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10_ncr:8000_{48D547AF-A42A-4253-849B-A92A71090421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1" sheetId="2" r:id="rId1"/>
    <sheet name="Annual Summary" sheetId="5" r:id="rId2"/>
    <sheet name="2023 Overview" sheetId="15" state="hidden" r:id="rId3"/>
    <sheet name="2024 Overview" sheetId="24" r:id="rId4"/>
    <sheet name="2022 Overview" sheetId="6" state="hidden" r:id="rId5"/>
    <sheet name="Quarterly Overview" sheetId="26" r:id="rId6"/>
    <sheet name="2" sheetId="3" r:id="rId7"/>
    <sheet name="Monthly Detail" sheetId="1" r:id="rId8"/>
    <sheet name="3" sheetId="4" r:id="rId9"/>
    <sheet name="October" sheetId="11" state="hidden" r:id="rId10"/>
    <sheet name="September" sheetId="12" state="hidden" r:id="rId11"/>
    <sheet name="August" sheetId="13" state="hidden" r:id="rId12"/>
    <sheet name="Actual vs. Forecast" sheetId="27" r:id="rId13"/>
    <sheet name="People Plan" sheetId="25" r:id="rId14"/>
    <sheet name="Holidays" sheetId="9" state="hidden" r:id="rId15"/>
    <sheet name="December" sheetId="19" state="hidden" r:id="rId16"/>
    <sheet name="November" sheetId="16" state="hidden" r:id="rId17"/>
    <sheet name="River" sheetId="18" state="hidden" r:id="rId18"/>
  </sheets>
  <definedNames>
    <definedName name="_xlnm._FilterDatabase" localSheetId="15" hidden="1">December!$A$1:$K$16</definedName>
    <definedName name="_xlnm._FilterDatabase" localSheetId="16" hidden="1">November!$A$1:$L$25</definedName>
    <definedName name="_xlnm._FilterDatabase" localSheetId="9" hidden="1">October!$A$1:$K$41</definedName>
    <definedName name="MLNK04527a7a692d4c5a962de6ed08306286" localSheetId="3" hidden="1">#REF!</definedName>
    <definedName name="MLNK04527a7a692d4c5a962de6ed08306286" localSheetId="12" hidden="1">#REF!</definedName>
    <definedName name="MLNK04527a7a692d4c5a962de6ed08306286" localSheetId="13" hidden="1">#REF!</definedName>
    <definedName name="MLNK04527a7a692d4c5a962de6ed08306286" localSheetId="5" hidden="1">#REF!</definedName>
    <definedName name="MLNK04527a7a692d4c5a962de6ed08306286" hidden="1">#REF!</definedName>
    <definedName name="_xlnm.Print_Area" localSheetId="4">'2022 Overview'!$B$2:$P$31</definedName>
    <definedName name="_xlnm.Print_Area" localSheetId="1">'Annual Summary'!$B$9:$X$46</definedName>
  </definedNames>
  <calcPr calcId="191029"/>
  <pivotCaches>
    <pivotCache cacheId="4" r:id="rId19"/>
    <pivotCache cacheId="5" r:id="rId20"/>
    <pivotCache cacheId="6" r:id="rId21"/>
    <pivotCache cacheId="7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3" i="1" l="1"/>
  <c r="AL133" i="1"/>
  <c r="AL128" i="1" s="1"/>
  <c r="AL26" i="1"/>
  <c r="AK23" i="1"/>
  <c r="BL26" i="1"/>
  <c r="BX26" i="1" s="1"/>
  <c r="CJ26" i="1" s="1"/>
  <c r="CV26" i="1" s="1"/>
  <c r="BD26" i="1"/>
  <c r="BP26" i="1" s="1"/>
  <c r="CB26" i="1" s="1"/>
  <c r="CN26" i="1" s="1"/>
  <c r="CZ26" i="1" s="1"/>
  <c r="BC26" i="1"/>
  <c r="BO26" i="1" s="1"/>
  <c r="CA26" i="1" s="1"/>
  <c r="CM26" i="1" s="1"/>
  <c r="CY26" i="1" s="1"/>
  <c r="AZ26" i="1"/>
  <c r="AX26" i="1"/>
  <c r="BJ26" i="1" s="1"/>
  <c r="BV26" i="1" s="1"/>
  <c r="CH26" i="1" s="1"/>
  <c r="CT26" i="1" s="1"/>
  <c r="DF26" i="1" s="1"/>
  <c r="AW26" i="1"/>
  <c r="BI26" i="1" s="1"/>
  <c r="BU26" i="1" s="1"/>
  <c r="CG26" i="1" s="1"/>
  <c r="CS26" i="1" s="1"/>
  <c r="DE26" i="1" s="1"/>
  <c r="AV26" i="1"/>
  <c r="BH26" i="1" s="1"/>
  <c r="BT26" i="1" s="1"/>
  <c r="CF26" i="1" s="1"/>
  <c r="CR26" i="1" s="1"/>
  <c r="DD26" i="1" s="1"/>
  <c r="AU26" i="1"/>
  <c r="BG26" i="1" s="1"/>
  <c r="BS26" i="1" s="1"/>
  <c r="CE26" i="1" s="1"/>
  <c r="CQ26" i="1" s="1"/>
  <c r="DC26" i="1" s="1"/>
  <c r="AT26" i="1"/>
  <c r="BF26" i="1" s="1"/>
  <c r="BR26" i="1" s="1"/>
  <c r="CD26" i="1" s="1"/>
  <c r="CP26" i="1" s="1"/>
  <c r="DB26" i="1" s="1"/>
  <c r="AS26" i="1"/>
  <c r="BE26" i="1" s="1"/>
  <c r="BQ26" i="1" s="1"/>
  <c r="CC26" i="1" s="1"/>
  <c r="CO26" i="1" s="1"/>
  <c r="DA26" i="1" s="1"/>
  <c r="AR26" i="1"/>
  <c r="AQ26" i="1"/>
  <c r="AP26" i="1"/>
  <c r="BB26" i="1" s="1"/>
  <c r="BN26" i="1" s="1"/>
  <c r="BZ26" i="1" s="1"/>
  <c r="CL26" i="1" s="1"/>
  <c r="CX26" i="1" s="1"/>
  <c r="AO26" i="1"/>
  <c r="BA26" i="1" s="1"/>
  <c r="BM26" i="1" s="1"/>
  <c r="BY26" i="1" s="1"/>
  <c r="CK26" i="1" s="1"/>
  <c r="CW26" i="1" s="1"/>
  <c r="AN26" i="1"/>
  <c r="L13" i="25"/>
  <c r="AK9" i="1"/>
  <c r="AK10" i="1" s="1"/>
  <c r="AK18" i="1"/>
  <c r="AK24" i="1"/>
  <c r="AK25" i="1"/>
  <c r="AK26" i="1"/>
  <c r="AK28" i="1"/>
  <c r="AK29" i="1" s="1"/>
  <c r="AK46" i="1" s="1"/>
  <c r="AK33" i="1"/>
  <c r="AK34" i="1"/>
  <c r="AK36" i="1"/>
  <c r="AK37" i="1"/>
  <c r="AK61" i="1"/>
  <c r="AK85" i="1" s="1"/>
  <c r="AK72" i="1"/>
  <c r="AK75" i="1"/>
  <c r="AK82" i="1"/>
  <c r="AK83" i="1" s="1"/>
  <c r="AK88" i="1"/>
  <c r="AK89" i="1"/>
  <c r="AK102" i="1"/>
  <c r="AK103" i="1"/>
  <c r="AK106" i="1"/>
  <c r="AK118" i="1" s="1"/>
  <c r="AK119" i="1" s="1"/>
  <c r="AK115" i="1"/>
  <c r="AK117" i="1"/>
  <c r="AK124" i="1"/>
  <c r="AK133" i="1"/>
  <c r="J56" i="27" s="1"/>
  <c r="L56" i="27" s="1"/>
  <c r="AL12" i="1"/>
  <c r="AL19" i="1"/>
  <c r="AL28" i="1"/>
  <c r="AL46" i="1"/>
  <c r="AL72" i="1"/>
  <c r="AL71" i="1"/>
  <c r="AL74" i="1"/>
  <c r="AL75" i="1"/>
  <c r="AL76" i="1"/>
  <c r="AL77" i="1"/>
  <c r="AL78" i="1"/>
  <c r="AL79" i="1"/>
  <c r="AL81" i="1"/>
  <c r="AL87" i="1"/>
  <c r="AL88" i="1"/>
  <c r="AL89" i="1"/>
  <c r="AL109" i="1"/>
  <c r="AL110" i="1"/>
  <c r="AL111" i="1"/>
  <c r="AL112" i="1"/>
  <c r="AL113" i="1"/>
  <c r="AL114" i="1"/>
  <c r="AL122" i="1"/>
  <c r="AL124" i="1" s="1"/>
  <c r="AL127" i="1"/>
  <c r="AL129" i="1"/>
  <c r="L55" i="27"/>
  <c r="L54" i="27"/>
  <c r="L30" i="27"/>
  <c r="J55" i="27"/>
  <c r="AJ33" i="1"/>
  <c r="AI33" i="1"/>
  <c r="AH33" i="1"/>
  <c r="AG33" i="1"/>
  <c r="AE33" i="1"/>
  <c r="AD33" i="1"/>
  <c r="AC33" i="1"/>
  <c r="AB33" i="1"/>
  <c r="AF33" i="1"/>
  <c r="F50" i="27"/>
  <c r="F51" i="27" s="1"/>
  <c r="F52" i="27" s="1"/>
  <c r="DK2" i="25"/>
  <c r="DJ2" i="25"/>
  <c r="DI2" i="25"/>
  <c r="DH2" i="25"/>
  <c r="DG2" i="25"/>
  <c r="DF2" i="25"/>
  <c r="DE2" i="25"/>
  <c r="DE8" i="25" s="1"/>
  <c r="DD2" i="25"/>
  <c r="DD8" i="25" s="1"/>
  <c r="DC2" i="25"/>
  <c r="DB2" i="25"/>
  <c r="DA2" i="25"/>
  <c r="CZ2" i="25"/>
  <c r="CY2" i="25"/>
  <c r="CX2" i="25"/>
  <c r="CW2" i="25"/>
  <c r="CV2" i="25"/>
  <c r="CV8" i="25" s="1"/>
  <c r="CU2" i="25"/>
  <c r="CT2" i="25"/>
  <c r="CS2" i="25"/>
  <c r="CR2" i="25"/>
  <c r="CQ2" i="25"/>
  <c r="CP2" i="25"/>
  <c r="CO2" i="25"/>
  <c r="CN2" i="25"/>
  <c r="CM2" i="25"/>
  <c r="CL2" i="25"/>
  <c r="CK2" i="25"/>
  <c r="CJ2" i="25"/>
  <c r="CI2" i="25"/>
  <c r="CH2" i="25"/>
  <c r="CF2" i="25"/>
  <c r="CE2" i="25"/>
  <c r="CD2" i="25"/>
  <c r="CC2" i="25"/>
  <c r="CB2" i="25"/>
  <c r="CA2" i="25"/>
  <c r="CA8" i="25" s="1"/>
  <c r="BX2" i="25"/>
  <c r="BX8" i="25" s="1"/>
  <c r="BV2" i="25"/>
  <c r="BT2" i="25"/>
  <c r="BT8" i="25" s="1"/>
  <c r="BS2" i="25"/>
  <c r="BS8" i="25" s="1"/>
  <c r="BR2" i="25"/>
  <c r="BR8" i="25" s="1"/>
  <c r="BQ2" i="25"/>
  <c r="BQ8" i="25" s="1"/>
  <c r="BP2" i="25"/>
  <c r="BO2" i="25"/>
  <c r="BL2" i="25"/>
  <c r="BL8" i="25" s="1"/>
  <c r="BJ2" i="25"/>
  <c r="BJ8" i="25" s="1"/>
  <c r="BH2" i="25"/>
  <c r="BH8" i="25" s="1"/>
  <c r="BG2" i="25"/>
  <c r="BF2" i="25"/>
  <c r="BE2" i="25"/>
  <c r="BD2" i="25"/>
  <c r="BC2" i="25"/>
  <c r="BC8" i="25" s="1"/>
  <c r="AZ2" i="25"/>
  <c r="AZ8" i="25" s="1"/>
  <c r="AX2" i="25"/>
  <c r="AV2" i="25"/>
  <c r="AV8" i="25" s="1"/>
  <c r="AU2" i="25"/>
  <c r="AU8" i="25" s="1"/>
  <c r="AT2" i="25"/>
  <c r="AT8" i="25" s="1"/>
  <c r="AS2" i="25"/>
  <c r="AS8" i="25" s="1"/>
  <c r="AR2" i="25"/>
  <c r="AQ2" i="25"/>
  <c r="AN2" i="25"/>
  <c r="AL2" i="25"/>
  <c r="AL8" i="25" s="1"/>
  <c r="AJ2" i="25"/>
  <c r="AJ8" i="25" s="1"/>
  <c r="AI2" i="25"/>
  <c r="AH2" i="25"/>
  <c r="AG2" i="25"/>
  <c r="AF2" i="25"/>
  <c r="AE2" i="25"/>
  <c r="AB2" i="25"/>
  <c r="AB8" i="25" s="1"/>
  <c r="Z2" i="25"/>
  <c r="X2" i="25"/>
  <c r="W2" i="25"/>
  <c r="V2" i="25"/>
  <c r="V8" i="25" s="1"/>
  <c r="U2" i="25"/>
  <c r="U8" i="25" s="1"/>
  <c r="T2" i="25"/>
  <c r="S2" i="25"/>
  <c r="P2" i="25"/>
  <c r="N2" i="25"/>
  <c r="M2" i="25"/>
  <c r="M8" i="25" s="1"/>
  <c r="L2" i="25"/>
  <c r="K2" i="25"/>
  <c r="J2" i="25"/>
  <c r="I2" i="25"/>
  <c r="H2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C8" i="25"/>
  <c r="DB8" i="25"/>
  <c r="DA8" i="25"/>
  <c r="CY8" i="25"/>
  <c r="CX8" i="25"/>
  <c r="CW8" i="25"/>
  <c r="CU8" i="25"/>
  <c r="CT8" i="25"/>
  <c r="CS8" i="25"/>
  <c r="CR8" i="25"/>
  <c r="CQ8" i="25"/>
  <c r="CP8" i="25"/>
  <c r="CO8" i="25"/>
  <c r="CM8" i="25"/>
  <c r="CL8" i="25"/>
  <c r="CK8" i="25"/>
  <c r="CJ8" i="25"/>
  <c r="CI8" i="25"/>
  <c r="CH8" i="25"/>
  <c r="CF8" i="25"/>
  <c r="CE8" i="25"/>
  <c r="CD8" i="25"/>
  <c r="CC8" i="25"/>
  <c r="BV8" i="25"/>
  <c r="BO8" i="25"/>
  <c r="BG8" i="25"/>
  <c r="BF8" i="25"/>
  <c r="BE8" i="25"/>
  <c r="AX8" i="25"/>
  <c r="AQ8" i="25"/>
  <c r="AN8" i="25"/>
  <c r="AI8" i="25"/>
  <c r="AH8" i="25"/>
  <c r="AG8" i="25"/>
  <c r="AE8" i="25"/>
  <c r="Z8" i="25"/>
  <c r="X8" i="25"/>
  <c r="W8" i="25"/>
  <c r="S8" i="25"/>
  <c r="P8" i="25"/>
  <c r="N8" i="25"/>
  <c r="FB9" i="25"/>
  <c r="FA9" i="25"/>
  <c r="EZ9" i="25"/>
  <c r="EY9" i="25"/>
  <c r="EX9" i="25"/>
  <c r="EW9" i="25"/>
  <c r="EV9" i="25"/>
  <c r="EU9" i="25"/>
  <c r="ET9" i="25"/>
  <c r="ES9" i="25"/>
  <c r="ER9" i="25"/>
  <c r="EQ9" i="25"/>
  <c r="EP9" i="25"/>
  <c r="EO9" i="25"/>
  <c r="EN9" i="25"/>
  <c r="EM9" i="25"/>
  <c r="EL9" i="25"/>
  <c r="EK9" i="25"/>
  <c r="EJ9" i="25"/>
  <c r="EI9" i="25"/>
  <c r="EH9" i="25"/>
  <c r="EG9" i="25"/>
  <c r="EF9" i="25"/>
  <c r="EE9" i="25"/>
  <c r="ED9" i="25"/>
  <c r="EC9" i="25"/>
  <c r="EB9" i="25"/>
  <c r="EA9" i="25"/>
  <c r="DZ9" i="25"/>
  <c r="DY9" i="25"/>
  <c r="DX9" i="25"/>
  <c r="DW9" i="25"/>
  <c r="DV9" i="25"/>
  <c r="DU9" i="25"/>
  <c r="DT9" i="25"/>
  <c r="DS9" i="25"/>
  <c r="DR9" i="25"/>
  <c r="DQ9" i="25"/>
  <c r="DP9" i="25"/>
  <c r="DO9" i="25"/>
  <c r="DN9" i="25"/>
  <c r="DM9" i="25"/>
  <c r="DL9" i="25"/>
  <c r="DK9" i="25"/>
  <c r="DJ9" i="25"/>
  <c r="DI9" i="25"/>
  <c r="DH9" i="25"/>
  <c r="DG9" i="25"/>
  <c r="DF9" i="25"/>
  <c r="DE9" i="25"/>
  <c r="DD9" i="25"/>
  <c r="DC9" i="25"/>
  <c r="DB9" i="25"/>
  <c r="DA9" i="25"/>
  <c r="CZ9" i="25"/>
  <c r="CY9" i="25"/>
  <c r="CX9" i="25"/>
  <c r="CW9" i="25"/>
  <c r="CV9" i="25"/>
  <c r="CU9" i="25"/>
  <c r="CT9" i="25"/>
  <c r="CS9" i="25"/>
  <c r="CR9" i="25"/>
  <c r="CQ9" i="25"/>
  <c r="CP9" i="25"/>
  <c r="CO9" i="25"/>
  <c r="CN9" i="25"/>
  <c r="CM9" i="25"/>
  <c r="CL9" i="25"/>
  <c r="CK9" i="25"/>
  <c r="CJ9" i="25"/>
  <c r="CI9" i="25"/>
  <c r="AL82" i="1" l="1"/>
  <c r="AL83" i="1" s="1"/>
  <c r="AK13" i="1"/>
  <c r="AK38" i="1" s="1"/>
  <c r="AK39" i="1" s="1"/>
  <c r="AK11" i="1"/>
  <c r="AL115" i="1"/>
  <c r="AK107" i="1"/>
  <c r="AK62" i="1"/>
  <c r="AL117" i="1"/>
  <c r="AJ102" i="1"/>
  <c r="AJ103" i="1" s="1"/>
  <c r="AJ106" i="1"/>
  <c r="AJ115" i="1"/>
  <c r="AJ117" i="1"/>
  <c r="AJ118" i="1" s="1"/>
  <c r="AJ119" i="1" s="1"/>
  <c r="AJ124" i="1"/>
  <c r="AJ133" i="1"/>
  <c r="AJ9" i="1"/>
  <c r="AJ11" i="1" s="1"/>
  <c r="AJ18" i="1"/>
  <c r="AJ23" i="1"/>
  <c r="AJ24" i="1"/>
  <c r="AJ25" i="1"/>
  <c r="AJ26" i="1"/>
  <c r="AJ34" i="1"/>
  <c r="AJ36" i="1"/>
  <c r="AJ37" i="1" s="1"/>
  <c r="AJ61" i="1"/>
  <c r="AJ72" i="1"/>
  <c r="AJ75" i="1"/>
  <c r="AJ82" i="1"/>
  <c r="AJ83" i="1" s="1"/>
  <c r="AJ88" i="1"/>
  <c r="AJ89" i="1"/>
  <c r="AM77" i="1"/>
  <c r="AW81" i="1"/>
  <c r="BI81" i="1" s="1"/>
  <c r="BU81" i="1" s="1"/>
  <c r="CG81" i="1" s="1"/>
  <c r="CS81" i="1" s="1"/>
  <c r="DE81" i="1" s="1"/>
  <c r="BD81" i="1"/>
  <c r="BP81" i="1" s="1"/>
  <c r="CB81" i="1" s="1"/>
  <c r="CN81" i="1" s="1"/>
  <c r="CZ81" i="1" s="1"/>
  <c r="BC81" i="1"/>
  <c r="BO81" i="1" s="1"/>
  <c r="CA81" i="1" s="1"/>
  <c r="CM81" i="1" s="1"/>
  <c r="CY81" i="1" s="1"/>
  <c r="BB81" i="1"/>
  <c r="BN81" i="1" s="1"/>
  <c r="BZ81" i="1" s="1"/>
  <c r="CL81" i="1" s="1"/>
  <c r="CX81" i="1" s="1"/>
  <c r="AV81" i="1"/>
  <c r="BH81" i="1" s="1"/>
  <c r="BT81" i="1" s="1"/>
  <c r="CF81" i="1" s="1"/>
  <c r="CR81" i="1" s="1"/>
  <c r="DD81" i="1" s="1"/>
  <c r="AU81" i="1"/>
  <c r="BG81" i="1" s="1"/>
  <c r="BS81" i="1" s="1"/>
  <c r="CE81" i="1" s="1"/>
  <c r="CQ81" i="1" s="1"/>
  <c r="DC81" i="1" s="1"/>
  <c r="AT81" i="1"/>
  <c r="BF81" i="1" s="1"/>
  <c r="BR81" i="1" s="1"/>
  <c r="CD81" i="1" s="1"/>
  <c r="CP81" i="1" s="1"/>
  <c r="DB81" i="1" s="1"/>
  <c r="AS81" i="1"/>
  <c r="BE81" i="1" s="1"/>
  <c r="BQ81" i="1" s="1"/>
  <c r="CC81" i="1" s="1"/>
  <c r="CO81" i="1" s="1"/>
  <c r="DA81" i="1" s="1"/>
  <c r="AR81" i="1"/>
  <c r="AQ81" i="1"/>
  <c r="AP81" i="1"/>
  <c r="AO81" i="1"/>
  <c r="BA81" i="1" s="1"/>
  <c r="BM81" i="1" s="1"/>
  <c r="BY81" i="1" s="1"/>
  <c r="CK81" i="1" s="1"/>
  <c r="CW81" i="1" s="1"/>
  <c r="AM81" i="1"/>
  <c r="AY81" i="1" s="1"/>
  <c r="BK81" i="1" s="1"/>
  <c r="BW81" i="1" s="1"/>
  <c r="CI81" i="1" s="1"/>
  <c r="CU81" i="1" s="1"/>
  <c r="DG81" i="1" s="1"/>
  <c r="AX81" i="1"/>
  <c r="BJ81" i="1" s="1"/>
  <c r="BV81" i="1" s="1"/>
  <c r="CH81" i="1" s="1"/>
  <c r="CT81" i="1" s="1"/>
  <c r="DF81" i="1" s="1"/>
  <c r="AN81" i="1"/>
  <c r="AZ81" i="1" s="1"/>
  <c r="BL81" i="1" s="1"/>
  <c r="BX81" i="1" s="1"/>
  <c r="CJ81" i="1" s="1"/>
  <c r="CV81" i="1" s="1"/>
  <c r="EU13" i="25"/>
  <c r="EM13" i="25"/>
  <c r="EE13" i="25"/>
  <c r="DW13" i="25"/>
  <c r="DO13" i="25"/>
  <c r="DG13" i="25"/>
  <c r="CY13" i="25"/>
  <c r="CQ13" i="25"/>
  <c r="CI13" i="25"/>
  <c r="EV13" i="25"/>
  <c r="EN13" i="25"/>
  <c r="EF13" i="25"/>
  <c r="DX13" i="25"/>
  <c r="CJ13" i="25"/>
  <c r="H1" i="25"/>
  <c r="H3" i="25" s="1"/>
  <c r="I4" i="25"/>
  <c r="I1" i="25" s="1"/>
  <c r="I3" i="25" s="1"/>
  <c r="K13" i="25"/>
  <c r="AE82" i="1"/>
  <c r="AD82" i="1"/>
  <c r="AC82" i="1"/>
  <c r="AI102" i="1"/>
  <c r="AH102" i="1"/>
  <c r="AH103" i="1" s="1"/>
  <c r="AG102" i="1"/>
  <c r="AF102" i="1"/>
  <c r="AD102" i="1"/>
  <c r="AC102" i="1"/>
  <c r="AB102" i="1"/>
  <c r="AE102" i="1"/>
  <c r="FB13" i="25"/>
  <c r="FA13" i="25"/>
  <c r="EZ13" i="25"/>
  <c r="EY13" i="25"/>
  <c r="EX13" i="25"/>
  <c r="EW13" i="25"/>
  <c r="ET13" i="25"/>
  <c r="ES13" i="25"/>
  <c r="ER13" i="25"/>
  <c r="EQ13" i="25"/>
  <c r="EO13" i="25"/>
  <c r="EL13" i="25"/>
  <c r="EK13" i="25"/>
  <c r="EJ13" i="25"/>
  <c r="EI13" i="25"/>
  <c r="EH13" i="25"/>
  <c r="EG13" i="25"/>
  <c r="ED13" i="25"/>
  <c r="EC13" i="25"/>
  <c r="EB13" i="25"/>
  <c r="EA13" i="25"/>
  <c r="DZ13" i="25"/>
  <c r="DY13" i="25"/>
  <c r="DV13" i="25"/>
  <c r="DU13" i="25"/>
  <c r="DT13" i="25"/>
  <c r="DS13" i="25"/>
  <c r="DQ13" i="25"/>
  <c r="DP13" i="25"/>
  <c r="DN13" i="25"/>
  <c r="DM13" i="25"/>
  <c r="DL13" i="25"/>
  <c r="DK13" i="25"/>
  <c r="DI13" i="25"/>
  <c r="DH13" i="25"/>
  <c r="DF13" i="25"/>
  <c r="DE13" i="25"/>
  <c r="DD13" i="25"/>
  <c r="DC13" i="25"/>
  <c r="DB13" i="25"/>
  <c r="DA13" i="25"/>
  <c r="CX13" i="25"/>
  <c r="CW13" i="25"/>
  <c r="CV13" i="25"/>
  <c r="CU13" i="25"/>
  <c r="CT13" i="25"/>
  <c r="CS13" i="25"/>
  <c r="CR13" i="25"/>
  <c r="CP13" i="25"/>
  <c r="CO13" i="25"/>
  <c r="CM13" i="25"/>
  <c r="CK13" i="25"/>
  <c r="EP13" i="25"/>
  <c r="DR13" i="25"/>
  <c r="DJ13" i="25"/>
  <c r="CL13" i="25"/>
  <c r="J13" i="25"/>
  <c r="I13" i="25"/>
  <c r="H13" i="25"/>
  <c r="G13" i="25"/>
  <c r="I6" i="25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AG6" i="25" s="1"/>
  <c r="AH6" i="25" s="1"/>
  <c r="AI6" i="25" s="1"/>
  <c r="AJ6" i="25" s="1"/>
  <c r="AK6" i="25" s="1"/>
  <c r="AL6" i="25" s="1"/>
  <c r="AM6" i="25" s="1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BA6" i="25" s="1"/>
  <c r="BB6" i="25" s="1"/>
  <c r="BC6" i="25" s="1"/>
  <c r="BD6" i="25" s="1"/>
  <c r="BE6" i="25" s="1"/>
  <c r="BF6" i="25" s="1"/>
  <c r="BG6" i="25" s="1"/>
  <c r="BH6" i="25" s="1"/>
  <c r="BI6" i="25" s="1"/>
  <c r="BJ6" i="25" s="1"/>
  <c r="BK6" i="25" s="1"/>
  <c r="BL6" i="25" s="1"/>
  <c r="BM6" i="25" s="1"/>
  <c r="BN6" i="25" s="1"/>
  <c r="BO6" i="25" s="1"/>
  <c r="BP6" i="25" s="1"/>
  <c r="BQ6" i="25" s="1"/>
  <c r="BR6" i="25" s="1"/>
  <c r="BS6" i="25" s="1"/>
  <c r="BT6" i="25" s="1"/>
  <c r="BU6" i="25" s="1"/>
  <c r="BV6" i="25" s="1"/>
  <c r="BW6" i="25" s="1"/>
  <c r="BX6" i="25" s="1"/>
  <c r="BY6" i="25" s="1"/>
  <c r="BZ6" i="25" s="1"/>
  <c r="CA6" i="25" s="1"/>
  <c r="CB6" i="25" s="1"/>
  <c r="CC6" i="25" s="1"/>
  <c r="CD6" i="25" s="1"/>
  <c r="CE6" i="25" s="1"/>
  <c r="CF6" i="25" s="1"/>
  <c r="CG6" i="25" s="1"/>
  <c r="CH6" i="25" s="1"/>
  <c r="CI6" i="25" s="1"/>
  <c r="CJ6" i="25" s="1"/>
  <c r="CK6" i="25" s="1"/>
  <c r="CL6" i="25" s="1"/>
  <c r="CM6" i="25" s="1"/>
  <c r="CN6" i="25" s="1"/>
  <c r="CO6" i="25" s="1"/>
  <c r="CP6" i="25" s="1"/>
  <c r="CQ6" i="25" s="1"/>
  <c r="CR6" i="25" s="1"/>
  <c r="CS6" i="25" s="1"/>
  <c r="CT6" i="25" s="1"/>
  <c r="CU6" i="25" s="1"/>
  <c r="CV6" i="25" s="1"/>
  <c r="CW6" i="25" s="1"/>
  <c r="CX6" i="25" s="1"/>
  <c r="CY6" i="25" s="1"/>
  <c r="CZ6" i="25" s="1"/>
  <c r="DA6" i="25" s="1"/>
  <c r="DB6" i="25" s="1"/>
  <c r="DC6" i="25" s="1"/>
  <c r="DD6" i="25" s="1"/>
  <c r="DE6" i="25" s="1"/>
  <c r="DF6" i="25" s="1"/>
  <c r="DG6" i="25" s="1"/>
  <c r="DH6" i="25" s="1"/>
  <c r="DI6" i="25" s="1"/>
  <c r="DJ6" i="25" s="1"/>
  <c r="DK6" i="25" s="1"/>
  <c r="DL6" i="25" s="1"/>
  <c r="DM6" i="25" s="1"/>
  <c r="DN6" i="25" s="1"/>
  <c r="DO6" i="25" s="1"/>
  <c r="DP6" i="25" s="1"/>
  <c r="DQ6" i="25" s="1"/>
  <c r="DR6" i="25" s="1"/>
  <c r="DS6" i="25" s="1"/>
  <c r="DT6" i="25" s="1"/>
  <c r="DU6" i="25" s="1"/>
  <c r="DV6" i="25" s="1"/>
  <c r="DW6" i="25" s="1"/>
  <c r="DX6" i="25" s="1"/>
  <c r="DY6" i="25" s="1"/>
  <c r="DZ6" i="25" s="1"/>
  <c r="EA6" i="25" s="1"/>
  <c r="EB6" i="25" s="1"/>
  <c r="EC6" i="25" s="1"/>
  <c r="ED6" i="25" s="1"/>
  <c r="EE6" i="25" s="1"/>
  <c r="EF6" i="25" s="1"/>
  <c r="EG6" i="25" s="1"/>
  <c r="EH6" i="25" s="1"/>
  <c r="EI6" i="25" s="1"/>
  <c r="EJ6" i="25" s="1"/>
  <c r="EK6" i="25" s="1"/>
  <c r="EL6" i="25" s="1"/>
  <c r="EM6" i="25" s="1"/>
  <c r="EN6" i="25" s="1"/>
  <c r="EO6" i="25" s="1"/>
  <c r="EP6" i="25" s="1"/>
  <c r="EQ6" i="25" s="1"/>
  <c r="ER6" i="25" s="1"/>
  <c r="ES6" i="25" s="1"/>
  <c r="ET6" i="25" s="1"/>
  <c r="EU6" i="25" s="1"/>
  <c r="EV6" i="25" s="1"/>
  <c r="EW6" i="25" s="1"/>
  <c r="EX6" i="25" s="1"/>
  <c r="EY6" i="25" s="1"/>
  <c r="EZ6" i="25" s="1"/>
  <c r="FA6" i="25" s="1"/>
  <c r="FB6" i="25" s="1"/>
  <c r="AI75" i="1"/>
  <c r="AH75" i="1"/>
  <c r="AG75" i="1"/>
  <c r="AF75" i="1"/>
  <c r="AE75" i="1"/>
  <c r="AD75" i="1"/>
  <c r="AC75" i="1"/>
  <c r="AB75" i="1"/>
  <c r="AH36" i="1"/>
  <c r="AH37" i="1" s="1"/>
  <c r="AM29" i="1"/>
  <c r="AB117" i="1"/>
  <c r="AC26" i="1"/>
  <c r="AD26" i="1"/>
  <c r="AI117" i="1"/>
  <c r="AH117" i="1"/>
  <c r="AG117" i="1"/>
  <c r="AG140" i="1" s="1"/>
  <c r="AF117" i="1"/>
  <c r="AE117" i="1"/>
  <c r="AD117" i="1"/>
  <c r="AC117" i="1"/>
  <c r="AI10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I9" i="1"/>
  <c r="AI13" i="1" s="1"/>
  <c r="AI62" i="1" s="1"/>
  <c r="AH9" i="1"/>
  <c r="AH13" i="1" s="1"/>
  <c r="AH107" i="1" s="1"/>
  <c r="AG9" i="1"/>
  <c r="AG10" i="1" s="1"/>
  <c r="AF9" i="1"/>
  <c r="AF10" i="1" s="1"/>
  <c r="AE9" i="1"/>
  <c r="AE10" i="1" s="1"/>
  <c r="AD9" i="1"/>
  <c r="AD10" i="1" s="1"/>
  <c r="AC9" i="1"/>
  <c r="AC11" i="1" s="1"/>
  <c r="AB9" i="1"/>
  <c r="AB11" i="1" s="1"/>
  <c r="AB61" i="1"/>
  <c r="AB85" i="1" s="1"/>
  <c r="AI72" i="1"/>
  <c r="AI82" i="1" s="1"/>
  <c r="AH72" i="1"/>
  <c r="AH82" i="1" s="1"/>
  <c r="AG72" i="1"/>
  <c r="AG82" i="1" s="1"/>
  <c r="AF72" i="1"/>
  <c r="AF82" i="1" s="1"/>
  <c r="AE72" i="1"/>
  <c r="AD72" i="1"/>
  <c r="AC72" i="1"/>
  <c r="AB72" i="1"/>
  <c r="AB82" i="1" s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6" i="1"/>
  <c r="AI24" i="1"/>
  <c r="AI88" i="1"/>
  <c r="AI89" i="1" s="1"/>
  <c r="AI106" i="1"/>
  <c r="AI115" i="1"/>
  <c r="AI133" i="1"/>
  <c r="AI18" i="1"/>
  <c r="AI25" i="1"/>
  <c r="AI34" i="1"/>
  <c r="AI36" i="1"/>
  <c r="AI37" i="1" s="1"/>
  <c r="AI61" i="1"/>
  <c r="AH25" i="1"/>
  <c r="AH24" i="1"/>
  <c r="AH88" i="1"/>
  <c r="AH89" i="1" s="1"/>
  <c r="AH106" i="1"/>
  <c r="AH115" i="1"/>
  <c r="AH133" i="1"/>
  <c r="AH18" i="1"/>
  <c r="AH23" i="1"/>
  <c r="AH26" i="1"/>
  <c r="AH34" i="1"/>
  <c r="AH61" i="1"/>
  <c r="AH85" i="1" s="1"/>
  <c r="AG61" i="1"/>
  <c r="AG85" i="1" s="1"/>
  <c r="AF61" i="1"/>
  <c r="AF85" i="1" s="1"/>
  <c r="AE61" i="1"/>
  <c r="AE85" i="1" s="1"/>
  <c r="AD61" i="1"/>
  <c r="AD85" i="1" s="1"/>
  <c r="AC61" i="1"/>
  <c r="AC85" i="1" s="1"/>
  <c r="H47" i="24"/>
  <c r="G47" i="24"/>
  <c r="F47" i="24"/>
  <c r="E47" i="24"/>
  <c r="D47" i="24"/>
  <c r="C47" i="24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B144" i="1"/>
  <c r="AB146" i="1" s="1"/>
  <c r="AF144" i="1"/>
  <c r="AE144" i="1"/>
  <c r="AD144" i="1"/>
  <c r="AC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G144" i="1"/>
  <c r="AG145" i="1"/>
  <c r="W133" i="1"/>
  <c r="AG24" i="1"/>
  <c r="AG26" i="1"/>
  <c r="AG36" i="1"/>
  <c r="AG37" i="1" s="1"/>
  <c r="AG23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AK41" i="1" l="1"/>
  <c r="AK63" i="1"/>
  <c r="AK32" i="1"/>
  <c r="AK65" i="1"/>
  <c r="AK40" i="1" s="1"/>
  <c r="AJ10" i="1"/>
  <c r="T8" i="25"/>
  <c r="AI10" i="1"/>
  <c r="AJ13" i="1"/>
  <c r="AJ107" i="1" s="1"/>
  <c r="AL33" i="1"/>
  <c r="AJ85" i="1"/>
  <c r="AM78" i="1"/>
  <c r="J4" i="25"/>
  <c r="K4" i="25" s="1"/>
  <c r="L4" i="25" s="1"/>
  <c r="AI11" i="1"/>
  <c r="AB10" i="1"/>
  <c r="AH10" i="1"/>
  <c r="AL10" i="1" s="1"/>
  <c r="AC10" i="1"/>
  <c r="AD11" i="1"/>
  <c r="AE11" i="1"/>
  <c r="AF11" i="1"/>
  <c r="AG11" i="1"/>
  <c r="AH11" i="1"/>
  <c r="AH83" i="1"/>
  <c r="AI83" i="1"/>
  <c r="AG83" i="1"/>
  <c r="AG43" i="1"/>
  <c r="AI23" i="1"/>
  <c r="AI85" i="1"/>
  <c r="AI43" i="1" s="1"/>
  <c r="AH43" i="1"/>
  <c r="AI38" i="1"/>
  <c r="AI39" i="1" s="1"/>
  <c r="AI107" i="1"/>
  <c r="AI32" i="1"/>
  <c r="AI65" i="1"/>
  <c r="AI40" i="1" s="1"/>
  <c r="AI63" i="1"/>
  <c r="AI118" i="1"/>
  <c r="AI119" i="1" s="1"/>
  <c r="AH118" i="1"/>
  <c r="AH119" i="1" s="1"/>
  <c r="AH65" i="1"/>
  <c r="AH40" i="1" s="1"/>
  <c r="AH32" i="1"/>
  <c r="AH63" i="1"/>
  <c r="AH38" i="1"/>
  <c r="AH62" i="1"/>
  <c r="AA146" i="1"/>
  <c r="W146" i="1"/>
  <c r="AE146" i="1"/>
  <c r="AG146" i="1"/>
  <c r="V146" i="1"/>
  <c r="AC146" i="1"/>
  <c r="AD146" i="1"/>
  <c r="X146" i="1"/>
  <c r="AF146" i="1"/>
  <c r="Y146" i="1"/>
  <c r="Z146" i="1"/>
  <c r="AH144" i="1"/>
  <c r="AG88" i="1"/>
  <c r="AG89" i="1" s="1"/>
  <c r="AG103" i="1"/>
  <c r="AG106" i="1"/>
  <c r="AG115" i="1"/>
  <c r="AG133" i="1"/>
  <c r="AG13" i="1"/>
  <c r="AG38" i="1" s="1"/>
  <c r="AG39" i="1" s="1"/>
  <c r="AG18" i="1"/>
  <c r="AG25" i="1"/>
  <c r="AG34" i="1"/>
  <c r="H11" i="26"/>
  <c r="F11" i="26"/>
  <c r="D11" i="26"/>
  <c r="C11" i="26"/>
  <c r="AK84" i="1" l="1"/>
  <c r="AK90" i="1" s="1"/>
  <c r="AL11" i="1"/>
  <c r="AJ43" i="1"/>
  <c r="AK43" i="1"/>
  <c r="AK45" i="1" s="1"/>
  <c r="AJ65" i="1"/>
  <c r="AJ84" i="1" s="1"/>
  <c r="AJ90" i="1" s="1"/>
  <c r="AJ63" i="1"/>
  <c r="AJ62" i="1"/>
  <c r="AK66" i="1"/>
  <c r="AM10" i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AF8" i="25"/>
  <c r="AJ38" i="1"/>
  <c r="AJ32" i="1"/>
  <c r="J1" i="25"/>
  <c r="J3" i="25" s="1"/>
  <c r="K1" i="25"/>
  <c r="K3" i="25" s="1"/>
  <c r="M4" i="25"/>
  <c r="L1" i="25"/>
  <c r="L3" i="25" s="1"/>
  <c r="AM11" i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AI84" i="1"/>
  <c r="AI90" i="1" s="1"/>
  <c r="AI66" i="1"/>
  <c r="AH84" i="1"/>
  <c r="AH90" i="1" s="1"/>
  <c r="AH66" i="1"/>
  <c r="AI41" i="1"/>
  <c r="AH41" i="1"/>
  <c r="AH39" i="1"/>
  <c r="AG107" i="1"/>
  <c r="AG32" i="1"/>
  <c r="AG118" i="1"/>
  <c r="AG119" i="1" s="1"/>
  <c r="AG65" i="1"/>
  <c r="AG40" i="1" s="1"/>
  <c r="AG63" i="1"/>
  <c r="AG62" i="1"/>
  <c r="AJ66" i="1" l="1"/>
  <c r="AJ40" i="1"/>
  <c r="AJ45" i="1" s="1"/>
  <c r="AR8" i="25"/>
  <c r="AJ39" i="1"/>
  <c r="AJ41" i="1"/>
  <c r="N4" i="25"/>
  <c r="M1" i="25"/>
  <c r="M3" i="25" s="1"/>
  <c r="AG84" i="1"/>
  <c r="AG90" i="1" s="1"/>
  <c r="AG66" i="1"/>
  <c r="AG41" i="1"/>
  <c r="BD8" i="25" l="1"/>
  <c r="O4" i="25"/>
  <c r="N1" i="25"/>
  <c r="N3" i="25" s="1"/>
  <c r="G25" i="24"/>
  <c r="F25" i="24"/>
  <c r="E25" i="24"/>
  <c r="D25" i="24"/>
  <c r="C25" i="24"/>
  <c r="AF26" i="1"/>
  <c r="AF36" i="1"/>
  <c r="AF37" i="1" s="1"/>
  <c r="I52" i="1"/>
  <c r="I51" i="1"/>
  <c r="I50" i="1"/>
  <c r="AF25" i="1"/>
  <c r="AE25" i="1"/>
  <c r="AD25" i="1"/>
  <c r="AC25" i="1"/>
  <c r="AB25" i="1"/>
  <c r="AA25" i="1"/>
  <c r="Z25" i="1"/>
  <c r="Y25" i="1"/>
  <c r="W25" i="1"/>
  <c r="X25" i="1"/>
  <c r="AF24" i="1"/>
  <c r="AE24" i="1"/>
  <c r="AD24" i="1"/>
  <c r="AC24" i="1"/>
  <c r="AB24" i="1"/>
  <c r="AA24" i="1"/>
  <c r="Z24" i="1"/>
  <c r="Y24" i="1"/>
  <c r="X24" i="1"/>
  <c r="AF23" i="1"/>
  <c r="AE36" i="1"/>
  <c r="AE37" i="1" s="1"/>
  <c r="AD36" i="1"/>
  <c r="AA33" i="1"/>
  <c r="Z33" i="1"/>
  <c r="Y33" i="1"/>
  <c r="X33" i="1"/>
  <c r="W33" i="1"/>
  <c r="AF34" i="1"/>
  <c r="AD34" i="1"/>
  <c r="AE26" i="1"/>
  <c r="AB26" i="1"/>
  <c r="AA26" i="1"/>
  <c r="Z26" i="1"/>
  <c r="Y26" i="1"/>
  <c r="X26" i="1"/>
  <c r="W26" i="1"/>
  <c r="W23" i="1"/>
  <c r="AF18" i="1"/>
  <c r="AE18" i="1"/>
  <c r="AD18" i="1"/>
  <c r="AC18" i="1"/>
  <c r="AB18" i="1"/>
  <c r="AA18" i="1"/>
  <c r="Z18" i="1"/>
  <c r="Y18" i="1"/>
  <c r="X18" i="1"/>
  <c r="E18" i="1"/>
  <c r="W18" i="1"/>
  <c r="G23" i="24"/>
  <c r="F23" i="24"/>
  <c r="E23" i="24"/>
  <c r="D23" i="24"/>
  <c r="C23" i="24"/>
  <c r="AF133" i="1"/>
  <c r="G51" i="24" s="1"/>
  <c r="AE133" i="1"/>
  <c r="AD133" i="1"/>
  <c r="E51" i="24" s="1"/>
  <c r="AC133" i="1"/>
  <c r="D51" i="24" s="1"/>
  <c r="AB133" i="1"/>
  <c r="C51" i="24" s="1"/>
  <c r="AA133" i="1"/>
  <c r="Z133" i="1"/>
  <c r="Y133" i="1"/>
  <c r="X133" i="1"/>
  <c r="BP8" i="25" l="1"/>
  <c r="P4" i="25"/>
  <c r="O1" i="25"/>
  <c r="O3" i="25" s="1"/>
  <c r="F51" i="24"/>
  <c r="AM26" i="1"/>
  <c r="AY26" i="1" s="1"/>
  <c r="BK26" i="1" s="1"/>
  <c r="BW26" i="1" s="1"/>
  <c r="CI26" i="1" s="1"/>
  <c r="CU26" i="1" s="1"/>
  <c r="DG26" i="1" s="1"/>
  <c r="J52" i="1"/>
  <c r="K52" i="1" s="1"/>
  <c r="L52" i="1" s="1"/>
  <c r="M52" i="1" s="1"/>
  <c r="N52" i="1" s="1"/>
  <c r="J51" i="1"/>
  <c r="K51" i="1" s="1"/>
  <c r="L51" i="1" s="1"/>
  <c r="M51" i="1" s="1"/>
  <c r="N51" i="1" s="1"/>
  <c r="J50" i="1"/>
  <c r="K50" i="1" s="1"/>
  <c r="L50" i="1" s="1"/>
  <c r="M50" i="1" s="1"/>
  <c r="N50" i="1" s="1"/>
  <c r="CB8" i="25" l="1"/>
  <c r="P1" i="25"/>
  <c r="P3" i="25" s="1"/>
  <c r="Q4" i="25"/>
  <c r="AM133" i="1"/>
  <c r="AN133" i="1" s="1"/>
  <c r="AO133" i="1" s="1"/>
  <c r="AP133" i="1" s="1"/>
  <c r="AQ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G50" i="24"/>
  <c r="V15" i="1"/>
  <c r="AL25" i="1" l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CZ8" i="25"/>
  <c r="CZ13" i="25" s="1"/>
  <c r="CN8" i="25"/>
  <c r="CN13" i="25" s="1"/>
  <c r="Q1" i="25"/>
  <c r="Q3" i="25" s="1"/>
  <c r="R4" i="25"/>
  <c r="AM33" i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AH145" i="1"/>
  <c r="AH146" i="1" s="1"/>
  <c r="V34" i="1"/>
  <c r="X23" i="1"/>
  <c r="AE23" i="1"/>
  <c r="AD23" i="1"/>
  <c r="AC23" i="1"/>
  <c r="AB23" i="1"/>
  <c r="AA23" i="1"/>
  <c r="Z23" i="1"/>
  <c r="Y23" i="1"/>
  <c r="V23" i="1"/>
  <c r="AE34" i="1"/>
  <c r="AC34" i="1"/>
  <c r="AB34" i="1"/>
  <c r="AA34" i="1"/>
  <c r="Z34" i="1"/>
  <c r="Y34" i="1"/>
  <c r="W34" i="1"/>
  <c r="S4" i="25" l="1"/>
  <c r="R1" i="25"/>
  <c r="R3" i="25" s="1"/>
  <c r="AM110" i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AM111" i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AM112" i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AM113" i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AF115" i="1"/>
  <c r="AE115" i="1"/>
  <c r="AD115" i="1"/>
  <c r="AC115" i="1"/>
  <c r="AB115" i="1"/>
  <c r="AA115" i="1"/>
  <c r="Z115" i="1"/>
  <c r="Y115" i="1"/>
  <c r="X115" i="1"/>
  <c r="W115" i="1"/>
  <c r="AF106" i="1"/>
  <c r="AF13" i="1"/>
  <c r="D50" i="24"/>
  <c r="AA82" i="1"/>
  <c r="Z82" i="1"/>
  <c r="Y82" i="1"/>
  <c r="X82" i="1"/>
  <c r="W82" i="1"/>
  <c r="V82" i="1"/>
  <c r="T4" i="25" l="1"/>
  <c r="S1" i="25"/>
  <c r="S3" i="25" s="1"/>
  <c r="AL23" i="1"/>
  <c r="AM71" i="1"/>
  <c r="AF103" i="1"/>
  <c r="G46" i="24" s="1"/>
  <c r="AF38" i="1"/>
  <c r="AF41" i="1" s="1"/>
  <c r="F50" i="24"/>
  <c r="C50" i="24"/>
  <c r="E50" i="24"/>
  <c r="AF32" i="1"/>
  <c r="AM79" i="1"/>
  <c r="AM76" i="1"/>
  <c r="AM114" i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AF63" i="1"/>
  <c r="AF107" i="1"/>
  <c r="AF118" i="1"/>
  <c r="AF119" i="1" s="1"/>
  <c r="AF62" i="1"/>
  <c r="AF83" i="1"/>
  <c r="U4" i="25" l="1"/>
  <c r="T1" i="25"/>
  <c r="T3" i="25" s="1"/>
  <c r="AM70" i="1"/>
  <c r="AM72" i="1" s="1"/>
  <c r="AF39" i="1"/>
  <c r="G24" i="24"/>
  <c r="AO69" i="1"/>
  <c r="AP69" i="1" s="1"/>
  <c r="AQ69" i="1" s="1"/>
  <c r="AB13" i="1"/>
  <c r="AC13" i="1"/>
  <c r="AC38" i="1" s="1"/>
  <c r="AC41" i="1" s="1"/>
  <c r="AD13" i="1"/>
  <c r="AE13" i="1"/>
  <c r="AE38" i="1" s="1"/>
  <c r="AE41" i="1" s="1"/>
  <c r="AC83" i="1"/>
  <c r="AE83" i="1"/>
  <c r="AD83" i="1"/>
  <c r="AB88" i="1"/>
  <c r="AB89" i="1" s="1"/>
  <c r="AC88" i="1"/>
  <c r="AC89" i="1" s="1"/>
  <c r="AD88" i="1"/>
  <c r="AD89" i="1" s="1"/>
  <c r="AE88" i="1"/>
  <c r="AE89" i="1" s="1"/>
  <c r="AB106" i="1"/>
  <c r="AC106" i="1"/>
  <c r="AD106" i="1"/>
  <c r="AE106" i="1"/>
  <c r="E4" i="1"/>
  <c r="AA9" i="1"/>
  <c r="AA13" i="1" s="1"/>
  <c r="AA38" i="1" s="1"/>
  <c r="AA41" i="1" s="1"/>
  <c r="AA61" i="1"/>
  <c r="AA85" i="1" s="1"/>
  <c r="AF43" i="1" s="1"/>
  <c r="AA83" i="1"/>
  <c r="AA88" i="1"/>
  <c r="AA89" i="1" s="1"/>
  <c r="AA102" i="1"/>
  <c r="AA106" i="1"/>
  <c r="AA117" i="1"/>
  <c r="V4" i="25" l="1"/>
  <c r="U1" i="25"/>
  <c r="U3" i="25" s="1"/>
  <c r="AD38" i="1"/>
  <c r="AD41" i="1" s="1"/>
  <c r="AD32" i="1"/>
  <c r="AR69" i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AE103" i="1"/>
  <c r="F46" i="24" s="1"/>
  <c r="AD103" i="1"/>
  <c r="E46" i="24" s="1"/>
  <c r="AC103" i="1"/>
  <c r="D46" i="24" s="1"/>
  <c r="AB103" i="1"/>
  <c r="C46" i="24" s="1"/>
  <c r="C54" i="24" s="1"/>
  <c r="AB38" i="1"/>
  <c r="AE63" i="1"/>
  <c r="AE62" i="1"/>
  <c r="AD62" i="1"/>
  <c r="AD63" i="1"/>
  <c r="AA32" i="1"/>
  <c r="AA63" i="1"/>
  <c r="AA62" i="1"/>
  <c r="AC63" i="1"/>
  <c r="AC62" i="1"/>
  <c r="AB63" i="1"/>
  <c r="AB62" i="1"/>
  <c r="AE140" i="1"/>
  <c r="AD140" i="1"/>
  <c r="AD118" i="1"/>
  <c r="AD119" i="1" s="1"/>
  <c r="AB139" i="1"/>
  <c r="AA118" i="1"/>
  <c r="AA119" i="1" s="1"/>
  <c r="AB118" i="1"/>
  <c r="AB119" i="1" s="1"/>
  <c r="AE118" i="1"/>
  <c r="AC140" i="1"/>
  <c r="AC118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5" i="1"/>
  <c r="AD40" i="1" s="1"/>
  <c r="AE32" i="1"/>
  <c r="AE65" i="1"/>
  <c r="AE40" i="1" s="1"/>
  <c r="AC65" i="1"/>
  <c r="AC40" i="1" s="1"/>
  <c r="AC32" i="1"/>
  <c r="AA65" i="1"/>
  <c r="AA84" i="1" s="1"/>
  <c r="AA40" i="1" s="1"/>
  <c r="AA107" i="1"/>
  <c r="AB107" i="1"/>
  <c r="AB32" i="1"/>
  <c r="AB65" i="1"/>
  <c r="AE139" i="1"/>
  <c r="AE107" i="1"/>
  <c r="AB140" i="1"/>
  <c r="AB83" i="1"/>
  <c r="AD139" i="1"/>
  <c r="AD107" i="1"/>
  <c r="AC139" i="1"/>
  <c r="AC107" i="1"/>
  <c r="AF139" i="1"/>
  <c r="D1" i="1"/>
  <c r="E1" i="1"/>
  <c r="E3" i="1" s="1"/>
  <c r="D9" i="1"/>
  <c r="E9" i="1"/>
  <c r="D12" i="1"/>
  <c r="E12" i="1"/>
  <c r="F12" i="1"/>
  <c r="F13" i="1" s="1"/>
  <c r="G12" i="1"/>
  <c r="G13" i="1" s="1"/>
  <c r="H12" i="1"/>
  <c r="H13" i="1" s="1"/>
  <c r="I12" i="1"/>
  <c r="I13" i="1" s="1"/>
  <c r="F19" i="1"/>
  <c r="G19" i="1"/>
  <c r="H19" i="1"/>
  <c r="I19" i="1"/>
  <c r="F20" i="1"/>
  <c r="G20" i="1"/>
  <c r="H20" i="1"/>
  <c r="I20" i="1"/>
  <c r="I49" i="1"/>
  <c r="I53" i="1" s="1"/>
  <c r="D88" i="1"/>
  <c r="D89" i="1" s="1"/>
  <c r="E88" i="1"/>
  <c r="E89" i="1" s="1"/>
  <c r="F88" i="1"/>
  <c r="F89" i="1" s="1"/>
  <c r="G88" i="1"/>
  <c r="G89" i="1" s="1"/>
  <c r="H88" i="1"/>
  <c r="H89" i="1" s="1"/>
  <c r="I88" i="1"/>
  <c r="I89" i="1" s="1"/>
  <c r="D106" i="1"/>
  <c r="D139" i="1" s="1"/>
  <c r="E106" i="1"/>
  <c r="F106" i="1"/>
  <c r="G106" i="1"/>
  <c r="I106" i="1"/>
  <c r="I118" i="1" s="1"/>
  <c r="I119" i="1" s="1"/>
  <c r="E150" i="1"/>
  <c r="K9" i="1"/>
  <c r="K13" i="1" s="1"/>
  <c r="K65" i="1" s="1"/>
  <c r="L9" i="1"/>
  <c r="L13" i="1" s="1"/>
  <c r="L107" i="1" s="1"/>
  <c r="M9" i="1"/>
  <c r="M13" i="1" s="1"/>
  <c r="N9" i="1"/>
  <c r="N13" i="1" s="1"/>
  <c r="O9" i="1"/>
  <c r="O13" i="1" s="1"/>
  <c r="J12" i="1"/>
  <c r="J13" i="1" s="1"/>
  <c r="J19" i="1"/>
  <c r="K19" i="1"/>
  <c r="L19" i="1"/>
  <c r="M19" i="1"/>
  <c r="N19" i="1"/>
  <c r="O19" i="1"/>
  <c r="J20" i="1"/>
  <c r="K20" i="1"/>
  <c r="L20" i="1"/>
  <c r="M20" i="1"/>
  <c r="N20" i="1"/>
  <c r="O20" i="1"/>
  <c r="L30" i="1"/>
  <c r="J49" i="1"/>
  <c r="K49" i="1"/>
  <c r="K53" i="1" s="1"/>
  <c r="L49" i="1"/>
  <c r="L53" i="1" s="1"/>
  <c r="M49" i="1"/>
  <c r="M53" i="1" s="1"/>
  <c r="N49" i="1"/>
  <c r="N54" i="1" s="1"/>
  <c r="J82" i="1"/>
  <c r="K82" i="1"/>
  <c r="K83" i="1" s="1"/>
  <c r="L82" i="1"/>
  <c r="L83" i="1" s="1"/>
  <c r="M82" i="1"/>
  <c r="M83" i="1" s="1"/>
  <c r="N82" i="1"/>
  <c r="N83" i="1" s="1"/>
  <c r="O82" i="1"/>
  <c r="O83" i="1" s="1"/>
  <c r="J88" i="1"/>
  <c r="J89" i="1" s="1"/>
  <c r="N88" i="1"/>
  <c r="N89" i="1" s="1"/>
  <c r="O88" i="1"/>
  <c r="O89" i="1" s="1"/>
  <c r="K89" i="1"/>
  <c r="L89" i="1"/>
  <c r="M89" i="1"/>
  <c r="J102" i="1"/>
  <c r="K102" i="1"/>
  <c r="L102" i="1"/>
  <c r="M102" i="1"/>
  <c r="N102" i="1"/>
  <c r="O102" i="1"/>
  <c r="J106" i="1"/>
  <c r="K106" i="1"/>
  <c r="L106" i="1"/>
  <c r="M106" i="1"/>
  <c r="N106" i="1"/>
  <c r="O106" i="1"/>
  <c r="J140" i="1"/>
  <c r="K140" i="1"/>
  <c r="K146" i="1"/>
  <c r="L146" i="1"/>
  <c r="M146" i="1"/>
  <c r="N146" i="1"/>
  <c r="O146" i="1"/>
  <c r="W61" i="1"/>
  <c r="W85" i="1" s="1"/>
  <c r="X61" i="1"/>
  <c r="X85" i="1" s="1"/>
  <c r="Y61" i="1"/>
  <c r="Y85" i="1" s="1"/>
  <c r="Z61" i="1"/>
  <c r="Z85" i="1" s="1"/>
  <c r="AE43" i="1" s="1"/>
  <c r="V61" i="1"/>
  <c r="Z83" i="1"/>
  <c r="Z88" i="1"/>
  <c r="Z89" i="1" s="1"/>
  <c r="Z102" i="1"/>
  <c r="Z106" i="1"/>
  <c r="AA139" i="1" s="1"/>
  <c r="Z117" i="1"/>
  <c r="Z9" i="1"/>
  <c r="Z13" i="1" s="1"/>
  <c r="Z38" i="1" s="1"/>
  <c r="Z41" i="1" s="1"/>
  <c r="W9" i="1"/>
  <c r="X9" i="1"/>
  <c r="Y9" i="1"/>
  <c r="Y13" i="1" s="1"/>
  <c r="Y38" i="1" s="1"/>
  <c r="Y41" i="1" s="1"/>
  <c r="AO2" i="1"/>
  <c r="AP2" i="1"/>
  <c r="Q2" i="25" s="1"/>
  <c r="Q8" i="25" s="1"/>
  <c r="AQ2" i="1"/>
  <c r="R2" i="25" s="1"/>
  <c r="R8" i="25" s="1"/>
  <c r="AR2" i="1"/>
  <c r="AM2" i="1"/>
  <c r="AM19" i="1" s="1"/>
  <c r="AN2" i="1"/>
  <c r="O2" i="25" s="1"/>
  <c r="O8" i="25" s="1"/>
  <c r="Y83" i="1"/>
  <c r="Y88" i="1"/>
  <c r="Y89" i="1" s="1"/>
  <c r="Y102" i="1"/>
  <c r="Y106" i="1"/>
  <c r="Y117" i="1"/>
  <c r="W4" i="25" l="1"/>
  <c r="V1" i="25"/>
  <c r="V3" i="25" s="1"/>
  <c r="AB66" i="1"/>
  <c r="AB40" i="1"/>
  <c r="AL62" i="1"/>
  <c r="AB84" i="1"/>
  <c r="AD84" i="1"/>
  <c r="AD90" i="1" s="1"/>
  <c r="AD138" i="1" s="1"/>
  <c r="AD141" i="1" s="1"/>
  <c r="AD66" i="1"/>
  <c r="AN19" i="1"/>
  <c r="AE84" i="1"/>
  <c r="AE45" i="1" s="1"/>
  <c r="AE66" i="1"/>
  <c r="AC84" i="1"/>
  <c r="AC66" i="1"/>
  <c r="AL63" i="1"/>
  <c r="AL32" i="1"/>
  <c r="AC43" i="1"/>
  <c r="AB43" i="1"/>
  <c r="AD43" i="1"/>
  <c r="M18" i="1"/>
  <c r="AA43" i="1"/>
  <c r="AA45" i="1" s="1"/>
  <c r="Z43" i="1"/>
  <c r="Y43" i="1"/>
  <c r="X43" i="1"/>
  <c r="AM23" i="1"/>
  <c r="AB41" i="1"/>
  <c r="G18" i="1"/>
  <c r="N18" i="1"/>
  <c r="J18" i="1"/>
  <c r="E24" i="24"/>
  <c r="H18" i="1"/>
  <c r="D24" i="24"/>
  <c r="F24" i="24"/>
  <c r="I18" i="1"/>
  <c r="O18" i="1"/>
  <c r="F18" i="1"/>
  <c r="L18" i="1"/>
  <c r="K18" i="1"/>
  <c r="AT2" i="1"/>
  <c r="BA2" i="1"/>
  <c r="AO19" i="1"/>
  <c r="AV2" i="1"/>
  <c r="AU2" i="1"/>
  <c r="BD2" i="1"/>
  <c r="AR19" i="1"/>
  <c r="BC2" i="1"/>
  <c r="AD2" i="25" s="1"/>
  <c r="AD8" i="25" s="1"/>
  <c r="AQ19" i="1"/>
  <c r="AX2" i="1"/>
  <c r="Y2" i="25" s="1"/>
  <c r="Y8" i="25" s="1"/>
  <c r="BB2" i="1"/>
  <c r="AC2" i="25" s="1"/>
  <c r="AC8" i="25" s="1"/>
  <c r="AP19" i="1"/>
  <c r="AW2" i="1"/>
  <c r="AS2" i="1"/>
  <c r="Z107" i="1"/>
  <c r="Z63" i="1"/>
  <c r="Z62" i="1"/>
  <c r="Y63" i="1"/>
  <c r="Y62" i="1"/>
  <c r="J1" i="1"/>
  <c r="J3" i="1" s="1"/>
  <c r="K1" i="1"/>
  <c r="F1" i="1"/>
  <c r="F3" i="1" s="1"/>
  <c r="F139" i="1"/>
  <c r="AA140" i="1"/>
  <c r="L140" i="1"/>
  <c r="G118" i="1"/>
  <c r="G119" i="1" s="1"/>
  <c r="O118" i="1"/>
  <c r="O119" i="1" s="1"/>
  <c r="F118" i="1"/>
  <c r="F119" i="1" s="1"/>
  <c r="D102" i="1"/>
  <c r="D118" i="1" s="1"/>
  <c r="D119" i="1" s="1"/>
  <c r="I54" i="1"/>
  <c r="H146" i="1"/>
  <c r="G139" i="1"/>
  <c r="L118" i="1"/>
  <c r="L119" i="1" s="1"/>
  <c r="O139" i="1"/>
  <c r="E13" i="1"/>
  <c r="E32" i="1" s="1"/>
  <c r="D131" i="1"/>
  <c r="D132" i="1" s="1"/>
  <c r="E82" i="1"/>
  <c r="E83" i="1" s="1"/>
  <c r="G146" i="1"/>
  <c r="F146" i="1"/>
  <c r="H107" i="1"/>
  <c r="G82" i="1"/>
  <c r="G83" i="1" s="1"/>
  <c r="D82" i="1"/>
  <c r="D83" i="1" s="1"/>
  <c r="AA90" i="1"/>
  <c r="AA138" i="1" s="1"/>
  <c r="L1" i="1"/>
  <c r="L3" i="1" s="1"/>
  <c r="G1" i="1"/>
  <c r="G3" i="1" s="1"/>
  <c r="I32" i="1"/>
  <c r="I65" i="1"/>
  <c r="E146" i="1"/>
  <c r="AB4" i="1"/>
  <c r="AE119" i="1"/>
  <c r="E118" i="1"/>
  <c r="E119" i="1" s="1"/>
  <c r="O1" i="1"/>
  <c r="O3" i="1" s="1"/>
  <c r="N1" i="1"/>
  <c r="N3" i="1" s="1"/>
  <c r="M1" i="1"/>
  <c r="M3" i="1" s="1"/>
  <c r="E139" i="1"/>
  <c r="J146" i="1"/>
  <c r="F82" i="1"/>
  <c r="F83" i="1" s="1"/>
  <c r="D3" i="1"/>
  <c r="I1" i="1"/>
  <c r="AC119" i="1"/>
  <c r="H1" i="1"/>
  <c r="H3" i="1" s="1"/>
  <c r="AE39" i="1"/>
  <c r="AA1" i="1"/>
  <c r="AA3" i="1" s="1"/>
  <c r="AY2" i="1"/>
  <c r="AF88" i="1"/>
  <c r="AF89" i="1" s="1"/>
  <c r="AZ2" i="1"/>
  <c r="AA2" i="25" s="1"/>
  <c r="AA8" i="25" s="1"/>
  <c r="D13" i="1"/>
  <c r="D65" i="1" s="1"/>
  <c r="G32" i="1"/>
  <c r="G65" i="1"/>
  <c r="G107" i="1"/>
  <c r="N139" i="1"/>
  <c r="M118" i="1"/>
  <c r="M119" i="1" s="1"/>
  <c r="M139" i="1"/>
  <c r="F32" i="1"/>
  <c r="F65" i="1"/>
  <c r="J53" i="1"/>
  <c r="J54" i="1"/>
  <c r="I107" i="1"/>
  <c r="H106" i="1"/>
  <c r="I82" i="1"/>
  <c r="I83" i="1" s="1"/>
  <c r="O140" i="1"/>
  <c r="H82" i="1"/>
  <c r="H83" i="1" s="1"/>
  <c r="H32" i="1"/>
  <c r="H65" i="1"/>
  <c r="N118" i="1"/>
  <c r="N119" i="1" s="1"/>
  <c r="L65" i="1"/>
  <c r="L84" i="1" s="1"/>
  <c r="L32" i="1"/>
  <c r="L38" i="1"/>
  <c r="I146" i="1"/>
  <c r="F107" i="1"/>
  <c r="K84" i="1"/>
  <c r="K90" i="1" s="1"/>
  <c r="K138" i="1" s="1"/>
  <c r="K139" i="1"/>
  <c r="O38" i="1"/>
  <c r="O32" i="1"/>
  <c r="O107" i="1"/>
  <c r="M65" i="1"/>
  <c r="M84" i="1" s="1"/>
  <c r="M40" i="1" s="1"/>
  <c r="M38" i="1"/>
  <c r="M107" i="1"/>
  <c r="J32" i="1"/>
  <c r="J107" i="1"/>
  <c r="L54" i="1"/>
  <c r="M140" i="1"/>
  <c r="O43" i="1"/>
  <c r="K54" i="1"/>
  <c r="M54" i="1"/>
  <c r="N53" i="1"/>
  <c r="J118" i="1"/>
  <c r="J119" i="1" s="1"/>
  <c r="J65" i="1"/>
  <c r="N38" i="1"/>
  <c r="N65" i="1"/>
  <c r="N84" i="1" s="1"/>
  <c r="N107" i="1"/>
  <c r="N32" i="1"/>
  <c r="L43" i="1"/>
  <c r="J83" i="1"/>
  <c r="N36" i="1"/>
  <c r="N37" i="1" s="1"/>
  <c r="K107" i="1"/>
  <c r="K32" i="1"/>
  <c r="M36" i="1"/>
  <c r="M37" i="1" s="1"/>
  <c r="O36" i="1"/>
  <c r="O37" i="1" s="1"/>
  <c r="L36" i="1"/>
  <c r="L37" i="1" s="1"/>
  <c r="M43" i="1"/>
  <c r="N43" i="1"/>
  <c r="J139" i="1"/>
  <c r="N140" i="1"/>
  <c r="L139" i="1"/>
  <c r="K118" i="1"/>
  <c r="K119" i="1" s="1"/>
  <c r="O65" i="1"/>
  <c r="O84" i="1" s="1"/>
  <c r="M32" i="1"/>
  <c r="Y65" i="1"/>
  <c r="Y84" i="1" s="1"/>
  <c r="Z65" i="1"/>
  <c r="Z118" i="1"/>
  <c r="Y118" i="1"/>
  <c r="Y32" i="1"/>
  <c r="Y107" i="1"/>
  <c r="S82" i="1"/>
  <c r="S83" i="1" s="1"/>
  <c r="T82" i="1"/>
  <c r="U82" i="1"/>
  <c r="U83" i="1" s="1"/>
  <c r="V83" i="1"/>
  <c r="X34" i="1"/>
  <c r="X83" i="1"/>
  <c r="X88" i="1"/>
  <c r="X89" i="1" s="1"/>
  <c r="X102" i="1"/>
  <c r="X106" i="1"/>
  <c r="X117" i="1"/>
  <c r="X13" i="1"/>
  <c r="X38" i="1" s="1"/>
  <c r="X41" i="1" s="1"/>
  <c r="R82" i="1"/>
  <c r="P82" i="1"/>
  <c r="W13" i="1"/>
  <c r="W38" i="1" s="1"/>
  <c r="W41" i="1" s="1"/>
  <c r="W88" i="1"/>
  <c r="W89" i="1" s="1"/>
  <c r="W102" i="1"/>
  <c r="W106" i="1"/>
  <c r="W117" i="1"/>
  <c r="V20" i="1"/>
  <c r="AC36" i="1" s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17" i="1"/>
  <c r="U117" i="1"/>
  <c r="T117" i="1"/>
  <c r="S117" i="1"/>
  <c r="R117" i="1"/>
  <c r="Q117" i="1"/>
  <c r="P117" i="1"/>
  <c r="V9" i="1"/>
  <c r="V13" i="1" s="1"/>
  <c r="U9" i="1"/>
  <c r="U13" i="1" s="1"/>
  <c r="U32" i="1" s="1"/>
  <c r="S9" i="1"/>
  <c r="S102" i="1"/>
  <c r="T102" i="1"/>
  <c r="U102" i="1"/>
  <c r="V102" i="1"/>
  <c r="S106" i="1"/>
  <c r="T106" i="1"/>
  <c r="U106" i="1"/>
  <c r="V106" i="1"/>
  <c r="T88" i="1"/>
  <c r="T89" i="1" s="1"/>
  <c r="U88" i="1"/>
  <c r="U89" i="1" s="1"/>
  <c r="V88" i="1"/>
  <c r="V89" i="1" s="1"/>
  <c r="S88" i="1"/>
  <c r="S89" i="1" s="1"/>
  <c r="T9" i="1"/>
  <c r="T13" i="1" s="1"/>
  <c r="T32" i="1" s="1"/>
  <c r="W1" i="25" l="1"/>
  <c r="W3" i="25" s="1"/>
  <c r="X4" i="25"/>
  <c r="AE90" i="1"/>
  <c r="AE138" i="1" s="1"/>
  <c r="AE141" i="1" s="1"/>
  <c r="AE148" i="1" s="1"/>
  <c r="AC90" i="1"/>
  <c r="AC138" i="1" s="1"/>
  <c r="AC141" i="1" s="1"/>
  <c r="AC148" i="1" s="1"/>
  <c r="AC45" i="1"/>
  <c r="C24" i="24"/>
  <c r="K3" i="1"/>
  <c r="I3" i="1"/>
  <c r="AD45" i="1"/>
  <c r="AA36" i="1"/>
  <c r="AA37" i="1" s="1"/>
  <c r="AA39" i="1" s="1"/>
  <c r="Z36" i="1"/>
  <c r="Z37" i="1" s="1"/>
  <c r="AB36" i="1"/>
  <c r="AB37" i="1" s="1"/>
  <c r="AB39" i="1" s="1"/>
  <c r="Y36" i="1"/>
  <c r="Y37" i="1" s="1"/>
  <c r="Y39" i="1" s="1"/>
  <c r="W36" i="1"/>
  <c r="W37" i="1" s="1"/>
  <c r="X36" i="1"/>
  <c r="X37" i="1" s="1"/>
  <c r="S18" i="1"/>
  <c r="V18" i="1"/>
  <c r="P18" i="1"/>
  <c r="Q18" i="1"/>
  <c r="R18" i="1"/>
  <c r="T18" i="1"/>
  <c r="U18" i="1"/>
  <c r="BN2" i="1"/>
  <c r="AO2" i="25" s="1"/>
  <c r="AO8" i="25" s="1"/>
  <c r="BB19" i="1"/>
  <c r="BG2" i="1"/>
  <c r="AU19" i="1"/>
  <c r="BE2" i="1"/>
  <c r="AS19" i="1"/>
  <c r="BJ2" i="1"/>
  <c r="AK2" i="25" s="1"/>
  <c r="AK8" i="25" s="1"/>
  <c r="AX19" i="1"/>
  <c r="BH2" i="1"/>
  <c r="AV19" i="1"/>
  <c r="BL2" i="1"/>
  <c r="AM2" i="25" s="1"/>
  <c r="AM8" i="25" s="1"/>
  <c r="AZ19" i="1"/>
  <c r="BO2" i="1"/>
  <c r="AP2" i="25" s="1"/>
  <c r="AP8" i="25" s="1"/>
  <c r="BC19" i="1"/>
  <c r="BM2" i="1"/>
  <c r="BA19" i="1"/>
  <c r="BK2" i="1"/>
  <c r="AY19" i="1"/>
  <c r="BI2" i="1"/>
  <c r="AW19" i="1"/>
  <c r="BP2" i="1"/>
  <c r="BD19" i="1"/>
  <c r="BF2" i="1"/>
  <c r="AT19" i="1"/>
  <c r="AD37" i="1"/>
  <c r="AD39" i="1" s="1"/>
  <c r="AC37" i="1"/>
  <c r="AC39" i="1" s="1"/>
  <c r="D152" i="1"/>
  <c r="F84" i="1"/>
  <c r="F90" i="1" s="1"/>
  <c r="F138" i="1" s="1"/>
  <c r="F141" i="1" s="1"/>
  <c r="F148" i="1" s="1"/>
  <c r="AA141" i="1"/>
  <c r="X65" i="1"/>
  <c r="X84" i="1" s="1"/>
  <c r="X90" i="1" s="1"/>
  <c r="X63" i="1"/>
  <c r="X62" i="1"/>
  <c r="K141" i="1"/>
  <c r="K148" i="1" s="1"/>
  <c r="E107" i="1"/>
  <c r="W62" i="1"/>
  <c r="W63" i="1"/>
  <c r="E65" i="1"/>
  <c r="E84" i="1" s="1"/>
  <c r="E90" i="1" s="1"/>
  <c r="D134" i="1"/>
  <c r="I84" i="1"/>
  <c r="I90" i="1" s="1"/>
  <c r="I138" i="1" s="1"/>
  <c r="D84" i="1"/>
  <c r="D90" i="1" s="1"/>
  <c r="D138" i="1" s="1"/>
  <c r="D141" i="1" s="1"/>
  <c r="D148" i="1" s="1"/>
  <c r="G84" i="1"/>
  <c r="G90" i="1" s="1"/>
  <c r="G138" i="1" s="1"/>
  <c r="G141" i="1" s="1"/>
  <c r="G148" i="1" s="1"/>
  <c r="L90" i="1"/>
  <c r="L138" i="1" s="1"/>
  <c r="L141" i="1" s="1"/>
  <c r="L148" i="1" s="1"/>
  <c r="L40" i="1"/>
  <c r="L39" i="1"/>
  <c r="AC4" i="1"/>
  <c r="O39" i="1"/>
  <c r="Y119" i="1"/>
  <c r="H84" i="1"/>
  <c r="H90" i="1" s="1"/>
  <c r="H138" i="1" s="1"/>
  <c r="Z119" i="1"/>
  <c r="AD148" i="1"/>
  <c r="AB90" i="1"/>
  <c r="AB130" i="1" s="1"/>
  <c r="AB1" i="1"/>
  <c r="AB3" i="1" s="1"/>
  <c r="M39" i="1"/>
  <c r="AF140" i="1"/>
  <c r="H139" i="1"/>
  <c r="H118" i="1"/>
  <c r="H119" i="1" s="1"/>
  <c r="M90" i="1"/>
  <c r="M138" i="1" s="1"/>
  <c r="M141" i="1" s="1"/>
  <c r="M148" i="1" s="1"/>
  <c r="I139" i="1"/>
  <c r="M45" i="1"/>
  <c r="J84" i="1"/>
  <c r="J90" i="1" s="1"/>
  <c r="J138" i="1" s="1"/>
  <c r="J141" i="1" s="1"/>
  <c r="J148" i="1" s="1"/>
  <c r="N40" i="1"/>
  <c r="N90" i="1"/>
  <c r="N138" i="1" s="1"/>
  <c r="N141" i="1" s="1"/>
  <c r="N148" i="1" s="1"/>
  <c r="N39" i="1"/>
  <c r="O40" i="1"/>
  <c r="O90" i="1"/>
  <c r="O138" i="1" s="1"/>
  <c r="O141" i="1" s="1"/>
  <c r="O148" i="1" s="1"/>
  <c r="W65" i="1"/>
  <c r="V32" i="1"/>
  <c r="V65" i="1"/>
  <c r="V84" i="1" s="1"/>
  <c r="P36" i="1"/>
  <c r="P37" i="1" s="1"/>
  <c r="V36" i="1"/>
  <c r="V37" i="1" s="1"/>
  <c r="Q36" i="1"/>
  <c r="Q37" i="1" s="1"/>
  <c r="R36" i="1"/>
  <c r="R37" i="1" s="1"/>
  <c r="S36" i="1"/>
  <c r="S37" i="1" s="1"/>
  <c r="T36" i="1"/>
  <c r="T37" i="1" s="1"/>
  <c r="U36" i="1"/>
  <c r="U37" i="1" s="1"/>
  <c r="X118" i="1"/>
  <c r="W83" i="1"/>
  <c r="Y40" i="1"/>
  <c r="Y90" i="1"/>
  <c r="X107" i="1"/>
  <c r="W32" i="1"/>
  <c r="X32" i="1"/>
  <c r="T43" i="1"/>
  <c r="Q82" i="1"/>
  <c r="S43" i="1" s="1"/>
  <c r="W140" i="1"/>
  <c r="W118" i="1"/>
  <c r="T83" i="1"/>
  <c r="V43" i="1"/>
  <c r="U43" i="1"/>
  <c r="V38" i="1"/>
  <c r="T38" i="1"/>
  <c r="U38" i="1"/>
  <c r="W107" i="1"/>
  <c r="T140" i="1"/>
  <c r="S13" i="1"/>
  <c r="V140" i="1"/>
  <c r="U140" i="1"/>
  <c r="S118" i="1"/>
  <c r="S119" i="1" s="1"/>
  <c r="U118" i="1"/>
  <c r="V118" i="1"/>
  <c r="T118" i="1"/>
  <c r="U65" i="1"/>
  <c r="U84" i="1" s="1"/>
  <c r="T65" i="1"/>
  <c r="V107" i="1"/>
  <c r="U107" i="1"/>
  <c r="T107" i="1"/>
  <c r="P146" i="1"/>
  <c r="R83" i="1"/>
  <c r="R88" i="1"/>
  <c r="R89" i="1" s="1"/>
  <c r="R102" i="1"/>
  <c r="R106" i="1"/>
  <c r="S140" i="1"/>
  <c r="R9" i="1"/>
  <c r="Q9" i="1"/>
  <c r="Q88" i="1"/>
  <c r="Q89" i="1" s="1"/>
  <c r="Q102" i="1"/>
  <c r="Q106" i="1"/>
  <c r="P102" i="1"/>
  <c r="P88" i="1"/>
  <c r="P89" i="1" s="1"/>
  <c r="P83" i="1"/>
  <c r="P9" i="1"/>
  <c r="X1" i="25" l="1"/>
  <c r="X3" i="25" s="1"/>
  <c r="Y4" i="25"/>
  <c r="M42" i="1"/>
  <c r="M44" i="1" s="1"/>
  <c r="O42" i="1"/>
  <c r="O44" i="1" s="1"/>
  <c r="L45" i="1"/>
  <c r="L42" i="1"/>
  <c r="L44" i="1" s="1"/>
  <c r="N45" i="1"/>
  <c r="N42" i="1"/>
  <c r="N44" i="1" s="1"/>
  <c r="BR2" i="1"/>
  <c r="BF19" i="1"/>
  <c r="BY2" i="1"/>
  <c r="BM19" i="1"/>
  <c r="BV2" i="1"/>
  <c r="AW2" i="25" s="1"/>
  <c r="AW8" i="25" s="1"/>
  <c r="BJ19" i="1"/>
  <c r="CB2" i="1"/>
  <c r="BP19" i="1"/>
  <c r="CA2" i="1"/>
  <c r="BB2" i="25" s="1"/>
  <c r="BB8" i="25" s="1"/>
  <c r="BO19" i="1"/>
  <c r="BQ2" i="1"/>
  <c r="BE19" i="1"/>
  <c r="BU2" i="1"/>
  <c r="BI19" i="1"/>
  <c r="BX2" i="1"/>
  <c r="AY2" i="25" s="1"/>
  <c r="AY8" i="25" s="1"/>
  <c r="BL19" i="1"/>
  <c r="BS2" i="1"/>
  <c r="BG19" i="1"/>
  <c r="BW2" i="1"/>
  <c r="BK19" i="1"/>
  <c r="BT2" i="1"/>
  <c r="BH19" i="1"/>
  <c r="BZ2" i="1"/>
  <c r="BA2" i="25" s="1"/>
  <c r="BA8" i="25" s="1"/>
  <c r="BN19" i="1"/>
  <c r="AA148" i="1"/>
  <c r="I141" i="1"/>
  <c r="I148" i="1" s="1"/>
  <c r="H141" i="1"/>
  <c r="H148" i="1" s="1"/>
  <c r="E138" i="1"/>
  <c r="E141" i="1" s="1"/>
  <c r="E148" i="1" s="1"/>
  <c r="E151" i="1" s="1"/>
  <c r="AD4" i="1"/>
  <c r="T119" i="1"/>
  <c r="X119" i="1"/>
  <c r="G54" i="24"/>
  <c r="V119" i="1"/>
  <c r="E54" i="24"/>
  <c r="W119" i="1"/>
  <c r="F54" i="24"/>
  <c r="U119" i="1"/>
  <c r="D54" i="24"/>
  <c r="AB138" i="1"/>
  <c r="AB141" i="1" s="1"/>
  <c r="AB45" i="1"/>
  <c r="AC1" i="1"/>
  <c r="AC3" i="1" s="1"/>
  <c r="O45" i="1"/>
  <c r="W39" i="1"/>
  <c r="V39" i="1"/>
  <c r="Y45" i="1"/>
  <c r="X39" i="1"/>
  <c r="T84" i="1"/>
  <c r="T90" i="1" s="1"/>
  <c r="Q83" i="1"/>
  <c r="R43" i="1"/>
  <c r="U90" i="1"/>
  <c r="V90" i="1"/>
  <c r="S107" i="1"/>
  <c r="S38" i="1"/>
  <c r="S39" i="1" s="1"/>
  <c r="U39" i="1"/>
  <c r="T39" i="1"/>
  <c r="S65" i="1"/>
  <c r="S84" i="1" s="1"/>
  <c r="Q13" i="1"/>
  <c r="Q38" i="1" s="1"/>
  <c r="Q39" i="1" s="1"/>
  <c r="P13" i="1"/>
  <c r="Q140" i="1"/>
  <c r="R13" i="1"/>
  <c r="R140" i="1"/>
  <c r="X140" i="1"/>
  <c r="Q118" i="1"/>
  <c r="Q119" i="1" s="1"/>
  <c r="R118" i="1"/>
  <c r="R119" i="1" s="1"/>
  <c r="Y1" i="25" l="1"/>
  <c r="Y3" i="25" s="1"/>
  <c r="Z4" i="25"/>
  <c r="Z1" i="25" s="1"/>
  <c r="Z3" i="25" s="1"/>
  <c r="CL2" i="1"/>
  <c r="BM2" i="25" s="1"/>
  <c r="BM8" i="25" s="1"/>
  <c r="BZ19" i="1"/>
  <c r="CJ2" i="1"/>
  <c r="BK2" i="25" s="1"/>
  <c r="BK8" i="25" s="1"/>
  <c r="BX19" i="1"/>
  <c r="CN2" i="1"/>
  <c r="CB19" i="1"/>
  <c r="CF2" i="1"/>
  <c r="BT19" i="1"/>
  <c r="CG2" i="1"/>
  <c r="BU19" i="1"/>
  <c r="CH2" i="1"/>
  <c r="BI2" i="25" s="1"/>
  <c r="BI8" i="25" s="1"/>
  <c r="BV19" i="1"/>
  <c r="CI2" i="1"/>
  <c r="BW19" i="1"/>
  <c r="CC2" i="1"/>
  <c r="BQ19" i="1"/>
  <c r="CK2" i="1"/>
  <c r="BY19" i="1"/>
  <c r="CE2" i="1"/>
  <c r="BS19" i="1"/>
  <c r="CM2" i="1"/>
  <c r="BN2" i="25" s="1"/>
  <c r="BN8" i="25" s="1"/>
  <c r="CA19" i="1"/>
  <c r="CD2" i="1"/>
  <c r="BR19" i="1"/>
  <c r="E131" i="1"/>
  <c r="E132" i="1" s="1"/>
  <c r="E134" i="1" s="1"/>
  <c r="F150" i="1"/>
  <c r="F151" i="1" s="1"/>
  <c r="E152" i="1"/>
  <c r="AE4" i="1"/>
  <c r="AB148" i="1"/>
  <c r="AD1" i="1"/>
  <c r="AD3" i="1" s="1"/>
  <c r="T45" i="1"/>
  <c r="P65" i="1"/>
  <c r="P84" i="1" s="1"/>
  <c r="P38" i="1"/>
  <c r="P39" i="1" s="1"/>
  <c r="R107" i="1"/>
  <c r="R38" i="1"/>
  <c r="R39" i="1" s="1"/>
  <c r="V42" i="1" s="1"/>
  <c r="S90" i="1"/>
  <c r="U45" i="1"/>
  <c r="R65" i="1"/>
  <c r="R84" i="1" s="1"/>
  <c r="R32" i="1"/>
  <c r="P32" i="1"/>
  <c r="K18" i="19"/>
  <c r="P140" i="1"/>
  <c r="CP2" i="1" l="1"/>
  <c r="CD19" i="1"/>
  <c r="CR2" i="1"/>
  <c r="CF19" i="1"/>
  <c r="CY2" i="1"/>
  <c r="CM19" i="1"/>
  <c r="CU2" i="1"/>
  <c r="CI19" i="1"/>
  <c r="CZ2" i="1"/>
  <c r="CZ19" i="1" s="1"/>
  <c r="CN19" i="1"/>
  <c r="CO2" i="1"/>
  <c r="CC19" i="1"/>
  <c r="CQ2" i="1"/>
  <c r="CE19" i="1"/>
  <c r="CT2" i="1"/>
  <c r="BU2" i="25" s="1"/>
  <c r="BU8" i="25" s="1"/>
  <c r="CH19" i="1"/>
  <c r="CV2" i="1"/>
  <c r="CJ19" i="1"/>
  <c r="CW2" i="1"/>
  <c r="CW19" i="1" s="1"/>
  <c r="CK19" i="1"/>
  <c r="CS2" i="1"/>
  <c r="CG19" i="1"/>
  <c r="CX2" i="1"/>
  <c r="CL19" i="1"/>
  <c r="F152" i="1"/>
  <c r="G150" i="1"/>
  <c r="G151" i="1" s="1"/>
  <c r="F131" i="1"/>
  <c r="F132" i="1" s="1"/>
  <c r="F134" i="1" s="1"/>
  <c r="AF4" i="1"/>
  <c r="AE1" i="1"/>
  <c r="AE3" i="1" s="1"/>
  <c r="S45" i="1"/>
  <c r="Q43" i="1"/>
  <c r="P43" i="1"/>
  <c r="P90" i="1"/>
  <c r="P40" i="1"/>
  <c r="R42" i="1" s="1"/>
  <c r="R90" i="1"/>
  <c r="CV19" i="1" l="1"/>
  <c r="BW2" i="25"/>
  <c r="BW8" i="25" s="1"/>
  <c r="CX19" i="1"/>
  <c r="BY2" i="25"/>
  <c r="BY8" i="25" s="1"/>
  <c r="CY19" i="1"/>
  <c r="BZ2" i="25"/>
  <c r="BZ8" i="25" s="1"/>
  <c r="AA4" i="25"/>
  <c r="S42" i="1"/>
  <c r="T42" i="1"/>
  <c r="T44" i="1" s="1"/>
  <c r="P42" i="1"/>
  <c r="Q42" i="1"/>
  <c r="U42" i="1"/>
  <c r="U44" i="1" s="1"/>
  <c r="DG2" i="1"/>
  <c r="DG19" i="1" s="1"/>
  <c r="CU19" i="1"/>
  <c r="DE2" i="1"/>
  <c r="CS19" i="1"/>
  <c r="DA2" i="1"/>
  <c r="DA19" i="1" s="1"/>
  <c r="CO19" i="1"/>
  <c r="DD2" i="1"/>
  <c r="DD19" i="1" s="1"/>
  <c r="CR19" i="1"/>
  <c r="DF2" i="1"/>
  <c r="CT19" i="1"/>
  <c r="DC2" i="1"/>
  <c r="DC19" i="1" s="1"/>
  <c r="CQ19" i="1"/>
  <c r="DB2" i="1"/>
  <c r="DB19" i="1" s="1"/>
  <c r="CP19" i="1"/>
  <c r="AM62" i="1"/>
  <c r="AM63" i="1"/>
  <c r="G131" i="1"/>
  <c r="G132" i="1" s="1"/>
  <c r="G134" i="1" s="1"/>
  <c r="G152" i="1"/>
  <c r="H150" i="1"/>
  <c r="H151" i="1" s="1"/>
  <c r="AG4" i="1"/>
  <c r="AF1" i="1"/>
  <c r="AF3" i="1" s="1"/>
  <c r="R45" i="1"/>
  <c r="P131" i="1"/>
  <c r="P138" i="1"/>
  <c r="P45" i="1"/>
  <c r="C45" i="18"/>
  <c r="B34" i="18"/>
  <c r="C34" i="18" s="1"/>
  <c r="B12" i="18"/>
  <c r="C12" i="18" s="1"/>
  <c r="E3" i="18"/>
  <c r="C2" i="18"/>
  <c r="K27" i="16"/>
  <c r="AM129" i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F19" i="1" l="1"/>
  <c r="CG2" i="25"/>
  <c r="CG8" i="25" s="1"/>
  <c r="DE19" i="1"/>
  <c r="AA1" i="25"/>
  <c r="AA3" i="25" s="1"/>
  <c r="AB4" i="25"/>
  <c r="AN62" i="1"/>
  <c r="AN63" i="1"/>
  <c r="H131" i="1"/>
  <c r="H132" i="1" s="1"/>
  <c r="H134" i="1" s="1"/>
  <c r="I131" i="1"/>
  <c r="I132" i="1" s="1"/>
  <c r="I134" i="1" s="1"/>
  <c r="H152" i="1"/>
  <c r="I150" i="1"/>
  <c r="I151" i="1" s="1"/>
  <c r="I152" i="1" s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AC4" i="25" l="1"/>
  <c r="AB1" i="25"/>
  <c r="AB3" i="25" s="1"/>
  <c r="AH28" i="1"/>
  <c r="AH29" i="1" s="1"/>
  <c r="J10" i="13"/>
  <c r="AO62" i="1"/>
  <c r="J150" i="1"/>
  <c r="J151" i="1" s="1"/>
  <c r="J152" i="1" s="1"/>
  <c r="J131" i="1"/>
  <c r="J132" i="1" s="1"/>
  <c r="J134" i="1" s="1"/>
  <c r="AO63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AI28" i="1" l="1"/>
  <c r="AI29" i="1" s="1"/>
  <c r="AI46" i="1" s="1"/>
  <c r="AD4" i="25"/>
  <c r="AC1" i="25"/>
  <c r="AC3" i="25" s="1"/>
  <c r="AH46" i="1"/>
  <c r="AT29" i="1"/>
  <c r="BF29" i="1" s="1"/>
  <c r="BR29" i="1" s="1"/>
  <c r="CD29" i="1" s="1"/>
  <c r="CP29" i="1" s="1"/>
  <c r="DB29" i="1" s="1"/>
  <c r="AJ4" i="1"/>
  <c r="AJ28" i="1" s="1"/>
  <c r="AJ29" i="1" s="1"/>
  <c r="AJ46" i="1" s="1"/>
  <c r="B20" i="9"/>
  <c r="B30" i="9" s="1"/>
  <c r="B40" i="9" s="1"/>
  <c r="B50" i="9" s="1"/>
  <c r="B60" i="9" s="1"/>
  <c r="K150" i="1"/>
  <c r="K151" i="1" s="1"/>
  <c r="L150" i="1" s="1"/>
  <c r="L151" i="1" s="1"/>
  <c r="AP62" i="1"/>
  <c r="AP63" i="1"/>
  <c r="AI1" i="1"/>
  <c r="K131" i="1"/>
  <c r="K132" i="1" s="1"/>
  <c r="K134" i="1" s="1"/>
  <c r="F17" i="5"/>
  <c r="AE4" i="25" l="1"/>
  <c r="AD1" i="25"/>
  <c r="AD3" i="25" s="1"/>
  <c r="AK4" i="1"/>
  <c r="AG28" i="1"/>
  <c r="AG29" i="1" s="1"/>
  <c r="AG46" i="1" s="1"/>
  <c r="AB28" i="1"/>
  <c r="AB29" i="1" s="1"/>
  <c r="Q28" i="1"/>
  <c r="Q29" i="1" s="1"/>
  <c r="Q46" i="1" s="1"/>
  <c r="O28" i="1"/>
  <c r="O29" i="1" s="1"/>
  <c r="O46" i="1" s="1"/>
  <c r="V28" i="1"/>
  <c r="V29" i="1" s="1"/>
  <c r="V46" i="1" s="1"/>
  <c r="R28" i="1"/>
  <c r="R29" i="1" s="1"/>
  <c r="R46" i="1" s="1"/>
  <c r="N28" i="1"/>
  <c r="N29" i="1" s="1"/>
  <c r="N46" i="1" s="1"/>
  <c r="K28" i="1"/>
  <c r="K29" i="1" s="1"/>
  <c r="K46" i="1" s="1"/>
  <c r="Z28" i="1"/>
  <c r="Z29" i="1" s="1"/>
  <c r="AE28" i="1"/>
  <c r="AE29" i="1" s="1"/>
  <c r="F28" i="1"/>
  <c r="F29" i="1" s="1"/>
  <c r="F46" i="1" s="1"/>
  <c r="L28" i="1"/>
  <c r="L29" i="1" s="1"/>
  <c r="L46" i="1" s="1"/>
  <c r="X28" i="1"/>
  <c r="X29" i="1" s="1"/>
  <c r="I28" i="1"/>
  <c r="I29" i="1" s="1"/>
  <c r="I46" i="1" s="1"/>
  <c r="AD28" i="1"/>
  <c r="AD29" i="1" s="1"/>
  <c r="T28" i="1"/>
  <c r="T29" i="1" s="1"/>
  <c r="T46" i="1" s="1"/>
  <c r="U28" i="1"/>
  <c r="U29" i="1" s="1"/>
  <c r="U46" i="1" s="1"/>
  <c r="H28" i="1"/>
  <c r="H29" i="1" s="1"/>
  <c r="H46" i="1" s="1"/>
  <c r="AF28" i="1"/>
  <c r="AF29" i="1" s="1"/>
  <c r="S28" i="1"/>
  <c r="S29" i="1" s="1"/>
  <c r="S46" i="1" s="1"/>
  <c r="AC28" i="1"/>
  <c r="AC29" i="1" s="1"/>
  <c r="W28" i="1"/>
  <c r="W29" i="1" s="1"/>
  <c r="G28" i="1"/>
  <c r="G29" i="1" s="1"/>
  <c r="G46" i="1" s="1"/>
  <c r="E28" i="1"/>
  <c r="E29" i="1" s="1"/>
  <c r="E46" i="1" s="1"/>
  <c r="M28" i="1"/>
  <c r="M29" i="1" s="1"/>
  <c r="M46" i="1" s="1"/>
  <c r="J28" i="1"/>
  <c r="J29" i="1" s="1"/>
  <c r="J46" i="1" s="1"/>
  <c r="P28" i="1"/>
  <c r="P29" i="1" s="1"/>
  <c r="P46" i="1" s="1"/>
  <c r="AA28" i="1"/>
  <c r="AA29" i="1" s="1"/>
  <c r="Y28" i="1"/>
  <c r="Y29" i="1" s="1"/>
  <c r="K152" i="1"/>
  <c r="AQ62" i="1"/>
  <c r="AQ63" i="1"/>
  <c r="AI3" i="1"/>
  <c r="AJ1" i="1"/>
  <c r="L152" i="1"/>
  <c r="M150" i="1"/>
  <c r="M151" i="1" s="1"/>
  <c r="L131" i="1"/>
  <c r="L132" i="1" s="1"/>
  <c r="L134" i="1" s="1"/>
  <c r="W84" i="1"/>
  <c r="W40" i="1" s="1"/>
  <c r="W42" i="1" s="1"/>
  <c r="G17" i="5"/>
  <c r="AF4" i="25" l="1"/>
  <c r="AE1" i="25"/>
  <c r="AE3" i="25" s="1"/>
  <c r="AB46" i="1"/>
  <c r="AN29" i="1"/>
  <c r="AZ29" i="1" s="1"/>
  <c r="BL29" i="1" s="1"/>
  <c r="BX29" i="1" s="1"/>
  <c r="CJ29" i="1" s="1"/>
  <c r="AL4" i="1"/>
  <c r="AS29" i="1"/>
  <c r="BE29" i="1" s="1"/>
  <c r="BQ29" i="1" s="1"/>
  <c r="CC29" i="1" s="1"/>
  <c r="CO29" i="1" s="1"/>
  <c r="AK52" i="1" s="1"/>
  <c r="AP29" i="1"/>
  <c r="BB29" i="1" s="1"/>
  <c r="BN29" i="1" s="1"/>
  <c r="BZ29" i="1" s="1"/>
  <c r="CL29" i="1" s="1"/>
  <c r="CX29" i="1" s="1"/>
  <c r="AD46" i="1"/>
  <c r="AX29" i="1"/>
  <c r="BJ29" i="1" s="1"/>
  <c r="BV29" i="1" s="1"/>
  <c r="CH29" i="1" s="1"/>
  <c r="Z46" i="1"/>
  <c r="AV29" i="1"/>
  <c r="BH29" i="1" s="1"/>
  <c r="BT29" i="1" s="1"/>
  <c r="CF29" i="1" s="1"/>
  <c r="CR29" i="1" s="1"/>
  <c r="DD29" i="1" s="1"/>
  <c r="X46" i="1"/>
  <c r="AO29" i="1"/>
  <c r="BA29" i="1" s="1"/>
  <c r="BM29" i="1" s="1"/>
  <c r="BY29" i="1" s="1"/>
  <c r="CK29" i="1" s="1"/>
  <c r="AC46" i="1"/>
  <c r="AY29" i="1"/>
  <c r="BK29" i="1" s="1"/>
  <c r="BW29" i="1" s="1"/>
  <c r="CI29" i="1" s="1"/>
  <c r="AA46" i="1"/>
  <c r="AF46" i="1"/>
  <c r="AR29" i="1"/>
  <c r="BD29" i="1" s="1"/>
  <c r="BP29" i="1" s="1"/>
  <c r="CB29" i="1" s="1"/>
  <c r="CN29" i="1" s="1"/>
  <c r="CZ29" i="1" s="1"/>
  <c r="AW29" i="1"/>
  <c r="BI29" i="1" s="1"/>
  <c r="BU29" i="1" s="1"/>
  <c r="CG29" i="1" s="1"/>
  <c r="Y46" i="1"/>
  <c r="AU29" i="1"/>
  <c r="BG29" i="1" s="1"/>
  <c r="BS29" i="1" s="1"/>
  <c r="CE29" i="1" s="1"/>
  <c r="CQ29" i="1" s="1"/>
  <c r="W46" i="1"/>
  <c r="AQ29" i="1"/>
  <c r="BC29" i="1" s="1"/>
  <c r="BO29" i="1" s="1"/>
  <c r="CA29" i="1" s="1"/>
  <c r="CM29" i="1" s="1"/>
  <c r="CY29" i="1" s="1"/>
  <c r="AE46" i="1"/>
  <c r="AR62" i="1"/>
  <c r="AR63" i="1"/>
  <c r="AK1" i="1"/>
  <c r="AJ3" i="1"/>
  <c r="M131" i="1"/>
  <c r="M132" i="1" s="1"/>
  <c r="M134" i="1" s="1"/>
  <c r="N150" i="1"/>
  <c r="N151" i="1" s="1"/>
  <c r="M152" i="1"/>
  <c r="W90" i="1"/>
  <c r="W139" i="1"/>
  <c r="H17" i="5"/>
  <c r="AK51" i="1" l="1"/>
  <c r="CV29" i="1"/>
  <c r="AK50" i="1"/>
  <c r="AK49" i="1" s="1"/>
  <c r="AK54" i="1" s="1"/>
  <c r="CW29" i="1"/>
  <c r="DC29" i="1"/>
  <c r="AG4" i="25"/>
  <c r="AF1" i="25"/>
  <c r="AF3" i="25" s="1"/>
  <c r="DA29" i="1"/>
  <c r="AM4" i="1"/>
  <c r="CS29" i="1"/>
  <c r="DE29" i="1" s="1"/>
  <c r="CT29" i="1"/>
  <c r="DF29" i="1" s="1"/>
  <c r="CU29" i="1"/>
  <c r="DG29" i="1" s="1"/>
  <c r="AS62" i="1"/>
  <c r="AS63" i="1"/>
  <c r="AK3" i="1"/>
  <c r="AL1" i="1"/>
  <c r="O150" i="1"/>
  <c r="O151" i="1" s="1"/>
  <c r="O152" i="1" s="1"/>
  <c r="N152" i="1"/>
  <c r="O131" i="1"/>
  <c r="O132" i="1" s="1"/>
  <c r="O134" i="1" s="1"/>
  <c r="N131" i="1"/>
  <c r="N132" i="1" s="1"/>
  <c r="N134" i="1" s="1"/>
  <c r="W44" i="1"/>
  <c r="W45" i="1"/>
  <c r="W138" i="1"/>
  <c r="W141" i="1" s="1"/>
  <c r="I17" i="5"/>
  <c r="AK53" i="1" l="1"/>
  <c r="AH4" i="25"/>
  <c r="AG1" i="25"/>
  <c r="AG3" i="25" s="1"/>
  <c r="AN4" i="1"/>
  <c r="AT62" i="1"/>
  <c r="AT63" i="1"/>
  <c r="W148" i="1"/>
  <c r="AL3" i="1"/>
  <c r="AM28" i="1"/>
  <c r="AM1" i="1"/>
  <c r="AM80" i="1" s="1"/>
  <c r="Y140" i="1"/>
  <c r="J17" i="5"/>
  <c r="AL36" i="1" l="1"/>
  <c r="AL37" i="1" s="1"/>
  <c r="AM74" i="1"/>
  <c r="AI4" i="25"/>
  <c r="AH1" i="25"/>
  <c r="AH3" i="25" s="1"/>
  <c r="AN28" i="1"/>
  <c r="AM3" i="1"/>
  <c r="AO4" i="1"/>
  <c r="AU62" i="1"/>
  <c r="AU63" i="1"/>
  <c r="AN1" i="1"/>
  <c r="AN80" i="1" s="1"/>
  <c r="Z140" i="1"/>
  <c r="K17" i="5"/>
  <c r="AL20" i="1" l="1"/>
  <c r="AL18" i="1" s="1"/>
  <c r="AL22" i="1" s="1"/>
  <c r="AL16" i="1" s="1"/>
  <c r="AN74" i="1"/>
  <c r="AN75" i="1" s="1"/>
  <c r="AM75" i="1"/>
  <c r="AM82" i="1" s="1"/>
  <c r="AI1" i="25"/>
  <c r="AI3" i="25" s="1"/>
  <c r="AJ4" i="25"/>
  <c r="AN70" i="1"/>
  <c r="AN77" i="1"/>
  <c r="AN71" i="1"/>
  <c r="AN76" i="1"/>
  <c r="AN78" i="1"/>
  <c r="AN79" i="1"/>
  <c r="AO28" i="1"/>
  <c r="AP4" i="1"/>
  <c r="AP28" i="1" s="1"/>
  <c r="AV62" i="1"/>
  <c r="AV63" i="1"/>
  <c r="AN3" i="1"/>
  <c r="AO1" i="1"/>
  <c r="AL15" i="1" l="1"/>
  <c r="AL24" i="1"/>
  <c r="AL17" i="1" s="1"/>
  <c r="AO80" i="1"/>
  <c r="AO74" i="1"/>
  <c r="AK4" i="25"/>
  <c r="AJ1" i="25"/>
  <c r="AJ3" i="25" s="1"/>
  <c r="AO77" i="1"/>
  <c r="AO76" i="1"/>
  <c r="AO71" i="1"/>
  <c r="AN72" i="1"/>
  <c r="AN82" i="1" s="1"/>
  <c r="AO79" i="1"/>
  <c r="AO70" i="1"/>
  <c r="AO78" i="1"/>
  <c r="AO3" i="1"/>
  <c r="AQ4" i="1"/>
  <c r="AW62" i="1"/>
  <c r="AW63" i="1"/>
  <c r="AP1" i="1"/>
  <c r="AM109" i="1"/>
  <c r="AM117" i="1" s="1"/>
  <c r="AL30" i="1" l="1"/>
  <c r="AL21" i="1"/>
  <c r="AL31" i="1" s="1"/>
  <c r="AP80" i="1"/>
  <c r="AP74" i="1"/>
  <c r="AO75" i="1"/>
  <c r="AL4" i="25"/>
  <c r="AK1" i="25"/>
  <c r="AK3" i="25" s="1"/>
  <c r="AP71" i="1"/>
  <c r="AP76" i="1"/>
  <c r="AP77" i="1"/>
  <c r="AP79" i="1"/>
  <c r="AP70" i="1"/>
  <c r="AO72" i="1"/>
  <c r="AP78" i="1"/>
  <c r="AQ28" i="1"/>
  <c r="AR4" i="1"/>
  <c r="AM115" i="1"/>
  <c r="AX62" i="1"/>
  <c r="AX63" i="1"/>
  <c r="AP3" i="1"/>
  <c r="AQ1" i="1"/>
  <c r="AN109" i="1"/>
  <c r="AN117" i="1" s="1"/>
  <c r="AO82" i="1" l="1"/>
  <c r="AL34" i="1"/>
  <c r="AL6" i="1"/>
  <c r="AQ80" i="1"/>
  <c r="AQ74" i="1"/>
  <c r="AP75" i="1"/>
  <c r="AM4" i="25"/>
  <c r="AL1" i="25"/>
  <c r="AL3" i="25" s="1"/>
  <c r="AQ77" i="1"/>
  <c r="AQ76" i="1"/>
  <c r="AQ71" i="1"/>
  <c r="AQ79" i="1"/>
  <c r="AQ70" i="1"/>
  <c r="AP72" i="1"/>
  <c r="AQ78" i="1"/>
  <c r="AR28" i="1"/>
  <c r="AQ3" i="1"/>
  <c r="AS4" i="1"/>
  <c r="AS28" i="1" s="1"/>
  <c r="AN115" i="1"/>
  <c r="AY62" i="1"/>
  <c r="AY63" i="1"/>
  <c r="AR1" i="1"/>
  <c r="AR80" i="1" s="1"/>
  <c r="AO109" i="1"/>
  <c r="AO117" i="1" s="1"/>
  <c r="AI144" i="1"/>
  <c r="AL7" i="1" l="1"/>
  <c r="AL8" i="1"/>
  <c r="AP82" i="1"/>
  <c r="AR74" i="1"/>
  <c r="AQ75" i="1"/>
  <c r="AN4" i="25"/>
  <c r="AM1" i="25"/>
  <c r="AM3" i="25" s="1"/>
  <c r="AR71" i="1"/>
  <c r="AR76" i="1"/>
  <c r="AR77" i="1"/>
  <c r="AR79" i="1"/>
  <c r="AR70" i="1"/>
  <c r="AQ72" i="1"/>
  <c r="AQ82" i="1" s="1"/>
  <c r="AR78" i="1"/>
  <c r="AT4" i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O115" i="1"/>
  <c r="AZ62" i="1"/>
  <c r="AZ63" i="1"/>
  <c r="AS1" i="1"/>
  <c r="AR3" i="1"/>
  <c r="AP109" i="1"/>
  <c r="AP117" i="1" s="1"/>
  <c r="AJ144" i="1"/>
  <c r="AL9" i="1" l="1"/>
  <c r="AL105" i="1" s="1"/>
  <c r="AL106" i="1" s="1"/>
  <c r="J19" i="27"/>
  <c r="L19" i="27" s="1"/>
  <c r="I30" i="24"/>
  <c r="J36" i="27"/>
  <c r="L36" i="27" s="1"/>
  <c r="J45" i="27"/>
  <c r="L45" i="27" s="1"/>
  <c r="J17" i="27"/>
  <c r="L17" i="27" s="1"/>
  <c r="J27" i="27"/>
  <c r="L27" i="27" s="1"/>
  <c r="J22" i="27"/>
  <c r="L22" i="27" s="1"/>
  <c r="J21" i="27"/>
  <c r="L21" i="27" s="1"/>
  <c r="J30" i="24"/>
  <c r="J28" i="27"/>
  <c r="L28" i="27" s="1"/>
  <c r="G30" i="24"/>
  <c r="J24" i="27"/>
  <c r="L24" i="27" s="1"/>
  <c r="J46" i="27"/>
  <c r="L46" i="27" s="1"/>
  <c r="H30" i="24"/>
  <c r="J42" i="27"/>
  <c r="J44" i="27"/>
  <c r="L44" i="27" s="1"/>
  <c r="J31" i="27"/>
  <c r="L31" i="27" s="1"/>
  <c r="D30" i="24"/>
  <c r="J48" i="27"/>
  <c r="L48" i="27" s="1"/>
  <c r="J26" i="27"/>
  <c r="L26" i="27" s="1"/>
  <c r="E30" i="24"/>
  <c r="J29" i="27"/>
  <c r="L29" i="27" s="1"/>
  <c r="F30" i="24"/>
  <c r="J25" i="27"/>
  <c r="L25" i="27" s="1"/>
  <c r="J18" i="27"/>
  <c r="L18" i="27" s="1"/>
  <c r="J35" i="27"/>
  <c r="L35" i="27" s="1"/>
  <c r="J53" i="27"/>
  <c r="L53" i="27" s="1"/>
  <c r="J34" i="27"/>
  <c r="J49" i="27"/>
  <c r="L49" i="27" s="1"/>
  <c r="J20" i="27"/>
  <c r="L20" i="27" s="1"/>
  <c r="J23" i="27"/>
  <c r="L23" i="27" s="1"/>
  <c r="J16" i="27"/>
  <c r="K30" i="24"/>
  <c r="C30" i="24"/>
  <c r="J43" i="27"/>
  <c r="L43" i="27" s="1"/>
  <c r="J47" i="27"/>
  <c r="L47" i="27" s="1"/>
  <c r="L30" i="24"/>
  <c r="AS80" i="1"/>
  <c r="AS74" i="1"/>
  <c r="AR75" i="1"/>
  <c r="AO4" i="25"/>
  <c r="AN1" i="25"/>
  <c r="AN3" i="25" s="1"/>
  <c r="AS71" i="1"/>
  <c r="AS76" i="1"/>
  <c r="AS77" i="1"/>
  <c r="AS79" i="1"/>
  <c r="AS70" i="1"/>
  <c r="AR72" i="1"/>
  <c r="AS78" i="1"/>
  <c r="F42" i="24"/>
  <c r="AT28" i="1"/>
  <c r="C29" i="24"/>
  <c r="C36" i="24"/>
  <c r="C37" i="24" s="1"/>
  <c r="F29" i="24"/>
  <c r="G21" i="24"/>
  <c r="D21" i="24"/>
  <c r="M42" i="24"/>
  <c r="D36" i="24"/>
  <c r="D37" i="24" s="1"/>
  <c r="F36" i="24"/>
  <c r="F37" i="24" s="1"/>
  <c r="H21" i="24"/>
  <c r="F20" i="24"/>
  <c r="G29" i="24"/>
  <c r="F49" i="24"/>
  <c r="J42" i="24"/>
  <c r="E36" i="24"/>
  <c r="E37" i="24" s="1"/>
  <c r="L42" i="24"/>
  <c r="C20" i="24"/>
  <c r="D29" i="24"/>
  <c r="E21" i="24"/>
  <c r="C49" i="24"/>
  <c r="E29" i="24"/>
  <c r="F21" i="24"/>
  <c r="H42" i="24"/>
  <c r="D28" i="24"/>
  <c r="D20" i="24"/>
  <c r="E49" i="24"/>
  <c r="G20" i="24"/>
  <c r="I42" i="24"/>
  <c r="D42" i="24"/>
  <c r="AS3" i="1"/>
  <c r="G42" i="24"/>
  <c r="K42" i="24"/>
  <c r="C42" i="24"/>
  <c r="E28" i="24"/>
  <c r="G28" i="24"/>
  <c r="N42" i="24"/>
  <c r="C21" i="24"/>
  <c r="F28" i="24"/>
  <c r="G36" i="24"/>
  <c r="G37" i="24" s="1"/>
  <c r="D49" i="24"/>
  <c r="E20" i="24"/>
  <c r="C28" i="24"/>
  <c r="E42" i="24"/>
  <c r="AP115" i="1"/>
  <c r="BA62" i="1"/>
  <c r="BA63" i="1"/>
  <c r="AT1" i="1"/>
  <c r="AQ109" i="1"/>
  <c r="AQ117" i="1" s="1"/>
  <c r="AK144" i="1"/>
  <c r="AL59" i="1" l="1"/>
  <c r="AL58" i="1"/>
  <c r="AL13" i="1"/>
  <c r="AL38" i="1" s="1"/>
  <c r="C31" i="24"/>
  <c r="AT74" i="1"/>
  <c r="AS75" i="1"/>
  <c r="L16" i="27"/>
  <c r="L42" i="27"/>
  <c r="J50" i="27"/>
  <c r="L50" i="27" s="1"/>
  <c r="L34" i="27"/>
  <c r="J37" i="27"/>
  <c r="L37" i="27" s="1"/>
  <c r="AR82" i="1"/>
  <c r="F31" i="24"/>
  <c r="G31" i="24"/>
  <c r="E31" i="24"/>
  <c r="D31" i="24"/>
  <c r="AT79" i="1"/>
  <c r="AP4" i="25"/>
  <c r="AO1" i="25"/>
  <c r="AO3" i="25" s="1"/>
  <c r="AT80" i="1"/>
  <c r="AT77" i="1"/>
  <c r="AT76" i="1"/>
  <c r="AT71" i="1"/>
  <c r="AT70" i="1"/>
  <c r="AS72" i="1"/>
  <c r="AS82" i="1" s="1"/>
  <c r="AT78" i="1"/>
  <c r="D22" i="24"/>
  <c r="C22" i="24"/>
  <c r="P42" i="24"/>
  <c r="F22" i="24"/>
  <c r="E22" i="24"/>
  <c r="AQ115" i="1"/>
  <c r="BB62" i="1"/>
  <c r="BB63" i="1"/>
  <c r="AV28" i="1"/>
  <c r="AU1" i="1"/>
  <c r="AT3" i="1"/>
  <c r="AU28" i="1"/>
  <c r="AR109" i="1"/>
  <c r="AR117" i="1" s="1"/>
  <c r="AL144" i="1"/>
  <c r="J38" i="27" l="1"/>
  <c r="L38" i="27" s="1"/>
  <c r="AL41" i="1"/>
  <c r="AL39" i="1"/>
  <c r="AU74" i="1"/>
  <c r="AT75" i="1"/>
  <c r="AU79" i="1"/>
  <c r="AQ4" i="25"/>
  <c r="AP1" i="25"/>
  <c r="AP3" i="25" s="1"/>
  <c r="AU80" i="1"/>
  <c r="AU71" i="1"/>
  <c r="AU76" i="1"/>
  <c r="AU77" i="1"/>
  <c r="AU70" i="1"/>
  <c r="AT72" i="1"/>
  <c r="AU78" i="1"/>
  <c r="D33" i="24"/>
  <c r="D34" i="24" s="1"/>
  <c r="C33" i="24"/>
  <c r="C39" i="24" s="1"/>
  <c r="E33" i="24"/>
  <c r="E39" i="24" s="1"/>
  <c r="F33" i="24"/>
  <c r="F39" i="24" s="1"/>
  <c r="AR115" i="1"/>
  <c r="BC62" i="1"/>
  <c r="BC63" i="1"/>
  <c r="AS109" i="1"/>
  <c r="AS117" i="1" s="1"/>
  <c r="AU3" i="1"/>
  <c r="AW28" i="1"/>
  <c r="AV1" i="1"/>
  <c r="AM127" i="1"/>
  <c r="AM144" i="1" s="1"/>
  <c r="AH140" i="1"/>
  <c r="J51" i="27" l="1"/>
  <c r="J57" i="27" s="1"/>
  <c r="L57" i="27" s="1"/>
  <c r="J39" i="27"/>
  <c r="L39" i="27" s="1"/>
  <c r="AT82" i="1"/>
  <c r="AV74" i="1"/>
  <c r="AU75" i="1"/>
  <c r="AV79" i="1"/>
  <c r="AQ1" i="25"/>
  <c r="AQ3" i="25" s="1"/>
  <c r="AR4" i="25"/>
  <c r="AV80" i="1"/>
  <c r="AV77" i="1"/>
  <c r="AV71" i="1"/>
  <c r="AV76" i="1"/>
  <c r="AV70" i="1"/>
  <c r="AU72" i="1"/>
  <c r="AU82" i="1" s="1"/>
  <c r="AV78" i="1"/>
  <c r="D39" i="24"/>
  <c r="D43" i="24" s="1"/>
  <c r="D44" i="24" s="1"/>
  <c r="C34" i="24"/>
  <c r="E34" i="24"/>
  <c r="F34" i="24"/>
  <c r="F43" i="24"/>
  <c r="F44" i="24" s="1"/>
  <c r="F40" i="24"/>
  <c r="E40" i="24"/>
  <c r="E43" i="24"/>
  <c r="E44" i="24" s="1"/>
  <c r="C40" i="24"/>
  <c r="C43" i="24"/>
  <c r="C44" i="24" s="1"/>
  <c r="AS115" i="1"/>
  <c r="BD62" i="1"/>
  <c r="BD63" i="1"/>
  <c r="AT109" i="1"/>
  <c r="AT117" i="1" s="1"/>
  <c r="AV3" i="1"/>
  <c r="AX28" i="1"/>
  <c r="AW1" i="1"/>
  <c r="AW3" i="1" s="1"/>
  <c r="AN127" i="1"/>
  <c r="AN144" i="1" s="1"/>
  <c r="AI140" i="1"/>
  <c r="L51" i="27" l="1"/>
  <c r="J52" i="27"/>
  <c r="L52" i="27" s="1"/>
  <c r="AW74" i="1"/>
  <c r="AV75" i="1"/>
  <c r="AS4" i="25"/>
  <c r="AR1" i="25"/>
  <c r="AR3" i="25" s="1"/>
  <c r="AW80" i="1"/>
  <c r="AW76" i="1"/>
  <c r="AW71" i="1"/>
  <c r="AW77" i="1"/>
  <c r="AW70" i="1"/>
  <c r="AV72" i="1"/>
  <c r="AV82" i="1" s="1"/>
  <c r="AW78" i="1"/>
  <c r="AW79" i="1"/>
  <c r="D40" i="24"/>
  <c r="AT115" i="1"/>
  <c r="BE62" i="1"/>
  <c r="BE63" i="1"/>
  <c r="AU109" i="1"/>
  <c r="AU117" i="1" s="1"/>
  <c r="AY28" i="1"/>
  <c r="AX1" i="1"/>
  <c r="AO127" i="1"/>
  <c r="AO144" i="1" s="1"/>
  <c r="AJ140" i="1"/>
  <c r="I21" i="24"/>
  <c r="AX74" i="1" l="1"/>
  <c r="AW75" i="1"/>
  <c r="AT4" i="25"/>
  <c r="AS1" i="25"/>
  <c r="AS3" i="25" s="1"/>
  <c r="AX80" i="1"/>
  <c r="AX76" i="1"/>
  <c r="AX77" i="1"/>
  <c r="AX71" i="1"/>
  <c r="AX70" i="1"/>
  <c r="AW72" i="1"/>
  <c r="AW82" i="1" s="1"/>
  <c r="AX79" i="1"/>
  <c r="AX78" i="1"/>
  <c r="AU115" i="1"/>
  <c r="BF62" i="1"/>
  <c r="BF63" i="1"/>
  <c r="AV109" i="1"/>
  <c r="AV117" i="1" s="1"/>
  <c r="AX3" i="1"/>
  <c r="AZ28" i="1"/>
  <c r="AY1" i="1"/>
  <c r="AY3" i="1" s="1"/>
  <c r="AP127" i="1"/>
  <c r="AP144" i="1" s="1"/>
  <c r="AK140" i="1"/>
  <c r="J21" i="24"/>
  <c r="AY74" i="1" l="1"/>
  <c r="AX75" i="1"/>
  <c r="AU4" i="25"/>
  <c r="AT1" i="25"/>
  <c r="AT3" i="25" s="1"/>
  <c r="AY80" i="1"/>
  <c r="AY77" i="1"/>
  <c r="AY71" i="1"/>
  <c r="AY76" i="1"/>
  <c r="AY70" i="1"/>
  <c r="AX72" i="1"/>
  <c r="AX82" i="1" s="1"/>
  <c r="AY78" i="1"/>
  <c r="AY79" i="1"/>
  <c r="AV115" i="1"/>
  <c r="BG62" i="1"/>
  <c r="BG63" i="1"/>
  <c r="AW109" i="1"/>
  <c r="AW117" i="1" s="1"/>
  <c r="BA28" i="1"/>
  <c r="AZ1" i="1"/>
  <c r="AQ127" i="1"/>
  <c r="AQ144" i="1" s="1"/>
  <c r="AM122" i="1"/>
  <c r="AM124" i="1" s="1"/>
  <c r="AL140" i="1"/>
  <c r="K21" i="24"/>
  <c r="AZ74" i="1" l="1"/>
  <c r="AY75" i="1"/>
  <c r="AV4" i="25"/>
  <c r="AU1" i="25"/>
  <c r="AU3" i="25" s="1"/>
  <c r="AZ80" i="1"/>
  <c r="AZ77" i="1"/>
  <c r="AZ76" i="1"/>
  <c r="AZ71" i="1"/>
  <c r="AZ78" i="1"/>
  <c r="AZ70" i="1"/>
  <c r="AY72" i="1"/>
  <c r="AZ79" i="1"/>
  <c r="AW115" i="1"/>
  <c r="BH62" i="1"/>
  <c r="BH63" i="1"/>
  <c r="AX109" i="1"/>
  <c r="AX117" i="1" s="1"/>
  <c r="AZ3" i="1"/>
  <c r="BB28" i="1"/>
  <c r="BA1" i="1"/>
  <c r="AR127" i="1"/>
  <c r="AR144" i="1" s="1"/>
  <c r="AM140" i="1"/>
  <c r="AN122" i="1"/>
  <c r="AN124" i="1" s="1"/>
  <c r="L21" i="24"/>
  <c r="AY82" i="1" l="1"/>
  <c r="BA3" i="1"/>
  <c r="BA74" i="1"/>
  <c r="AZ75" i="1"/>
  <c r="AW4" i="25"/>
  <c r="AV1" i="25"/>
  <c r="AV3" i="25" s="1"/>
  <c r="BA80" i="1"/>
  <c r="BA71" i="1"/>
  <c r="BA76" i="1"/>
  <c r="BA77" i="1"/>
  <c r="BA70" i="1"/>
  <c r="AZ72" i="1"/>
  <c r="AZ82" i="1" s="1"/>
  <c r="BA79" i="1"/>
  <c r="BA78" i="1"/>
  <c r="AX115" i="1"/>
  <c r="BI62" i="1"/>
  <c r="BI63" i="1"/>
  <c r="AY109" i="1"/>
  <c r="AY117" i="1" s="1"/>
  <c r="BC28" i="1"/>
  <c r="BB1" i="1"/>
  <c r="AS127" i="1"/>
  <c r="AS144" i="1" s="1"/>
  <c r="AO122" i="1"/>
  <c r="AO124" i="1" s="1"/>
  <c r="AN140" i="1"/>
  <c r="AM107" i="1"/>
  <c r="M21" i="24"/>
  <c r="BB74" i="1" l="1"/>
  <c r="BA75" i="1"/>
  <c r="AX4" i="25"/>
  <c r="AW1" i="25"/>
  <c r="AW3" i="25" s="1"/>
  <c r="BB80" i="1"/>
  <c r="BB71" i="1"/>
  <c r="BB77" i="1"/>
  <c r="BB76" i="1"/>
  <c r="BB70" i="1"/>
  <c r="BA72" i="1"/>
  <c r="BA82" i="1" s="1"/>
  <c r="BB79" i="1"/>
  <c r="BB78" i="1"/>
  <c r="AY115" i="1"/>
  <c r="BJ62" i="1"/>
  <c r="BJ63" i="1"/>
  <c r="AZ109" i="1"/>
  <c r="AZ117" i="1" s="1"/>
  <c r="BB3" i="1"/>
  <c r="BD28" i="1"/>
  <c r="BC1" i="1"/>
  <c r="AT127" i="1"/>
  <c r="AT144" i="1" s="1"/>
  <c r="AP122" i="1"/>
  <c r="AP124" i="1" s="1"/>
  <c r="AO140" i="1"/>
  <c r="AN107" i="1"/>
  <c r="AM12" i="1"/>
  <c r="N21" i="24" s="1"/>
  <c r="P21" i="24" s="1"/>
  <c r="BC3" i="1" l="1"/>
  <c r="BC74" i="1"/>
  <c r="BB75" i="1"/>
  <c r="AY4" i="25"/>
  <c r="AX1" i="25"/>
  <c r="AX3" i="25" s="1"/>
  <c r="BC80" i="1"/>
  <c r="BC76" i="1"/>
  <c r="BC77" i="1"/>
  <c r="BC71" i="1"/>
  <c r="BC70" i="1"/>
  <c r="BB72" i="1"/>
  <c r="BB82" i="1" s="1"/>
  <c r="BC78" i="1"/>
  <c r="BC79" i="1"/>
  <c r="AZ115" i="1"/>
  <c r="BK62" i="1"/>
  <c r="BK63" i="1"/>
  <c r="BA109" i="1"/>
  <c r="BA117" i="1" s="1"/>
  <c r="BE28" i="1"/>
  <c r="BD1" i="1"/>
  <c r="BD3" i="1" s="1"/>
  <c r="AU127" i="1"/>
  <c r="AU144" i="1" s="1"/>
  <c r="AP140" i="1"/>
  <c r="AQ122" i="1"/>
  <c r="AQ124" i="1" s="1"/>
  <c r="AM68" i="1"/>
  <c r="AO107" i="1"/>
  <c r="AN12" i="1"/>
  <c r="BD74" i="1" l="1"/>
  <c r="BC75" i="1"/>
  <c r="AY1" i="25"/>
  <c r="AY3" i="25" s="1"/>
  <c r="AZ4" i="25"/>
  <c r="BD80" i="1"/>
  <c r="BD76" i="1"/>
  <c r="BD71" i="1"/>
  <c r="BD77" i="1"/>
  <c r="BD70" i="1"/>
  <c r="BC72" i="1"/>
  <c r="BC82" i="1" s="1"/>
  <c r="BD79" i="1"/>
  <c r="BD78" i="1"/>
  <c r="AN68" i="1"/>
  <c r="BA115" i="1"/>
  <c r="BL62" i="1"/>
  <c r="BL63" i="1"/>
  <c r="BB109" i="1"/>
  <c r="BB117" i="1" s="1"/>
  <c r="BF28" i="1"/>
  <c r="BE1" i="1"/>
  <c r="BE3" i="1" s="1"/>
  <c r="AV127" i="1"/>
  <c r="AV144" i="1" s="1"/>
  <c r="AR122" i="1"/>
  <c r="AR124" i="1" s="1"/>
  <c r="AQ140" i="1"/>
  <c r="AP107" i="1"/>
  <c r="AM87" i="1"/>
  <c r="AO12" i="1"/>
  <c r="BE74" i="1" l="1"/>
  <c r="BD75" i="1"/>
  <c r="BA4" i="25"/>
  <c r="AZ1" i="25"/>
  <c r="AZ3" i="25" s="1"/>
  <c r="BE80" i="1"/>
  <c r="BE77" i="1"/>
  <c r="BE76" i="1"/>
  <c r="BE71" i="1"/>
  <c r="BE70" i="1"/>
  <c r="BD72" i="1"/>
  <c r="BD82" i="1" s="1"/>
  <c r="BE78" i="1"/>
  <c r="BE79" i="1"/>
  <c r="BB115" i="1"/>
  <c r="BM62" i="1"/>
  <c r="BM63" i="1"/>
  <c r="BC109" i="1"/>
  <c r="BC117" i="1" s="1"/>
  <c r="BG28" i="1"/>
  <c r="BF1" i="1"/>
  <c r="AW127" i="1"/>
  <c r="AW144" i="1" s="1"/>
  <c r="AR140" i="1"/>
  <c r="AS122" i="1"/>
  <c r="AS124" i="1" s="1"/>
  <c r="AO68" i="1"/>
  <c r="AQ107" i="1"/>
  <c r="AP12" i="1"/>
  <c r="AN87" i="1"/>
  <c r="AM88" i="1"/>
  <c r="AM89" i="1" s="1"/>
  <c r="BF74" i="1" l="1"/>
  <c r="BE75" i="1"/>
  <c r="BB4" i="25"/>
  <c r="BA1" i="25"/>
  <c r="BA3" i="25" s="1"/>
  <c r="BF80" i="1"/>
  <c r="BF77" i="1"/>
  <c r="BF71" i="1"/>
  <c r="BF76" i="1"/>
  <c r="BF70" i="1"/>
  <c r="BE72" i="1"/>
  <c r="BE82" i="1" s="1"/>
  <c r="BF79" i="1"/>
  <c r="BF78" i="1"/>
  <c r="BC115" i="1"/>
  <c r="BN62" i="1"/>
  <c r="BN63" i="1"/>
  <c r="BD109" i="1"/>
  <c r="BD117" i="1" s="1"/>
  <c r="BF3" i="1"/>
  <c r="BG1" i="1"/>
  <c r="BG3" i="1" s="1"/>
  <c r="AX127" i="1"/>
  <c r="AX144" i="1" s="1"/>
  <c r="AS140" i="1"/>
  <c r="AT122" i="1"/>
  <c r="AT124" i="1" s="1"/>
  <c r="AP68" i="1"/>
  <c r="AR107" i="1"/>
  <c r="AO87" i="1"/>
  <c r="AN88" i="1"/>
  <c r="AN89" i="1" s="1"/>
  <c r="AQ12" i="1"/>
  <c r="BG74" i="1" l="1"/>
  <c r="BF75" i="1"/>
  <c r="BC4" i="25"/>
  <c r="BB1" i="25"/>
  <c r="BB3" i="25" s="1"/>
  <c r="BG80" i="1"/>
  <c r="BG76" i="1"/>
  <c r="BG71" i="1"/>
  <c r="BG77" i="1"/>
  <c r="BG70" i="1"/>
  <c r="BF72" i="1"/>
  <c r="BF82" i="1" s="1"/>
  <c r="BG78" i="1"/>
  <c r="BG79" i="1"/>
  <c r="BD115" i="1"/>
  <c r="BO62" i="1"/>
  <c r="BO63" i="1"/>
  <c r="BE109" i="1"/>
  <c r="BI28" i="1"/>
  <c r="BH1" i="1"/>
  <c r="BH28" i="1"/>
  <c r="AY127" i="1"/>
  <c r="AY144" i="1" s="1"/>
  <c r="AT140" i="1"/>
  <c r="AU122" i="1"/>
  <c r="AU124" i="1" s="1"/>
  <c r="AQ68" i="1"/>
  <c r="AS107" i="1"/>
  <c r="AR12" i="1"/>
  <c r="AP87" i="1"/>
  <c r="AO88" i="1"/>
  <c r="AO89" i="1" s="1"/>
  <c r="BH74" i="1" l="1"/>
  <c r="BG75" i="1"/>
  <c r="BD4" i="25"/>
  <c r="BC1" i="25"/>
  <c r="BC3" i="25" s="1"/>
  <c r="BH80" i="1"/>
  <c r="BF109" i="1"/>
  <c r="BF117" i="1" s="1"/>
  <c r="BE117" i="1"/>
  <c r="BH77" i="1"/>
  <c r="BH71" i="1"/>
  <c r="BH76" i="1"/>
  <c r="BH70" i="1"/>
  <c r="BG72" i="1"/>
  <c r="BG82" i="1" s="1"/>
  <c r="BH79" i="1"/>
  <c r="BH78" i="1"/>
  <c r="BE115" i="1"/>
  <c r="BP62" i="1"/>
  <c r="BP63" i="1"/>
  <c r="BH3" i="1"/>
  <c r="BI1" i="1"/>
  <c r="BI3" i="1" s="1"/>
  <c r="AZ127" i="1"/>
  <c r="AZ144" i="1" s="1"/>
  <c r="AU140" i="1"/>
  <c r="AV122" i="1"/>
  <c r="AV124" i="1" s="1"/>
  <c r="AR68" i="1"/>
  <c r="AT107" i="1"/>
  <c r="AQ87" i="1"/>
  <c r="AP88" i="1"/>
  <c r="AP89" i="1" s="1"/>
  <c r="AS12" i="1"/>
  <c r="BI74" i="1" l="1"/>
  <c r="BH75" i="1"/>
  <c r="BG109" i="1"/>
  <c r="BG117" i="1" s="1"/>
  <c r="BE4" i="25"/>
  <c r="BD1" i="25"/>
  <c r="BD3" i="25" s="1"/>
  <c r="BI80" i="1"/>
  <c r="BF115" i="1"/>
  <c r="BI77" i="1"/>
  <c r="BI76" i="1"/>
  <c r="BI71" i="1"/>
  <c r="BI70" i="1"/>
  <c r="BH72" i="1"/>
  <c r="BI78" i="1"/>
  <c r="BI79" i="1"/>
  <c r="BG115" i="1"/>
  <c r="BQ62" i="1"/>
  <c r="BQ63" i="1"/>
  <c r="BK28" i="1"/>
  <c r="BJ1" i="1"/>
  <c r="BJ3" i="1" s="1"/>
  <c r="BJ28" i="1"/>
  <c r="BA127" i="1"/>
  <c r="BA144" i="1" s="1"/>
  <c r="AV140" i="1"/>
  <c r="AW122" i="1"/>
  <c r="AW124" i="1" s="1"/>
  <c r="AS68" i="1"/>
  <c r="AU107" i="1"/>
  <c r="AT12" i="1"/>
  <c r="AR87" i="1"/>
  <c r="AQ88" i="1"/>
  <c r="AQ89" i="1" s="1"/>
  <c r="BJ74" i="1" l="1"/>
  <c r="BI75" i="1"/>
  <c r="BH82" i="1"/>
  <c r="BH109" i="1"/>
  <c r="BH117" i="1" s="1"/>
  <c r="BF4" i="25"/>
  <c r="BE1" i="25"/>
  <c r="BE3" i="25" s="1"/>
  <c r="BJ80" i="1"/>
  <c r="BJ77" i="1"/>
  <c r="BJ71" i="1"/>
  <c r="BJ76" i="1"/>
  <c r="BJ70" i="1"/>
  <c r="BI72" i="1"/>
  <c r="BJ79" i="1"/>
  <c r="BJ78" i="1"/>
  <c r="BH115" i="1"/>
  <c r="BR62" i="1"/>
  <c r="BR63" i="1"/>
  <c r="BL28" i="1"/>
  <c r="BK1" i="1"/>
  <c r="BK3" i="1" s="1"/>
  <c r="BI109" i="1"/>
  <c r="BI117" i="1" s="1"/>
  <c r="BB127" i="1"/>
  <c r="BB144" i="1" s="1"/>
  <c r="AW140" i="1"/>
  <c r="AX122" i="1"/>
  <c r="AX124" i="1" s="1"/>
  <c r="AT68" i="1"/>
  <c r="AV107" i="1"/>
  <c r="AS87" i="1"/>
  <c r="AR88" i="1"/>
  <c r="AR89" i="1" s="1"/>
  <c r="AU12" i="1"/>
  <c r="BI82" i="1" l="1"/>
  <c r="BK74" i="1"/>
  <c r="BJ75" i="1"/>
  <c r="BG4" i="25"/>
  <c r="BF1" i="25"/>
  <c r="BF3" i="25" s="1"/>
  <c r="BK80" i="1"/>
  <c r="BK71" i="1"/>
  <c r="BK76" i="1"/>
  <c r="BK77" i="1"/>
  <c r="BK70" i="1"/>
  <c r="BJ72" i="1"/>
  <c r="BJ82" i="1" s="1"/>
  <c r="BK78" i="1"/>
  <c r="BK79" i="1"/>
  <c r="BI115" i="1"/>
  <c r="BS63" i="1"/>
  <c r="BS62" i="1"/>
  <c r="BL1" i="1"/>
  <c r="BJ109" i="1"/>
  <c r="BJ117" i="1" s="1"/>
  <c r="BC127" i="1"/>
  <c r="BC144" i="1" s="1"/>
  <c r="AY122" i="1"/>
  <c r="AY124" i="1" s="1"/>
  <c r="AX140" i="1"/>
  <c r="AU68" i="1"/>
  <c r="AW107" i="1"/>
  <c r="AT87" i="1"/>
  <c r="AS88" i="1"/>
  <c r="AS89" i="1" s="1"/>
  <c r="AV12" i="1"/>
  <c r="BL74" i="1" l="1"/>
  <c r="BK75" i="1"/>
  <c r="BG1" i="25"/>
  <c r="BG3" i="25" s="1"/>
  <c r="BH4" i="25"/>
  <c r="BL80" i="1"/>
  <c r="BL76" i="1"/>
  <c r="BL77" i="1"/>
  <c r="BL71" i="1"/>
  <c r="BL70" i="1"/>
  <c r="BK72" i="1"/>
  <c r="BK82" i="1" s="1"/>
  <c r="BL79" i="1"/>
  <c r="BL78" i="1"/>
  <c r="BL3" i="1"/>
  <c r="BJ115" i="1"/>
  <c r="BT62" i="1"/>
  <c r="BT63" i="1"/>
  <c r="BN28" i="1"/>
  <c r="BM1" i="1"/>
  <c r="BM3" i="1" s="1"/>
  <c r="BM28" i="1"/>
  <c r="BK109" i="1"/>
  <c r="BK117" i="1" s="1"/>
  <c r="BD127" i="1"/>
  <c r="BD144" i="1" s="1"/>
  <c r="AZ122" i="1"/>
  <c r="AZ124" i="1" s="1"/>
  <c r="AY140" i="1"/>
  <c r="AV68" i="1"/>
  <c r="AX107" i="1"/>
  <c r="AW12" i="1"/>
  <c r="AU87" i="1"/>
  <c r="AT88" i="1"/>
  <c r="AT89" i="1" s="1"/>
  <c r="BM74" i="1" l="1"/>
  <c r="BL75" i="1"/>
  <c r="BI4" i="25"/>
  <c r="BH1" i="25"/>
  <c r="BH3" i="25" s="1"/>
  <c r="BM80" i="1"/>
  <c r="BM71" i="1"/>
  <c r="BM77" i="1"/>
  <c r="BM76" i="1"/>
  <c r="BM70" i="1"/>
  <c r="BL72" i="1"/>
  <c r="BL82" i="1" s="1"/>
  <c r="BM78" i="1"/>
  <c r="BM79" i="1"/>
  <c r="BK115" i="1"/>
  <c r="BU63" i="1"/>
  <c r="BU62" i="1"/>
  <c r="BO28" i="1"/>
  <c r="BN1" i="1"/>
  <c r="BN3" i="1" s="1"/>
  <c r="BL109" i="1"/>
  <c r="BL117" i="1" s="1"/>
  <c r="BE127" i="1"/>
  <c r="BE144" i="1" s="1"/>
  <c r="AZ140" i="1"/>
  <c r="BA122" i="1"/>
  <c r="BA124" i="1" s="1"/>
  <c r="AW68" i="1"/>
  <c r="AY107" i="1"/>
  <c r="AX12" i="1"/>
  <c r="AV87" i="1"/>
  <c r="AU88" i="1"/>
  <c r="AU89" i="1" s="1"/>
  <c r="BN74" i="1" l="1"/>
  <c r="BM75" i="1"/>
  <c r="BJ4" i="25"/>
  <c r="BI1" i="25"/>
  <c r="BI3" i="25" s="1"/>
  <c r="BN80" i="1"/>
  <c r="BN77" i="1"/>
  <c r="BN76" i="1"/>
  <c r="BN71" i="1"/>
  <c r="BN70" i="1"/>
  <c r="BM72" i="1"/>
  <c r="BM82" i="1" s="1"/>
  <c r="BN79" i="1"/>
  <c r="BN78" i="1"/>
  <c r="BL115" i="1"/>
  <c r="BV62" i="1"/>
  <c r="BV63" i="1"/>
  <c r="BP28" i="1"/>
  <c r="BO1" i="1"/>
  <c r="BM109" i="1"/>
  <c r="BM117" i="1" s="1"/>
  <c r="BF127" i="1"/>
  <c r="BF144" i="1" s="1"/>
  <c r="BA140" i="1"/>
  <c r="BB122" i="1"/>
  <c r="BB124" i="1" s="1"/>
  <c r="AX68" i="1"/>
  <c r="AZ107" i="1"/>
  <c r="AW87" i="1"/>
  <c r="AV88" i="1"/>
  <c r="AV89" i="1" s="1"/>
  <c r="AY12" i="1"/>
  <c r="BO3" i="1" l="1"/>
  <c r="BO74" i="1"/>
  <c r="BN75" i="1"/>
  <c r="BK4" i="25"/>
  <c r="BJ1" i="25"/>
  <c r="BJ3" i="25" s="1"/>
  <c r="BO80" i="1"/>
  <c r="BO77" i="1"/>
  <c r="BO71" i="1"/>
  <c r="BO76" i="1"/>
  <c r="BO70" i="1"/>
  <c r="BN72" i="1"/>
  <c r="BN82" i="1" s="1"/>
  <c r="BO78" i="1"/>
  <c r="BO79" i="1"/>
  <c r="BM115" i="1"/>
  <c r="BW63" i="1"/>
  <c r="BW62" i="1"/>
  <c r="BQ28" i="1"/>
  <c r="BP1" i="1"/>
  <c r="BP3" i="1" s="1"/>
  <c r="BN109" i="1"/>
  <c r="BN117" i="1" s="1"/>
  <c r="BG127" i="1"/>
  <c r="BG144" i="1" s="1"/>
  <c r="BC122" i="1"/>
  <c r="BC124" i="1" s="1"/>
  <c r="BB140" i="1"/>
  <c r="AY68" i="1"/>
  <c r="BA107" i="1"/>
  <c r="AZ12" i="1"/>
  <c r="AX87" i="1"/>
  <c r="AW88" i="1"/>
  <c r="AW89" i="1" s="1"/>
  <c r="BP74" i="1" l="1"/>
  <c r="BO75" i="1"/>
  <c r="BL4" i="25"/>
  <c r="BK1" i="25"/>
  <c r="BK3" i="25" s="1"/>
  <c r="BP80" i="1"/>
  <c r="BP76" i="1"/>
  <c r="BP77" i="1"/>
  <c r="BP71" i="1"/>
  <c r="BP70" i="1"/>
  <c r="BO72" i="1"/>
  <c r="BO82" i="1" s="1"/>
  <c r="BP79" i="1"/>
  <c r="BP78" i="1"/>
  <c r="BN115" i="1"/>
  <c r="BX62" i="1"/>
  <c r="BX63" i="1"/>
  <c r="BR28" i="1"/>
  <c r="BQ1" i="1"/>
  <c r="BQ3" i="1" s="1"/>
  <c r="BO109" i="1"/>
  <c r="BO117" i="1" s="1"/>
  <c r="BH127" i="1"/>
  <c r="BH144" i="1" s="1"/>
  <c r="BD122" i="1"/>
  <c r="BD124" i="1" s="1"/>
  <c r="BC140" i="1"/>
  <c r="AZ68" i="1"/>
  <c r="BB107" i="1"/>
  <c r="AY87" i="1"/>
  <c r="AX88" i="1"/>
  <c r="AX89" i="1" s="1"/>
  <c r="BA12" i="1"/>
  <c r="BQ74" i="1" l="1"/>
  <c r="BP75" i="1"/>
  <c r="BM4" i="25"/>
  <c r="BL1" i="25"/>
  <c r="BL3" i="25" s="1"/>
  <c r="BQ80" i="1"/>
  <c r="BQ77" i="1"/>
  <c r="BQ71" i="1"/>
  <c r="BQ76" i="1"/>
  <c r="BQ70" i="1"/>
  <c r="BP72" i="1"/>
  <c r="BP82" i="1" s="1"/>
  <c r="BQ78" i="1"/>
  <c r="BQ79" i="1"/>
  <c r="BO115" i="1"/>
  <c r="BY63" i="1"/>
  <c r="BY62" i="1"/>
  <c r="BS28" i="1"/>
  <c r="BR1" i="1"/>
  <c r="BP109" i="1"/>
  <c r="BP117" i="1" s="1"/>
  <c r="BI127" i="1"/>
  <c r="BI144" i="1" s="1"/>
  <c r="BD140" i="1"/>
  <c r="BE122" i="1"/>
  <c r="BE124" i="1" s="1"/>
  <c r="BA68" i="1"/>
  <c r="BC107" i="1"/>
  <c r="BB12" i="1"/>
  <c r="AZ87" i="1"/>
  <c r="AY88" i="1"/>
  <c r="AY89" i="1" s="1"/>
  <c r="BR74" i="1" l="1"/>
  <c r="BQ75" i="1"/>
  <c r="BN4" i="25"/>
  <c r="BM1" i="25"/>
  <c r="BM3" i="25" s="1"/>
  <c r="BR80" i="1"/>
  <c r="BR71" i="1"/>
  <c r="BR76" i="1"/>
  <c r="BR77" i="1"/>
  <c r="BR70" i="1"/>
  <c r="BQ72" i="1"/>
  <c r="BQ82" i="1" s="1"/>
  <c r="BR79" i="1"/>
  <c r="BR78" i="1"/>
  <c r="BP115" i="1"/>
  <c r="BZ62" i="1"/>
  <c r="BZ63" i="1"/>
  <c r="BT28" i="1"/>
  <c r="BS1" i="1"/>
  <c r="BS3" i="1" s="1"/>
  <c r="BR3" i="1"/>
  <c r="BQ109" i="1"/>
  <c r="BQ117" i="1" s="1"/>
  <c r="BJ127" i="1"/>
  <c r="BJ144" i="1" s="1"/>
  <c r="BF122" i="1"/>
  <c r="BF124" i="1" s="1"/>
  <c r="BE140" i="1"/>
  <c r="BB68" i="1"/>
  <c r="BD107" i="1"/>
  <c r="BA87" i="1"/>
  <c r="AZ88" i="1"/>
  <c r="AZ89" i="1" s="1"/>
  <c r="BC12" i="1"/>
  <c r="BS74" i="1" l="1"/>
  <c r="BR75" i="1"/>
  <c r="BO4" i="25"/>
  <c r="BN1" i="25"/>
  <c r="BN3" i="25" s="1"/>
  <c r="BS80" i="1"/>
  <c r="BS77" i="1"/>
  <c r="BS76" i="1"/>
  <c r="BS71" i="1"/>
  <c r="BS70" i="1"/>
  <c r="BR72" i="1"/>
  <c r="BR82" i="1" s="1"/>
  <c r="BS78" i="1"/>
  <c r="BS79" i="1"/>
  <c r="BQ115" i="1"/>
  <c r="CA63" i="1"/>
  <c r="CA62" i="1"/>
  <c r="BU28" i="1"/>
  <c r="BT1" i="1"/>
  <c r="BT3" i="1" s="1"/>
  <c r="BR109" i="1"/>
  <c r="BR117" i="1" s="1"/>
  <c r="BK127" i="1"/>
  <c r="BK144" i="1" s="1"/>
  <c r="BG122" i="1"/>
  <c r="BG124" i="1" s="1"/>
  <c r="BF140" i="1"/>
  <c r="BC68" i="1"/>
  <c r="BE107" i="1"/>
  <c r="BD12" i="1"/>
  <c r="BB87" i="1"/>
  <c r="BA88" i="1"/>
  <c r="BA89" i="1" s="1"/>
  <c r="BT74" i="1" l="1"/>
  <c r="BS75" i="1"/>
  <c r="BO1" i="25"/>
  <c r="BO3" i="25" s="1"/>
  <c r="BP4" i="25"/>
  <c r="BT80" i="1"/>
  <c r="BT71" i="1"/>
  <c r="BT76" i="1"/>
  <c r="BT77" i="1"/>
  <c r="BT70" i="1"/>
  <c r="BS72" i="1"/>
  <c r="BS82" i="1" s="1"/>
  <c r="BT79" i="1"/>
  <c r="BT78" i="1"/>
  <c r="BR115" i="1"/>
  <c r="CB62" i="1"/>
  <c r="CB63" i="1"/>
  <c r="BV28" i="1"/>
  <c r="BU1" i="1"/>
  <c r="BU3" i="1" s="1"/>
  <c r="BS109" i="1"/>
  <c r="BS117" i="1" s="1"/>
  <c r="BL127" i="1"/>
  <c r="BL144" i="1" s="1"/>
  <c r="BH122" i="1"/>
  <c r="BH124" i="1" s="1"/>
  <c r="BG140" i="1"/>
  <c r="BD68" i="1"/>
  <c r="BF107" i="1"/>
  <c r="BC87" i="1"/>
  <c r="BB88" i="1"/>
  <c r="BB89" i="1" s="1"/>
  <c r="BE12" i="1"/>
  <c r="BU74" i="1" l="1"/>
  <c r="BT75" i="1"/>
  <c r="BQ4" i="25"/>
  <c r="BP1" i="25"/>
  <c r="BP3" i="25" s="1"/>
  <c r="BU80" i="1"/>
  <c r="BU77" i="1"/>
  <c r="BU76" i="1"/>
  <c r="BU71" i="1"/>
  <c r="BU70" i="1"/>
  <c r="BT72" i="1"/>
  <c r="BT82" i="1" s="1"/>
  <c r="BU78" i="1"/>
  <c r="BU79" i="1"/>
  <c r="BS115" i="1"/>
  <c r="CC63" i="1"/>
  <c r="CC62" i="1"/>
  <c r="BW28" i="1"/>
  <c r="BV1" i="1"/>
  <c r="BV3" i="1" s="1"/>
  <c r="BT109" i="1"/>
  <c r="BT117" i="1" s="1"/>
  <c r="BM127" i="1"/>
  <c r="BM144" i="1" s="1"/>
  <c r="BH140" i="1"/>
  <c r="BI122" i="1"/>
  <c r="BI124" i="1" s="1"/>
  <c r="BE68" i="1"/>
  <c r="BG107" i="1"/>
  <c r="BF12" i="1"/>
  <c r="BD87" i="1"/>
  <c r="BC88" i="1"/>
  <c r="BC89" i="1" s="1"/>
  <c r="BV74" i="1" l="1"/>
  <c r="BU75" i="1"/>
  <c r="BR4" i="25"/>
  <c r="BQ1" i="25"/>
  <c r="BQ3" i="25" s="1"/>
  <c r="BV80" i="1"/>
  <c r="BV77" i="1"/>
  <c r="BV71" i="1"/>
  <c r="BV76" i="1"/>
  <c r="BV70" i="1"/>
  <c r="BU72" i="1"/>
  <c r="BU82" i="1" s="1"/>
  <c r="BV79" i="1"/>
  <c r="BV78" i="1"/>
  <c r="BT115" i="1"/>
  <c r="CD62" i="1"/>
  <c r="CD63" i="1"/>
  <c r="BX28" i="1"/>
  <c r="BW1" i="1"/>
  <c r="BW3" i="1" s="1"/>
  <c r="BU109" i="1"/>
  <c r="BU117" i="1" s="1"/>
  <c r="BN127" i="1"/>
  <c r="BN144" i="1" s="1"/>
  <c r="BI140" i="1"/>
  <c r="BJ122" i="1"/>
  <c r="BJ124" i="1" s="1"/>
  <c r="BF68" i="1"/>
  <c r="BH107" i="1"/>
  <c r="BE87" i="1"/>
  <c r="BD88" i="1"/>
  <c r="BD89" i="1" s="1"/>
  <c r="BG12" i="1"/>
  <c r="BW74" i="1" l="1"/>
  <c r="BV75" i="1"/>
  <c r="BS4" i="25"/>
  <c r="BR1" i="25"/>
  <c r="BR3" i="25" s="1"/>
  <c r="BW80" i="1"/>
  <c r="BW77" i="1"/>
  <c r="BW76" i="1"/>
  <c r="BW71" i="1"/>
  <c r="BW70" i="1"/>
  <c r="BV72" i="1"/>
  <c r="BV82" i="1" s="1"/>
  <c r="BW78" i="1"/>
  <c r="BW79" i="1"/>
  <c r="BU115" i="1"/>
  <c r="CE63" i="1"/>
  <c r="CE62" i="1"/>
  <c r="BY28" i="1"/>
  <c r="BX1" i="1"/>
  <c r="BX3" i="1" s="1"/>
  <c r="BV109" i="1"/>
  <c r="BV117" i="1" s="1"/>
  <c r="BO127" i="1"/>
  <c r="BO144" i="1" s="1"/>
  <c r="BJ140" i="1"/>
  <c r="BK122" i="1"/>
  <c r="BK124" i="1" s="1"/>
  <c r="BG68" i="1"/>
  <c r="BI107" i="1"/>
  <c r="BH12" i="1"/>
  <c r="BF87" i="1"/>
  <c r="BE88" i="1"/>
  <c r="BE89" i="1" s="1"/>
  <c r="BX74" i="1" l="1"/>
  <c r="BW75" i="1"/>
  <c r="BT4" i="25"/>
  <c r="BS1" i="25"/>
  <c r="BS3" i="25" s="1"/>
  <c r="BX80" i="1"/>
  <c r="BX77" i="1"/>
  <c r="BX71" i="1"/>
  <c r="BX76" i="1"/>
  <c r="BX70" i="1"/>
  <c r="BW72" i="1"/>
  <c r="BW82" i="1" s="1"/>
  <c r="BX78" i="1"/>
  <c r="BX79" i="1"/>
  <c r="BV115" i="1"/>
  <c r="CF62" i="1"/>
  <c r="CF63" i="1"/>
  <c r="BZ28" i="1"/>
  <c r="BY1" i="1"/>
  <c r="BY3" i="1" s="1"/>
  <c r="BW109" i="1"/>
  <c r="BW117" i="1" s="1"/>
  <c r="BP127" i="1"/>
  <c r="BP144" i="1" s="1"/>
  <c r="BK140" i="1"/>
  <c r="BL122" i="1"/>
  <c r="BL124" i="1" s="1"/>
  <c r="BH68" i="1"/>
  <c r="BJ107" i="1"/>
  <c r="BG87" i="1"/>
  <c r="BF88" i="1"/>
  <c r="BF89" i="1" s="1"/>
  <c r="BI12" i="1"/>
  <c r="BY74" i="1" l="1"/>
  <c r="BX75" i="1"/>
  <c r="BU4" i="25"/>
  <c r="BT1" i="25"/>
  <c r="BT3" i="25" s="1"/>
  <c r="BY80" i="1"/>
  <c r="BY77" i="1"/>
  <c r="BY76" i="1"/>
  <c r="BY71" i="1"/>
  <c r="BY70" i="1"/>
  <c r="BX72" i="1"/>
  <c r="BX82" i="1" s="1"/>
  <c r="BY79" i="1"/>
  <c r="BY78" i="1"/>
  <c r="BW115" i="1"/>
  <c r="CG63" i="1"/>
  <c r="CG62" i="1"/>
  <c r="CA28" i="1"/>
  <c r="BZ1" i="1"/>
  <c r="BZ3" i="1" s="1"/>
  <c r="BX109" i="1"/>
  <c r="BX117" i="1" s="1"/>
  <c r="BQ127" i="1"/>
  <c r="BQ144" i="1" s="1"/>
  <c r="BM122" i="1"/>
  <c r="BM124" i="1" s="1"/>
  <c r="BL140" i="1"/>
  <c r="BI68" i="1"/>
  <c r="BK107" i="1"/>
  <c r="BJ12" i="1"/>
  <c r="BH87" i="1"/>
  <c r="BG88" i="1"/>
  <c r="BG89" i="1" s="1"/>
  <c r="BZ74" i="1" l="1"/>
  <c r="BY75" i="1"/>
  <c r="BV4" i="25"/>
  <c r="BU1" i="25"/>
  <c r="BU3" i="25" s="1"/>
  <c r="BZ80" i="1"/>
  <c r="BZ77" i="1"/>
  <c r="BZ71" i="1"/>
  <c r="BZ76" i="1"/>
  <c r="BZ70" i="1"/>
  <c r="BY72" i="1"/>
  <c r="BY82" i="1" s="1"/>
  <c r="BZ78" i="1"/>
  <c r="BZ79" i="1"/>
  <c r="BX115" i="1"/>
  <c r="CH62" i="1"/>
  <c r="CH63" i="1"/>
  <c r="CB28" i="1"/>
  <c r="CA1" i="1"/>
  <c r="BY109" i="1"/>
  <c r="BY117" i="1" s="1"/>
  <c r="BR127" i="1"/>
  <c r="BR144" i="1" s="1"/>
  <c r="BN122" i="1"/>
  <c r="BN124" i="1" s="1"/>
  <c r="BM140" i="1"/>
  <c r="BJ68" i="1"/>
  <c r="BL107" i="1"/>
  <c r="BI87" i="1"/>
  <c r="BH88" i="1"/>
  <c r="BH89" i="1" s="1"/>
  <c r="BK12" i="1"/>
  <c r="CA3" i="1" l="1"/>
  <c r="CA74" i="1"/>
  <c r="BZ75" i="1"/>
  <c r="BW4" i="25"/>
  <c r="BV1" i="25"/>
  <c r="BV3" i="25" s="1"/>
  <c r="CA80" i="1"/>
  <c r="CA76" i="1"/>
  <c r="CA71" i="1"/>
  <c r="CA77" i="1"/>
  <c r="CA70" i="1"/>
  <c r="BZ72" i="1"/>
  <c r="BZ82" i="1" s="1"/>
  <c r="CA79" i="1"/>
  <c r="CA78" i="1"/>
  <c r="BY115" i="1"/>
  <c r="CI63" i="1"/>
  <c r="CI62" i="1"/>
  <c r="CC28" i="1"/>
  <c r="CB1" i="1"/>
  <c r="CB3" i="1" s="1"/>
  <c r="BZ109" i="1"/>
  <c r="BZ117" i="1" s="1"/>
  <c r="BS127" i="1"/>
  <c r="BS144" i="1" s="1"/>
  <c r="BN140" i="1"/>
  <c r="BO122" i="1"/>
  <c r="BO124" i="1" s="1"/>
  <c r="BK68" i="1"/>
  <c r="BM107" i="1"/>
  <c r="BL12" i="1"/>
  <c r="BJ87" i="1"/>
  <c r="BI88" i="1"/>
  <c r="BI89" i="1" s="1"/>
  <c r="CB74" i="1" l="1"/>
  <c r="CA75" i="1"/>
  <c r="BW1" i="25"/>
  <c r="BW3" i="25" s="1"/>
  <c r="BX4" i="25"/>
  <c r="CB80" i="1"/>
  <c r="CB77" i="1"/>
  <c r="CB71" i="1"/>
  <c r="CB76" i="1"/>
  <c r="CB70" i="1"/>
  <c r="CA72" i="1"/>
  <c r="CA82" i="1" s="1"/>
  <c r="CB78" i="1"/>
  <c r="CB79" i="1"/>
  <c r="BZ115" i="1"/>
  <c r="CJ62" i="1"/>
  <c r="CJ63" i="1"/>
  <c r="CD28" i="1"/>
  <c r="CC1" i="1"/>
  <c r="CC3" i="1" s="1"/>
  <c r="CA109" i="1"/>
  <c r="CA117" i="1" s="1"/>
  <c r="BT127" i="1"/>
  <c r="BT144" i="1" s="1"/>
  <c r="BO140" i="1"/>
  <c r="BP122" i="1"/>
  <c r="BP124" i="1" s="1"/>
  <c r="BL68" i="1"/>
  <c r="BN107" i="1"/>
  <c r="BM12" i="1"/>
  <c r="BK87" i="1"/>
  <c r="BJ88" i="1"/>
  <c r="BJ89" i="1" s="1"/>
  <c r="CC74" i="1" l="1"/>
  <c r="CB75" i="1"/>
  <c r="BY4" i="25"/>
  <c r="BX1" i="25"/>
  <c r="BX3" i="25" s="1"/>
  <c r="CC80" i="1"/>
  <c r="CC71" i="1"/>
  <c r="CC76" i="1"/>
  <c r="CC77" i="1"/>
  <c r="CC70" i="1"/>
  <c r="CB72" i="1"/>
  <c r="CB82" i="1" s="1"/>
  <c r="CC79" i="1"/>
  <c r="CC78" i="1"/>
  <c r="CA115" i="1"/>
  <c r="CK63" i="1"/>
  <c r="CK62" i="1"/>
  <c r="CE28" i="1"/>
  <c r="CD1" i="1"/>
  <c r="CB109" i="1"/>
  <c r="CB117" i="1" s="1"/>
  <c r="BU127" i="1"/>
  <c r="BU144" i="1" s="1"/>
  <c r="BP140" i="1"/>
  <c r="BQ122" i="1"/>
  <c r="BQ124" i="1" s="1"/>
  <c r="BM68" i="1"/>
  <c r="BO107" i="1"/>
  <c r="BL87" i="1"/>
  <c r="BK88" i="1"/>
  <c r="BK89" i="1" s="1"/>
  <c r="BN12" i="1"/>
  <c r="CD74" i="1" l="1"/>
  <c r="CC75" i="1"/>
  <c r="BZ4" i="25"/>
  <c r="BY1" i="25"/>
  <c r="BY3" i="25" s="1"/>
  <c r="CD80" i="1"/>
  <c r="CD77" i="1"/>
  <c r="CD76" i="1"/>
  <c r="CD71" i="1"/>
  <c r="CD70" i="1"/>
  <c r="CC72" i="1"/>
  <c r="CD78" i="1"/>
  <c r="CD79" i="1"/>
  <c r="CB115" i="1"/>
  <c r="CL62" i="1"/>
  <c r="CL63" i="1"/>
  <c r="CF28" i="1"/>
  <c r="CE1" i="1"/>
  <c r="CE3" i="1" s="1"/>
  <c r="CD3" i="1"/>
  <c r="CC109" i="1"/>
  <c r="CC117" i="1" s="1"/>
  <c r="BV127" i="1"/>
  <c r="BV144" i="1" s="1"/>
  <c r="BQ140" i="1"/>
  <c r="BR122" i="1"/>
  <c r="BR124" i="1" s="1"/>
  <c r="BN68" i="1"/>
  <c r="BP107" i="1"/>
  <c r="BO12" i="1"/>
  <c r="BM87" i="1"/>
  <c r="BL88" i="1"/>
  <c r="BL89" i="1" s="1"/>
  <c r="CC82" i="1" l="1"/>
  <c r="CE74" i="1"/>
  <c r="CD75" i="1"/>
  <c r="CA4" i="25"/>
  <c r="BZ1" i="25"/>
  <c r="BZ3" i="25" s="1"/>
  <c r="CE80" i="1"/>
  <c r="CE77" i="1"/>
  <c r="CE71" i="1"/>
  <c r="CE76" i="1"/>
  <c r="CE70" i="1"/>
  <c r="CD72" i="1"/>
  <c r="CD82" i="1" s="1"/>
  <c r="CE79" i="1"/>
  <c r="CE78" i="1"/>
  <c r="CC115" i="1"/>
  <c r="CM63" i="1"/>
  <c r="CM62" i="1"/>
  <c r="CG28" i="1"/>
  <c r="CF1" i="1"/>
  <c r="CF3" i="1" s="1"/>
  <c r="CD109" i="1"/>
  <c r="CD117" i="1" s="1"/>
  <c r="BW127" i="1"/>
  <c r="BW144" i="1" s="1"/>
  <c r="BR140" i="1"/>
  <c r="BS122" i="1"/>
  <c r="BS124" i="1" s="1"/>
  <c r="BO68" i="1"/>
  <c r="BQ107" i="1"/>
  <c r="BP12" i="1"/>
  <c r="BN87" i="1"/>
  <c r="BM88" i="1"/>
  <c r="BM89" i="1" s="1"/>
  <c r="CF74" i="1" l="1"/>
  <c r="CE75" i="1"/>
  <c r="CB4" i="25"/>
  <c r="CA1" i="25"/>
  <c r="CA3" i="25" s="1"/>
  <c r="CF80" i="1"/>
  <c r="CF76" i="1"/>
  <c r="CF71" i="1"/>
  <c r="CF77" i="1"/>
  <c r="CF70" i="1"/>
  <c r="CE72" i="1"/>
  <c r="CE82" i="1" s="1"/>
  <c r="CF78" i="1"/>
  <c r="CF79" i="1"/>
  <c r="CD115" i="1"/>
  <c r="CN62" i="1"/>
  <c r="CN63" i="1"/>
  <c r="CH28" i="1"/>
  <c r="CG1" i="1"/>
  <c r="CG3" i="1" s="1"/>
  <c r="CE109" i="1"/>
  <c r="CE117" i="1" s="1"/>
  <c r="BX127" i="1"/>
  <c r="BX144" i="1" s="1"/>
  <c r="BT122" i="1"/>
  <c r="BT124" i="1" s="1"/>
  <c r="BS140" i="1"/>
  <c r="BP68" i="1"/>
  <c r="BR107" i="1"/>
  <c r="BO87" i="1"/>
  <c r="BN88" i="1"/>
  <c r="BN89" i="1" s="1"/>
  <c r="BQ12" i="1"/>
  <c r="CG74" i="1" l="1"/>
  <c r="CF75" i="1"/>
  <c r="CC4" i="25"/>
  <c r="CB1" i="25"/>
  <c r="CB3" i="25" s="1"/>
  <c r="CG80" i="1"/>
  <c r="CG71" i="1"/>
  <c r="CG77" i="1"/>
  <c r="CG76" i="1"/>
  <c r="CG70" i="1"/>
  <c r="CF72" i="1"/>
  <c r="CF82" i="1" s="1"/>
  <c r="CG79" i="1"/>
  <c r="CG78" i="1"/>
  <c r="CE115" i="1"/>
  <c r="CO63" i="1"/>
  <c r="CO62" i="1"/>
  <c r="CI28" i="1"/>
  <c r="CH1" i="1"/>
  <c r="CH3" i="1" s="1"/>
  <c r="CF109" i="1"/>
  <c r="CF117" i="1" s="1"/>
  <c r="BY127" i="1"/>
  <c r="BY144" i="1" s="1"/>
  <c r="BT140" i="1"/>
  <c r="BU122" i="1"/>
  <c r="BU124" i="1" s="1"/>
  <c r="BQ68" i="1"/>
  <c r="BS107" i="1"/>
  <c r="BP87" i="1"/>
  <c r="BO88" i="1"/>
  <c r="BO89" i="1" s="1"/>
  <c r="BR12" i="1"/>
  <c r="CH74" i="1" l="1"/>
  <c r="CG75" i="1"/>
  <c r="CD4" i="25"/>
  <c r="CC1" i="25"/>
  <c r="CC3" i="25" s="1"/>
  <c r="CH80" i="1"/>
  <c r="CH76" i="1"/>
  <c r="CH77" i="1"/>
  <c r="CH71" i="1"/>
  <c r="CH70" i="1"/>
  <c r="CG72" i="1"/>
  <c r="CG82" i="1" s="1"/>
  <c r="CH78" i="1"/>
  <c r="CH79" i="1"/>
  <c r="CF115" i="1"/>
  <c r="CP62" i="1"/>
  <c r="CP63" i="1"/>
  <c r="CI1" i="1"/>
  <c r="CI3" i="1" s="1"/>
  <c r="CG109" i="1"/>
  <c r="CG117" i="1" s="1"/>
  <c r="BZ127" i="1"/>
  <c r="BZ144" i="1" s="1"/>
  <c r="BV122" i="1"/>
  <c r="BV124" i="1" s="1"/>
  <c r="BU140" i="1"/>
  <c r="BR68" i="1"/>
  <c r="BT107" i="1"/>
  <c r="BS12" i="1"/>
  <c r="BQ87" i="1"/>
  <c r="BP88" i="1"/>
  <c r="BP89" i="1" s="1"/>
  <c r="CI74" i="1" l="1"/>
  <c r="CH75" i="1"/>
  <c r="CE4" i="25"/>
  <c r="CD1" i="25"/>
  <c r="CD3" i="25" s="1"/>
  <c r="CI80" i="1"/>
  <c r="CI76" i="1"/>
  <c r="CI71" i="1"/>
  <c r="CI77" i="1"/>
  <c r="CI70" i="1"/>
  <c r="CH72" i="1"/>
  <c r="CH82" i="1" s="1"/>
  <c r="CI79" i="1"/>
  <c r="CI78" i="1"/>
  <c r="CG115" i="1"/>
  <c r="CQ63" i="1"/>
  <c r="CQ62" i="1"/>
  <c r="CK28" i="1"/>
  <c r="CJ1" i="1"/>
  <c r="CJ3" i="1" s="1"/>
  <c r="CJ28" i="1"/>
  <c r="CH109" i="1"/>
  <c r="CH117" i="1" s="1"/>
  <c r="CA127" i="1"/>
  <c r="CA144" i="1" s="1"/>
  <c r="BV140" i="1"/>
  <c r="BW122" i="1"/>
  <c r="BW124" i="1" s="1"/>
  <c r="BS68" i="1"/>
  <c r="BU107" i="1"/>
  <c r="BR87" i="1"/>
  <c r="BQ88" i="1"/>
  <c r="BQ89" i="1" s="1"/>
  <c r="BT12" i="1"/>
  <c r="CJ74" i="1" l="1"/>
  <c r="CI75" i="1"/>
  <c r="CE1" i="25"/>
  <c r="CE3" i="25" s="1"/>
  <c r="CF4" i="25"/>
  <c r="CJ80" i="1"/>
  <c r="CJ71" i="1"/>
  <c r="CJ76" i="1"/>
  <c r="CJ77" i="1"/>
  <c r="CJ70" i="1"/>
  <c r="CI72" i="1"/>
  <c r="CI82" i="1" s="1"/>
  <c r="CJ78" i="1"/>
  <c r="CJ79" i="1"/>
  <c r="CH115" i="1"/>
  <c r="CR62" i="1"/>
  <c r="CR63" i="1"/>
  <c r="CL28" i="1"/>
  <c r="CK1" i="1"/>
  <c r="CK3" i="1" s="1"/>
  <c r="CI109" i="1"/>
  <c r="CI117" i="1" s="1"/>
  <c r="CB127" i="1"/>
  <c r="CB144" i="1" s="1"/>
  <c r="BX122" i="1"/>
  <c r="BX124" i="1" s="1"/>
  <c r="BW140" i="1"/>
  <c r="BT68" i="1"/>
  <c r="BV107" i="1"/>
  <c r="BU12" i="1"/>
  <c r="BS87" i="1"/>
  <c r="BR88" i="1"/>
  <c r="BR89" i="1" s="1"/>
  <c r="CK74" i="1" l="1"/>
  <c r="CJ75" i="1"/>
  <c r="CG4" i="25"/>
  <c r="CF1" i="25"/>
  <c r="CF3" i="25" s="1"/>
  <c r="CK80" i="1"/>
  <c r="CK71" i="1"/>
  <c r="CK77" i="1"/>
  <c r="CK76" i="1"/>
  <c r="CK70" i="1"/>
  <c r="CJ72" i="1"/>
  <c r="CJ82" i="1" s="1"/>
  <c r="CK79" i="1"/>
  <c r="CK78" i="1"/>
  <c r="CI115" i="1"/>
  <c r="CS63" i="1"/>
  <c r="CS62" i="1"/>
  <c r="CM28" i="1"/>
  <c r="CL1" i="1"/>
  <c r="CL3" i="1" s="1"/>
  <c r="CJ109" i="1"/>
  <c r="CJ117" i="1" s="1"/>
  <c r="CC127" i="1"/>
  <c r="CC144" i="1" s="1"/>
  <c r="BX140" i="1"/>
  <c r="BY122" i="1"/>
  <c r="BY124" i="1" s="1"/>
  <c r="BU68" i="1"/>
  <c r="BW107" i="1"/>
  <c r="BV12" i="1"/>
  <c r="BT87" i="1"/>
  <c r="BS88" i="1"/>
  <c r="BS89" i="1" s="1"/>
  <c r="CL74" i="1" l="1"/>
  <c r="CK75" i="1"/>
  <c r="CH4" i="25"/>
  <c r="CG1" i="25"/>
  <c r="CG3" i="25" s="1"/>
  <c r="CL80" i="1"/>
  <c r="CL76" i="1"/>
  <c r="CL77" i="1"/>
  <c r="CL71" i="1"/>
  <c r="CL70" i="1"/>
  <c r="CK72" i="1"/>
  <c r="CK82" i="1" s="1"/>
  <c r="CL79" i="1"/>
  <c r="CL78" i="1"/>
  <c r="CJ115" i="1"/>
  <c r="CT62" i="1"/>
  <c r="CT63" i="1"/>
  <c r="CN28" i="1"/>
  <c r="CM1" i="1"/>
  <c r="CM3" i="1" s="1"/>
  <c r="CK109" i="1"/>
  <c r="CK117" i="1" s="1"/>
  <c r="CD127" i="1"/>
  <c r="CD144" i="1" s="1"/>
  <c r="BY140" i="1"/>
  <c r="BZ122" i="1"/>
  <c r="BZ124" i="1" s="1"/>
  <c r="BV68" i="1"/>
  <c r="BX107" i="1"/>
  <c r="BU87" i="1"/>
  <c r="BT88" i="1"/>
  <c r="BT89" i="1" s="1"/>
  <c r="BW12" i="1"/>
  <c r="CM74" i="1" l="1"/>
  <c r="CL75" i="1"/>
  <c r="CI4" i="25"/>
  <c r="CH1" i="25"/>
  <c r="CH3" i="25" s="1"/>
  <c r="CM80" i="1"/>
  <c r="CM71" i="1"/>
  <c r="CM76" i="1"/>
  <c r="CM77" i="1"/>
  <c r="CM70" i="1"/>
  <c r="CL72" i="1"/>
  <c r="CL82" i="1" s="1"/>
  <c r="CM78" i="1"/>
  <c r="CM79" i="1"/>
  <c r="CK115" i="1"/>
  <c r="CU62" i="1"/>
  <c r="CU63" i="1"/>
  <c r="CO28" i="1"/>
  <c r="CN1" i="1"/>
  <c r="CN3" i="1" s="1"/>
  <c r="CL109" i="1"/>
  <c r="CL117" i="1" s="1"/>
  <c r="CE127" i="1"/>
  <c r="CE144" i="1" s="1"/>
  <c r="BZ140" i="1"/>
  <c r="CA122" i="1"/>
  <c r="CA124" i="1" s="1"/>
  <c r="BW68" i="1"/>
  <c r="BY107" i="1"/>
  <c r="BV87" i="1"/>
  <c r="BU88" i="1"/>
  <c r="BU89" i="1" s="1"/>
  <c r="BX12" i="1"/>
  <c r="CN74" i="1" l="1"/>
  <c r="CM75" i="1"/>
  <c r="CJ4" i="25"/>
  <c r="CI1" i="25"/>
  <c r="CI3" i="25" s="1"/>
  <c r="CN80" i="1"/>
  <c r="CN77" i="1"/>
  <c r="CN76" i="1"/>
  <c r="CN71" i="1"/>
  <c r="CN70" i="1"/>
  <c r="CM72" i="1"/>
  <c r="CM82" i="1" s="1"/>
  <c r="CN79" i="1"/>
  <c r="CN78" i="1"/>
  <c r="CL115" i="1"/>
  <c r="CV62" i="1"/>
  <c r="CV63" i="1"/>
  <c r="CP28" i="1"/>
  <c r="CO1" i="1"/>
  <c r="CO3" i="1" s="1"/>
  <c r="CM109" i="1"/>
  <c r="CM117" i="1" s="1"/>
  <c r="CF127" i="1"/>
  <c r="CF144" i="1" s="1"/>
  <c r="CB122" i="1"/>
  <c r="CB124" i="1" s="1"/>
  <c r="CA140" i="1"/>
  <c r="BX68" i="1"/>
  <c r="BZ107" i="1"/>
  <c r="BY12" i="1"/>
  <c r="BW87" i="1"/>
  <c r="BV88" i="1"/>
  <c r="BV89" i="1" s="1"/>
  <c r="CO74" i="1" l="1"/>
  <c r="CN75" i="1"/>
  <c r="CK4" i="25"/>
  <c r="CJ1" i="25"/>
  <c r="CJ3" i="25" s="1"/>
  <c r="CO80" i="1"/>
  <c r="CO71" i="1"/>
  <c r="CO76" i="1"/>
  <c r="CO77" i="1"/>
  <c r="CO70" i="1"/>
  <c r="CN72" i="1"/>
  <c r="CN82" i="1" s="1"/>
  <c r="CO78" i="1"/>
  <c r="CO79" i="1"/>
  <c r="CM115" i="1"/>
  <c r="CW62" i="1"/>
  <c r="CW63" i="1"/>
  <c r="CQ28" i="1"/>
  <c r="CP1" i="1"/>
  <c r="CN109" i="1"/>
  <c r="CN117" i="1" s="1"/>
  <c r="CG127" i="1"/>
  <c r="CG144" i="1" s="1"/>
  <c r="CB140" i="1"/>
  <c r="CC122" i="1"/>
  <c r="CC124" i="1" s="1"/>
  <c r="BY68" i="1"/>
  <c r="CA107" i="1"/>
  <c r="BZ12" i="1"/>
  <c r="BX87" i="1"/>
  <c r="BW88" i="1"/>
  <c r="BW89" i="1" s="1"/>
  <c r="CP74" i="1" l="1"/>
  <c r="CO75" i="1"/>
  <c r="CL4" i="25"/>
  <c r="CK1" i="25"/>
  <c r="CK3" i="25" s="1"/>
  <c r="CP80" i="1"/>
  <c r="CP77" i="1"/>
  <c r="CP76" i="1"/>
  <c r="CP71" i="1"/>
  <c r="CP70" i="1"/>
  <c r="CO72" i="1"/>
  <c r="CO82" i="1" s="1"/>
  <c r="CP79" i="1"/>
  <c r="CP78" i="1"/>
  <c r="CN115" i="1"/>
  <c r="CX62" i="1"/>
  <c r="CX63" i="1"/>
  <c r="CP3" i="1"/>
  <c r="CR28" i="1"/>
  <c r="CQ1" i="1"/>
  <c r="CQ3" i="1" s="1"/>
  <c r="CO109" i="1"/>
  <c r="CO117" i="1" s="1"/>
  <c r="CH127" i="1"/>
  <c r="CH144" i="1" s="1"/>
  <c r="CD122" i="1"/>
  <c r="CD124" i="1" s="1"/>
  <c r="CC140" i="1"/>
  <c r="BZ68" i="1"/>
  <c r="CB107" i="1"/>
  <c r="BY87" i="1"/>
  <c r="BX88" i="1"/>
  <c r="BX89" i="1" s="1"/>
  <c r="CA12" i="1"/>
  <c r="CQ74" i="1" l="1"/>
  <c r="CP75" i="1"/>
  <c r="CM4" i="25"/>
  <c r="CL1" i="25"/>
  <c r="CL3" i="25" s="1"/>
  <c r="CQ80" i="1"/>
  <c r="CQ71" i="1"/>
  <c r="CQ76" i="1"/>
  <c r="CQ77" i="1"/>
  <c r="CQ70" i="1"/>
  <c r="CP72" i="1"/>
  <c r="CP82" i="1" s="1"/>
  <c r="CQ78" i="1"/>
  <c r="CQ79" i="1"/>
  <c r="CO115" i="1"/>
  <c r="CY62" i="1"/>
  <c r="CY63" i="1"/>
  <c r="CS28" i="1"/>
  <c r="CR1" i="1"/>
  <c r="CR3" i="1" s="1"/>
  <c r="CP109" i="1"/>
  <c r="CP117" i="1" s="1"/>
  <c r="CI127" i="1"/>
  <c r="CI144" i="1" s="1"/>
  <c r="CD140" i="1"/>
  <c r="CE122" i="1"/>
  <c r="CE124" i="1" s="1"/>
  <c r="CA68" i="1"/>
  <c r="CC107" i="1"/>
  <c r="CB12" i="1"/>
  <c r="BZ87" i="1"/>
  <c r="BY88" i="1"/>
  <c r="BY89" i="1" s="1"/>
  <c r="CR74" i="1" l="1"/>
  <c r="CQ75" i="1"/>
  <c r="CM1" i="25"/>
  <c r="CM3" i="25" s="1"/>
  <c r="CN4" i="25"/>
  <c r="CR80" i="1"/>
  <c r="CR71" i="1"/>
  <c r="CR77" i="1"/>
  <c r="CR76" i="1"/>
  <c r="CR70" i="1"/>
  <c r="CQ72" i="1"/>
  <c r="CQ82" i="1" s="1"/>
  <c r="CR79" i="1"/>
  <c r="CR78" i="1"/>
  <c r="CP115" i="1"/>
  <c r="CZ62" i="1"/>
  <c r="CZ63" i="1"/>
  <c r="CT28" i="1"/>
  <c r="CS1" i="1"/>
  <c r="CS3" i="1" s="1"/>
  <c r="CQ109" i="1"/>
  <c r="CQ117" i="1" s="1"/>
  <c r="CJ127" i="1"/>
  <c r="CJ144" i="1" s="1"/>
  <c r="CF122" i="1"/>
  <c r="CF124" i="1" s="1"/>
  <c r="CE140" i="1"/>
  <c r="CB68" i="1"/>
  <c r="CD107" i="1"/>
  <c r="CA87" i="1"/>
  <c r="BZ88" i="1"/>
  <c r="BZ89" i="1" s="1"/>
  <c r="CC12" i="1"/>
  <c r="CS74" i="1" l="1"/>
  <c r="CR75" i="1"/>
  <c r="CO4" i="25"/>
  <c r="CN1" i="25"/>
  <c r="CN3" i="25" s="1"/>
  <c r="CS80" i="1"/>
  <c r="CS71" i="1"/>
  <c r="CS76" i="1"/>
  <c r="CS77" i="1"/>
  <c r="CS70" i="1"/>
  <c r="CR72" i="1"/>
  <c r="CR82" i="1" s="1"/>
  <c r="CS78" i="1"/>
  <c r="CS79" i="1"/>
  <c r="CQ115" i="1"/>
  <c r="DA62" i="1"/>
  <c r="DA63" i="1"/>
  <c r="CU28" i="1"/>
  <c r="CT1" i="1"/>
  <c r="CT3" i="1" s="1"/>
  <c r="CR109" i="1"/>
  <c r="CR117" i="1" s="1"/>
  <c r="CK127" i="1"/>
  <c r="CK144" i="1" s="1"/>
  <c r="CF140" i="1"/>
  <c r="CG122" i="1"/>
  <c r="CG124" i="1" s="1"/>
  <c r="CC68" i="1"/>
  <c r="CE107" i="1"/>
  <c r="CD12" i="1"/>
  <c r="CB87" i="1"/>
  <c r="CA88" i="1"/>
  <c r="CA89" i="1" s="1"/>
  <c r="CT74" i="1" l="1"/>
  <c r="CS75" i="1"/>
  <c r="CP4" i="25"/>
  <c r="CO1" i="25"/>
  <c r="CO3" i="25" s="1"/>
  <c r="CT80" i="1"/>
  <c r="CT77" i="1"/>
  <c r="CT76" i="1"/>
  <c r="CT71" i="1"/>
  <c r="CT70" i="1"/>
  <c r="CS72" i="1"/>
  <c r="CS82" i="1" s="1"/>
  <c r="CT79" i="1"/>
  <c r="CT78" i="1"/>
  <c r="CR115" i="1"/>
  <c r="DB63" i="1"/>
  <c r="DB62" i="1"/>
  <c r="CU1" i="1"/>
  <c r="CU3" i="1" s="1"/>
  <c r="CS109" i="1"/>
  <c r="CS117" i="1" s="1"/>
  <c r="CL127" i="1"/>
  <c r="CL144" i="1" s="1"/>
  <c r="CG140" i="1"/>
  <c r="CH122" i="1"/>
  <c r="CH124" i="1" s="1"/>
  <c r="CD68" i="1"/>
  <c r="CF107" i="1"/>
  <c r="CC87" i="1"/>
  <c r="CB88" i="1"/>
  <c r="CB89" i="1" s="1"/>
  <c r="CE12" i="1"/>
  <c r="CU74" i="1" l="1"/>
  <c r="CT75" i="1"/>
  <c r="CQ4" i="25"/>
  <c r="CP1" i="25"/>
  <c r="CP3" i="25" s="1"/>
  <c r="CU80" i="1"/>
  <c r="CU77" i="1"/>
  <c r="CU71" i="1"/>
  <c r="CU76" i="1"/>
  <c r="CU70" i="1"/>
  <c r="CT72" i="1"/>
  <c r="CT82" i="1" s="1"/>
  <c r="CU78" i="1"/>
  <c r="CU79" i="1"/>
  <c r="CS115" i="1"/>
  <c r="DC62" i="1"/>
  <c r="DC63" i="1"/>
  <c r="CW28" i="1"/>
  <c r="CV1" i="1"/>
  <c r="CV3" i="1" s="1"/>
  <c r="CV28" i="1"/>
  <c r="CT109" i="1"/>
  <c r="CT117" i="1" s="1"/>
  <c r="CM127" i="1"/>
  <c r="CM144" i="1" s="1"/>
  <c r="CH140" i="1"/>
  <c r="CI122" i="1"/>
  <c r="CI124" i="1" s="1"/>
  <c r="CE68" i="1"/>
  <c r="CG107" i="1"/>
  <c r="CF12" i="1"/>
  <c r="CD87" i="1"/>
  <c r="CC88" i="1"/>
  <c r="CC89" i="1" s="1"/>
  <c r="CV74" i="1" l="1"/>
  <c r="CU75" i="1"/>
  <c r="CR4" i="25"/>
  <c r="CQ1" i="25"/>
  <c r="CQ3" i="25" s="1"/>
  <c r="CV80" i="1"/>
  <c r="CV76" i="1"/>
  <c r="CV71" i="1"/>
  <c r="CV77" i="1"/>
  <c r="CV70" i="1"/>
  <c r="CU72" i="1"/>
  <c r="CU82" i="1" s="1"/>
  <c r="CV79" i="1"/>
  <c r="CV78" i="1"/>
  <c r="CT115" i="1"/>
  <c r="DD63" i="1"/>
  <c r="DD62" i="1"/>
  <c r="CX28" i="1"/>
  <c r="CW1" i="1"/>
  <c r="CW3" i="1" s="1"/>
  <c r="CU109" i="1"/>
  <c r="CU117" i="1" s="1"/>
  <c r="CN127" i="1"/>
  <c r="CN144" i="1" s="1"/>
  <c r="CI140" i="1"/>
  <c r="CJ122" i="1"/>
  <c r="CJ124" i="1" s="1"/>
  <c r="CF68" i="1"/>
  <c r="CH107" i="1"/>
  <c r="CE87" i="1"/>
  <c r="CD88" i="1"/>
  <c r="CD89" i="1" s="1"/>
  <c r="CG12" i="1"/>
  <c r="CW74" i="1" l="1"/>
  <c r="CV75" i="1"/>
  <c r="CS4" i="25"/>
  <c r="CR1" i="25"/>
  <c r="CR3" i="25" s="1"/>
  <c r="CW80" i="1"/>
  <c r="CW77" i="1"/>
  <c r="CW71" i="1"/>
  <c r="CW76" i="1"/>
  <c r="CW70" i="1"/>
  <c r="CV72" i="1"/>
  <c r="CV82" i="1" s="1"/>
  <c r="CW78" i="1"/>
  <c r="CW79" i="1"/>
  <c r="CU115" i="1"/>
  <c r="DE62" i="1"/>
  <c r="DE63" i="1"/>
  <c r="CY28" i="1"/>
  <c r="CX1" i="1"/>
  <c r="CX3" i="1" s="1"/>
  <c r="CV109" i="1"/>
  <c r="CV117" i="1" s="1"/>
  <c r="CO127" i="1"/>
  <c r="CO144" i="1" s="1"/>
  <c r="CJ140" i="1"/>
  <c r="CK122" i="1"/>
  <c r="CK124" i="1" s="1"/>
  <c r="CG68" i="1"/>
  <c r="CI107" i="1"/>
  <c r="CH12" i="1"/>
  <c r="CF87" i="1"/>
  <c r="CE88" i="1"/>
  <c r="CE89" i="1" s="1"/>
  <c r="CX74" i="1" l="1"/>
  <c r="CW75" i="1"/>
  <c r="CT4" i="25"/>
  <c r="CS1" i="25"/>
  <c r="CS3" i="25" s="1"/>
  <c r="CX80" i="1"/>
  <c r="CX76" i="1"/>
  <c r="CX71" i="1"/>
  <c r="CX77" i="1"/>
  <c r="CX70" i="1"/>
  <c r="CW72" i="1"/>
  <c r="CW82" i="1" s="1"/>
  <c r="CX79" i="1"/>
  <c r="CX78" i="1"/>
  <c r="CV115" i="1"/>
  <c r="DF63" i="1"/>
  <c r="DF62" i="1"/>
  <c r="CZ28" i="1"/>
  <c r="CY1" i="1"/>
  <c r="CY3" i="1" s="1"/>
  <c r="CW109" i="1"/>
  <c r="CW117" i="1" s="1"/>
  <c r="CP127" i="1"/>
  <c r="CP144" i="1" s="1"/>
  <c r="CL122" i="1"/>
  <c r="CL124" i="1" s="1"/>
  <c r="CK140" i="1"/>
  <c r="CH68" i="1"/>
  <c r="CJ107" i="1"/>
  <c r="CG87" i="1"/>
  <c r="CF88" i="1"/>
  <c r="CF89" i="1" s="1"/>
  <c r="CI12" i="1"/>
  <c r="CY74" i="1" l="1"/>
  <c r="CX75" i="1"/>
  <c r="CU4" i="25"/>
  <c r="CT1" i="25"/>
  <c r="CT3" i="25" s="1"/>
  <c r="CY80" i="1"/>
  <c r="CY77" i="1"/>
  <c r="CY71" i="1"/>
  <c r="CY76" i="1"/>
  <c r="CY70" i="1"/>
  <c r="CX72" i="1"/>
  <c r="CX82" i="1" s="1"/>
  <c r="CY78" i="1"/>
  <c r="CY79" i="1"/>
  <c r="CW115" i="1"/>
  <c r="DG62" i="1"/>
  <c r="DG63" i="1"/>
  <c r="DA28" i="1"/>
  <c r="CZ1" i="1"/>
  <c r="CZ3" i="1" s="1"/>
  <c r="CX109" i="1"/>
  <c r="CX117" i="1" s="1"/>
  <c r="CQ127" i="1"/>
  <c r="CQ144" i="1" s="1"/>
  <c r="CM122" i="1"/>
  <c r="CM124" i="1" s="1"/>
  <c r="CL140" i="1"/>
  <c r="CI68" i="1"/>
  <c r="CK107" i="1"/>
  <c r="CJ12" i="1"/>
  <c r="CH87" i="1"/>
  <c r="CG88" i="1"/>
  <c r="CG89" i="1" s="1"/>
  <c r="CZ74" i="1" l="1"/>
  <c r="CY75" i="1"/>
  <c r="CU1" i="25"/>
  <c r="CU3" i="25" s="1"/>
  <c r="CV4" i="25"/>
  <c r="CZ80" i="1"/>
  <c r="CZ76" i="1"/>
  <c r="CZ71" i="1"/>
  <c r="CZ77" i="1"/>
  <c r="CZ70" i="1"/>
  <c r="CY72" i="1"/>
  <c r="CY82" i="1" s="1"/>
  <c r="CZ79" i="1"/>
  <c r="CZ78" i="1"/>
  <c r="CX115" i="1"/>
  <c r="DB28" i="1"/>
  <c r="DA1" i="1"/>
  <c r="DA3" i="1" s="1"/>
  <c r="CY109" i="1"/>
  <c r="CY117" i="1" s="1"/>
  <c r="CR127" i="1"/>
  <c r="CR144" i="1" s="1"/>
  <c r="CN122" i="1"/>
  <c r="CN124" i="1" s="1"/>
  <c r="CM140" i="1"/>
  <c r="CJ68" i="1"/>
  <c r="CL107" i="1"/>
  <c r="CI87" i="1"/>
  <c r="CH88" i="1"/>
  <c r="CH89" i="1" s="1"/>
  <c r="CK12" i="1"/>
  <c r="DA74" i="1" l="1"/>
  <c r="CZ75" i="1"/>
  <c r="CW4" i="25"/>
  <c r="CV1" i="25"/>
  <c r="CV3" i="25" s="1"/>
  <c r="DA80" i="1"/>
  <c r="DA77" i="1"/>
  <c r="DA76" i="1"/>
  <c r="DA71" i="1"/>
  <c r="DA70" i="1"/>
  <c r="CZ72" i="1"/>
  <c r="CZ82" i="1" s="1"/>
  <c r="DA79" i="1"/>
  <c r="DA78" i="1"/>
  <c r="CY115" i="1"/>
  <c r="DC28" i="1"/>
  <c r="DB1" i="1"/>
  <c r="DB3" i="1" s="1"/>
  <c r="CZ109" i="1"/>
  <c r="CZ117" i="1" s="1"/>
  <c r="CS127" i="1"/>
  <c r="CS144" i="1" s="1"/>
  <c r="CN140" i="1"/>
  <c r="CO122" i="1"/>
  <c r="CO124" i="1" s="1"/>
  <c r="CK68" i="1"/>
  <c r="CM107" i="1"/>
  <c r="CJ87" i="1"/>
  <c r="CI88" i="1"/>
  <c r="CI89" i="1" s="1"/>
  <c r="CL12" i="1"/>
  <c r="DB74" i="1" l="1"/>
  <c r="DA75" i="1"/>
  <c r="CX4" i="25"/>
  <c r="CW1" i="25"/>
  <c r="CW3" i="25" s="1"/>
  <c r="DB80" i="1"/>
  <c r="DB76" i="1"/>
  <c r="DB71" i="1"/>
  <c r="DB77" i="1"/>
  <c r="DB70" i="1"/>
  <c r="DA72" i="1"/>
  <c r="DA82" i="1" s="1"/>
  <c r="DB78" i="1"/>
  <c r="DB79" i="1"/>
  <c r="CZ115" i="1"/>
  <c r="DC1" i="1"/>
  <c r="DC3" i="1" s="1"/>
  <c r="DA109" i="1"/>
  <c r="DA117" i="1" s="1"/>
  <c r="CT127" i="1"/>
  <c r="CT144" i="1" s="1"/>
  <c r="CP122" i="1"/>
  <c r="CP124" i="1" s="1"/>
  <c r="CO140" i="1"/>
  <c r="CL68" i="1"/>
  <c r="CN107" i="1"/>
  <c r="CM12" i="1"/>
  <c r="CK87" i="1"/>
  <c r="CJ88" i="1"/>
  <c r="CJ89" i="1" s="1"/>
  <c r="DC74" i="1" l="1"/>
  <c r="DB75" i="1"/>
  <c r="CY4" i="25"/>
  <c r="CX1" i="25"/>
  <c r="CX3" i="25" s="1"/>
  <c r="DC80" i="1"/>
  <c r="DC77" i="1"/>
  <c r="DC71" i="1"/>
  <c r="DC76" i="1"/>
  <c r="DC70" i="1"/>
  <c r="DB72" i="1"/>
  <c r="DB82" i="1" s="1"/>
  <c r="DC79" i="1"/>
  <c r="DC78" i="1"/>
  <c r="DA115" i="1"/>
  <c r="DE28" i="1"/>
  <c r="DD1" i="1"/>
  <c r="DD3" i="1" s="1"/>
  <c r="DD28" i="1"/>
  <c r="DB109" i="1"/>
  <c r="DB117" i="1" s="1"/>
  <c r="CU127" i="1"/>
  <c r="CU144" i="1" s="1"/>
  <c r="CP140" i="1"/>
  <c r="CQ122" i="1"/>
  <c r="CQ124" i="1" s="1"/>
  <c r="CM68" i="1"/>
  <c r="CO107" i="1"/>
  <c r="CL87" i="1"/>
  <c r="CK88" i="1"/>
  <c r="CK89" i="1" s="1"/>
  <c r="CN12" i="1"/>
  <c r="DD74" i="1" l="1"/>
  <c r="DC75" i="1"/>
  <c r="CZ4" i="25"/>
  <c r="CY1" i="25"/>
  <c r="CY3" i="25" s="1"/>
  <c r="DD80" i="1"/>
  <c r="DD76" i="1"/>
  <c r="DD77" i="1"/>
  <c r="DD71" i="1"/>
  <c r="DD70" i="1"/>
  <c r="DC72" i="1"/>
  <c r="DC82" i="1" s="1"/>
  <c r="DD78" i="1"/>
  <c r="DD79" i="1"/>
  <c r="DB115" i="1"/>
  <c r="DF28" i="1"/>
  <c r="DE1" i="1"/>
  <c r="DE3" i="1" s="1"/>
  <c r="DC109" i="1"/>
  <c r="DC117" i="1" s="1"/>
  <c r="CV127" i="1"/>
  <c r="CV144" i="1" s="1"/>
  <c r="CR122" i="1"/>
  <c r="CR124" i="1" s="1"/>
  <c r="CQ140" i="1"/>
  <c r="CN68" i="1"/>
  <c r="CP107" i="1"/>
  <c r="CO12" i="1"/>
  <c r="CM87" i="1"/>
  <c r="CL88" i="1"/>
  <c r="CL89" i="1" s="1"/>
  <c r="DE74" i="1" l="1"/>
  <c r="DD75" i="1"/>
  <c r="DA4" i="25"/>
  <c r="CZ1" i="25"/>
  <c r="CZ3" i="25" s="1"/>
  <c r="DE80" i="1"/>
  <c r="DE77" i="1"/>
  <c r="DE71" i="1"/>
  <c r="DE76" i="1"/>
  <c r="DE70" i="1"/>
  <c r="DD72" i="1"/>
  <c r="DD82" i="1" s="1"/>
  <c r="DE79" i="1"/>
  <c r="DE78" i="1"/>
  <c r="DC115" i="1"/>
  <c r="DG28" i="1"/>
  <c r="DF1" i="1"/>
  <c r="DF3" i="1" s="1"/>
  <c r="DD109" i="1"/>
  <c r="DD117" i="1" s="1"/>
  <c r="CW127" i="1"/>
  <c r="CW144" i="1" s="1"/>
  <c r="CR140" i="1"/>
  <c r="CS122" i="1"/>
  <c r="CS124" i="1" s="1"/>
  <c r="CO68" i="1"/>
  <c r="CQ107" i="1"/>
  <c r="CN87" i="1"/>
  <c r="CM88" i="1"/>
  <c r="CM89" i="1" s="1"/>
  <c r="CP12" i="1"/>
  <c r="DF74" i="1" l="1"/>
  <c r="DE75" i="1"/>
  <c r="DB4" i="25"/>
  <c r="DA1" i="25"/>
  <c r="DA3" i="25" s="1"/>
  <c r="DF80" i="1"/>
  <c r="DF76" i="1"/>
  <c r="DF77" i="1"/>
  <c r="DF71" i="1"/>
  <c r="DF70" i="1"/>
  <c r="DE72" i="1"/>
  <c r="DE82" i="1" s="1"/>
  <c r="DF78" i="1"/>
  <c r="DF79" i="1"/>
  <c r="DD115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09" i="1"/>
  <c r="DE117" i="1" s="1"/>
  <c r="CX127" i="1"/>
  <c r="CX144" i="1" s="1"/>
  <c r="CT122" i="1"/>
  <c r="CT124" i="1" s="1"/>
  <c r="CS140" i="1"/>
  <c r="CP68" i="1"/>
  <c r="CR107" i="1"/>
  <c r="CQ12" i="1"/>
  <c r="CO87" i="1"/>
  <c r="CN88" i="1"/>
  <c r="CN89" i="1" s="1"/>
  <c r="DG76" i="1" l="1"/>
  <c r="AJ51" i="1"/>
  <c r="AJ52" i="1"/>
  <c r="AJ50" i="1"/>
  <c r="DG74" i="1"/>
  <c r="DG75" i="1" s="1"/>
  <c r="DF75" i="1"/>
  <c r="DC4" i="25"/>
  <c r="DB1" i="25"/>
  <c r="DB3" i="25" s="1"/>
  <c r="DG80" i="1"/>
  <c r="DG77" i="1"/>
  <c r="DG71" i="1"/>
  <c r="DG70" i="1"/>
  <c r="DF72" i="1"/>
  <c r="DG79" i="1"/>
  <c r="DG78" i="1"/>
  <c r="AI51" i="1"/>
  <c r="AI52" i="1"/>
  <c r="AI50" i="1"/>
  <c r="D29" i="5"/>
  <c r="AH51" i="1"/>
  <c r="AH50" i="1"/>
  <c r="AH52" i="1"/>
  <c r="D22" i="5"/>
  <c r="D23" i="5"/>
  <c r="D24" i="5"/>
  <c r="AG51" i="1"/>
  <c r="AG52" i="1"/>
  <c r="AG50" i="1"/>
  <c r="E41" i="5"/>
  <c r="D41" i="5"/>
  <c r="F41" i="5"/>
  <c r="G41" i="5"/>
  <c r="H41" i="5"/>
  <c r="I41" i="5"/>
  <c r="DE115" i="1"/>
  <c r="J14" i="6"/>
  <c r="J16" i="6" s="1"/>
  <c r="J17" i="6" s="1"/>
  <c r="L14" i="6"/>
  <c r="L16" i="6" s="1"/>
  <c r="L17" i="6" s="1"/>
  <c r="D27" i="5"/>
  <c r="D28" i="5"/>
  <c r="P20" i="6"/>
  <c r="K14" i="6"/>
  <c r="K16" i="6" s="1"/>
  <c r="K17" i="6" s="1"/>
  <c r="P25" i="15"/>
  <c r="DG3" i="1"/>
  <c r="F51" i="1"/>
  <c r="F50" i="1"/>
  <c r="G50" i="1"/>
  <c r="Q50" i="1"/>
  <c r="G52" i="1"/>
  <c r="F52" i="1"/>
  <c r="R52" i="1"/>
  <c r="DF109" i="1"/>
  <c r="DF117" i="1" s="1"/>
  <c r="CY127" i="1"/>
  <c r="CY144" i="1" s="1"/>
  <c r="CU122" i="1"/>
  <c r="CU124" i="1" s="1"/>
  <c r="CT140" i="1"/>
  <c r="CQ68" i="1"/>
  <c r="CS107" i="1"/>
  <c r="CP87" i="1"/>
  <c r="CO88" i="1"/>
  <c r="CO89" i="1" s="1"/>
  <c r="CR12" i="1"/>
  <c r="AJ49" i="1" l="1"/>
  <c r="AJ53" i="1" s="1"/>
  <c r="DF82" i="1"/>
  <c r="F20" i="26"/>
  <c r="D20" i="26"/>
  <c r="C20" i="26"/>
  <c r="AJ54" i="1"/>
  <c r="DC1" i="25"/>
  <c r="DC3" i="25" s="1"/>
  <c r="DD4" i="25"/>
  <c r="DG72" i="1"/>
  <c r="DG82" i="1" s="1"/>
  <c r="AI49" i="1"/>
  <c r="AI53" i="1" s="1"/>
  <c r="D30" i="5"/>
  <c r="AH49" i="1"/>
  <c r="AH54" i="1" s="1"/>
  <c r="AG49" i="1"/>
  <c r="AG54" i="1" s="1"/>
  <c r="D26" i="26"/>
  <c r="D14" i="26"/>
  <c r="C26" i="26"/>
  <c r="C27" i="26" s="1"/>
  <c r="D15" i="26"/>
  <c r="D32" i="26"/>
  <c r="F32" i="26"/>
  <c r="C16" i="26"/>
  <c r="C37" i="26"/>
  <c r="D16" i="26"/>
  <c r="D12" i="26"/>
  <c r="H32" i="26"/>
  <c r="C19" i="26"/>
  <c r="C12" i="26"/>
  <c r="C13" i="26" s="1"/>
  <c r="C18" i="26"/>
  <c r="C14" i="26"/>
  <c r="C15" i="26"/>
  <c r="D18" i="26"/>
  <c r="D19" i="26"/>
  <c r="C32" i="26"/>
  <c r="DF115" i="1"/>
  <c r="F49" i="1"/>
  <c r="F53" i="1" s="1"/>
  <c r="DG109" i="1"/>
  <c r="DG117" i="1" s="1"/>
  <c r="CZ127" i="1"/>
  <c r="CZ144" i="1" s="1"/>
  <c r="CV122" i="1"/>
  <c r="CV124" i="1" s="1"/>
  <c r="CU140" i="1"/>
  <c r="CR68" i="1"/>
  <c r="CT107" i="1"/>
  <c r="CS12" i="1"/>
  <c r="CQ87" i="1"/>
  <c r="CP88" i="1"/>
  <c r="CP89" i="1" s="1"/>
  <c r="E20" i="26" l="1"/>
  <c r="G20" i="26"/>
  <c r="G32" i="26"/>
  <c r="C21" i="26"/>
  <c r="C23" i="26" s="1"/>
  <c r="C24" i="26" s="1"/>
  <c r="D21" i="26"/>
  <c r="DE4" i="25"/>
  <c r="DD1" i="25"/>
  <c r="DD3" i="25" s="1"/>
  <c r="AI54" i="1"/>
  <c r="AG53" i="1"/>
  <c r="AH53" i="1"/>
  <c r="E19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4" i="1"/>
  <c r="DG115" i="1"/>
  <c r="DA127" i="1"/>
  <c r="DA144" i="1" s="1"/>
  <c r="CW122" i="1"/>
  <c r="CW124" i="1" s="1"/>
  <c r="CV140" i="1"/>
  <c r="CS68" i="1"/>
  <c r="CU107" i="1"/>
  <c r="CR87" i="1"/>
  <c r="CQ88" i="1"/>
  <c r="CQ89" i="1" s="1"/>
  <c r="CT12" i="1"/>
  <c r="DF4" i="25" l="1"/>
  <c r="DE1" i="25"/>
  <c r="DE3" i="25" s="1"/>
  <c r="E21" i="26"/>
  <c r="C29" i="26"/>
  <c r="C33" i="26" s="1"/>
  <c r="C34" i="26" s="1"/>
  <c r="D23" i="26"/>
  <c r="G51" i="1"/>
  <c r="DB127" i="1"/>
  <c r="DB144" i="1" s="1"/>
  <c r="CW140" i="1"/>
  <c r="CX122" i="1"/>
  <c r="CX124" i="1" s="1"/>
  <c r="CT68" i="1"/>
  <c r="CV107" i="1"/>
  <c r="CU12" i="1"/>
  <c r="CS87" i="1"/>
  <c r="CR88" i="1"/>
  <c r="CR89" i="1" s="1"/>
  <c r="DG4" i="25" l="1"/>
  <c r="DF1" i="25"/>
  <c r="DF3" i="25" s="1"/>
  <c r="C30" i="26"/>
  <c r="D24" i="26"/>
  <c r="E24" i="26" s="1"/>
  <c r="E23" i="26"/>
  <c r="D29" i="26"/>
  <c r="G49" i="1"/>
  <c r="G53" i="1" s="1"/>
  <c r="DC127" i="1"/>
  <c r="DC144" i="1" s="1"/>
  <c r="CX140" i="1"/>
  <c r="CY122" i="1"/>
  <c r="CY124" i="1" s="1"/>
  <c r="CU68" i="1"/>
  <c r="CW107" i="1"/>
  <c r="CT87" i="1"/>
  <c r="CS88" i="1"/>
  <c r="CS89" i="1" s="1"/>
  <c r="CV12" i="1"/>
  <c r="DH4" i="25" l="1"/>
  <c r="DG1" i="25"/>
  <c r="DG3" i="25" s="1"/>
  <c r="D33" i="26"/>
  <c r="D30" i="26"/>
  <c r="E30" i="26" s="1"/>
  <c r="E29" i="26"/>
  <c r="G54" i="1"/>
  <c r="DD127" i="1"/>
  <c r="DD144" i="1" s="1"/>
  <c r="CY140" i="1"/>
  <c r="CZ122" i="1"/>
  <c r="CZ124" i="1" s="1"/>
  <c r="CV68" i="1"/>
  <c r="CX107" i="1"/>
  <c r="CW12" i="1"/>
  <c r="CU87" i="1"/>
  <c r="CT88" i="1"/>
  <c r="CT89" i="1" s="1"/>
  <c r="DI4" i="25" l="1"/>
  <c r="DH1" i="25"/>
  <c r="DH3" i="25" s="1"/>
  <c r="D34" i="26"/>
  <c r="E34" i="26" s="1"/>
  <c r="E33" i="26"/>
  <c r="DE127" i="1"/>
  <c r="DE144" i="1" s="1"/>
  <c r="CZ140" i="1"/>
  <c r="DA122" i="1"/>
  <c r="DA124" i="1" s="1"/>
  <c r="CW68" i="1"/>
  <c r="CY107" i="1"/>
  <c r="CV87" i="1"/>
  <c r="CU88" i="1"/>
  <c r="CU89" i="1" s="1"/>
  <c r="CX12" i="1"/>
  <c r="DJ4" i="25" l="1"/>
  <c r="DI1" i="25"/>
  <c r="DI3" i="25" s="1"/>
  <c r="DF127" i="1"/>
  <c r="DF144" i="1" s="1"/>
  <c r="DB122" i="1"/>
  <c r="DB124" i="1" s="1"/>
  <c r="DA140" i="1"/>
  <c r="CX68" i="1"/>
  <c r="CZ107" i="1"/>
  <c r="CY12" i="1"/>
  <c r="CW87" i="1"/>
  <c r="CV88" i="1"/>
  <c r="CV89" i="1" s="1"/>
  <c r="DK4" i="25" l="1"/>
  <c r="DK1" i="25" s="1"/>
  <c r="DK3" i="25" s="1"/>
  <c r="DJ1" i="25"/>
  <c r="DJ3" i="25" s="1"/>
  <c r="DG127" i="1"/>
  <c r="DG144" i="1" s="1"/>
  <c r="DB140" i="1"/>
  <c r="DC122" i="1"/>
  <c r="DC124" i="1" s="1"/>
  <c r="CY68" i="1"/>
  <c r="DA107" i="1"/>
  <c r="CX87" i="1"/>
  <c r="CW88" i="1"/>
  <c r="CW89" i="1" s="1"/>
  <c r="CZ12" i="1"/>
  <c r="AF65" i="1" l="1"/>
  <c r="DC140" i="1"/>
  <c r="DD122" i="1"/>
  <c r="DD124" i="1" s="1"/>
  <c r="CZ68" i="1"/>
  <c r="DB107" i="1"/>
  <c r="DA12" i="1"/>
  <c r="CY87" i="1"/>
  <c r="CX88" i="1"/>
  <c r="CX89" i="1" s="1"/>
  <c r="AF66" i="1" l="1"/>
  <c r="AF40" i="1"/>
  <c r="AK42" i="1" s="1"/>
  <c r="AK44" i="1" s="1"/>
  <c r="AF84" i="1"/>
  <c r="DD140" i="1"/>
  <c r="DE122" i="1"/>
  <c r="DE124" i="1" s="1"/>
  <c r="DA68" i="1"/>
  <c r="DC107" i="1"/>
  <c r="CZ87" i="1"/>
  <c r="CY88" i="1"/>
  <c r="CY89" i="1" s="1"/>
  <c r="DB12" i="1"/>
  <c r="AG42" i="1" l="1"/>
  <c r="AJ42" i="1"/>
  <c r="AJ44" i="1" s="1"/>
  <c r="AF42" i="1"/>
  <c r="AF44" i="1" s="1"/>
  <c r="AF45" i="1"/>
  <c r="AF90" i="1"/>
  <c r="AF138" i="1" s="1"/>
  <c r="AF141" i="1" s="1"/>
  <c r="AF148" i="1" s="1"/>
  <c r="DE140" i="1"/>
  <c r="DF122" i="1"/>
  <c r="DF124" i="1" s="1"/>
  <c r="DB68" i="1"/>
  <c r="DD107" i="1"/>
  <c r="DC12" i="1"/>
  <c r="DA87" i="1"/>
  <c r="CZ88" i="1"/>
  <c r="CZ89" i="1" s="1"/>
  <c r="G49" i="24" l="1"/>
  <c r="DF140" i="1"/>
  <c r="DG122" i="1"/>
  <c r="DG124" i="1" s="1"/>
  <c r="DC68" i="1"/>
  <c r="DE107" i="1"/>
  <c r="DB87" i="1"/>
  <c r="DA88" i="1"/>
  <c r="DA89" i="1" s="1"/>
  <c r="DD12" i="1"/>
  <c r="DG140" i="1" l="1"/>
  <c r="DD68" i="1"/>
  <c r="DF107" i="1"/>
  <c r="DE12" i="1"/>
  <c r="DC87" i="1"/>
  <c r="DB88" i="1"/>
  <c r="DB89" i="1" s="1"/>
  <c r="DE68" i="1" l="1"/>
  <c r="DG107" i="1"/>
  <c r="DD87" i="1"/>
  <c r="DC88" i="1"/>
  <c r="DC89" i="1" s="1"/>
  <c r="DF12" i="1"/>
  <c r="DF68" i="1" l="1"/>
  <c r="DG12" i="1"/>
  <c r="DE87" i="1"/>
  <c r="DD88" i="1"/>
  <c r="DD89" i="1" s="1"/>
  <c r="DG68" i="1" l="1"/>
  <c r="D20" i="5"/>
  <c r="E20" i="5"/>
  <c r="F20" i="5"/>
  <c r="G20" i="5"/>
  <c r="H20" i="5"/>
  <c r="I20" i="5"/>
  <c r="J20" i="5"/>
  <c r="K20" i="5"/>
  <c r="DF87" i="1"/>
  <c r="DE88" i="1"/>
  <c r="DE89" i="1" s="1"/>
  <c r="DG87" i="1" l="1"/>
  <c r="DF88" i="1"/>
  <c r="DF89" i="1" s="1"/>
  <c r="DG88" i="1" l="1"/>
  <c r="DG89" i="1" s="1"/>
  <c r="J41" i="5"/>
  <c r="K41" i="5"/>
  <c r="Q146" i="1"/>
  <c r="R146" i="1"/>
  <c r="S146" i="1"/>
  <c r="T146" i="1"/>
  <c r="U146" i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51" i="1" l="1"/>
  <c r="Q52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5" i="5" l="1"/>
  <c r="D36" i="5" s="1"/>
  <c r="M12" i="6"/>
  <c r="R50" i="1" l="1"/>
  <c r="M14" i="6"/>
  <c r="M16" i="6" s="1"/>
  <c r="M23" i="6" l="1"/>
  <c r="M17" i="6"/>
  <c r="M24" i="6" l="1"/>
  <c r="M27" i="6"/>
  <c r="M28" i="6" s="1"/>
  <c r="M30" i="6" l="1"/>
  <c r="M31" i="6" s="1"/>
  <c r="N12" i="6" l="1"/>
  <c r="R51" i="1" l="1"/>
  <c r="P12" i="6"/>
  <c r="P14" i="6" s="1"/>
  <c r="P16" i="6" s="1"/>
  <c r="N14" i="6"/>
  <c r="N16" i="6" s="1"/>
  <c r="R49" i="1" l="1"/>
  <c r="R53" i="1" s="1"/>
  <c r="P17" i="6"/>
  <c r="P23" i="6"/>
  <c r="N23" i="6"/>
  <c r="N17" i="6"/>
  <c r="R54" i="1" l="1"/>
  <c r="N27" i="6"/>
  <c r="N28" i="6" s="1"/>
  <c r="N24" i="6"/>
  <c r="P27" i="6"/>
  <c r="P28" i="6" s="1"/>
  <c r="P24" i="6"/>
  <c r="P44" i="1" l="1"/>
  <c r="N30" i="6" l="1"/>
  <c r="N31" i="6" s="1"/>
  <c r="P150" i="1" l="1"/>
  <c r="C12" i="15" l="1"/>
  <c r="C14" i="15" l="1"/>
  <c r="C16" i="15" s="1"/>
  <c r="C20" i="15"/>
  <c r="C22" i="15" l="1"/>
  <c r="C17" i="15"/>
  <c r="P132" i="1"/>
  <c r="C26" i="15" l="1"/>
  <c r="C27" i="15" s="1"/>
  <c r="C23" i="15"/>
  <c r="D20" i="15" l="1"/>
  <c r="P107" i="1" l="1"/>
  <c r="P106" i="1"/>
  <c r="P118" i="1" l="1"/>
  <c r="P119" i="1" s="1"/>
  <c r="P134" i="1" s="1"/>
  <c r="P139" i="1"/>
  <c r="P141" i="1" s="1"/>
  <c r="Q139" i="1"/>
  <c r="P148" i="1" l="1"/>
  <c r="Q107" i="1"/>
  <c r="D12" i="15"/>
  <c r="Q65" i="1"/>
  <c r="Q84" i="1" s="1"/>
  <c r="Q32" i="1"/>
  <c r="Q44" i="1" l="1"/>
  <c r="R44" i="1"/>
  <c r="S44" i="1"/>
  <c r="Q45" i="1"/>
  <c r="Q90" i="1"/>
  <c r="R131" i="1" s="1"/>
  <c r="R132" i="1" s="1"/>
  <c r="R134" i="1" s="1"/>
  <c r="P151" i="1"/>
  <c r="C30" i="15"/>
  <c r="E12" i="15"/>
  <c r="E14" i="15" s="1"/>
  <c r="E16" i="15" s="1"/>
  <c r="D14" i="15"/>
  <c r="D16" i="15" s="1"/>
  <c r="S131" i="1" l="1"/>
  <c r="S132" i="1" s="1"/>
  <c r="S134" i="1" s="1"/>
  <c r="Q138" i="1"/>
  <c r="Q141" i="1" s="1"/>
  <c r="Q148" i="1" s="1"/>
  <c r="Q131" i="1"/>
  <c r="Q132" i="1" s="1"/>
  <c r="Q134" i="1" s="1"/>
  <c r="P152" i="1"/>
  <c r="C29" i="15"/>
  <c r="Q150" i="1"/>
  <c r="E17" i="15"/>
  <c r="D17" i="15"/>
  <c r="D22" i="15"/>
  <c r="R139" i="1"/>
  <c r="Q151" i="1" l="1"/>
  <c r="R150" i="1" s="1"/>
  <c r="D30" i="15"/>
  <c r="R138" i="1"/>
  <c r="R141" i="1" s="1"/>
  <c r="R148" i="1" s="1"/>
  <c r="F20" i="15"/>
  <c r="D26" i="15"/>
  <c r="D27" i="15" s="1"/>
  <c r="D23" i="15"/>
  <c r="E20" i="15"/>
  <c r="E22" i="15" s="1"/>
  <c r="Q152" i="1" l="1"/>
  <c r="D29" i="15"/>
  <c r="T131" i="1"/>
  <c r="T132" i="1" s="1"/>
  <c r="T134" i="1" s="1"/>
  <c r="V130" i="1"/>
  <c r="W130" i="1" s="1"/>
  <c r="U131" i="1"/>
  <c r="U132" i="1" s="1"/>
  <c r="U134" i="1" s="1"/>
  <c r="G20" i="15"/>
  <c r="E23" i="15"/>
  <c r="E26" i="15"/>
  <c r="E27" i="15" s="1"/>
  <c r="E30" i="15"/>
  <c r="R151" i="1"/>
  <c r="W131" i="1" l="1"/>
  <c r="W132" i="1" s="1"/>
  <c r="W134" i="1" s="1"/>
  <c r="X130" i="1"/>
  <c r="Y130" i="1" s="1"/>
  <c r="Y131" i="1" s="1"/>
  <c r="Y132" i="1" s="1"/>
  <c r="Y134" i="1" s="1"/>
  <c r="V131" i="1"/>
  <c r="V132" i="1" s="1"/>
  <c r="V134" i="1" s="1"/>
  <c r="R152" i="1"/>
  <c r="S150" i="1"/>
  <c r="E29" i="15"/>
  <c r="H20" i="15"/>
  <c r="X131" i="1" l="1"/>
  <c r="X132" i="1" s="1"/>
  <c r="X134" i="1" s="1"/>
  <c r="I20" i="15"/>
  <c r="J20" i="15" l="1"/>
  <c r="K20" i="15" l="1"/>
  <c r="L20" i="15" l="1"/>
  <c r="M20" i="15" l="1"/>
  <c r="N20" i="15" l="1"/>
  <c r="P20" i="15"/>
  <c r="S139" i="1" l="1"/>
  <c r="F12" i="15"/>
  <c r="F14" i="15" s="1"/>
  <c r="F16" i="15" s="1"/>
  <c r="S32" i="1"/>
  <c r="S138" i="1" l="1"/>
  <c r="S141" i="1" s="1"/>
  <c r="S148" i="1" s="1"/>
  <c r="G12" i="15"/>
  <c r="G14" i="15" s="1"/>
  <c r="G16" i="15" s="1"/>
  <c r="F17" i="15"/>
  <c r="F22" i="15"/>
  <c r="I12" i="15" l="1"/>
  <c r="I14" i="15" s="1"/>
  <c r="I16" i="15" s="1"/>
  <c r="G17" i="15"/>
  <c r="G22" i="15"/>
  <c r="S151" i="1"/>
  <c r="F30" i="15"/>
  <c r="F26" i="15"/>
  <c r="F27" i="15" s="1"/>
  <c r="F23" i="15"/>
  <c r="T138" i="1" l="1"/>
  <c r="G23" i="15"/>
  <c r="G26" i="15"/>
  <c r="G27" i="15" s="1"/>
  <c r="F29" i="15"/>
  <c r="S152" i="1"/>
  <c r="T150" i="1"/>
  <c r="H12" i="15"/>
  <c r="I17" i="15"/>
  <c r="I22" i="15"/>
  <c r="T139" i="1"/>
  <c r="I26" i="15" l="1"/>
  <c r="I27" i="15" s="1"/>
  <c r="I23" i="15"/>
  <c r="V138" i="1"/>
  <c r="H14" i="15"/>
  <c r="H16" i="15" s="1"/>
  <c r="V139" i="1"/>
  <c r="T141" i="1"/>
  <c r="T148" i="1" l="1"/>
  <c r="T151" i="1" s="1"/>
  <c r="V141" i="1"/>
  <c r="U138" i="1"/>
  <c r="U139" i="1"/>
  <c r="H17" i="15"/>
  <c r="H22" i="15"/>
  <c r="G30" i="15" l="1"/>
  <c r="V148" i="1"/>
  <c r="I30" i="15" s="1"/>
  <c r="U150" i="1"/>
  <c r="G29" i="15"/>
  <c r="H26" i="15"/>
  <c r="H27" i="15" s="1"/>
  <c r="H23" i="15"/>
  <c r="U141" i="1"/>
  <c r="T152" i="1"/>
  <c r="U148" i="1" l="1"/>
  <c r="U151" i="1" l="1"/>
  <c r="H30" i="15"/>
  <c r="U152" i="1" l="1"/>
  <c r="H29" i="15"/>
  <c r="V150" i="1"/>
  <c r="V151" i="1" s="1"/>
  <c r="W150" i="1" s="1"/>
  <c r="W151" i="1" s="1"/>
  <c r="W152" i="1" s="1"/>
  <c r="I29" i="15" l="1"/>
  <c r="V152" i="1"/>
  <c r="AM32" i="1" l="1"/>
  <c r="AN32" i="1" s="1"/>
  <c r="AO32" i="1" l="1"/>
  <c r="AP32" i="1" l="1"/>
  <c r="AQ32" i="1" l="1"/>
  <c r="AR32" i="1" l="1"/>
  <c r="AS32" i="1" l="1"/>
  <c r="AT32" i="1" l="1"/>
  <c r="AU32" i="1" l="1"/>
  <c r="AV32" i="1" l="1"/>
  <c r="AW32" i="1" l="1"/>
  <c r="AX32" i="1" l="1"/>
  <c r="AY32" i="1" l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J12" i="15" l="1"/>
  <c r="K12" i="15" l="1"/>
  <c r="K14" i="15" s="1"/>
  <c r="K16" i="15" s="1"/>
  <c r="J14" i="15"/>
  <c r="J16" i="15" s="1"/>
  <c r="X139" i="1" l="1"/>
  <c r="K22" i="15"/>
  <c r="K17" i="15"/>
  <c r="J17" i="15"/>
  <c r="J22" i="15"/>
  <c r="X40" i="1" l="1"/>
  <c r="X138" i="1"/>
  <c r="X141" i="1" s="1"/>
  <c r="K26" i="15"/>
  <c r="K27" i="15" s="1"/>
  <c r="K23" i="15"/>
  <c r="J23" i="15"/>
  <c r="J26" i="15"/>
  <c r="J27" i="15" s="1"/>
  <c r="J30" i="15"/>
  <c r="X42" i="1" l="1"/>
  <c r="X44" i="1" s="1"/>
  <c r="Y42" i="1"/>
  <c r="Y44" i="1" s="1"/>
  <c r="X148" i="1"/>
  <c r="X45" i="1"/>
  <c r="J29" i="15"/>
  <c r="X150" i="1"/>
  <c r="K30" i="15" l="1"/>
  <c r="X151" i="1"/>
  <c r="Y150" i="1" l="1"/>
  <c r="X152" i="1"/>
  <c r="K29" i="15"/>
  <c r="Q49" i="1"/>
  <c r="Q54" i="1" s="1"/>
  <c r="Q53" i="1" l="1"/>
  <c r="L12" i="15" l="1"/>
  <c r="L14" i="15" l="1"/>
  <c r="L16" i="15" s="1"/>
  <c r="Y139" i="1" l="1"/>
  <c r="L22" i="15"/>
  <c r="L17" i="15"/>
  <c r="Y138" i="1" l="1"/>
  <c r="Y141" i="1" s="1"/>
  <c r="L26" i="15"/>
  <c r="L27" i="15" s="1"/>
  <c r="L23" i="15"/>
  <c r="Y148" i="1" l="1"/>
  <c r="Y151" i="1" s="1"/>
  <c r="N12" i="15"/>
  <c r="L30" i="15" l="1"/>
  <c r="Y152" i="1"/>
  <c r="L29" i="15"/>
  <c r="Z150" i="1"/>
  <c r="N14" i="15"/>
  <c r="N16" i="15" s="1"/>
  <c r="N22" i="15" s="1"/>
  <c r="N17" i="15" l="1"/>
  <c r="N23" i="15"/>
  <c r="N26" i="15"/>
  <c r="N27" i="15" s="1"/>
  <c r="S52" i="1" l="1"/>
  <c r="AM46" i="1" l="1"/>
  <c r="AN46" i="1" l="1"/>
  <c r="AO46" i="1" l="1"/>
  <c r="AP46" i="1" l="1"/>
  <c r="AQ46" i="1" l="1"/>
  <c r="AR46" i="1" l="1"/>
  <c r="AS46" i="1" l="1"/>
  <c r="AT46" i="1" l="1"/>
  <c r="T52" i="1" l="1"/>
  <c r="AU46" i="1" l="1"/>
  <c r="AV46" i="1" l="1"/>
  <c r="T50" i="1"/>
  <c r="AW46" i="1" l="1"/>
  <c r="AX46" i="1" l="1"/>
  <c r="AY46" i="1" l="1"/>
  <c r="AZ46" i="1" l="1"/>
  <c r="BA46" i="1" l="1"/>
  <c r="BB46" i="1" l="1"/>
  <c r="BC46" i="1" l="1"/>
  <c r="BD46" i="1" l="1"/>
  <c r="BE46" i="1" l="1"/>
  <c r="BF46" i="1" l="1"/>
  <c r="U52" i="1" l="1"/>
  <c r="BG46" i="1" l="1"/>
  <c r="BH46" i="1" l="1"/>
  <c r="U50" i="1"/>
  <c r="U51" i="1"/>
  <c r="U49" i="1" l="1"/>
  <c r="U53" i="1" s="1"/>
  <c r="BI46" i="1"/>
  <c r="U54" i="1" l="1"/>
  <c r="BJ46" i="1" l="1"/>
  <c r="BK46" i="1" l="1"/>
  <c r="BL46" i="1" l="1"/>
  <c r="BM46" i="1" l="1"/>
  <c r="BN46" i="1" l="1"/>
  <c r="BO46" i="1" l="1"/>
  <c r="BP46" i="1" l="1"/>
  <c r="S50" i="1"/>
  <c r="S51" i="1"/>
  <c r="T51" i="1"/>
  <c r="T49" i="1" l="1"/>
  <c r="T53" i="1" s="1"/>
  <c r="S49" i="1"/>
  <c r="S53" i="1" s="1"/>
  <c r="BQ46" i="1" l="1"/>
  <c r="T54" i="1"/>
  <c r="S54" i="1"/>
  <c r="BR46" i="1" l="1"/>
  <c r="V52" i="1" l="1"/>
  <c r="BS46" i="1" l="1"/>
  <c r="V51" i="1" l="1"/>
  <c r="V50" i="1"/>
  <c r="BT46" i="1"/>
  <c r="V49" i="1" l="1"/>
  <c r="V53" i="1" s="1"/>
  <c r="V54" i="1" l="1"/>
  <c r="BU46" i="1"/>
  <c r="BV46" i="1" l="1"/>
  <c r="BW46" i="1" l="1"/>
  <c r="BX46" i="1" l="1"/>
  <c r="BY46" i="1" l="1"/>
  <c r="BZ46" i="1" l="1"/>
  <c r="AA52" i="1" l="1"/>
  <c r="AE52" i="1"/>
  <c r="AC52" i="1"/>
  <c r="AB52" i="1"/>
  <c r="AD52" i="1"/>
  <c r="CA46" i="1"/>
  <c r="Z52" i="1"/>
  <c r="CB46" i="1" l="1"/>
  <c r="CC46" i="1" l="1"/>
  <c r="CD46" i="1" l="1"/>
  <c r="Y52" i="1" l="1"/>
  <c r="CE46" i="1"/>
  <c r="X52" i="1"/>
  <c r="W52" i="1"/>
  <c r="CF46" i="1" l="1"/>
  <c r="AE50" i="1"/>
  <c r="AA50" i="1"/>
  <c r="AC50" i="1"/>
  <c r="Z50" i="1"/>
  <c r="AB50" i="1"/>
  <c r="AD50" i="1"/>
  <c r="CG46" i="1" l="1"/>
  <c r="CH46" i="1" l="1"/>
  <c r="CI46" i="1" l="1"/>
  <c r="CJ46" i="1" l="1"/>
  <c r="CK46" i="1" l="1"/>
  <c r="CL46" i="1" l="1"/>
  <c r="AF52" i="1" l="1"/>
  <c r="CM46" i="1"/>
  <c r="CN46" i="1" l="1"/>
  <c r="CO46" i="1" l="1"/>
  <c r="CP46" i="1" l="1"/>
  <c r="CQ46" i="1" l="1"/>
  <c r="CR46" i="1" l="1"/>
  <c r="AF50" i="1"/>
  <c r="CS46" i="1" l="1"/>
  <c r="CT46" i="1" l="1"/>
  <c r="CU46" i="1" l="1"/>
  <c r="CV46" i="1" l="1"/>
  <c r="CW46" i="1" l="1"/>
  <c r="CX46" i="1" l="1"/>
  <c r="CY46" i="1" l="1"/>
  <c r="CZ46" i="1" l="1"/>
  <c r="DA46" i="1" l="1"/>
  <c r="DB46" i="1" l="1"/>
  <c r="DC46" i="1" l="1"/>
  <c r="DD46" i="1" l="1"/>
  <c r="DE46" i="1" l="1"/>
  <c r="DF46" i="1" l="1"/>
  <c r="G22" i="24" l="1"/>
  <c r="G33" i="24" s="1"/>
  <c r="W50" i="1"/>
  <c r="W51" i="1"/>
  <c r="AA51" i="1" l="1"/>
  <c r="AA49" i="1" s="1"/>
  <c r="AA53" i="1" s="1"/>
  <c r="AB51" i="1"/>
  <c r="AC51" i="1"/>
  <c r="AD51" i="1"/>
  <c r="AE51" i="1"/>
  <c r="Z51" i="1"/>
  <c r="Z49" i="1" s="1"/>
  <c r="Z53" i="1" s="1"/>
  <c r="AF51" i="1"/>
  <c r="Y50" i="1"/>
  <c r="Y51" i="1"/>
  <c r="X50" i="1"/>
  <c r="X51" i="1"/>
  <c r="DG46" i="1"/>
  <c r="W49" i="1"/>
  <c r="W53" i="1" s="1"/>
  <c r="G39" i="24" l="1"/>
  <c r="G34" i="24"/>
  <c r="AE49" i="1"/>
  <c r="AE53" i="1" s="1"/>
  <c r="AD49" i="1"/>
  <c r="AD53" i="1" s="1"/>
  <c r="AC49" i="1"/>
  <c r="AC53" i="1" s="1"/>
  <c r="AB49" i="1"/>
  <c r="AB53" i="1" s="1"/>
  <c r="AA54" i="1"/>
  <c r="AF49" i="1"/>
  <c r="AF53" i="1" s="1"/>
  <c r="H49" i="1"/>
  <c r="H54" i="1" s="1"/>
  <c r="Z54" i="1"/>
  <c r="Y49" i="1"/>
  <c r="Y53" i="1" s="1"/>
  <c r="X49" i="1"/>
  <c r="X53" i="1" s="1"/>
  <c r="W54" i="1"/>
  <c r="H53" i="1" l="1"/>
  <c r="G40" i="24"/>
  <c r="G43" i="24"/>
  <c r="G44" i="24" s="1"/>
  <c r="AC54" i="1"/>
  <c r="AD54" i="1"/>
  <c r="AB54" i="1"/>
  <c r="AE54" i="1"/>
  <c r="AF54" i="1"/>
  <c r="Y54" i="1"/>
  <c r="X54" i="1"/>
  <c r="D19" i="5" l="1"/>
  <c r="D21" i="5" s="1"/>
  <c r="D32" i="5" s="1"/>
  <c r="D33" i="5" s="1"/>
  <c r="M12" i="15"/>
  <c r="P12" i="15" s="1"/>
  <c r="P14" i="15" s="1"/>
  <c r="P16" i="15" s="1"/>
  <c r="Z139" i="1"/>
  <c r="Z32" i="1"/>
  <c r="Z84" i="1"/>
  <c r="Z90" i="1" s="1"/>
  <c r="Z130" i="1" s="1"/>
  <c r="AA130" i="1" s="1"/>
  <c r="Z39" i="1" l="1"/>
  <c r="AA131" i="1"/>
  <c r="AA132" i="1" s="1"/>
  <c r="AA134" i="1" s="1"/>
  <c r="Z131" i="1"/>
  <c r="Z132" i="1" s="1"/>
  <c r="Z134" i="1" s="1"/>
  <c r="Z40" i="1"/>
  <c r="M14" i="15"/>
  <c r="M16" i="15" s="1"/>
  <c r="M22" i="15" s="1"/>
  <c r="M26" i="15" s="1"/>
  <c r="M27" i="15" s="1"/>
  <c r="P17" i="15"/>
  <c r="P22" i="15"/>
  <c r="D38" i="5"/>
  <c r="Z42" i="1" l="1"/>
  <c r="Z44" i="1" s="1"/>
  <c r="AE42" i="1"/>
  <c r="AE44" i="1" s="1"/>
  <c r="AC42" i="1"/>
  <c r="AC44" i="1" s="1"/>
  <c r="AA42" i="1"/>
  <c r="AA44" i="1" s="1"/>
  <c r="AD42" i="1"/>
  <c r="AD44" i="1" s="1"/>
  <c r="AB42" i="1"/>
  <c r="AB44" i="1" s="1"/>
  <c r="AB131" i="1"/>
  <c r="AB132" i="1" s="1"/>
  <c r="AB134" i="1" s="1"/>
  <c r="AC130" i="1"/>
  <c r="N30" i="15"/>
  <c r="M23" i="15"/>
  <c r="Z45" i="1"/>
  <c r="M17" i="15"/>
  <c r="Z138" i="1"/>
  <c r="Z141" i="1" s="1"/>
  <c r="D42" i="5"/>
  <c r="D43" i="5" s="1"/>
  <c r="D39" i="5"/>
  <c r="P23" i="15"/>
  <c r="P26" i="15"/>
  <c r="P27" i="15" s="1"/>
  <c r="Z148" i="1" l="1"/>
  <c r="Z151" i="1" s="1"/>
  <c r="AA150" i="1" s="1"/>
  <c r="AA151" i="1" s="1"/>
  <c r="AC131" i="1"/>
  <c r="AC132" i="1" s="1"/>
  <c r="AC134" i="1" s="1"/>
  <c r="AD130" i="1"/>
  <c r="M30" i="15" l="1"/>
  <c r="AA152" i="1"/>
  <c r="AB150" i="1"/>
  <c r="AB151" i="1" s="1"/>
  <c r="C48" i="24" s="1"/>
  <c r="AD131" i="1"/>
  <c r="AD132" i="1" s="1"/>
  <c r="AD134" i="1" s="1"/>
  <c r="AE130" i="1"/>
  <c r="M29" i="15"/>
  <c r="Z152" i="1"/>
  <c r="C55" i="24" l="1"/>
  <c r="AE131" i="1"/>
  <c r="AE132" i="1" s="1"/>
  <c r="AE134" i="1" s="1"/>
  <c r="AF130" i="1"/>
  <c r="AG130" i="1" s="1"/>
  <c r="AH130" i="1" s="1"/>
  <c r="AB152" i="1"/>
  <c r="AC150" i="1"/>
  <c r="AC151" i="1" s="1"/>
  <c r="D48" i="24" s="1"/>
  <c r="AH131" i="1" l="1"/>
  <c r="AH132" i="1" s="1"/>
  <c r="AH134" i="1" s="1"/>
  <c r="AI130" i="1"/>
  <c r="AG131" i="1"/>
  <c r="AG132" i="1" s="1"/>
  <c r="AG134" i="1" s="1"/>
  <c r="D55" i="24"/>
  <c r="AF131" i="1"/>
  <c r="AF132" i="1" s="1"/>
  <c r="AF134" i="1" s="1"/>
  <c r="AC152" i="1"/>
  <c r="AD150" i="1"/>
  <c r="AD151" i="1" s="1"/>
  <c r="AI131" i="1" l="1"/>
  <c r="AI132" i="1" s="1"/>
  <c r="AI134" i="1" s="1"/>
  <c r="AJ130" i="1"/>
  <c r="AK130" i="1" s="1"/>
  <c r="AK131" i="1" s="1"/>
  <c r="AK132" i="1" s="1"/>
  <c r="AK134" i="1" s="1"/>
  <c r="E48" i="24"/>
  <c r="E55" i="24" s="1"/>
  <c r="C36" i="26"/>
  <c r="AD152" i="1"/>
  <c r="AE150" i="1"/>
  <c r="AE151" i="1" s="1"/>
  <c r="AJ131" i="1" l="1"/>
  <c r="AJ132" i="1" s="1"/>
  <c r="AJ134" i="1" s="1"/>
  <c r="AF150" i="1"/>
  <c r="AF151" i="1" s="1"/>
  <c r="G48" i="24" s="1"/>
  <c r="F48" i="24"/>
  <c r="AE152" i="1"/>
  <c r="N29" i="15"/>
  <c r="AF152" i="1" l="1"/>
  <c r="AG150" i="1"/>
  <c r="F55" i="24"/>
  <c r="G55" i="24"/>
  <c r="H23" i="24" l="1"/>
  <c r="H25" i="24" l="1"/>
  <c r="I25" i="24" l="1"/>
  <c r="H36" i="24"/>
  <c r="H50" i="24" l="1"/>
  <c r="H28" i="24"/>
  <c r="AG139" i="1"/>
  <c r="H37" i="24"/>
  <c r="H20" i="24"/>
  <c r="H29" i="24"/>
  <c r="H31" i="24" l="1"/>
  <c r="H22" i="24"/>
  <c r="H24" i="24"/>
  <c r="AG44" i="1" l="1"/>
  <c r="AG45" i="1"/>
  <c r="AG138" i="1"/>
  <c r="AG141" i="1" s="1"/>
  <c r="H33" i="24"/>
  <c r="H51" i="24" l="1"/>
  <c r="H34" i="24"/>
  <c r="H39" i="24"/>
  <c r="J23" i="24"/>
  <c r="J25" i="24" l="1"/>
  <c r="AG148" i="1"/>
  <c r="D37" i="26" s="1"/>
  <c r="E37" i="26" s="1"/>
  <c r="H43" i="24"/>
  <c r="H44" i="24" s="1"/>
  <c r="H40" i="24"/>
  <c r="H49" i="24" l="1"/>
  <c r="AG151" i="1"/>
  <c r="H46" i="24"/>
  <c r="H48" i="24" l="1"/>
  <c r="H55" i="24" s="1"/>
  <c r="D36" i="26"/>
  <c r="AG152" i="1"/>
  <c r="AH150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39" i="1"/>
  <c r="K28" i="24"/>
  <c r="L23" i="24"/>
  <c r="K20" i="24"/>
  <c r="K31" i="24" l="1"/>
  <c r="L25" i="24"/>
  <c r="K22" i="24"/>
  <c r="K24" i="24"/>
  <c r="K33" i="24" l="1"/>
  <c r="K34" i="24" s="1"/>
  <c r="L20" i="24" l="1"/>
  <c r="L29" i="24"/>
  <c r="AK139" i="1"/>
  <c r="L28" i="24"/>
  <c r="L31" i="24" l="1"/>
  <c r="M23" i="24"/>
  <c r="L22" i="24"/>
  <c r="AM36" i="1"/>
  <c r="AM37" i="1" s="1"/>
  <c r="M9" i="25" l="1"/>
  <c r="M13" i="25" s="1"/>
  <c r="AL60" i="1" s="1"/>
  <c r="AL61" i="1" s="1"/>
  <c r="L24" i="24"/>
  <c r="M25" i="24"/>
  <c r="L33" i="24"/>
  <c r="L34" i="24" s="1"/>
  <c r="AM20" i="1"/>
  <c r="AL85" i="1" l="1"/>
  <c r="AL43" i="1" s="1"/>
  <c r="AL65" i="1"/>
  <c r="AM18" i="1"/>
  <c r="AM22" i="1" s="1"/>
  <c r="AL84" i="1" l="1"/>
  <c r="AL90" i="1" s="1"/>
  <c r="AL130" i="1" s="1"/>
  <c r="AL131" i="1" s="1"/>
  <c r="AL132" i="1" s="1"/>
  <c r="AL66" i="1"/>
  <c r="AL40" i="1"/>
  <c r="AL42" i="1" s="1"/>
  <c r="AL44" i="1" s="1"/>
  <c r="AL139" i="1"/>
  <c r="M28" i="24"/>
  <c r="M29" i="24"/>
  <c r="AM16" i="1"/>
  <c r="AM15" i="1" s="1"/>
  <c r="M20" i="24"/>
  <c r="M22" i="24" s="1"/>
  <c r="AL45" i="1" l="1"/>
  <c r="H14" i="26"/>
  <c r="AM21" i="1"/>
  <c r="AM30" i="1"/>
  <c r="N23" i="24"/>
  <c r="AM24" i="1"/>
  <c r="AM17" i="1" s="1"/>
  <c r="AN36" i="1"/>
  <c r="AN37" i="1" s="1"/>
  <c r="AM6" i="1" l="1"/>
  <c r="AM8" i="1" s="1"/>
  <c r="N9" i="25"/>
  <c r="N13" i="25" s="1"/>
  <c r="AM60" i="1" s="1"/>
  <c r="M24" i="24"/>
  <c r="N25" i="24"/>
  <c r="H16" i="26"/>
  <c r="K16" i="26" s="1"/>
  <c r="AN20" i="1"/>
  <c r="AN18" i="1" s="1"/>
  <c r="AM7" i="1" l="1"/>
  <c r="AM9" i="1" s="1"/>
  <c r="AM13" i="1" s="1"/>
  <c r="AN22" i="1"/>
  <c r="AN16" i="1" s="1"/>
  <c r="AM105" i="1" l="1"/>
  <c r="AM106" i="1" s="1"/>
  <c r="AM139" i="1" s="1"/>
  <c r="AM59" i="1"/>
  <c r="N29" i="24" s="1"/>
  <c r="AM58" i="1"/>
  <c r="N28" i="24" s="1"/>
  <c r="AN15" i="1"/>
  <c r="AN30" i="1" s="1"/>
  <c r="AN24" i="1"/>
  <c r="AN17" i="1" s="1"/>
  <c r="H12" i="26"/>
  <c r="H13" i="26" s="1"/>
  <c r="AM38" i="1"/>
  <c r="AM41" i="1" s="1"/>
  <c r="AO36" i="1"/>
  <c r="AO37" i="1" s="1"/>
  <c r="N20" i="24"/>
  <c r="H19" i="26" l="1"/>
  <c r="H18" i="26"/>
  <c r="AN6" i="1"/>
  <c r="AN8" i="1" s="1"/>
  <c r="O9" i="25"/>
  <c r="O13" i="25" s="1"/>
  <c r="AN60" i="1" s="1"/>
  <c r="AN21" i="1"/>
  <c r="AO20" i="1"/>
  <c r="AO18" i="1" s="1"/>
  <c r="AO22" i="1" s="1"/>
  <c r="AO16" i="1" s="1"/>
  <c r="AO15" i="1" s="1"/>
  <c r="AO23" i="1"/>
  <c r="AM39" i="1"/>
  <c r="N22" i="24"/>
  <c r="AN7" i="1" l="1"/>
  <c r="AN9" i="1" s="1"/>
  <c r="AO21" i="1"/>
  <c r="N24" i="24"/>
  <c r="H15" i="26"/>
  <c r="AP23" i="1"/>
  <c r="AN59" i="1" l="1"/>
  <c r="AN13" i="1"/>
  <c r="AN38" i="1" s="1"/>
  <c r="AN41" i="1" s="1"/>
  <c r="AN58" i="1"/>
  <c r="AN105" i="1"/>
  <c r="AN106" i="1" s="1"/>
  <c r="AN139" i="1" s="1"/>
  <c r="AO24" i="1"/>
  <c r="AO17" i="1" s="1"/>
  <c r="AP36" i="1"/>
  <c r="AP37" i="1" s="1"/>
  <c r="AQ23" i="1"/>
  <c r="AO30" i="1"/>
  <c r="AO31" i="1"/>
  <c r="AO6" i="1" l="1"/>
  <c r="AO7" i="1" s="1"/>
  <c r="P9" i="25"/>
  <c r="P13" i="25" s="1"/>
  <c r="AO60" i="1" s="1"/>
  <c r="AO34" i="1"/>
  <c r="AN39" i="1"/>
  <c r="AR23" i="1"/>
  <c r="AP20" i="1"/>
  <c r="AO8" i="1" l="1"/>
  <c r="AO9" i="1" s="1"/>
  <c r="AO58" i="1" s="1"/>
  <c r="AS23" i="1"/>
  <c r="AO83" i="1"/>
  <c r="AP18" i="1"/>
  <c r="AP22" i="1" s="1"/>
  <c r="AP16" i="1" s="1"/>
  <c r="AP15" i="1" s="1"/>
  <c r="AO59" i="1" l="1"/>
  <c r="AO61" i="1" s="1"/>
  <c r="AO85" i="1" s="1"/>
  <c r="AO105" i="1"/>
  <c r="AO106" i="1" s="1"/>
  <c r="AO139" i="1" s="1"/>
  <c r="AO13" i="1"/>
  <c r="AO38" i="1" s="1"/>
  <c r="AO41" i="1" s="1"/>
  <c r="AP21" i="1"/>
  <c r="AT23" i="1"/>
  <c r="AO65" i="1" l="1"/>
  <c r="AO40" i="1" s="1"/>
  <c r="AU23" i="1"/>
  <c r="AP30" i="1"/>
  <c r="AP31" i="1"/>
  <c r="AO39" i="1"/>
  <c r="AP24" i="1"/>
  <c r="AP17" i="1" s="1"/>
  <c r="AQ36" i="1"/>
  <c r="AQ37" i="1" s="1"/>
  <c r="AP6" i="1" l="1"/>
  <c r="AP7" i="1" s="1"/>
  <c r="Q9" i="25"/>
  <c r="Q13" i="25" s="1"/>
  <c r="AP60" i="1" s="1"/>
  <c r="AO84" i="1"/>
  <c r="AO66" i="1"/>
  <c r="AP34" i="1"/>
  <c r="AQ20" i="1"/>
  <c r="AQ18" i="1" s="1"/>
  <c r="AQ22" i="1" s="1"/>
  <c r="AQ16" i="1" s="1"/>
  <c r="AQ15" i="1" s="1"/>
  <c r="AV23" i="1"/>
  <c r="AP8" i="1" l="1"/>
  <c r="AP9" i="1" s="1"/>
  <c r="AP105" i="1" s="1"/>
  <c r="AP106" i="1" s="1"/>
  <c r="AO90" i="1"/>
  <c r="AO138" i="1" s="1"/>
  <c r="AO141" i="1" s="1"/>
  <c r="AQ21" i="1"/>
  <c r="AP83" i="1"/>
  <c r="AW23" i="1"/>
  <c r="AP13" i="1" l="1"/>
  <c r="AP38" i="1" s="1"/>
  <c r="AP41" i="1" s="1"/>
  <c r="AP59" i="1"/>
  <c r="AP58" i="1"/>
  <c r="AP139" i="1"/>
  <c r="AQ24" i="1"/>
  <c r="AQ17" i="1" s="1"/>
  <c r="AR36" i="1"/>
  <c r="AR37" i="1" s="1"/>
  <c r="AQ30" i="1"/>
  <c r="AQ31" i="1"/>
  <c r="AX23" i="1"/>
  <c r="AP61" i="1" l="1"/>
  <c r="AP85" i="1" s="1"/>
  <c r="AQ6" i="1"/>
  <c r="AQ7" i="1" s="1"/>
  <c r="R9" i="25"/>
  <c r="R13" i="25" s="1"/>
  <c r="AQ60" i="1" s="1"/>
  <c r="AQ34" i="1"/>
  <c r="AR20" i="1"/>
  <c r="AP39" i="1"/>
  <c r="AY23" i="1"/>
  <c r="AP65" i="1" l="1"/>
  <c r="AP40" i="1" s="1"/>
  <c r="AQ8" i="1"/>
  <c r="AQ9" i="1" s="1"/>
  <c r="AQ58" i="1" s="1"/>
  <c r="AQ83" i="1"/>
  <c r="AR18" i="1"/>
  <c r="AR22" i="1" s="1"/>
  <c r="AR16" i="1" s="1"/>
  <c r="AR15" i="1" s="1"/>
  <c r="AP66" i="1" l="1"/>
  <c r="AP84" i="1"/>
  <c r="AP90" i="1" s="1"/>
  <c r="AP138" i="1" s="1"/>
  <c r="AP141" i="1" s="1"/>
  <c r="AQ59" i="1"/>
  <c r="AQ61" i="1" s="1"/>
  <c r="AQ85" i="1" s="1"/>
  <c r="AQ13" i="1"/>
  <c r="AQ38" i="1" s="1"/>
  <c r="AQ41" i="1" s="1"/>
  <c r="AQ105" i="1"/>
  <c r="AQ106" i="1" s="1"/>
  <c r="AQ139" i="1" s="1"/>
  <c r="AR21" i="1"/>
  <c r="BA23" i="1"/>
  <c r="AQ39" i="1" l="1"/>
  <c r="AR30" i="1"/>
  <c r="AR31" i="1"/>
  <c r="BB23" i="1"/>
  <c r="AR24" i="1"/>
  <c r="AR17" i="1" s="1"/>
  <c r="AS36" i="1"/>
  <c r="AS37" i="1" s="1"/>
  <c r="AQ65" i="1"/>
  <c r="AQ40" i="1" s="1"/>
  <c r="AR6" i="1" l="1"/>
  <c r="AR7" i="1" s="1"/>
  <c r="S9" i="25"/>
  <c r="S13" i="25" s="1"/>
  <c r="AR60" i="1" s="1"/>
  <c r="AQ84" i="1"/>
  <c r="AQ90" i="1" s="1"/>
  <c r="AQ66" i="1"/>
  <c r="AR34" i="1"/>
  <c r="BC23" i="1"/>
  <c r="AS20" i="1"/>
  <c r="AR8" i="1" l="1"/>
  <c r="AR9" i="1" s="1"/>
  <c r="AS18" i="1"/>
  <c r="AS22" i="1" s="1"/>
  <c r="AS16" i="1" s="1"/>
  <c r="AS15" i="1" s="1"/>
  <c r="AR83" i="1"/>
  <c r="AQ138" i="1"/>
  <c r="AQ141" i="1" s="1"/>
  <c r="BD23" i="1"/>
  <c r="AR13" i="1" l="1"/>
  <c r="AR38" i="1" s="1"/>
  <c r="AR41" i="1" s="1"/>
  <c r="AR58" i="1"/>
  <c r="AR59" i="1"/>
  <c r="AR105" i="1"/>
  <c r="AR106" i="1" s="1"/>
  <c r="AR139" i="1" s="1"/>
  <c r="AS21" i="1"/>
  <c r="BE23" i="1"/>
  <c r="AR61" i="1" l="1"/>
  <c r="AR85" i="1" s="1"/>
  <c r="AR39" i="1"/>
  <c r="AS24" i="1"/>
  <c r="AS17" i="1" s="1"/>
  <c r="AT36" i="1"/>
  <c r="AT37" i="1" s="1"/>
  <c r="AS30" i="1"/>
  <c r="AS31" i="1"/>
  <c r="BF23" i="1"/>
  <c r="AR65" i="1" l="1"/>
  <c r="AR40" i="1" s="1"/>
  <c r="AS6" i="1"/>
  <c r="AS8" i="1" s="1"/>
  <c r="T9" i="25"/>
  <c r="T13" i="25" s="1"/>
  <c r="AS60" i="1" s="1"/>
  <c r="AS34" i="1"/>
  <c r="AT20" i="1"/>
  <c r="AT18" i="1" s="1"/>
  <c r="AT22" i="1" s="1"/>
  <c r="AT16" i="1" s="1"/>
  <c r="AT15" i="1" s="1"/>
  <c r="BG23" i="1"/>
  <c r="AR66" i="1" l="1"/>
  <c r="AR84" i="1"/>
  <c r="AR90" i="1" s="1"/>
  <c r="AR138" i="1" s="1"/>
  <c r="AR141" i="1" s="1"/>
  <c r="AS7" i="1"/>
  <c r="AS9" i="1" s="1"/>
  <c r="AS13" i="1" s="1"/>
  <c r="AS38" i="1" s="1"/>
  <c r="AS41" i="1" s="1"/>
  <c r="AT21" i="1"/>
  <c r="AS83" i="1"/>
  <c r="BH23" i="1"/>
  <c r="AS59" i="1" l="1"/>
  <c r="AS105" i="1"/>
  <c r="AS106" i="1" s="1"/>
  <c r="AS139" i="1" s="1"/>
  <c r="AS58" i="1"/>
  <c r="AT30" i="1"/>
  <c r="AT31" i="1"/>
  <c r="AT24" i="1"/>
  <c r="AT17" i="1" s="1"/>
  <c r="AU36" i="1"/>
  <c r="AU37" i="1" s="1"/>
  <c r="BI23" i="1"/>
  <c r="AS61" i="1" l="1"/>
  <c r="AS85" i="1" s="1"/>
  <c r="AT6" i="1"/>
  <c r="AT8" i="1" s="1"/>
  <c r="U9" i="25"/>
  <c r="U13" i="25" s="1"/>
  <c r="AT60" i="1" s="1"/>
  <c r="AT34" i="1"/>
  <c r="BJ23" i="1"/>
  <c r="AS39" i="1"/>
  <c r="AU20" i="1"/>
  <c r="AS65" i="1" l="1"/>
  <c r="AS40" i="1" s="1"/>
  <c r="AT7" i="1"/>
  <c r="AT9" i="1" s="1"/>
  <c r="AT58" i="1" s="1"/>
  <c r="AU18" i="1"/>
  <c r="AU22" i="1" s="1"/>
  <c r="AU16" i="1" s="1"/>
  <c r="AU15" i="1" s="1"/>
  <c r="BK23" i="1"/>
  <c r="AT83" i="1"/>
  <c r="AS66" i="1" l="1"/>
  <c r="AS84" i="1"/>
  <c r="AS90" i="1" s="1"/>
  <c r="AS138" i="1" s="1"/>
  <c r="AS141" i="1" s="1"/>
  <c r="AT13" i="1"/>
  <c r="AT38" i="1" s="1"/>
  <c r="AT41" i="1" s="1"/>
  <c r="AT59" i="1"/>
  <c r="AT61" i="1" s="1"/>
  <c r="AT85" i="1" s="1"/>
  <c r="AT105" i="1"/>
  <c r="AT106" i="1" s="1"/>
  <c r="AT139" i="1" s="1"/>
  <c r="AU21" i="1"/>
  <c r="AT43" i="1" l="1"/>
  <c r="AU24" i="1"/>
  <c r="AU17" i="1" s="1"/>
  <c r="AV36" i="1"/>
  <c r="AV37" i="1" s="1"/>
  <c r="AU30" i="1"/>
  <c r="AU31" i="1"/>
  <c r="AT39" i="1"/>
  <c r="BM23" i="1"/>
  <c r="AT65" i="1"/>
  <c r="AT40" i="1" s="1"/>
  <c r="AU6" i="1" l="1"/>
  <c r="AU8" i="1" s="1"/>
  <c r="V9" i="25"/>
  <c r="V13" i="25" s="1"/>
  <c r="AU60" i="1" s="1"/>
  <c r="AT84" i="1"/>
  <c r="AT42" i="1" s="1"/>
  <c r="AT66" i="1"/>
  <c r="AU34" i="1"/>
  <c r="AV20" i="1"/>
  <c r="AV18" i="1" s="1"/>
  <c r="AV22" i="1" s="1"/>
  <c r="AV16" i="1" s="1"/>
  <c r="AV15" i="1" s="1"/>
  <c r="BN23" i="1"/>
  <c r="AU7" i="1" l="1"/>
  <c r="AU9" i="1" s="1"/>
  <c r="AU13" i="1" s="1"/>
  <c r="AU38" i="1" s="1"/>
  <c r="AU41" i="1" s="1"/>
  <c r="AT90" i="1"/>
  <c r="AT138" i="1" s="1"/>
  <c r="AT141" i="1" s="1"/>
  <c r="AV21" i="1"/>
  <c r="AT44" i="1"/>
  <c r="AT45" i="1"/>
  <c r="BO23" i="1"/>
  <c r="AU83" i="1"/>
  <c r="AU105" i="1" l="1"/>
  <c r="AU106" i="1" s="1"/>
  <c r="AU139" i="1" s="1"/>
  <c r="AU58" i="1"/>
  <c r="AU59" i="1"/>
  <c r="AV24" i="1"/>
  <c r="AV17" i="1" s="1"/>
  <c r="AW36" i="1"/>
  <c r="AW37" i="1" s="1"/>
  <c r="AV30" i="1"/>
  <c r="AV31" i="1"/>
  <c r="BP23" i="1"/>
  <c r="AU61" i="1" l="1"/>
  <c r="AU85" i="1" s="1"/>
  <c r="AU43" i="1" s="1"/>
  <c r="AV6" i="1"/>
  <c r="AV7" i="1" s="1"/>
  <c r="W9" i="25"/>
  <c r="W13" i="25" s="1"/>
  <c r="AV60" i="1" s="1"/>
  <c r="AV34" i="1"/>
  <c r="AU39" i="1"/>
  <c r="AW20" i="1"/>
  <c r="BQ23" i="1"/>
  <c r="AV8" i="1" l="1"/>
  <c r="AV9" i="1" s="1"/>
  <c r="AV105" i="1" s="1"/>
  <c r="AV106" i="1" s="1"/>
  <c r="AU65" i="1"/>
  <c r="AU40" i="1" s="1"/>
  <c r="BR23" i="1"/>
  <c r="AV83" i="1"/>
  <c r="AW18" i="1"/>
  <c r="AW22" i="1" s="1"/>
  <c r="AW16" i="1" s="1"/>
  <c r="AW15" i="1" s="1"/>
  <c r="AV59" i="1" l="1"/>
  <c r="AU66" i="1"/>
  <c r="AU84" i="1"/>
  <c r="AU90" i="1" s="1"/>
  <c r="AU138" i="1" s="1"/>
  <c r="AU141" i="1" s="1"/>
  <c r="AV58" i="1"/>
  <c r="AV13" i="1"/>
  <c r="AV38" i="1" s="1"/>
  <c r="AV41" i="1" s="1"/>
  <c r="AU42" i="1"/>
  <c r="AU44" i="1" s="1"/>
  <c r="AW21" i="1"/>
  <c r="AV139" i="1"/>
  <c r="BS23" i="1"/>
  <c r="AV61" i="1" l="1"/>
  <c r="AV85" i="1" s="1"/>
  <c r="AV43" i="1" s="1"/>
  <c r="AU45" i="1"/>
  <c r="AW24" i="1"/>
  <c r="AW17" i="1" s="1"/>
  <c r="AX36" i="1"/>
  <c r="AX37" i="1" s="1"/>
  <c r="AV39" i="1"/>
  <c r="BT23" i="1"/>
  <c r="AW30" i="1"/>
  <c r="AW31" i="1"/>
  <c r="AV65" i="1" l="1"/>
  <c r="AV40" i="1" s="1"/>
  <c r="AW6" i="1"/>
  <c r="AW7" i="1" s="1"/>
  <c r="X9" i="25"/>
  <c r="X13" i="25" s="1"/>
  <c r="AW60" i="1" s="1"/>
  <c r="AW34" i="1"/>
  <c r="BU23" i="1"/>
  <c r="AX20" i="1"/>
  <c r="AV66" i="1" l="1"/>
  <c r="AV84" i="1"/>
  <c r="AV90" i="1" s="1"/>
  <c r="AV138" i="1" s="1"/>
  <c r="AV141" i="1" s="1"/>
  <c r="AW8" i="1"/>
  <c r="AW9" i="1" s="1"/>
  <c r="AV42" i="1"/>
  <c r="AV44" i="1" s="1"/>
  <c r="AW83" i="1"/>
  <c r="BV23" i="1"/>
  <c r="AX18" i="1"/>
  <c r="AX22" i="1" s="1"/>
  <c r="AX16" i="1" s="1"/>
  <c r="AX15" i="1" s="1"/>
  <c r="AW105" i="1" l="1"/>
  <c r="AW106" i="1" s="1"/>
  <c r="AW139" i="1" s="1"/>
  <c r="AW58" i="1"/>
  <c r="AW59" i="1"/>
  <c r="AW13" i="1"/>
  <c r="AW38" i="1" s="1"/>
  <c r="AW41" i="1" s="1"/>
  <c r="AV45" i="1"/>
  <c r="AX21" i="1"/>
  <c r="BW23" i="1"/>
  <c r="AW61" i="1" l="1"/>
  <c r="AW85" i="1" s="1"/>
  <c r="AW43" i="1" s="1"/>
  <c r="AX30" i="1"/>
  <c r="AX31" i="1"/>
  <c r="AW39" i="1"/>
  <c r="AX24" i="1"/>
  <c r="AX17" i="1" s="1"/>
  <c r="AY36" i="1"/>
  <c r="AY37" i="1" s="1"/>
  <c r="AW65" i="1" l="1"/>
  <c r="AW40" i="1" s="1"/>
  <c r="AX6" i="1"/>
  <c r="AX7" i="1" s="1"/>
  <c r="Y9" i="25"/>
  <c r="Y13" i="25" s="1"/>
  <c r="AX60" i="1" s="1"/>
  <c r="AX34" i="1"/>
  <c r="AY20" i="1"/>
  <c r="AY18" i="1" s="1"/>
  <c r="AY22" i="1" s="1"/>
  <c r="AY16" i="1" s="1"/>
  <c r="AY15" i="1" s="1"/>
  <c r="BY23" i="1"/>
  <c r="AW66" i="1" l="1"/>
  <c r="AW84" i="1"/>
  <c r="AW90" i="1" s="1"/>
  <c r="AW138" i="1" s="1"/>
  <c r="AW141" i="1" s="1"/>
  <c r="AX8" i="1"/>
  <c r="AX9" i="1" s="1"/>
  <c r="AX59" i="1" s="1"/>
  <c r="AW42" i="1"/>
  <c r="AW44" i="1" s="1"/>
  <c r="AY21" i="1"/>
  <c r="AX83" i="1"/>
  <c r="BZ23" i="1"/>
  <c r="AX58" i="1" l="1"/>
  <c r="AX61" i="1" s="1"/>
  <c r="AX85" i="1" s="1"/>
  <c r="AX105" i="1"/>
  <c r="AX106" i="1" s="1"/>
  <c r="AX139" i="1" s="1"/>
  <c r="AX13" i="1"/>
  <c r="AX38" i="1" s="1"/>
  <c r="AX41" i="1" s="1"/>
  <c r="AW45" i="1"/>
  <c r="AY30" i="1"/>
  <c r="AY31" i="1"/>
  <c r="CA23" i="1"/>
  <c r="AY24" i="1"/>
  <c r="AY17" i="1" s="1"/>
  <c r="AZ36" i="1"/>
  <c r="AZ37" i="1" s="1"/>
  <c r="AY6" i="1" l="1"/>
  <c r="AY7" i="1" s="1"/>
  <c r="Z9" i="25"/>
  <c r="Z13" i="25" s="1"/>
  <c r="AY60" i="1" s="1"/>
  <c r="AX43" i="1"/>
  <c r="AY34" i="1"/>
  <c r="AX65" i="1"/>
  <c r="AX40" i="1" s="1"/>
  <c r="AZ20" i="1"/>
  <c r="AZ18" i="1" s="1"/>
  <c r="AZ22" i="1" s="1"/>
  <c r="AZ16" i="1" s="1"/>
  <c r="AZ15" i="1" s="1"/>
  <c r="CB23" i="1"/>
  <c r="AX39" i="1"/>
  <c r="AY8" i="1" l="1"/>
  <c r="AY9" i="1" s="1"/>
  <c r="AX84" i="1"/>
  <c r="AX90" i="1" s="1"/>
  <c r="AX138" i="1" s="1"/>
  <c r="AX141" i="1" s="1"/>
  <c r="AX66" i="1"/>
  <c r="AZ21" i="1"/>
  <c r="AY83" i="1"/>
  <c r="CC23" i="1"/>
  <c r="AY13" i="1" l="1"/>
  <c r="AY38" i="1" s="1"/>
  <c r="AY41" i="1" s="1"/>
  <c r="AY59" i="1"/>
  <c r="AY58" i="1"/>
  <c r="AY105" i="1"/>
  <c r="AY106" i="1" s="1"/>
  <c r="AY139" i="1" s="1"/>
  <c r="AX42" i="1"/>
  <c r="AX44" i="1" s="1"/>
  <c r="AZ24" i="1"/>
  <c r="AZ17" i="1" s="1"/>
  <c r="BA36" i="1"/>
  <c r="BA37" i="1" s="1"/>
  <c r="AZ30" i="1"/>
  <c r="AZ31" i="1"/>
  <c r="CD23" i="1"/>
  <c r="AY61" i="1" l="1"/>
  <c r="AY85" i="1" s="1"/>
  <c r="AY43" i="1" s="1"/>
  <c r="AZ6" i="1"/>
  <c r="AZ8" i="1" s="1"/>
  <c r="AA9" i="25"/>
  <c r="AA13" i="25" s="1"/>
  <c r="AZ60" i="1" s="1"/>
  <c r="AX45" i="1"/>
  <c r="AZ34" i="1"/>
  <c r="BA20" i="1"/>
  <c r="BA18" i="1" s="1"/>
  <c r="BA22" i="1" s="1"/>
  <c r="BA16" i="1" s="1"/>
  <c r="BA15" i="1" s="1"/>
  <c r="CE23" i="1"/>
  <c r="AY39" i="1"/>
  <c r="AY65" i="1" l="1"/>
  <c r="AY40" i="1" s="1"/>
  <c r="AZ7" i="1"/>
  <c r="AZ9" i="1" s="1"/>
  <c r="AZ13" i="1" s="1"/>
  <c r="AZ38" i="1" s="1"/>
  <c r="AZ41" i="1" s="1"/>
  <c r="BA21" i="1"/>
  <c r="AZ83" i="1"/>
  <c r="CF23" i="1"/>
  <c r="AY66" i="1" l="1"/>
  <c r="AY84" i="1"/>
  <c r="AY42" i="1" s="1"/>
  <c r="AY44" i="1" s="1"/>
  <c r="AZ58" i="1"/>
  <c r="AZ59" i="1"/>
  <c r="AZ105" i="1"/>
  <c r="AZ106" i="1" s="1"/>
  <c r="AZ139" i="1" s="1"/>
  <c r="AY45" i="1"/>
  <c r="CG23" i="1"/>
  <c r="BA30" i="1"/>
  <c r="BA31" i="1"/>
  <c r="BA24" i="1"/>
  <c r="BA17" i="1" s="1"/>
  <c r="BB36" i="1"/>
  <c r="BB37" i="1" s="1"/>
  <c r="AY90" i="1" l="1"/>
  <c r="AY138" i="1" s="1"/>
  <c r="AY141" i="1" s="1"/>
  <c r="BA6" i="1"/>
  <c r="BA8" i="1" s="1"/>
  <c r="AB9" i="25"/>
  <c r="AB13" i="25" s="1"/>
  <c r="BA60" i="1" s="1"/>
  <c r="AZ61" i="1"/>
  <c r="AZ85" i="1" s="1"/>
  <c r="AZ43" i="1" s="1"/>
  <c r="BA34" i="1"/>
  <c r="AZ39" i="1"/>
  <c r="BB20" i="1"/>
  <c r="CH23" i="1"/>
  <c r="BA7" i="1" l="1"/>
  <c r="BA9" i="1" s="1"/>
  <c r="BA105" i="1" s="1"/>
  <c r="BA106" i="1" s="1"/>
  <c r="AZ65" i="1"/>
  <c r="AZ40" i="1" s="1"/>
  <c r="BA83" i="1"/>
  <c r="CI23" i="1"/>
  <c r="BB18" i="1"/>
  <c r="BB22" i="1" s="1"/>
  <c r="BB16" i="1" s="1"/>
  <c r="BB15" i="1" s="1"/>
  <c r="BA59" i="1" l="1"/>
  <c r="BA13" i="1"/>
  <c r="BA38" i="1" s="1"/>
  <c r="BA41" i="1" s="1"/>
  <c r="BA58" i="1"/>
  <c r="AZ84" i="1"/>
  <c r="AZ90" i="1" s="1"/>
  <c r="AZ138" i="1" s="1"/>
  <c r="AZ141" i="1" s="1"/>
  <c r="AZ66" i="1"/>
  <c r="AZ42" i="1"/>
  <c r="AZ44" i="1" s="1"/>
  <c r="BB21" i="1"/>
  <c r="CJ23" i="1"/>
  <c r="BA139" i="1"/>
  <c r="BA61" i="1" l="1"/>
  <c r="BA85" i="1" s="1"/>
  <c r="BA43" i="1" s="1"/>
  <c r="AZ45" i="1"/>
  <c r="BB30" i="1"/>
  <c r="BB31" i="1"/>
  <c r="BB24" i="1"/>
  <c r="BB17" i="1" s="1"/>
  <c r="BC36" i="1"/>
  <c r="BC37" i="1" s="1"/>
  <c r="CK23" i="1"/>
  <c r="BA39" i="1"/>
  <c r="BA65" i="1" l="1"/>
  <c r="BA40" i="1" s="1"/>
  <c r="BB6" i="1"/>
  <c r="BB8" i="1" s="1"/>
  <c r="AC9" i="25"/>
  <c r="AC13" i="25" s="1"/>
  <c r="BB60" i="1" s="1"/>
  <c r="BB34" i="1"/>
  <c r="CL23" i="1"/>
  <c r="BC20" i="1"/>
  <c r="BA84" i="1" l="1"/>
  <c r="BA90" i="1" s="1"/>
  <c r="BA138" i="1" s="1"/>
  <c r="BA141" i="1" s="1"/>
  <c r="BA66" i="1"/>
  <c r="BB7" i="1"/>
  <c r="BB9" i="1" s="1"/>
  <c r="BB13" i="1" s="1"/>
  <c r="BB38" i="1" s="1"/>
  <c r="BB41" i="1" s="1"/>
  <c r="BA42" i="1"/>
  <c r="BA44" i="1" s="1"/>
  <c r="BB83" i="1"/>
  <c r="BC18" i="1"/>
  <c r="BC22" i="1" s="1"/>
  <c r="BC16" i="1" s="1"/>
  <c r="BC15" i="1" s="1"/>
  <c r="CM23" i="1"/>
  <c r="BB59" i="1" l="1"/>
  <c r="BB58" i="1"/>
  <c r="BB105" i="1"/>
  <c r="BB106" i="1" s="1"/>
  <c r="BB139" i="1" s="1"/>
  <c r="BA45" i="1"/>
  <c r="BC21" i="1"/>
  <c r="CN23" i="1"/>
  <c r="BB61" i="1" l="1"/>
  <c r="BB85" i="1" s="1"/>
  <c r="BB43" i="1" s="1"/>
  <c r="CO23" i="1"/>
  <c r="BB39" i="1"/>
  <c r="BC30" i="1"/>
  <c r="BC31" i="1"/>
  <c r="BC24" i="1"/>
  <c r="BC17" i="1" s="1"/>
  <c r="BD36" i="1"/>
  <c r="BD37" i="1" s="1"/>
  <c r="BB65" i="1" l="1"/>
  <c r="BB40" i="1" s="1"/>
  <c r="BC6" i="1"/>
  <c r="BC7" i="1" s="1"/>
  <c r="AD9" i="25"/>
  <c r="AD13" i="25" s="1"/>
  <c r="BC60" i="1" s="1"/>
  <c r="BC34" i="1"/>
  <c r="BD20" i="1"/>
  <c r="BD18" i="1" s="1"/>
  <c r="BD22" i="1" s="1"/>
  <c r="BD16" i="1" s="1"/>
  <c r="BD15" i="1" s="1"/>
  <c r="CP23" i="1"/>
  <c r="BB66" i="1" l="1"/>
  <c r="BB84" i="1"/>
  <c r="BB90" i="1" s="1"/>
  <c r="BB138" i="1" s="1"/>
  <c r="BB141" i="1" s="1"/>
  <c r="BC8" i="1"/>
  <c r="BC9" i="1" s="1"/>
  <c r="BB42" i="1"/>
  <c r="BB44" i="1" s="1"/>
  <c r="BD21" i="1"/>
  <c r="CQ23" i="1"/>
  <c r="BC83" i="1"/>
  <c r="BC105" i="1" l="1"/>
  <c r="BC106" i="1" s="1"/>
  <c r="BC139" i="1" s="1"/>
  <c r="BC59" i="1"/>
  <c r="BC13" i="1"/>
  <c r="BC38" i="1" s="1"/>
  <c r="BC41" i="1" s="1"/>
  <c r="BC58" i="1"/>
  <c r="BB45" i="1"/>
  <c r="CR23" i="1"/>
  <c r="BD30" i="1"/>
  <c r="BD31" i="1"/>
  <c r="BD24" i="1"/>
  <c r="BD17" i="1" s="1"/>
  <c r="BE36" i="1"/>
  <c r="BE37" i="1" s="1"/>
  <c r="BC61" i="1" l="1"/>
  <c r="BC85" i="1" s="1"/>
  <c r="BC43" i="1" s="1"/>
  <c r="BD6" i="1"/>
  <c r="BD7" i="1" s="1"/>
  <c r="AE9" i="25"/>
  <c r="AE13" i="25" s="1"/>
  <c r="BD60" i="1" s="1"/>
  <c r="BD34" i="1"/>
  <c r="BC39" i="1"/>
  <c r="BE20" i="1"/>
  <c r="CS23" i="1"/>
  <c r="BC65" i="1" l="1"/>
  <c r="BC40" i="1" s="1"/>
  <c r="BD8" i="1"/>
  <c r="BD9" i="1" s="1"/>
  <c r="BD83" i="1"/>
  <c r="CT23" i="1"/>
  <c r="BE18" i="1"/>
  <c r="BE22" i="1" s="1"/>
  <c r="BE16" i="1" s="1"/>
  <c r="BE15" i="1" s="1"/>
  <c r="BC66" i="1" l="1"/>
  <c r="BC84" i="1"/>
  <c r="BC42" i="1" s="1"/>
  <c r="BC44" i="1" s="1"/>
  <c r="BD59" i="1"/>
  <c r="BD58" i="1"/>
  <c r="BD13" i="1"/>
  <c r="BD38" i="1" s="1"/>
  <c r="BD41" i="1" s="1"/>
  <c r="BD105" i="1"/>
  <c r="BD106" i="1" s="1"/>
  <c r="BD139" i="1" s="1"/>
  <c r="BC45" i="1"/>
  <c r="BE21" i="1"/>
  <c r="CU23" i="1"/>
  <c r="BC90" i="1" l="1"/>
  <c r="BC138" i="1" s="1"/>
  <c r="BC141" i="1" s="1"/>
  <c r="BD61" i="1"/>
  <c r="BD85" i="1" s="1"/>
  <c r="BD43" i="1" s="1"/>
  <c r="BE30" i="1"/>
  <c r="BE31" i="1"/>
  <c r="BE24" i="1"/>
  <c r="BE17" i="1" s="1"/>
  <c r="BF36" i="1"/>
  <c r="BF37" i="1" s="1"/>
  <c r="CV23" i="1"/>
  <c r="BD39" i="1"/>
  <c r="BD65" i="1" l="1"/>
  <c r="BD40" i="1" s="1"/>
  <c r="BE6" i="1"/>
  <c r="BE7" i="1" s="1"/>
  <c r="AF9" i="25"/>
  <c r="AF13" i="25" s="1"/>
  <c r="BE60" i="1" s="1"/>
  <c r="BE34" i="1"/>
  <c r="CW23" i="1"/>
  <c r="BF20" i="1"/>
  <c r="BD66" i="1" l="1"/>
  <c r="BD84" i="1"/>
  <c r="BD42" i="1" s="1"/>
  <c r="BD44" i="1" s="1"/>
  <c r="BE8" i="1"/>
  <c r="BE9" i="1" s="1"/>
  <c r="BD45" i="1"/>
  <c r="BE83" i="1"/>
  <c r="CX23" i="1"/>
  <c r="BF18" i="1"/>
  <c r="BF22" i="1" s="1"/>
  <c r="BF16" i="1" s="1"/>
  <c r="BF15" i="1" s="1"/>
  <c r="BD90" i="1" l="1"/>
  <c r="BD138" i="1" s="1"/>
  <c r="BD141" i="1" s="1"/>
  <c r="BE105" i="1"/>
  <c r="BE106" i="1" s="1"/>
  <c r="BE139" i="1" s="1"/>
  <c r="BE13" i="1"/>
  <c r="BE38" i="1" s="1"/>
  <c r="BE41" i="1" s="1"/>
  <c r="BE58" i="1"/>
  <c r="BE59" i="1"/>
  <c r="BF21" i="1"/>
  <c r="CY23" i="1"/>
  <c r="BE61" i="1" l="1"/>
  <c r="BE85" i="1" s="1"/>
  <c r="BE43" i="1" s="1"/>
  <c r="BF24" i="1"/>
  <c r="BF17" i="1" s="1"/>
  <c r="BG36" i="1"/>
  <c r="BG37" i="1" s="1"/>
  <c r="BF30" i="1"/>
  <c r="BF31" i="1"/>
  <c r="CZ23" i="1"/>
  <c r="BE39" i="1"/>
  <c r="BF6" i="1" l="1"/>
  <c r="BF7" i="1" s="1"/>
  <c r="AG9" i="25"/>
  <c r="AG13" i="25" s="1"/>
  <c r="BF60" i="1" s="1"/>
  <c r="BE65" i="1"/>
  <c r="BE40" i="1" s="1"/>
  <c r="BF34" i="1"/>
  <c r="DA23" i="1"/>
  <c r="BG20" i="1"/>
  <c r="BF8" i="1" l="1"/>
  <c r="BF9" i="1" s="1"/>
  <c r="BE66" i="1"/>
  <c r="BE84" i="1"/>
  <c r="BE90" i="1" s="1"/>
  <c r="BE138" i="1" s="1"/>
  <c r="BE141" i="1" s="1"/>
  <c r="BE42" i="1"/>
  <c r="BE44" i="1" s="1"/>
  <c r="BG18" i="1"/>
  <c r="BG22" i="1" s="1"/>
  <c r="BG16" i="1" s="1"/>
  <c r="BG15" i="1" s="1"/>
  <c r="DB23" i="1"/>
  <c r="BF83" i="1"/>
  <c r="BF58" i="1" l="1"/>
  <c r="BF105" i="1"/>
  <c r="BF106" i="1" s="1"/>
  <c r="BF139" i="1" s="1"/>
  <c r="BF59" i="1"/>
  <c r="BF13" i="1"/>
  <c r="BF38" i="1" s="1"/>
  <c r="BF41" i="1" s="1"/>
  <c r="BE45" i="1"/>
  <c r="BG21" i="1"/>
  <c r="DC23" i="1"/>
  <c r="BF61" i="1" l="1"/>
  <c r="BF85" i="1" s="1"/>
  <c r="BF43" i="1" s="1"/>
  <c r="BG30" i="1"/>
  <c r="BG31" i="1"/>
  <c r="BG24" i="1"/>
  <c r="BG17" i="1" s="1"/>
  <c r="BH36" i="1"/>
  <c r="BH37" i="1" s="1"/>
  <c r="DD23" i="1"/>
  <c r="BF39" i="1"/>
  <c r="BF65" i="1" l="1"/>
  <c r="BF40" i="1" s="1"/>
  <c r="BG6" i="1"/>
  <c r="BG8" i="1" s="1"/>
  <c r="AH9" i="25"/>
  <c r="AH13" i="25" s="1"/>
  <c r="BG60" i="1" s="1"/>
  <c r="BG34" i="1"/>
  <c r="BH20" i="1"/>
  <c r="BH18" i="1" s="1"/>
  <c r="BH22" i="1" s="1"/>
  <c r="BH16" i="1" s="1"/>
  <c r="BH15" i="1" s="1"/>
  <c r="DE23" i="1"/>
  <c r="BF66" i="1" l="1"/>
  <c r="BF84" i="1"/>
  <c r="BF90" i="1" s="1"/>
  <c r="BF138" i="1" s="1"/>
  <c r="BF141" i="1" s="1"/>
  <c r="BG7" i="1"/>
  <c r="BG9" i="1" s="1"/>
  <c r="BG13" i="1" s="1"/>
  <c r="BG38" i="1" s="1"/>
  <c r="BG41" i="1" s="1"/>
  <c r="BF42" i="1"/>
  <c r="BF44" i="1" s="1"/>
  <c r="BH21" i="1"/>
  <c r="BG83" i="1"/>
  <c r="DF23" i="1"/>
  <c r="BG58" i="1" l="1"/>
  <c r="BG105" i="1"/>
  <c r="BG106" i="1" s="1"/>
  <c r="BG139" i="1" s="1"/>
  <c r="BG59" i="1"/>
  <c r="BF45" i="1"/>
  <c r="DG23" i="1"/>
  <c r="BH24" i="1"/>
  <c r="BH17" i="1" s="1"/>
  <c r="BI36" i="1"/>
  <c r="BI37" i="1" s="1"/>
  <c r="BH30" i="1"/>
  <c r="BH31" i="1"/>
  <c r="BG61" i="1" l="1"/>
  <c r="BG85" i="1" s="1"/>
  <c r="BG43" i="1" s="1"/>
  <c r="BH6" i="1"/>
  <c r="BH8" i="1" s="1"/>
  <c r="AI9" i="25"/>
  <c r="AI13" i="25" s="1"/>
  <c r="BH60" i="1" s="1"/>
  <c r="BH34" i="1"/>
  <c r="BI20" i="1"/>
  <c r="BI18" i="1" s="1"/>
  <c r="BI22" i="1" s="1"/>
  <c r="BI16" i="1" s="1"/>
  <c r="BI15" i="1" s="1"/>
  <c r="BG39" i="1"/>
  <c r="BG65" i="1" l="1"/>
  <c r="BG40" i="1" s="1"/>
  <c r="BH7" i="1"/>
  <c r="BH9" i="1" s="1"/>
  <c r="BH58" i="1" s="1"/>
  <c r="BI21" i="1"/>
  <c r="BH83" i="1"/>
  <c r="BG66" i="1" l="1"/>
  <c r="BG84" i="1"/>
  <c r="BG90" i="1" s="1"/>
  <c r="BG138" i="1" s="1"/>
  <c r="BG141" i="1" s="1"/>
  <c r="BH13" i="1"/>
  <c r="BH38" i="1" s="1"/>
  <c r="BH41" i="1" s="1"/>
  <c r="BH59" i="1"/>
  <c r="BH61" i="1" s="1"/>
  <c r="BH85" i="1" s="1"/>
  <c r="BH105" i="1"/>
  <c r="BH106" i="1" s="1"/>
  <c r="BH139" i="1" s="1"/>
  <c r="BG42" i="1"/>
  <c r="BG44" i="1" s="1"/>
  <c r="BI30" i="1"/>
  <c r="BI31" i="1"/>
  <c r="BI24" i="1"/>
  <c r="BI17" i="1" s="1"/>
  <c r="BJ36" i="1"/>
  <c r="BJ37" i="1" s="1"/>
  <c r="BI6" i="1" l="1"/>
  <c r="BI8" i="1" s="1"/>
  <c r="AJ9" i="25"/>
  <c r="AJ13" i="25" s="1"/>
  <c r="BI60" i="1" s="1"/>
  <c r="BG45" i="1"/>
  <c r="BH43" i="1"/>
  <c r="BH65" i="1"/>
  <c r="BH40" i="1" s="1"/>
  <c r="BI34" i="1"/>
  <c r="BJ20" i="1"/>
  <c r="BH39" i="1"/>
  <c r="BI7" i="1" l="1"/>
  <c r="BI9" i="1" s="1"/>
  <c r="BI58" i="1" s="1"/>
  <c r="BH84" i="1"/>
  <c r="BH42" i="1" s="1"/>
  <c r="BH66" i="1"/>
  <c r="BJ18" i="1"/>
  <c r="BJ22" i="1" s="1"/>
  <c r="BJ16" i="1" s="1"/>
  <c r="BJ15" i="1" s="1"/>
  <c r="BI83" i="1"/>
  <c r="BI59" i="1" l="1"/>
  <c r="BI61" i="1" s="1"/>
  <c r="BI85" i="1" s="1"/>
  <c r="BI105" i="1"/>
  <c r="BI106" i="1" s="1"/>
  <c r="BI139" i="1" s="1"/>
  <c r="BI13" i="1"/>
  <c r="BI38" i="1" s="1"/>
  <c r="BI41" i="1" s="1"/>
  <c r="BH90" i="1"/>
  <c r="BH138" i="1" s="1"/>
  <c r="BH141" i="1" s="1"/>
  <c r="BH45" i="1"/>
  <c r="BJ21" i="1"/>
  <c r="BH44" i="1"/>
  <c r="BI43" i="1" l="1"/>
  <c r="BI65" i="1"/>
  <c r="BI40" i="1" s="1"/>
  <c r="BI39" i="1"/>
  <c r="BJ30" i="1"/>
  <c r="BJ31" i="1"/>
  <c r="BJ24" i="1"/>
  <c r="BJ17" i="1" s="1"/>
  <c r="BK36" i="1"/>
  <c r="BK37" i="1" s="1"/>
  <c r="BJ6" i="1" l="1"/>
  <c r="BJ8" i="1" s="1"/>
  <c r="AK9" i="25"/>
  <c r="AK13" i="25" s="1"/>
  <c r="BJ60" i="1" s="1"/>
  <c r="BI84" i="1"/>
  <c r="BI42" i="1" s="1"/>
  <c r="BI66" i="1"/>
  <c r="BJ34" i="1"/>
  <c r="BK20" i="1"/>
  <c r="BK18" i="1" s="1"/>
  <c r="BK22" i="1" s="1"/>
  <c r="BK16" i="1" s="1"/>
  <c r="BK15" i="1" s="1"/>
  <c r="BJ7" i="1" l="1"/>
  <c r="BJ9" i="1" s="1"/>
  <c r="BJ105" i="1" s="1"/>
  <c r="BJ106" i="1" s="1"/>
  <c r="BI90" i="1"/>
  <c r="BI138" i="1" s="1"/>
  <c r="BI141" i="1" s="1"/>
  <c r="BI45" i="1"/>
  <c r="BK21" i="1"/>
  <c r="BI44" i="1"/>
  <c r="BJ83" i="1"/>
  <c r="BJ58" i="1" l="1"/>
  <c r="BJ59" i="1"/>
  <c r="BJ13" i="1"/>
  <c r="BJ38" i="1" s="1"/>
  <c r="BJ41" i="1" s="1"/>
  <c r="BK24" i="1"/>
  <c r="BK17" i="1" s="1"/>
  <c r="BL36" i="1"/>
  <c r="BL37" i="1" s="1"/>
  <c r="BK30" i="1"/>
  <c r="BK31" i="1"/>
  <c r="BJ139" i="1"/>
  <c r="BJ61" i="1" l="1"/>
  <c r="BJ85" i="1" s="1"/>
  <c r="BJ43" i="1" s="1"/>
  <c r="BK6" i="1"/>
  <c r="BK8" i="1" s="1"/>
  <c r="AL9" i="25"/>
  <c r="AL13" i="25" s="1"/>
  <c r="BK60" i="1" s="1"/>
  <c r="BK34" i="1"/>
  <c r="BL20" i="1"/>
  <c r="BL18" i="1" s="1"/>
  <c r="BL22" i="1" s="1"/>
  <c r="BL16" i="1" s="1"/>
  <c r="BL15" i="1" s="1"/>
  <c r="BJ39" i="1"/>
  <c r="BJ65" i="1" l="1"/>
  <c r="BJ40" i="1" s="1"/>
  <c r="BK7" i="1"/>
  <c r="BK9" i="1" s="1"/>
  <c r="BK59" i="1" s="1"/>
  <c r="BL21" i="1"/>
  <c r="BK83" i="1"/>
  <c r="BJ84" i="1" l="1"/>
  <c r="BJ90" i="1" s="1"/>
  <c r="BJ138" i="1" s="1"/>
  <c r="BJ141" i="1" s="1"/>
  <c r="BJ66" i="1"/>
  <c r="BK13" i="1"/>
  <c r="BK38" i="1" s="1"/>
  <c r="BK41" i="1" s="1"/>
  <c r="BK58" i="1"/>
  <c r="BK105" i="1"/>
  <c r="BK106" i="1" s="1"/>
  <c r="BK139" i="1" s="1"/>
  <c r="BJ42" i="1"/>
  <c r="BJ44" i="1" s="1"/>
  <c r="BK61" i="1"/>
  <c r="BK85" i="1" s="1"/>
  <c r="BL24" i="1"/>
  <c r="BL17" i="1" s="1"/>
  <c r="BM36" i="1"/>
  <c r="BM37" i="1" s="1"/>
  <c r="BL30" i="1"/>
  <c r="BL31" i="1"/>
  <c r="BL6" i="1" l="1"/>
  <c r="BL8" i="1" s="1"/>
  <c r="AM9" i="25"/>
  <c r="AM13" i="25" s="1"/>
  <c r="BL60" i="1" s="1"/>
  <c r="BJ45" i="1"/>
  <c r="BK43" i="1"/>
  <c r="BK65" i="1"/>
  <c r="BK40" i="1" s="1"/>
  <c r="BL34" i="1"/>
  <c r="BM20" i="1"/>
  <c r="BK39" i="1"/>
  <c r="BL7" i="1" l="1"/>
  <c r="BL9" i="1" s="1"/>
  <c r="BL13" i="1" s="1"/>
  <c r="BL38" i="1" s="1"/>
  <c r="BL41" i="1" s="1"/>
  <c r="BK84" i="1"/>
  <c r="BK42" i="1" s="1"/>
  <c r="BK66" i="1"/>
  <c r="BM18" i="1"/>
  <c r="BM22" i="1" s="1"/>
  <c r="BM16" i="1" s="1"/>
  <c r="BM15" i="1" s="1"/>
  <c r="BL83" i="1"/>
  <c r="BL58" i="1" l="1"/>
  <c r="BL59" i="1"/>
  <c r="BL105" i="1"/>
  <c r="BL106" i="1" s="1"/>
  <c r="BL139" i="1" s="1"/>
  <c r="BK90" i="1"/>
  <c r="BK138" i="1" s="1"/>
  <c r="BK141" i="1" s="1"/>
  <c r="BK45" i="1"/>
  <c r="BM21" i="1"/>
  <c r="BK44" i="1"/>
  <c r="BL61" i="1" l="1"/>
  <c r="BL85" i="1" s="1"/>
  <c r="BL43" i="1" s="1"/>
  <c r="BM24" i="1"/>
  <c r="BM17" i="1" s="1"/>
  <c r="BN36" i="1"/>
  <c r="BN37" i="1" s="1"/>
  <c r="BL39" i="1"/>
  <c r="BM30" i="1"/>
  <c r="BM31" i="1"/>
  <c r="BM6" i="1" l="1"/>
  <c r="BM7" i="1" s="1"/>
  <c r="AN9" i="25"/>
  <c r="AN13" i="25" s="1"/>
  <c r="BM60" i="1" s="1"/>
  <c r="BL65" i="1"/>
  <c r="BL40" i="1" s="1"/>
  <c r="BM34" i="1"/>
  <c r="BN20" i="1"/>
  <c r="BL66" i="1" l="1"/>
  <c r="BL84" i="1"/>
  <c r="BL42" i="1" s="1"/>
  <c r="BL44" i="1" s="1"/>
  <c r="BM8" i="1"/>
  <c r="BM9" i="1" s="1"/>
  <c r="BM13" i="1" s="1"/>
  <c r="BM38" i="1" s="1"/>
  <c r="BM41" i="1" s="1"/>
  <c r="BL45" i="1"/>
  <c r="BM83" i="1"/>
  <c r="BN18" i="1"/>
  <c r="BN22" i="1" s="1"/>
  <c r="BN16" i="1" s="1"/>
  <c r="BN15" i="1" s="1"/>
  <c r="BL90" i="1" l="1"/>
  <c r="BL138" i="1" s="1"/>
  <c r="BL141" i="1" s="1"/>
  <c r="BM105" i="1"/>
  <c r="BM106" i="1" s="1"/>
  <c r="BM139" i="1" s="1"/>
  <c r="BM59" i="1"/>
  <c r="BM58" i="1"/>
  <c r="BN21" i="1"/>
  <c r="BM61" i="1" l="1"/>
  <c r="BM85" i="1" s="1"/>
  <c r="BM43" i="1" s="1"/>
  <c r="BN24" i="1"/>
  <c r="BN17" i="1" s="1"/>
  <c r="BO36" i="1"/>
  <c r="BO37" i="1" s="1"/>
  <c r="BM39" i="1"/>
  <c r="BN30" i="1"/>
  <c r="BN31" i="1"/>
  <c r="BM65" i="1" l="1"/>
  <c r="BM40" i="1" s="1"/>
  <c r="BN6" i="1"/>
  <c r="BN8" i="1" s="1"/>
  <c r="AO9" i="25"/>
  <c r="AO13" i="25" s="1"/>
  <c r="BN60" i="1" s="1"/>
  <c r="BN34" i="1"/>
  <c r="BO20" i="1"/>
  <c r="BN7" i="1" l="1"/>
  <c r="BN9" i="1" s="1"/>
  <c r="BN13" i="1" s="1"/>
  <c r="BN38" i="1" s="1"/>
  <c r="BN41" i="1" s="1"/>
  <c r="BM66" i="1"/>
  <c r="BM84" i="1"/>
  <c r="BM42" i="1" s="1"/>
  <c r="BM44" i="1" s="1"/>
  <c r="BM45" i="1"/>
  <c r="BN83" i="1"/>
  <c r="BO18" i="1"/>
  <c r="BO22" i="1" s="1"/>
  <c r="BO16" i="1" s="1"/>
  <c r="BO15" i="1" s="1"/>
  <c r="BM90" i="1" l="1"/>
  <c r="BM138" i="1" s="1"/>
  <c r="BM141" i="1" s="1"/>
  <c r="BN59" i="1"/>
  <c r="BN105" i="1"/>
  <c r="BN106" i="1" s="1"/>
  <c r="BN139" i="1" s="1"/>
  <c r="BN58" i="1"/>
  <c r="BO21" i="1"/>
  <c r="BN61" i="1" l="1"/>
  <c r="BN85" i="1" s="1"/>
  <c r="BN43" i="1" s="1"/>
  <c r="BO30" i="1"/>
  <c r="BO31" i="1"/>
  <c r="BO24" i="1"/>
  <c r="BO17" i="1" s="1"/>
  <c r="BP36" i="1"/>
  <c r="BP37" i="1" s="1"/>
  <c r="BN39" i="1"/>
  <c r="BN65" i="1" l="1"/>
  <c r="BN40" i="1" s="1"/>
  <c r="BO6" i="1"/>
  <c r="BO8" i="1" s="1"/>
  <c r="AP9" i="25"/>
  <c r="AP13" i="25" s="1"/>
  <c r="BO60" i="1" s="1"/>
  <c r="BO34" i="1"/>
  <c r="BP20" i="1"/>
  <c r="BP18" i="1" s="1"/>
  <c r="BP22" i="1" s="1"/>
  <c r="BP16" i="1" s="1"/>
  <c r="BP15" i="1" s="1"/>
  <c r="BN66" i="1" l="1"/>
  <c r="BN84" i="1"/>
  <c r="BN42" i="1" s="1"/>
  <c r="BN44" i="1" s="1"/>
  <c r="BO7" i="1"/>
  <c r="BO9" i="1" s="1"/>
  <c r="BO59" i="1" s="1"/>
  <c r="BP21" i="1"/>
  <c r="BN45" i="1"/>
  <c r="BO83" i="1"/>
  <c r="BN90" i="1" l="1"/>
  <c r="BN138" i="1" s="1"/>
  <c r="BN141" i="1" s="1"/>
  <c r="BO13" i="1"/>
  <c r="BO38" i="1" s="1"/>
  <c r="BO41" i="1" s="1"/>
  <c r="BO105" i="1"/>
  <c r="BO106" i="1" s="1"/>
  <c r="BO139" i="1" s="1"/>
  <c r="BO58" i="1"/>
  <c r="BO61" i="1" s="1"/>
  <c r="BO85" i="1" s="1"/>
  <c r="BP24" i="1"/>
  <c r="BP17" i="1" s="1"/>
  <c r="BQ36" i="1"/>
  <c r="BQ37" i="1" s="1"/>
  <c r="BP30" i="1"/>
  <c r="BP31" i="1"/>
  <c r="BP6" i="1" l="1"/>
  <c r="BP8" i="1" s="1"/>
  <c r="AQ9" i="25"/>
  <c r="AQ13" i="25" s="1"/>
  <c r="BP60" i="1" s="1"/>
  <c r="BO43" i="1"/>
  <c r="BO65" i="1"/>
  <c r="BO40" i="1" s="1"/>
  <c r="BP34" i="1"/>
  <c r="BO39" i="1"/>
  <c r="BQ20" i="1"/>
  <c r="BP7" i="1" l="1"/>
  <c r="BP9" i="1" s="1"/>
  <c r="BP105" i="1" s="1"/>
  <c r="BP106" i="1" s="1"/>
  <c r="BO84" i="1"/>
  <c r="BO90" i="1" s="1"/>
  <c r="BO138" i="1" s="1"/>
  <c r="BO141" i="1" s="1"/>
  <c r="BO66" i="1"/>
  <c r="BQ18" i="1"/>
  <c r="BQ22" i="1" s="1"/>
  <c r="BQ16" i="1" s="1"/>
  <c r="BQ15" i="1" s="1"/>
  <c r="BP83" i="1"/>
  <c r="BP58" i="1" l="1"/>
  <c r="BP59" i="1"/>
  <c r="BP13" i="1"/>
  <c r="BP38" i="1" s="1"/>
  <c r="BP41" i="1" s="1"/>
  <c r="BO42" i="1"/>
  <c r="BO44" i="1" s="1"/>
  <c r="BQ21" i="1"/>
  <c r="BP139" i="1"/>
  <c r="BP61" i="1" l="1"/>
  <c r="BP85" i="1" s="1"/>
  <c r="BP43" i="1" s="1"/>
  <c r="BO45" i="1"/>
  <c r="BQ24" i="1"/>
  <c r="BQ17" i="1" s="1"/>
  <c r="BR36" i="1"/>
  <c r="BR37" i="1" s="1"/>
  <c r="BQ30" i="1"/>
  <c r="BQ31" i="1"/>
  <c r="BP39" i="1"/>
  <c r="BP65" i="1" l="1"/>
  <c r="BP40" i="1" s="1"/>
  <c r="BQ6" i="1"/>
  <c r="BQ8" i="1" s="1"/>
  <c r="AR9" i="25"/>
  <c r="AR13" i="25" s="1"/>
  <c r="BQ60" i="1" s="1"/>
  <c r="BQ34" i="1"/>
  <c r="BR20" i="1"/>
  <c r="BP66" i="1" l="1"/>
  <c r="BP84" i="1"/>
  <c r="BP42" i="1" s="1"/>
  <c r="BP44" i="1" s="1"/>
  <c r="BQ7" i="1"/>
  <c r="BQ9" i="1" s="1"/>
  <c r="BQ13" i="1" s="1"/>
  <c r="BQ38" i="1" s="1"/>
  <c r="BQ41" i="1" s="1"/>
  <c r="BP45" i="1"/>
  <c r="BR18" i="1"/>
  <c r="BR22" i="1" s="1"/>
  <c r="BR16" i="1" s="1"/>
  <c r="BR15" i="1" s="1"/>
  <c r="BQ83" i="1"/>
  <c r="BP90" i="1" l="1"/>
  <c r="BP138" i="1" s="1"/>
  <c r="BP141" i="1" s="1"/>
  <c r="BQ105" i="1"/>
  <c r="BQ106" i="1" s="1"/>
  <c r="BQ139" i="1" s="1"/>
  <c r="BQ59" i="1"/>
  <c r="BQ58" i="1"/>
  <c r="BR21" i="1"/>
  <c r="BQ61" i="1" l="1"/>
  <c r="BQ85" i="1" s="1"/>
  <c r="BQ43" i="1" s="1"/>
  <c r="BQ39" i="1"/>
  <c r="BR24" i="1"/>
  <c r="BR17" i="1" s="1"/>
  <c r="BS36" i="1"/>
  <c r="BS37" i="1" s="1"/>
  <c r="BR30" i="1"/>
  <c r="BR31" i="1"/>
  <c r="BQ65" i="1" l="1"/>
  <c r="BQ40" i="1" s="1"/>
  <c r="BR6" i="1"/>
  <c r="BR8" i="1" s="1"/>
  <c r="AS9" i="25"/>
  <c r="AS13" i="25" s="1"/>
  <c r="BR60" i="1" s="1"/>
  <c r="BR34" i="1"/>
  <c r="BS20" i="1"/>
  <c r="BQ66" i="1" l="1"/>
  <c r="BQ84" i="1"/>
  <c r="BQ42" i="1" s="1"/>
  <c r="BQ44" i="1" s="1"/>
  <c r="BR7" i="1"/>
  <c r="BR9" i="1" s="1"/>
  <c r="BR105" i="1" s="1"/>
  <c r="BR106" i="1" s="1"/>
  <c r="BQ45" i="1"/>
  <c r="BR83" i="1"/>
  <c r="BS18" i="1"/>
  <c r="BS22" i="1" s="1"/>
  <c r="BS16" i="1" s="1"/>
  <c r="BS15" i="1" s="1"/>
  <c r="BR58" i="1" l="1"/>
  <c r="BQ90" i="1"/>
  <c r="BQ138" i="1" s="1"/>
  <c r="BQ141" i="1" s="1"/>
  <c r="BR13" i="1"/>
  <c r="BR38" i="1" s="1"/>
  <c r="BR41" i="1" s="1"/>
  <c r="BR59" i="1"/>
  <c r="BS21" i="1"/>
  <c r="BR139" i="1"/>
  <c r="BR61" i="1" l="1"/>
  <c r="BR85" i="1" s="1"/>
  <c r="BR43" i="1" s="1"/>
  <c r="BR39" i="1"/>
  <c r="BS30" i="1"/>
  <c r="BS31" i="1"/>
  <c r="BS24" i="1"/>
  <c r="BS17" i="1" s="1"/>
  <c r="BT36" i="1"/>
  <c r="BT37" i="1" s="1"/>
  <c r="BR65" i="1" l="1"/>
  <c r="BR40" i="1" s="1"/>
  <c r="BS6" i="1"/>
  <c r="BS8" i="1" s="1"/>
  <c r="AT9" i="25"/>
  <c r="AT13" i="25" s="1"/>
  <c r="BS60" i="1" s="1"/>
  <c r="BS34" i="1"/>
  <c r="BT20" i="1"/>
  <c r="BT18" i="1" s="1"/>
  <c r="BT22" i="1" s="1"/>
  <c r="BT16" i="1" s="1"/>
  <c r="BT15" i="1" s="1"/>
  <c r="BR66" i="1" l="1"/>
  <c r="BR84" i="1"/>
  <c r="BR90" i="1" s="1"/>
  <c r="BR138" i="1" s="1"/>
  <c r="BR141" i="1" s="1"/>
  <c r="BS7" i="1"/>
  <c r="BS9" i="1" s="1"/>
  <c r="BS105" i="1" s="1"/>
  <c r="BS106" i="1" s="1"/>
  <c r="BR42" i="1"/>
  <c r="BR44" i="1" s="1"/>
  <c r="BT21" i="1"/>
  <c r="BS83" i="1"/>
  <c r="BS13" i="1" l="1"/>
  <c r="BS38" i="1" s="1"/>
  <c r="BS41" i="1" s="1"/>
  <c r="BS58" i="1"/>
  <c r="BS59" i="1"/>
  <c r="BR45" i="1"/>
  <c r="BT30" i="1"/>
  <c r="BT31" i="1"/>
  <c r="BS139" i="1"/>
  <c r="BT24" i="1"/>
  <c r="BT17" i="1" s="1"/>
  <c r="BU36" i="1"/>
  <c r="BU37" i="1" s="1"/>
  <c r="BS61" i="1" l="1"/>
  <c r="BS85" i="1" s="1"/>
  <c r="BS43" i="1" s="1"/>
  <c r="BT6" i="1"/>
  <c r="BT7" i="1" s="1"/>
  <c r="AU9" i="25"/>
  <c r="AU13" i="25" s="1"/>
  <c r="BT60" i="1" s="1"/>
  <c r="BT34" i="1"/>
  <c r="BS39" i="1"/>
  <c r="BU20" i="1"/>
  <c r="BS65" i="1" l="1"/>
  <c r="BS40" i="1" s="1"/>
  <c r="BT8" i="1"/>
  <c r="BT9" i="1" s="1"/>
  <c r="BT13" i="1" s="1"/>
  <c r="BT38" i="1" s="1"/>
  <c r="BT41" i="1" s="1"/>
  <c r="BU18" i="1"/>
  <c r="BU22" i="1" s="1"/>
  <c r="BU16" i="1" s="1"/>
  <c r="BU15" i="1" s="1"/>
  <c r="BT83" i="1"/>
  <c r="BS66" i="1" l="1"/>
  <c r="BS84" i="1"/>
  <c r="BS42" i="1" s="1"/>
  <c r="BS44" i="1" s="1"/>
  <c r="BT59" i="1"/>
  <c r="BT105" i="1"/>
  <c r="BT106" i="1" s="1"/>
  <c r="BT139" i="1" s="1"/>
  <c r="BT58" i="1"/>
  <c r="BS45" i="1"/>
  <c r="BU21" i="1"/>
  <c r="BS90" i="1" l="1"/>
  <c r="BS138" i="1" s="1"/>
  <c r="BS141" i="1" s="1"/>
  <c r="BT61" i="1"/>
  <c r="BT85" i="1" s="1"/>
  <c r="BT43" i="1" s="1"/>
  <c r="BU24" i="1"/>
  <c r="BU17" i="1" s="1"/>
  <c r="BV36" i="1"/>
  <c r="BV37" i="1" s="1"/>
  <c r="BU30" i="1"/>
  <c r="BU31" i="1"/>
  <c r="BT39" i="1"/>
  <c r="BT65" i="1" l="1"/>
  <c r="BT40" i="1" s="1"/>
  <c r="BU6" i="1"/>
  <c r="BU8" i="1" s="1"/>
  <c r="AV9" i="25"/>
  <c r="AV13" i="25" s="1"/>
  <c r="BU60" i="1" s="1"/>
  <c r="BU34" i="1"/>
  <c r="BV20" i="1"/>
  <c r="BU7" i="1" l="1"/>
  <c r="BU9" i="1" s="1"/>
  <c r="BU59" i="1" s="1"/>
  <c r="BT66" i="1"/>
  <c r="BT84" i="1"/>
  <c r="BT90" i="1" s="1"/>
  <c r="BT138" i="1" s="1"/>
  <c r="BT141" i="1" s="1"/>
  <c r="BT42" i="1"/>
  <c r="BT44" i="1" s="1"/>
  <c r="BV18" i="1"/>
  <c r="BV22" i="1" s="1"/>
  <c r="BV16" i="1" s="1"/>
  <c r="BV15" i="1" s="1"/>
  <c r="BU83" i="1"/>
  <c r="BU58" i="1" l="1"/>
  <c r="BU61" i="1" s="1"/>
  <c r="BU85" i="1" s="1"/>
  <c r="BU105" i="1"/>
  <c r="BU106" i="1" s="1"/>
  <c r="BU139" i="1" s="1"/>
  <c r="BU13" i="1"/>
  <c r="BU38" i="1" s="1"/>
  <c r="BU41" i="1" s="1"/>
  <c r="BT45" i="1"/>
  <c r="BV21" i="1"/>
  <c r="BU43" i="1" l="1"/>
  <c r="BU65" i="1"/>
  <c r="BU40" i="1" s="1"/>
  <c r="BU39" i="1"/>
  <c r="BV24" i="1"/>
  <c r="BV17" i="1" s="1"/>
  <c r="BW36" i="1"/>
  <c r="BW37" i="1" s="1"/>
  <c r="BV30" i="1"/>
  <c r="BV31" i="1"/>
  <c r="BV6" i="1" l="1"/>
  <c r="BV7" i="1" s="1"/>
  <c r="AW9" i="25"/>
  <c r="AW13" i="25" s="1"/>
  <c r="BV60" i="1" s="1"/>
  <c r="BU84" i="1"/>
  <c r="BU42" i="1" s="1"/>
  <c r="BU44" i="1" s="1"/>
  <c r="BU66" i="1"/>
  <c r="BV34" i="1"/>
  <c r="BW20" i="1"/>
  <c r="BV8" i="1" l="1"/>
  <c r="BV9" i="1" s="1"/>
  <c r="BV105" i="1" s="1"/>
  <c r="BV106" i="1" s="1"/>
  <c r="BU45" i="1"/>
  <c r="BU90" i="1"/>
  <c r="BU138" i="1" s="1"/>
  <c r="BU141" i="1" s="1"/>
  <c r="BV83" i="1"/>
  <c r="BW18" i="1"/>
  <c r="BW22" i="1" s="1"/>
  <c r="BW16" i="1" s="1"/>
  <c r="BW15" i="1" s="1"/>
  <c r="BV58" i="1" l="1"/>
  <c r="BV59" i="1"/>
  <c r="BV13" i="1"/>
  <c r="BV38" i="1" s="1"/>
  <c r="BV41" i="1" s="1"/>
  <c r="BW21" i="1"/>
  <c r="BV139" i="1"/>
  <c r="BV61" i="1" l="1"/>
  <c r="BV85" i="1" s="1"/>
  <c r="BV43" i="1" s="1"/>
  <c r="BW30" i="1"/>
  <c r="BW31" i="1"/>
  <c r="BV39" i="1"/>
  <c r="BW24" i="1"/>
  <c r="BW17" i="1" s="1"/>
  <c r="BX36" i="1"/>
  <c r="BX37" i="1" s="1"/>
  <c r="BV65" i="1" l="1"/>
  <c r="BV40" i="1" s="1"/>
  <c r="BW6" i="1"/>
  <c r="BW7" i="1" s="1"/>
  <c r="AX9" i="25"/>
  <c r="AX13" i="25" s="1"/>
  <c r="BW60" i="1" s="1"/>
  <c r="BW34" i="1"/>
  <c r="BX20" i="1"/>
  <c r="BV66" i="1" l="1"/>
  <c r="BV84" i="1"/>
  <c r="BV42" i="1" s="1"/>
  <c r="BV44" i="1" s="1"/>
  <c r="BW8" i="1"/>
  <c r="BW9" i="1" s="1"/>
  <c r="BW59" i="1" s="1"/>
  <c r="BV45" i="1"/>
  <c r="BW83" i="1"/>
  <c r="BX18" i="1"/>
  <c r="BX22" i="1" s="1"/>
  <c r="BX16" i="1" s="1"/>
  <c r="BX15" i="1" s="1"/>
  <c r="BV90" i="1" l="1"/>
  <c r="BV138" i="1" s="1"/>
  <c r="BV141" i="1" s="1"/>
  <c r="BW58" i="1"/>
  <c r="BW61" i="1" s="1"/>
  <c r="BW105" i="1"/>
  <c r="BW106" i="1" s="1"/>
  <c r="BW139" i="1" s="1"/>
  <c r="BW13" i="1"/>
  <c r="BW38" i="1" s="1"/>
  <c r="BW41" i="1" s="1"/>
  <c r="BX21" i="1"/>
  <c r="BW85" i="1" l="1"/>
  <c r="BW65" i="1"/>
  <c r="BW40" i="1" s="1"/>
  <c r="BX24" i="1"/>
  <c r="BX17" i="1" s="1"/>
  <c r="BY36" i="1"/>
  <c r="BY37" i="1" s="1"/>
  <c r="BX30" i="1"/>
  <c r="BX31" i="1"/>
  <c r="BW39" i="1"/>
  <c r="BX6" i="1" l="1"/>
  <c r="BX7" i="1" s="1"/>
  <c r="AY9" i="25"/>
  <c r="AY13" i="25" s="1"/>
  <c r="BX60" i="1" s="1"/>
  <c r="BW84" i="1"/>
  <c r="BW90" i="1" s="1"/>
  <c r="BW138" i="1" s="1"/>
  <c r="BW141" i="1" s="1"/>
  <c r="BW66" i="1"/>
  <c r="BW43" i="1"/>
  <c r="BX34" i="1"/>
  <c r="BY20" i="1"/>
  <c r="BX8" i="1" l="1"/>
  <c r="BX9" i="1" s="1"/>
  <c r="BW42" i="1"/>
  <c r="BW44" i="1" s="1"/>
  <c r="BX83" i="1"/>
  <c r="BY18" i="1"/>
  <c r="BY22" i="1" s="1"/>
  <c r="BY16" i="1" s="1"/>
  <c r="BY15" i="1" s="1"/>
  <c r="BX59" i="1" l="1"/>
  <c r="BX58" i="1"/>
  <c r="BX105" i="1"/>
  <c r="BX106" i="1" s="1"/>
  <c r="BX139" i="1" s="1"/>
  <c r="BX13" i="1"/>
  <c r="BX38" i="1" s="1"/>
  <c r="BX41" i="1" s="1"/>
  <c r="BW45" i="1"/>
  <c r="BY21" i="1"/>
  <c r="BX61" i="1" l="1"/>
  <c r="BX85" i="1" s="1"/>
  <c r="BX43" i="1" s="1"/>
  <c r="BX39" i="1"/>
  <c r="BY24" i="1"/>
  <c r="BY17" i="1" s="1"/>
  <c r="BZ36" i="1"/>
  <c r="BZ37" i="1" s="1"/>
  <c r="BY30" i="1"/>
  <c r="BY31" i="1"/>
  <c r="BX65" i="1" l="1"/>
  <c r="BX40" i="1" s="1"/>
  <c r="BY6" i="1"/>
  <c r="BY8" i="1" s="1"/>
  <c r="AZ9" i="25"/>
  <c r="AZ13" i="25" s="1"/>
  <c r="BY60" i="1" s="1"/>
  <c r="BY34" i="1"/>
  <c r="BZ20" i="1"/>
  <c r="BZ18" i="1" s="1"/>
  <c r="BZ22" i="1" s="1"/>
  <c r="BZ16" i="1" s="1"/>
  <c r="BZ15" i="1" s="1"/>
  <c r="BX84" i="1" l="1"/>
  <c r="BX42" i="1" s="1"/>
  <c r="BX44" i="1" s="1"/>
  <c r="BX66" i="1"/>
  <c r="BY7" i="1"/>
  <c r="BY9" i="1" s="1"/>
  <c r="BY58" i="1" s="1"/>
  <c r="BX45" i="1"/>
  <c r="BZ21" i="1"/>
  <c r="BY83" i="1"/>
  <c r="BX90" i="1" l="1"/>
  <c r="BX138" i="1" s="1"/>
  <c r="BX141" i="1" s="1"/>
  <c r="BY105" i="1"/>
  <c r="BY106" i="1" s="1"/>
  <c r="BY139" i="1" s="1"/>
  <c r="BY59" i="1"/>
  <c r="BY61" i="1" s="1"/>
  <c r="BY85" i="1" s="1"/>
  <c r="BY13" i="1"/>
  <c r="BY38" i="1" s="1"/>
  <c r="BY41" i="1" s="1"/>
  <c r="BZ30" i="1"/>
  <c r="BZ31" i="1"/>
  <c r="BZ24" i="1"/>
  <c r="BZ17" i="1" s="1"/>
  <c r="CA36" i="1"/>
  <c r="CA37" i="1" s="1"/>
  <c r="BZ6" i="1" l="1"/>
  <c r="BZ8" i="1" s="1"/>
  <c r="BA9" i="25"/>
  <c r="BA13" i="25" s="1"/>
  <c r="BZ60" i="1" s="1"/>
  <c r="BY43" i="1"/>
  <c r="BY65" i="1"/>
  <c r="BY40" i="1" s="1"/>
  <c r="BZ34" i="1"/>
  <c r="CA20" i="1"/>
  <c r="CA18" i="1" s="1"/>
  <c r="CA22" i="1" s="1"/>
  <c r="CA16" i="1" s="1"/>
  <c r="CA15" i="1" s="1"/>
  <c r="BY39" i="1"/>
  <c r="BZ7" i="1" l="1"/>
  <c r="BZ9" i="1" s="1"/>
  <c r="BZ13" i="1" s="1"/>
  <c r="BZ38" i="1" s="1"/>
  <c r="BZ41" i="1" s="1"/>
  <c r="BY84" i="1"/>
  <c r="BY90" i="1" s="1"/>
  <c r="BY138" i="1" s="1"/>
  <c r="BY141" i="1" s="1"/>
  <c r="BY66" i="1"/>
  <c r="CA21" i="1"/>
  <c r="BZ83" i="1"/>
  <c r="BZ105" i="1" l="1"/>
  <c r="BZ106" i="1" s="1"/>
  <c r="BZ139" i="1" s="1"/>
  <c r="BZ59" i="1"/>
  <c r="BZ58" i="1"/>
  <c r="BY42" i="1"/>
  <c r="BY44" i="1" s="1"/>
  <c r="CA24" i="1"/>
  <c r="CA17" i="1" s="1"/>
  <c r="CB36" i="1"/>
  <c r="CB37" i="1" s="1"/>
  <c r="CA30" i="1"/>
  <c r="CA31" i="1"/>
  <c r="BZ61" i="1" l="1"/>
  <c r="BZ85" i="1" s="1"/>
  <c r="BZ43" i="1" s="1"/>
  <c r="CA6" i="1"/>
  <c r="CA8" i="1" s="1"/>
  <c r="BB9" i="25"/>
  <c r="BB13" i="25" s="1"/>
  <c r="CA60" i="1" s="1"/>
  <c r="BY45" i="1"/>
  <c r="CA34" i="1"/>
  <c r="CB20" i="1"/>
  <c r="BZ39" i="1"/>
  <c r="BZ65" i="1" l="1"/>
  <c r="BZ40" i="1" s="1"/>
  <c r="CA7" i="1"/>
  <c r="CA9" i="1" s="1"/>
  <c r="CB18" i="1"/>
  <c r="CB22" i="1" s="1"/>
  <c r="CB16" i="1" s="1"/>
  <c r="CB15" i="1" s="1"/>
  <c r="CA83" i="1"/>
  <c r="BZ66" i="1" l="1"/>
  <c r="BZ84" i="1"/>
  <c r="BZ42" i="1" s="1"/>
  <c r="BZ44" i="1" s="1"/>
  <c r="CA58" i="1"/>
  <c r="CA13" i="1"/>
  <c r="CA38" i="1" s="1"/>
  <c r="CA41" i="1" s="1"/>
  <c r="CA59" i="1"/>
  <c r="CA105" i="1"/>
  <c r="CA106" i="1" s="1"/>
  <c r="CA139" i="1" s="1"/>
  <c r="BZ45" i="1"/>
  <c r="CB21" i="1"/>
  <c r="BZ90" i="1" l="1"/>
  <c r="BZ138" i="1" s="1"/>
  <c r="BZ141" i="1" s="1"/>
  <c r="CA61" i="1"/>
  <c r="CA85" i="1" s="1"/>
  <c r="CA43" i="1" s="1"/>
  <c r="CA39" i="1"/>
  <c r="CB30" i="1"/>
  <c r="CB31" i="1"/>
  <c r="CB24" i="1"/>
  <c r="CB17" i="1" s="1"/>
  <c r="CC36" i="1"/>
  <c r="CC37" i="1" s="1"/>
  <c r="CA65" i="1" l="1"/>
  <c r="CA40" i="1" s="1"/>
  <c r="CB6" i="1"/>
  <c r="CB7" i="1" s="1"/>
  <c r="BC9" i="25"/>
  <c r="BC13" i="25" s="1"/>
  <c r="CB60" i="1" s="1"/>
  <c r="CB34" i="1"/>
  <c r="CC20" i="1"/>
  <c r="CA66" i="1" l="1"/>
  <c r="CA84" i="1"/>
  <c r="CA42" i="1" s="1"/>
  <c r="CA44" i="1" s="1"/>
  <c r="CB8" i="1"/>
  <c r="CB9" i="1" s="1"/>
  <c r="CB105" i="1" s="1"/>
  <c r="CB106" i="1" s="1"/>
  <c r="CA45" i="1"/>
  <c r="CC18" i="1"/>
  <c r="CC22" i="1" s="1"/>
  <c r="CC16" i="1" s="1"/>
  <c r="CC15" i="1" s="1"/>
  <c r="CB83" i="1"/>
  <c r="CA90" i="1" l="1"/>
  <c r="CA138" i="1" s="1"/>
  <c r="CA141" i="1" s="1"/>
  <c r="CB58" i="1"/>
  <c r="CB59" i="1"/>
  <c r="CB13" i="1"/>
  <c r="CB38" i="1" s="1"/>
  <c r="CB41" i="1" s="1"/>
  <c r="CC21" i="1"/>
  <c r="CB139" i="1"/>
  <c r="CB61" i="1" l="1"/>
  <c r="CB85" i="1" s="1"/>
  <c r="CB43" i="1" s="1"/>
  <c r="CC30" i="1"/>
  <c r="CC31" i="1"/>
  <c r="CC24" i="1"/>
  <c r="CC17" i="1" s="1"/>
  <c r="CD36" i="1"/>
  <c r="CD37" i="1" s="1"/>
  <c r="CB39" i="1"/>
  <c r="CB65" i="1" l="1"/>
  <c r="CB40" i="1" s="1"/>
  <c r="CC6" i="1"/>
  <c r="CC7" i="1" s="1"/>
  <c r="BD9" i="25"/>
  <c r="BD13" i="25" s="1"/>
  <c r="CC60" i="1" s="1"/>
  <c r="CC34" i="1"/>
  <c r="CD20" i="1"/>
  <c r="CB66" i="1" l="1"/>
  <c r="CB84" i="1"/>
  <c r="CB42" i="1" s="1"/>
  <c r="CB44" i="1" s="1"/>
  <c r="CC8" i="1"/>
  <c r="CC9" i="1" s="1"/>
  <c r="CB45" i="1"/>
  <c r="CD18" i="1"/>
  <c r="CD22" i="1" s="1"/>
  <c r="CD16" i="1" s="1"/>
  <c r="CD15" i="1" s="1"/>
  <c r="CC83" i="1"/>
  <c r="CB90" i="1" l="1"/>
  <c r="CB138" i="1" s="1"/>
  <c r="CB141" i="1" s="1"/>
  <c r="CC59" i="1"/>
  <c r="CC13" i="1"/>
  <c r="CC38" i="1" s="1"/>
  <c r="CC41" i="1" s="1"/>
  <c r="CC105" i="1"/>
  <c r="CC106" i="1" s="1"/>
  <c r="CC139" i="1" s="1"/>
  <c r="CC58" i="1"/>
  <c r="CD21" i="1"/>
  <c r="CC61" i="1" l="1"/>
  <c r="CC85" i="1" s="1"/>
  <c r="CC43" i="1" s="1"/>
  <c r="CD24" i="1"/>
  <c r="CD17" i="1" s="1"/>
  <c r="CE36" i="1"/>
  <c r="CE37" i="1" s="1"/>
  <c r="CD30" i="1"/>
  <c r="CD31" i="1"/>
  <c r="CC39" i="1"/>
  <c r="CC65" i="1" l="1"/>
  <c r="CC40" i="1" s="1"/>
  <c r="CD6" i="1"/>
  <c r="CD7" i="1" s="1"/>
  <c r="BE9" i="25"/>
  <c r="BE13" i="25" s="1"/>
  <c r="CD60" i="1" s="1"/>
  <c r="CD34" i="1"/>
  <c r="CE20" i="1"/>
  <c r="CC84" i="1" l="1"/>
  <c r="CC90" i="1" s="1"/>
  <c r="CC138" i="1" s="1"/>
  <c r="CC141" i="1" s="1"/>
  <c r="CD8" i="1"/>
  <c r="CD9" i="1" s="1"/>
  <c r="CD59" i="1" s="1"/>
  <c r="CC66" i="1"/>
  <c r="CC42" i="1"/>
  <c r="CC44" i="1" s="1"/>
  <c r="CE18" i="1"/>
  <c r="CE22" i="1" s="1"/>
  <c r="CE16" i="1" s="1"/>
  <c r="CE15" i="1" s="1"/>
  <c r="CD83" i="1"/>
  <c r="CD58" i="1" l="1"/>
  <c r="CD61" i="1" s="1"/>
  <c r="CD85" i="1" s="1"/>
  <c r="CD13" i="1"/>
  <c r="CD38" i="1" s="1"/>
  <c r="CD41" i="1" s="1"/>
  <c r="CD105" i="1"/>
  <c r="CD106" i="1" s="1"/>
  <c r="CD139" i="1" s="1"/>
  <c r="CC45" i="1"/>
  <c r="CE21" i="1"/>
  <c r="CD43" i="1" l="1"/>
  <c r="CD65" i="1"/>
  <c r="CD40" i="1" s="1"/>
  <c r="CD39" i="1"/>
  <c r="CE24" i="1"/>
  <c r="CE17" i="1" s="1"/>
  <c r="CF36" i="1"/>
  <c r="CF37" i="1" s="1"/>
  <c r="CE30" i="1"/>
  <c r="CE31" i="1"/>
  <c r="CE6" i="1" l="1"/>
  <c r="CE8" i="1" s="1"/>
  <c r="BF9" i="25"/>
  <c r="BF13" i="25" s="1"/>
  <c r="CE60" i="1" s="1"/>
  <c r="CD84" i="1"/>
  <c r="CD90" i="1" s="1"/>
  <c r="CD138" i="1" s="1"/>
  <c r="CD141" i="1" s="1"/>
  <c r="CD66" i="1"/>
  <c r="CE34" i="1"/>
  <c r="CF20" i="1"/>
  <c r="CE7" i="1" l="1"/>
  <c r="CE9" i="1" s="1"/>
  <c r="CD42" i="1"/>
  <c r="CD44" i="1" s="1"/>
  <c r="CE83" i="1"/>
  <c r="CF18" i="1"/>
  <c r="CF22" i="1" s="1"/>
  <c r="CF16" i="1" s="1"/>
  <c r="CF15" i="1" s="1"/>
  <c r="CE13" i="1" l="1"/>
  <c r="CE38" i="1" s="1"/>
  <c r="CE41" i="1" s="1"/>
  <c r="CE105" i="1"/>
  <c r="CE106" i="1" s="1"/>
  <c r="CE139" i="1" s="1"/>
  <c r="CE59" i="1"/>
  <c r="CE58" i="1"/>
  <c r="CD45" i="1"/>
  <c r="CF21" i="1"/>
  <c r="CE61" i="1" l="1"/>
  <c r="CE85" i="1" s="1"/>
  <c r="CE43" i="1" s="1"/>
  <c r="CF24" i="1"/>
  <c r="CF17" i="1" s="1"/>
  <c r="CG36" i="1"/>
  <c r="CG37" i="1" s="1"/>
  <c r="CE39" i="1"/>
  <c r="CF30" i="1"/>
  <c r="CF31" i="1"/>
  <c r="CE65" i="1" l="1"/>
  <c r="CE40" i="1" s="1"/>
  <c r="CF6" i="1"/>
  <c r="CF8" i="1" s="1"/>
  <c r="BG9" i="25"/>
  <c r="BG13" i="25" s="1"/>
  <c r="CF60" i="1" s="1"/>
  <c r="CF34" i="1"/>
  <c r="CG20" i="1"/>
  <c r="CE66" i="1" l="1"/>
  <c r="CE84" i="1"/>
  <c r="CE90" i="1" s="1"/>
  <c r="CE138" i="1" s="1"/>
  <c r="CE141" i="1" s="1"/>
  <c r="CF7" i="1"/>
  <c r="CF9" i="1" s="1"/>
  <c r="CF59" i="1" s="1"/>
  <c r="CE42" i="1"/>
  <c r="CE44" i="1" s="1"/>
  <c r="CG18" i="1"/>
  <c r="CG22" i="1" s="1"/>
  <c r="CG16" i="1" s="1"/>
  <c r="CG15" i="1" s="1"/>
  <c r="CF83" i="1"/>
  <c r="CF58" i="1" l="1"/>
  <c r="CF61" i="1" s="1"/>
  <c r="CF85" i="1" s="1"/>
  <c r="CF105" i="1"/>
  <c r="CF106" i="1" s="1"/>
  <c r="CF139" i="1" s="1"/>
  <c r="CF13" i="1"/>
  <c r="CF38" i="1" s="1"/>
  <c r="CF41" i="1" s="1"/>
  <c r="CE45" i="1"/>
  <c r="CG21" i="1"/>
  <c r="CF43" i="1" l="1"/>
  <c r="CF65" i="1"/>
  <c r="CF40" i="1" s="1"/>
  <c r="CF39" i="1"/>
  <c r="CG24" i="1"/>
  <c r="CG17" i="1" s="1"/>
  <c r="CH36" i="1"/>
  <c r="CH37" i="1" s="1"/>
  <c r="CG30" i="1"/>
  <c r="CG31" i="1"/>
  <c r="CG6" i="1" l="1"/>
  <c r="CG8" i="1" s="1"/>
  <c r="BH9" i="25"/>
  <c r="BH13" i="25" s="1"/>
  <c r="CG60" i="1" s="1"/>
  <c r="CF84" i="1"/>
  <c r="CF90" i="1" s="1"/>
  <c r="CF138" i="1" s="1"/>
  <c r="CF141" i="1" s="1"/>
  <c r="CF66" i="1"/>
  <c r="CH20" i="1"/>
  <c r="CH18" i="1" s="1"/>
  <c r="CH22" i="1" s="1"/>
  <c r="CH16" i="1" s="1"/>
  <c r="CH15" i="1" s="1"/>
  <c r="CG34" i="1"/>
  <c r="CG7" i="1" l="1"/>
  <c r="CG9" i="1" s="1"/>
  <c r="CG13" i="1" s="1"/>
  <c r="CG38" i="1" s="1"/>
  <c r="CG41" i="1" s="1"/>
  <c r="CF42" i="1"/>
  <c r="CF44" i="1" s="1"/>
  <c r="CH21" i="1"/>
  <c r="CG83" i="1"/>
  <c r="CG59" i="1" l="1"/>
  <c r="CG105" i="1"/>
  <c r="CG106" i="1" s="1"/>
  <c r="CG139" i="1" s="1"/>
  <c r="CG58" i="1"/>
  <c r="CF45" i="1"/>
  <c r="CH30" i="1"/>
  <c r="CH31" i="1"/>
  <c r="CH24" i="1"/>
  <c r="CH17" i="1" s="1"/>
  <c r="CI36" i="1"/>
  <c r="CI37" i="1" s="1"/>
  <c r="CG61" i="1" l="1"/>
  <c r="CG85" i="1" s="1"/>
  <c r="CG43" i="1" s="1"/>
  <c r="CH6" i="1"/>
  <c r="CH8" i="1" s="1"/>
  <c r="BI9" i="25"/>
  <c r="BI13" i="25" s="1"/>
  <c r="CH60" i="1" s="1"/>
  <c r="CH34" i="1"/>
  <c r="CI20" i="1"/>
  <c r="CG39" i="1"/>
  <c r="CG65" i="1" l="1"/>
  <c r="CG40" i="1" s="1"/>
  <c r="CH7" i="1"/>
  <c r="CH9" i="1" s="1"/>
  <c r="CH105" i="1" s="1"/>
  <c r="CH106" i="1" s="1"/>
  <c r="CI18" i="1"/>
  <c r="CI22" i="1" s="1"/>
  <c r="CI16" i="1" s="1"/>
  <c r="CI15" i="1" s="1"/>
  <c r="CH83" i="1"/>
  <c r="CG66" i="1" l="1"/>
  <c r="CG84" i="1"/>
  <c r="CG90" i="1" s="1"/>
  <c r="CG138" i="1" s="1"/>
  <c r="CG141" i="1" s="1"/>
  <c r="CH59" i="1"/>
  <c r="CH13" i="1"/>
  <c r="CH38" i="1" s="1"/>
  <c r="CH41" i="1" s="1"/>
  <c r="CH58" i="1"/>
  <c r="CG42" i="1"/>
  <c r="CG44" i="1" s="1"/>
  <c r="CI21" i="1"/>
  <c r="CH139" i="1"/>
  <c r="CH61" i="1" l="1"/>
  <c r="CH85" i="1" s="1"/>
  <c r="CH43" i="1" s="1"/>
  <c r="CG45" i="1"/>
  <c r="CI30" i="1"/>
  <c r="CI31" i="1"/>
  <c r="CI24" i="1"/>
  <c r="CI17" i="1" s="1"/>
  <c r="CJ36" i="1"/>
  <c r="CJ37" i="1" s="1"/>
  <c r="CH39" i="1"/>
  <c r="CH65" i="1" l="1"/>
  <c r="CH40" i="1" s="1"/>
  <c r="CI6" i="1"/>
  <c r="CI8" i="1" s="1"/>
  <c r="BJ9" i="25"/>
  <c r="BJ13" i="25" s="1"/>
  <c r="CI60" i="1" s="1"/>
  <c r="CI34" i="1"/>
  <c r="CJ20" i="1"/>
  <c r="CJ18" i="1" s="1"/>
  <c r="CJ22" i="1" s="1"/>
  <c r="CJ16" i="1" s="1"/>
  <c r="CJ15" i="1" s="1"/>
  <c r="CH66" i="1" l="1"/>
  <c r="CH84" i="1"/>
  <c r="CH90" i="1" s="1"/>
  <c r="CH138" i="1" s="1"/>
  <c r="CH141" i="1" s="1"/>
  <c r="CI7" i="1"/>
  <c r="CI9" i="1" s="1"/>
  <c r="CH42" i="1"/>
  <c r="CH44" i="1" s="1"/>
  <c r="CJ21" i="1"/>
  <c r="CI83" i="1"/>
  <c r="CI58" i="1" l="1"/>
  <c r="CI105" i="1"/>
  <c r="CI106" i="1" s="1"/>
  <c r="CI139" i="1" s="1"/>
  <c r="CI13" i="1"/>
  <c r="CI38" i="1" s="1"/>
  <c r="CI41" i="1" s="1"/>
  <c r="CI59" i="1"/>
  <c r="CH45" i="1"/>
  <c r="CJ30" i="1"/>
  <c r="CJ31" i="1"/>
  <c r="CJ24" i="1"/>
  <c r="CJ17" i="1" s="1"/>
  <c r="CK36" i="1"/>
  <c r="CK37" i="1" s="1"/>
  <c r="CI61" i="1" l="1"/>
  <c r="CI85" i="1" s="1"/>
  <c r="CI43" i="1" s="1"/>
  <c r="CJ6" i="1"/>
  <c r="CJ8" i="1" s="1"/>
  <c r="BK9" i="25"/>
  <c r="BK13" i="25" s="1"/>
  <c r="CJ60" i="1" s="1"/>
  <c r="CJ34" i="1"/>
  <c r="CI39" i="1"/>
  <c r="CK20" i="1"/>
  <c r="CI65" i="1" l="1"/>
  <c r="CI40" i="1" s="1"/>
  <c r="CJ7" i="1"/>
  <c r="CJ9" i="1" s="1"/>
  <c r="CJ59" i="1" s="1"/>
  <c r="CJ83" i="1"/>
  <c r="CK18" i="1"/>
  <c r="CK22" i="1" s="1"/>
  <c r="CK16" i="1" s="1"/>
  <c r="CK15" i="1" s="1"/>
  <c r="CI66" i="1" l="1"/>
  <c r="CI84" i="1"/>
  <c r="CI42" i="1" s="1"/>
  <c r="CI44" i="1" s="1"/>
  <c r="CJ58" i="1"/>
  <c r="CJ61" i="1" s="1"/>
  <c r="CJ85" i="1" s="1"/>
  <c r="CJ105" i="1"/>
  <c r="CJ106" i="1" s="1"/>
  <c r="CJ139" i="1" s="1"/>
  <c r="CJ13" i="1"/>
  <c r="CJ38" i="1" s="1"/>
  <c r="CJ41" i="1" s="1"/>
  <c r="CI45" i="1"/>
  <c r="CK21" i="1"/>
  <c r="CI90" i="1" l="1"/>
  <c r="CI138" i="1" s="1"/>
  <c r="CI141" i="1" s="1"/>
  <c r="CJ43" i="1"/>
  <c r="CJ65" i="1"/>
  <c r="CJ40" i="1" s="1"/>
  <c r="CK24" i="1"/>
  <c r="CK17" i="1" s="1"/>
  <c r="CL36" i="1"/>
  <c r="CL37" i="1" s="1"/>
  <c r="CK30" i="1"/>
  <c r="CK31" i="1"/>
  <c r="CJ39" i="1"/>
  <c r="CK6" i="1" l="1"/>
  <c r="CK7" i="1" s="1"/>
  <c r="BL9" i="25"/>
  <c r="BL13" i="25" s="1"/>
  <c r="CK60" i="1" s="1"/>
  <c r="CJ84" i="1"/>
  <c r="CJ42" i="1" s="1"/>
  <c r="CJ66" i="1"/>
  <c r="CK34" i="1"/>
  <c r="CL20" i="1"/>
  <c r="CK8" i="1" l="1"/>
  <c r="CK9" i="1" s="1"/>
  <c r="CK105" i="1" s="1"/>
  <c r="CK106" i="1" s="1"/>
  <c r="CJ45" i="1"/>
  <c r="CJ90" i="1"/>
  <c r="CJ138" i="1" s="1"/>
  <c r="CJ141" i="1" s="1"/>
  <c r="CJ44" i="1"/>
  <c r="CK83" i="1"/>
  <c r="CL18" i="1"/>
  <c r="CL22" i="1" s="1"/>
  <c r="CL16" i="1" s="1"/>
  <c r="CL15" i="1" s="1"/>
  <c r="CK59" i="1" l="1"/>
  <c r="CK13" i="1"/>
  <c r="CK38" i="1" s="1"/>
  <c r="CK41" i="1" s="1"/>
  <c r="CK58" i="1"/>
  <c r="CL21" i="1"/>
  <c r="CK139" i="1"/>
  <c r="CK61" i="1" l="1"/>
  <c r="CK85" i="1" s="1"/>
  <c r="CK43" i="1" s="1"/>
  <c r="CL24" i="1"/>
  <c r="CL17" i="1" s="1"/>
  <c r="CM36" i="1"/>
  <c r="CM37" i="1" s="1"/>
  <c r="CL30" i="1"/>
  <c r="CL31" i="1"/>
  <c r="CK39" i="1"/>
  <c r="CK65" i="1" l="1"/>
  <c r="CK40" i="1" s="1"/>
  <c r="CL6" i="1"/>
  <c r="CL7" i="1" s="1"/>
  <c r="BM9" i="25"/>
  <c r="BM13" i="25" s="1"/>
  <c r="CL60" i="1" s="1"/>
  <c r="CL34" i="1"/>
  <c r="CM20" i="1"/>
  <c r="CM18" i="1" s="1"/>
  <c r="CM22" i="1" s="1"/>
  <c r="CM16" i="1" s="1"/>
  <c r="CM15" i="1" s="1"/>
  <c r="CK84" i="1" l="1"/>
  <c r="CK42" i="1" s="1"/>
  <c r="CK44" i="1" s="1"/>
  <c r="CK66" i="1"/>
  <c r="CL8" i="1"/>
  <c r="CL9" i="1" s="1"/>
  <c r="CL105" i="1" s="1"/>
  <c r="CL106" i="1" s="1"/>
  <c r="CK45" i="1"/>
  <c r="CM21" i="1"/>
  <c r="CL83" i="1"/>
  <c r="CK90" i="1" l="1"/>
  <c r="CK138" i="1" s="1"/>
  <c r="CK141" i="1" s="1"/>
  <c r="CL13" i="1"/>
  <c r="CL38" i="1" s="1"/>
  <c r="CL41" i="1" s="1"/>
  <c r="CL58" i="1"/>
  <c r="CL59" i="1"/>
  <c r="CM30" i="1"/>
  <c r="CM31" i="1"/>
  <c r="CM24" i="1"/>
  <c r="CM17" i="1" s="1"/>
  <c r="CN36" i="1"/>
  <c r="CN37" i="1" s="1"/>
  <c r="CL139" i="1"/>
  <c r="CL61" i="1" l="1"/>
  <c r="CL85" i="1" s="1"/>
  <c r="CL43" i="1" s="1"/>
  <c r="CM6" i="1"/>
  <c r="CM7" i="1" s="1"/>
  <c r="BN9" i="25"/>
  <c r="BN13" i="25" s="1"/>
  <c r="CM60" i="1" s="1"/>
  <c r="CM34" i="1"/>
  <c r="CL39" i="1"/>
  <c r="CN20" i="1"/>
  <c r="CM8" i="1" l="1"/>
  <c r="CM9" i="1" s="1"/>
  <c r="CM58" i="1" s="1"/>
  <c r="CL65" i="1"/>
  <c r="CL40" i="1" s="1"/>
  <c r="CM83" i="1"/>
  <c r="CN18" i="1"/>
  <c r="CN22" i="1" s="1"/>
  <c r="CN16" i="1" s="1"/>
  <c r="CN15" i="1" s="1"/>
  <c r="CL66" i="1" l="1"/>
  <c r="CL84" i="1"/>
  <c r="CL42" i="1" s="1"/>
  <c r="CL44" i="1" s="1"/>
  <c r="CM13" i="1"/>
  <c r="CM38" i="1" s="1"/>
  <c r="CM41" i="1" s="1"/>
  <c r="CM59" i="1"/>
  <c r="CM61" i="1" s="1"/>
  <c r="CM85" i="1" s="1"/>
  <c r="CM105" i="1"/>
  <c r="CM106" i="1" s="1"/>
  <c r="CM139" i="1" s="1"/>
  <c r="CL45" i="1"/>
  <c r="CN21" i="1"/>
  <c r="CL90" i="1" l="1"/>
  <c r="CL138" i="1" s="1"/>
  <c r="CL141" i="1" s="1"/>
  <c r="CM43" i="1"/>
  <c r="CM65" i="1"/>
  <c r="CM40" i="1" s="1"/>
  <c r="CN30" i="1"/>
  <c r="CN31" i="1"/>
  <c r="CN24" i="1"/>
  <c r="CN17" i="1" s="1"/>
  <c r="CO36" i="1"/>
  <c r="CO37" i="1" s="1"/>
  <c r="CM39" i="1"/>
  <c r="CN6" i="1" l="1"/>
  <c r="CN8" i="1" s="1"/>
  <c r="BO9" i="25"/>
  <c r="BO13" i="25" s="1"/>
  <c r="CN60" i="1" s="1"/>
  <c r="CM84" i="1"/>
  <c r="CM90" i="1" s="1"/>
  <c r="CM138" i="1" s="1"/>
  <c r="CM141" i="1" s="1"/>
  <c r="CM66" i="1"/>
  <c r="CN34" i="1"/>
  <c r="CO20" i="1"/>
  <c r="CO18" i="1" s="1"/>
  <c r="CO22" i="1" s="1"/>
  <c r="CO16" i="1" s="1"/>
  <c r="CO15" i="1" s="1"/>
  <c r="CN7" i="1" l="1"/>
  <c r="CN9" i="1" s="1"/>
  <c r="CM42" i="1"/>
  <c r="CM44" i="1" s="1"/>
  <c r="CO21" i="1"/>
  <c r="CN83" i="1"/>
  <c r="CN13" i="1" l="1"/>
  <c r="CN38" i="1" s="1"/>
  <c r="CN41" i="1" s="1"/>
  <c r="CN59" i="1"/>
  <c r="CN105" i="1"/>
  <c r="CN106" i="1" s="1"/>
  <c r="CN139" i="1" s="1"/>
  <c r="CN58" i="1"/>
  <c r="CM45" i="1"/>
  <c r="CO24" i="1"/>
  <c r="CO17" i="1" s="1"/>
  <c r="CP36" i="1"/>
  <c r="CP37" i="1" s="1"/>
  <c r="CO30" i="1"/>
  <c r="CO31" i="1"/>
  <c r="CN61" i="1" l="1"/>
  <c r="CN85" i="1" s="1"/>
  <c r="CN43" i="1" s="1"/>
  <c r="CO6" i="1"/>
  <c r="CO8" i="1" s="1"/>
  <c r="BP9" i="25"/>
  <c r="BP13" i="25" s="1"/>
  <c r="CO60" i="1" s="1"/>
  <c r="CO34" i="1"/>
  <c r="CP20" i="1"/>
  <c r="CP18" i="1" s="1"/>
  <c r="CP22" i="1" s="1"/>
  <c r="CP16" i="1" s="1"/>
  <c r="CP15" i="1" s="1"/>
  <c r="CN39" i="1"/>
  <c r="CN65" i="1" l="1"/>
  <c r="CN40" i="1" s="1"/>
  <c r="CO7" i="1"/>
  <c r="CO9" i="1" s="1"/>
  <c r="CO58" i="1" s="1"/>
  <c r="CP21" i="1"/>
  <c r="CO83" i="1"/>
  <c r="CN66" i="1" l="1"/>
  <c r="CN84" i="1"/>
  <c r="CN42" i="1" s="1"/>
  <c r="CN44" i="1" s="1"/>
  <c r="CO59" i="1"/>
  <c r="CO61" i="1" s="1"/>
  <c r="CO85" i="1" s="1"/>
  <c r="CO105" i="1"/>
  <c r="CO106" i="1" s="1"/>
  <c r="CO139" i="1" s="1"/>
  <c r="CO13" i="1"/>
  <c r="CO38" i="1" s="1"/>
  <c r="CO41" i="1" s="1"/>
  <c r="CN45" i="1"/>
  <c r="CP30" i="1"/>
  <c r="CP31" i="1"/>
  <c r="CP24" i="1"/>
  <c r="CP17" i="1" s="1"/>
  <c r="CQ36" i="1"/>
  <c r="CQ37" i="1" s="1"/>
  <c r="CN90" i="1" l="1"/>
  <c r="CN138" i="1" s="1"/>
  <c r="CN141" i="1" s="1"/>
  <c r="CP6" i="1"/>
  <c r="CP8" i="1" s="1"/>
  <c r="BQ9" i="25"/>
  <c r="BQ13" i="25" s="1"/>
  <c r="CP60" i="1" s="1"/>
  <c r="CO43" i="1"/>
  <c r="CO65" i="1"/>
  <c r="CO40" i="1" s="1"/>
  <c r="CP34" i="1"/>
  <c r="CQ20" i="1"/>
  <c r="CQ18" i="1" s="1"/>
  <c r="CQ22" i="1" s="1"/>
  <c r="CQ16" i="1" s="1"/>
  <c r="CQ15" i="1" s="1"/>
  <c r="CO39" i="1"/>
  <c r="CP7" i="1" l="1"/>
  <c r="CP9" i="1" s="1"/>
  <c r="CP13" i="1" s="1"/>
  <c r="CP38" i="1" s="1"/>
  <c r="CP41" i="1" s="1"/>
  <c r="CO84" i="1"/>
  <c r="CO90" i="1" s="1"/>
  <c r="CO138" i="1" s="1"/>
  <c r="CO141" i="1" s="1"/>
  <c r="CO66" i="1"/>
  <c r="CQ21" i="1"/>
  <c r="CP83" i="1"/>
  <c r="CP58" i="1" l="1"/>
  <c r="CP105" i="1"/>
  <c r="CP106" i="1" s="1"/>
  <c r="CP139" i="1" s="1"/>
  <c r="CP59" i="1"/>
  <c r="CO42" i="1"/>
  <c r="CO44" i="1" s="1"/>
  <c r="CQ24" i="1"/>
  <c r="CQ17" i="1" s="1"/>
  <c r="CR36" i="1"/>
  <c r="CR37" i="1" s="1"/>
  <c r="CQ30" i="1"/>
  <c r="CQ31" i="1"/>
  <c r="CP61" i="1" l="1"/>
  <c r="CP85" i="1" s="1"/>
  <c r="CP43" i="1" s="1"/>
  <c r="CQ6" i="1"/>
  <c r="CQ8" i="1" s="1"/>
  <c r="BR9" i="25"/>
  <c r="BR13" i="25" s="1"/>
  <c r="CQ60" i="1" s="1"/>
  <c r="CO45" i="1"/>
  <c r="CQ34" i="1"/>
  <c r="CR20" i="1"/>
  <c r="CR18" i="1" s="1"/>
  <c r="CR22" i="1" s="1"/>
  <c r="CR16" i="1" s="1"/>
  <c r="CR15" i="1" s="1"/>
  <c r="CP39" i="1"/>
  <c r="CP65" i="1" l="1"/>
  <c r="CP40" i="1" s="1"/>
  <c r="CQ7" i="1"/>
  <c r="CQ9" i="1" s="1"/>
  <c r="CR21" i="1"/>
  <c r="CQ83" i="1"/>
  <c r="CP66" i="1" l="1"/>
  <c r="CP84" i="1"/>
  <c r="CP90" i="1" s="1"/>
  <c r="CP138" i="1" s="1"/>
  <c r="CP141" i="1" s="1"/>
  <c r="CQ58" i="1"/>
  <c r="CQ13" i="1"/>
  <c r="CQ38" i="1" s="1"/>
  <c r="CQ41" i="1" s="1"/>
  <c r="CQ59" i="1"/>
  <c r="CQ105" i="1"/>
  <c r="CQ106" i="1" s="1"/>
  <c r="CQ139" i="1" s="1"/>
  <c r="CP42" i="1"/>
  <c r="CP44" i="1" s="1"/>
  <c r="CR24" i="1"/>
  <c r="CR17" i="1" s="1"/>
  <c r="CS36" i="1"/>
  <c r="CS37" i="1" s="1"/>
  <c r="CR30" i="1"/>
  <c r="CR31" i="1"/>
  <c r="CQ61" i="1" l="1"/>
  <c r="CQ85" i="1" s="1"/>
  <c r="CR6" i="1"/>
  <c r="CR8" i="1" s="1"/>
  <c r="BS9" i="25"/>
  <c r="BS13" i="25" s="1"/>
  <c r="CR60" i="1" s="1"/>
  <c r="CP45" i="1"/>
  <c r="CR34" i="1"/>
  <c r="CQ39" i="1"/>
  <c r="CS20" i="1"/>
  <c r="CQ65" i="1" l="1"/>
  <c r="CQ40" i="1" s="1"/>
  <c r="CR7" i="1"/>
  <c r="CR9" i="1" s="1"/>
  <c r="CR58" i="1" s="1"/>
  <c r="CQ43" i="1"/>
  <c r="CS18" i="1"/>
  <c r="CS22" i="1" s="1"/>
  <c r="CS16" i="1" s="1"/>
  <c r="CS15" i="1" s="1"/>
  <c r="CR83" i="1"/>
  <c r="CQ84" i="1" l="1"/>
  <c r="CQ90" i="1" s="1"/>
  <c r="CQ138" i="1" s="1"/>
  <c r="CQ141" i="1" s="1"/>
  <c r="CQ42" i="1"/>
  <c r="CQ44" i="1" s="1"/>
  <c r="CQ66" i="1"/>
  <c r="CR59" i="1"/>
  <c r="CR61" i="1" s="1"/>
  <c r="CR85" i="1" s="1"/>
  <c r="CR13" i="1"/>
  <c r="CR38" i="1" s="1"/>
  <c r="CR41" i="1" s="1"/>
  <c r="CR105" i="1"/>
  <c r="CR106" i="1" s="1"/>
  <c r="CR139" i="1" s="1"/>
  <c r="CQ45" i="1"/>
  <c r="CS21" i="1"/>
  <c r="CR43" i="1" l="1"/>
  <c r="CR65" i="1"/>
  <c r="CR40" i="1" s="1"/>
  <c r="CS30" i="1"/>
  <c r="CS31" i="1"/>
  <c r="CS24" i="1"/>
  <c r="CS17" i="1" s="1"/>
  <c r="CT36" i="1"/>
  <c r="CT37" i="1" s="1"/>
  <c r="CR39" i="1"/>
  <c r="CS6" i="1" l="1"/>
  <c r="CS8" i="1" s="1"/>
  <c r="BT9" i="25"/>
  <c r="BT13" i="25" s="1"/>
  <c r="CS60" i="1" s="1"/>
  <c r="CR84" i="1"/>
  <c r="CR42" i="1" s="1"/>
  <c r="CR66" i="1"/>
  <c r="CS34" i="1"/>
  <c r="CT20" i="1"/>
  <c r="CT18" i="1" s="1"/>
  <c r="CT22" i="1" s="1"/>
  <c r="CT16" i="1" s="1"/>
  <c r="CT15" i="1" s="1"/>
  <c r="CS7" i="1" l="1"/>
  <c r="CS9" i="1" s="1"/>
  <c r="CR90" i="1"/>
  <c r="CR138" i="1" s="1"/>
  <c r="CR141" i="1" s="1"/>
  <c r="CT21" i="1"/>
  <c r="CR44" i="1"/>
  <c r="CR45" i="1"/>
  <c r="CS83" i="1"/>
  <c r="CS105" i="1" l="1"/>
  <c r="CS106" i="1" s="1"/>
  <c r="CS139" i="1" s="1"/>
  <c r="CS58" i="1"/>
  <c r="CS59" i="1"/>
  <c r="CS13" i="1"/>
  <c r="CS38" i="1" s="1"/>
  <c r="CS41" i="1" s="1"/>
  <c r="CT30" i="1"/>
  <c r="CT31" i="1"/>
  <c r="CT24" i="1"/>
  <c r="CT17" i="1" s="1"/>
  <c r="CU36" i="1"/>
  <c r="CU37" i="1" s="1"/>
  <c r="CS61" i="1" l="1"/>
  <c r="CS85" i="1" s="1"/>
  <c r="CS43" i="1" s="1"/>
  <c r="CT6" i="1"/>
  <c r="CT7" i="1" s="1"/>
  <c r="BU9" i="25"/>
  <c r="BU13" i="25" s="1"/>
  <c r="CT60" i="1" s="1"/>
  <c r="CT34" i="1"/>
  <c r="CU20" i="1"/>
  <c r="CU18" i="1" s="1"/>
  <c r="CU22" i="1" s="1"/>
  <c r="CU16" i="1" s="1"/>
  <c r="CU15" i="1" s="1"/>
  <c r="CS39" i="1"/>
  <c r="CS65" i="1" l="1"/>
  <c r="CS40" i="1" s="1"/>
  <c r="CT8" i="1"/>
  <c r="CT9" i="1" s="1"/>
  <c r="CT58" i="1" s="1"/>
  <c r="CU21" i="1"/>
  <c r="CT83" i="1"/>
  <c r="CS66" i="1" l="1"/>
  <c r="CS84" i="1"/>
  <c r="CS42" i="1" s="1"/>
  <c r="CS44" i="1" s="1"/>
  <c r="CT59" i="1"/>
  <c r="CT61" i="1" s="1"/>
  <c r="CT85" i="1" s="1"/>
  <c r="CT13" i="1"/>
  <c r="CT38" i="1" s="1"/>
  <c r="CT41" i="1" s="1"/>
  <c r="CT105" i="1"/>
  <c r="CT106" i="1" s="1"/>
  <c r="CT139" i="1" s="1"/>
  <c r="CS45" i="1"/>
  <c r="CU30" i="1"/>
  <c r="CU31" i="1"/>
  <c r="CU24" i="1"/>
  <c r="CU17" i="1" s="1"/>
  <c r="CV36" i="1"/>
  <c r="CV37" i="1" s="1"/>
  <c r="CS90" i="1" l="1"/>
  <c r="CS138" i="1" s="1"/>
  <c r="CS141" i="1" s="1"/>
  <c r="CU6" i="1"/>
  <c r="CU8" i="1" s="1"/>
  <c r="BV9" i="25"/>
  <c r="BV13" i="25" s="1"/>
  <c r="CU60" i="1" s="1"/>
  <c r="CT43" i="1"/>
  <c r="CT65" i="1"/>
  <c r="CT40" i="1" s="1"/>
  <c r="CU34" i="1"/>
  <c r="CT39" i="1"/>
  <c r="CV20" i="1"/>
  <c r="CU7" i="1" l="1"/>
  <c r="CU9" i="1" s="1"/>
  <c r="CU13" i="1" s="1"/>
  <c r="CU38" i="1" s="1"/>
  <c r="CU41" i="1" s="1"/>
  <c r="CT84" i="1"/>
  <c r="CT42" i="1" s="1"/>
  <c r="CT66" i="1"/>
  <c r="CU83" i="1"/>
  <c r="CV18" i="1"/>
  <c r="CV22" i="1" s="1"/>
  <c r="CV16" i="1" s="1"/>
  <c r="CV15" i="1" s="1"/>
  <c r="CU105" i="1" l="1"/>
  <c r="CU106" i="1" s="1"/>
  <c r="CU139" i="1" s="1"/>
  <c r="CU58" i="1"/>
  <c r="CU59" i="1"/>
  <c r="CT90" i="1"/>
  <c r="CT138" i="1" s="1"/>
  <c r="CT141" i="1" s="1"/>
  <c r="CT45" i="1"/>
  <c r="CV21" i="1"/>
  <c r="CT44" i="1"/>
  <c r="CU61" i="1" l="1"/>
  <c r="CU85" i="1" s="1"/>
  <c r="CU43" i="1" s="1"/>
  <c r="CV30" i="1"/>
  <c r="CV31" i="1"/>
  <c r="CU39" i="1"/>
  <c r="CV24" i="1"/>
  <c r="CV17" i="1" s="1"/>
  <c r="CW36" i="1"/>
  <c r="CW37" i="1" s="1"/>
  <c r="CV6" i="1" l="1"/>
  <c r="CV7" i="1" s="1"/>
  <c r="BW9" i="25"/>
  <c r="BW13" i="25" s="1"/>
  <c r="CV60" i="1" s="1"/>
  <c r="CU65" i="1"/>
  <c r="CU40" i="1" s="1"/>
  <c r="CV34" i="1"/>
  <c r="CW20" i="1"/>
  <c r="CU66" i="1" l="1"/>
  <c r="CU84" i="1"/>
  <c r="CU42" i="1" s="1"/>
  <c r="CU44" i="1" s="1"/>
  <c r="CV8" i="1"/>
  <c r="CV9" i="1" s="1"/>
  <c r="CU45" i="1"/>
  <c r="CV83" i="1"/>
  <c r="CW18" i="1"/>
  <c r="CW22" i="1" s="1"/>
  <c r="CW16" i="1" s="1"/>
  <c r="CW15" i="1" s="1"/>
  <c r="CU90" i="1" l="1"/>
  <c r="CU138" i="1" s="1"/>
  <c r="CU141" i="1" s="1"/>
  <c r="CV13" i="1"/>
  <c r="CV38" i="1" s="1"/>
  <c r="CV41" i="1" s="1"/>
  <c r="CV59" i="1"/>
  <c r="CV105" i="1"/>
  <c r="CV106" i="1" s="1"/>
  <c r="CV139" i="1" s="1"/>
  <c r="CV58" i="1"/>
  <c r="CW21" i="1"/>
  <c r="CV61" i="1" l="1"/>
  <c r="CV85" i="1" s="1"/>
  <c r="CV43" i="1" s="1"/>
  <c r="CW30" i="1"/>
  <c r="CW31" i="1"/>
  <c r="CV39" i="1"/>
  <c r="CW24" i="1"/>
  <c r="CW17" i="1" s="1"/>
  <c r="CX36" i="1"/>
  <c r="CX37" i="1" s="1"/>
  <c r="CV65" i="1" l="1"/>
  <c r="CV40" i="1" s="1"/>
  <c r="CW6" i="1"/>
  <c r="CW8" i="1" s="1"/>
  <c r="BX9" i="25"/>
  <c r="BX13" i="25" s="1"/>
  <c r="CW60" i="1" s="1"/>
  <c r="CW34" i="1"/>
  <c r="CX20" i="1"/>
  <c r="CX18" i="1" s="1"/>
  <c r="CX22" i="1" s="1"/>
  <c r="CX16" i="1" s="1"/>
  <c r="CX15" i="1" s="1"/>
  <c r="CV66" i="1" l="1"/>
  <c r="CV84" i="1"/>
  <c r="CV90" i="1" s="1"/>
  <c r="CV138" i="1" s="1"/>
  <c r="CV141" i="1" s="1"/>
  <c r="CW7" i="1"/>
  <c r="CW9" i="1" s="1"/>
  <c r="CW105" i="1" s="1"/>
  <c r="CW106" i="1" s="1"/>
  <c r="CV42" i="1"/>
  <c r="CV44" i="1" s="1"/>
  <c r="CX21" i="1"/>
  <c r="CW83" i="1"/>
  <c r="CW58" i="1" l="1"/>
  <c r="CW13" i="1"/>
  <c r="CW38" i="1" s="1"/>
  <c r="CW41" i="1" s="1"/>
  <c r="CW59" i="1"/>
  <c r="CV45" i="1"/>
  <c r="CX24" i="1"/>
  <c r="CX17" i="1" s="1"/>
  <c r="CY36" i="1"/>
  <c r="CY37" i="1" s="1"/>
  <c r="CX30" i="1"/>
  <c r="CX31" i="1"/>
  <c r="CW139" i="1"/>
  <c r="CW61" i="1" l="1"/>
  <c r="CW85" i="1" s="1"/>
  <c r="CW43" i="1" s="1"/>
  <c r="CX6" i="1"/>
  <c r="CX8" i="1" s="1"/>
  <c r="BY9" i="25"/>
  <c r="BY13" i="25" s="1"/>
  <c r="CX60" i="1" s="1"/>
  <c r="CX34" i="1"/>
  <c r="CW39" i="1"/>
  <c r="CY20" i="1"/>
  <c r="CX7" i="1" l="1"/>
  <c r="CX9" i="1" s="1"/>
  <c r="CX13" i="1" s="1"/>
  <c r="CX38" i="1" s="1"/>
  <c r="CX41" i="1" s="1"/>
  <c r="CW65" i="1"/>
  <c r="CW40" i="1" s="1"/>
  <c r="CY18" i="1"/>
  <c r="CY22" i="1" s="1"/>
  <c r="CY16" i="1" s="1"/>
  <c r="CY15" i="1" s="1"/>
  <c r="CX83" i="1"/>
  <c r="CX58" i="1" l="1"/>
  <c r="CX59" i="1"/>
  <c r="CW66" i="1"/>
  <c r="CW84" i="1"/>
  <c r="CW42" i="1" s="1"/>
  <c r="CW44" i="1" s="1"/>
  <c r="CX105" i="1"/>
  <c r="CX106" i="1" s="1"/>
  <c r="CX139" i="1" s="1"/>
  <c r="CW45" i="1"/>
  <c r="CY21" i="1"/>
  <c r="CX61" i="1" l="1"/>
  <c r="CX85" i="1" s="1"/>
  <c r="CX43" i="1" s="1"/>
  <c r="CW90" i="1"/>
  <c r="CW138" i="1" s="1"/>
  <c r="CW141" i="1" s="1"/>
  <c r="CX39" i="1"/>
  <c r="CY24" i="1"/>
  <c r="CY17" i="1" s="1"/>
  <c r="CZ36" i="1"/>
  <c r="CZ37" i="1" s="1"/>
  <c r="CY30" i="1"/>
  <c r="CY31" i="1"/>
  <c r="CX65" i="1" l="1"/>
  <c r="CX40" i="1" s="1"/>
  <c r="CY6" i="1"/>
  <c r="CY8" i="1" s="1"/>
  <c r="BZ9" i="25"/>
  <c r="BZ13" i="25" s="1"/>
  <c r="CY60" i="1" s="1"/>
  <c r="CY34" i="1"/>
  <c r="CZ20" i="1"/>
  <c r="CZ18" i="1" s="1"/>
  <c r="CZ22" i="1" s="1"/>
  <c r="CZ16" i="1" s="1"/>
  <c r="CZ15" i="1" s="1"/>
  <c r="CX66" i="1" l="1"/>
  <c r="CX84" i="1"/>
  <c r="CX90" i="1" s="1"/>
  <c r="CX138" i="1" s="1"/>
  <c r="CX141" i="1" s="1"/>
  <c r="CY7" i="1"/>
  <c r="CY9" i="1" s="1"/>
  <c r="CY59" i="1" s="1"/>
  <c r="CX42" i="1"/>
  <c r="CX44" i="1" s="1"/>
  <c r="CZ21" i="1"/>
  <c r="CY83" i="1"/>
  <c r="CY105" i="1" l="1"/>
  <c r="CY106" i="1" s="1"/>
  <c r="CY139" i="1" s="1"/>
  <c r="CY58" i="1"/>
  <c r="CY61" i="1" s="1"/>
  <c r="CY85" i="1" s="1"/>
  <c r="CY13" i="1"/>
  <c r="CY38" i="1" s="1"/>
  <c r="CY41" i="1" s="1"/>
  <c r="CX45" i="1"/>
  <c r="CZ30" i="1"/>
  <c r="CZ31" i="1"/>
  <c r="CZ24" i="1"/>
  <c r="CZ17" i="1" s="1"/>
  <c r="DA36" i="1"/>
  <c r="DA37" i="1" s="1"/>
  <c r="CZ6" i="1" l="1"/>
  <c r="CZ7" i="1" s="1"/>
  <c r="CA9" i="25"/>
  <c r="CA13" i="25" s="1"/>
  <c r="CZ60" i="1" s="1"/>
  <c r="CY43" i="1"/>
  <c r="CY65" i="1"/>
  <c r="CY40" i="1" s="1"/>
  <c r="CZ34" i="1"/>
  <c r="CY39" i="1"/>
  <c r="DA20" i="1"/>
  <c r="CZ8" i="1" l="1"/>
  <c r="CZ9" i="1" s="1"/>
  <c r="CZ58" i="1" s="1"/>
  <c r="CY84" i="1"/>
  <c r="CY90" i="1" s="1"/>
  <c r="CY138" i="1" s="1"/>
  <c r="CY141" i="1" s="1"/>
  <c r="CY66" i="1"/>
  <c r="DA18" i="1"/>
  <c r="DA22" i="1" s="1"/>
  <c r="DA16" i="1" s="1"/>
  <c r="DA15" i="1" s="1"/>
  <c r="CZ83" i="1"/>
  <c r="CZ105" i="1" l="1"/>
  <c r="CZ106" i="1" s="1"/>
  <c r="CZ139" i="1" s="1"/>
  <c r="CZ59" i="1"/>
  <c r="CZ61" i="1" s="1"/>
  <c r="CZ85" i="1" s="1"/>
  <c r="CZ13" i="1"/>
  <c r="CZ38" i="1" s="1"/>
  <c r="CZ41" i="1" s="1"/>
  <c r="CY42" i="1"/>
  <c r="CY44" i="1" s="1"/>
  <c r="DA21" i="1"/>
  <c r="CY45" i="1" l="1"/>
  <c r="CZ43" i="1"/>
  <c r="CZ65" i="1"/>
  <c r="CZ40" i="1" s="1"/>
  <c r="DA24" i="1"/>
  <c r="DA17" i="1" s="1"/>
  <c r="DB36" i="1"/>
  <c r="DB37" i="1" s="1"/>
  <c r="DA30" i="1"/>
  <c r="DA31" i="1"/>
  <c r="CZ39" i="1"/>
  <c r="DA6" i="1" l="1"/>
  <c r="DA7" i="1" s="1"/>
  <c r="CB9" i="25"/>
  <c r="CB13" i="25" s="1"/>
  <c r="DA60" i="1" s="1"/>
  <c r="CZ84" i="1"/>
  <c r="CZ90" i="1" s="1"/>
  <c r="CZ138" i="1" s="1"/>
  <c r="CZ141" i="1" s="1"/>
  <c r="CZ66" i="1"/>
  <c r="DA34" i="1"/>
  <c r="DB20" i="1"/>
  <c r="DA8" i="1" l="1"/>
  <c r="DA9" i="1" s="1"/>
  <c r="DA13" i="1" s="1"/>
  <c r="DA38" i="1" s="1"/>
  <c r="DA41" i="1" s="1"/>
  <c r="CZ45" i="1"/>
  <c r="DA83" i="1"/>
  <c r="DB18" i="1"/>
  <c r="DB22" i="1" s="1"/>
  <c r="DB16" i="1" s="1"/>
  <c r="DB15" i="1" s="1"/>
  <c r="DA59" i="1" l="1"/>
  <c r="DA58" i="1"/>
  <c r="DA105" i="1"/>
  <c r="DA106" i="1" s="1"/>
  <c r="DA139" i="1" s="1"/>
  <c r="CZ42" i="1"/>
  <c r="CZ44" i="1" s="1"/>
  <c r="DB21" i="1"/>
  <c r="DA61" i="1" l="1"/>
  <c r="DA85" i="1" s="1"/>
  <c r="DA43" i="1" s="1"/>
  <c r="DB24" i="1"/>
  <c r="DB17" i="1" s="1"/>
  <c r="DC36" i="1"/>
  <c r="DC37" i="1" s="1"/>
  <c r="DB30" i="1"/>
  <c r="DB31" i="1"/>
  <c r="DA39" i="1"/>
  <c r="DA65" i="1" l="1"/>
  <c r="DA40" i="1" s="1"/>
  <c r="DB6" i="1"/>
  <c r="DB7" i="1" s="1"/>
  <c r="CC9" i="25"/>
  <c r="CC13" i="25" s="1"/>
  <c r="DB60" i="1" s="1"/>
  <c r="DB34" i="1"/>
  <c r="DC20" i="1"/>
  <c r="DA66" i="1" l="1"/>
  <c r="DA84" i="1"/>
  <c r="DA42" i="1" s="1"/>
  <c r="DA44" i="1" s="1"/>
  <c r="DB8" i="1"/>
  <c r="DB9" i="1" s="1"/>
  <c r="DA45" i="1"/>
  <c r="DB83" i="1"/>
  <c r="DC18" i="1"/>
  <c r="DC22" i="1" s="1"/>
  <c r="DC16" i="1" s="1"/>
  <c r="DC15" i="1" s="1"/>
  <c r="DA90" i="1" l="1"/>
  <c r="DA138" i="1" s="1"/>
  <c r="DA141" i="1" s="1"/>
  <c r="DB59" i="1"/>
  <c r="DB105" i="1"/>
  <c r="DB106" i="1" s="1"/>
  <c r="DB139" i="1" s="1"/>
  <c r="DB58" i="1"/>
  <c r="DB13" i="1"/>
  <c r="DB38" i="1" s="1"/>
  <c r="DB41" i="1" s="1"/>
  <c r="DC21" i="1"/>
  <c r="DB61" i="1" l="1"/>
  <c r="DB85" i="1" s="1"/>
  <c r="DB43" i="1" s="1"/>
  <c r="DB39" i="1"/>
  <c r="DC24" i="1"/>
  <c r="DC17" i="1" s="1"/>
  <c r="DD36" i="1"/>
  <c r="DD37" i="1" s="1"/>
  <c r="DC30" i="1"/>
  <c r="DC31" i="1"/>
  <c r="DB65" i="1" l="1"/>
  <c r="DB40" i="1" s="1"/>
  <c r="DC6" i="1"/>
  <c r="DC7" i="1" s="1"/>
  <c r="CD9" i="25"/>
  <c r="CD13" i="25" s="1"/>
  <c r="DC60" i="1" s="1"/>
  <c r="DC34" i="1"/>
  <c r="DD20" i="1"/>
  <c r="DD18" i="1" s="1"/>
  <c r="DD22" i="1" s="1"/>
  <c r="DD16" i="1" s="1"/>
  <c r="DD15" i="1" s="1"/>
  <c r="DB66" i="1" l="1"/>
  <c r="DB84" i="1"/>
  <c r="DB42" i="1" s="1"/>
  <c r="DB44" i="1" s="1"/>
  <c r="DC8" i="1"/>
  <c r="DC9" i="1" s="1"/>
  <c r="DC58" i="1" s="1"/>
  <c r="DB45" i="1"/>
  <c r="DD21" i="1"/>
  <c r="DC83" i="1"/>
  <c r="DB90" i="1" l="1"/>
  <c r="DB138" i="1" s="1"/>
  <c r="DB141" i="1" s="1"/>
  <c r="DC59" i="1"/>
  <c r="DC61" i="1" s="1"/>
  <c r="DC85" i="1" s="1"/>
  <c r="DC43" i="1" s="1"/>
  <c r="DC13" i="1"/>
  <c r="DC38" i="1" s="1"/>
  <c r="DC41" i="1" s="1"/>
  <c r="DC105" i="1"/>
  <c r="DC106" i="1" s="1"/>
  <c r="DC139" i="1" s="1"/>
  <c r="DD24" i="1"/>
  <c r="DD17" i="1" s="1"/>
  <c r="DE36" i="1"/>
  <c r="DE37" i="1" s="1"/>
  <c r="DD30" i="1"/>
  <c r="DD31" i="1"/>
  <c r="DD6" i="1" l="1"/>
  <c r="DD8" i="1" s="1"/>
  <c r="CE9" i="25"/>
  <c r="CE13" i="25" s="1"/>
  <c r="DD60" i="1" s="1"/>
  <c r="DC65" i="1"/>
  <c r="DC40" i="1" s="1"/>
  <c r="DD34" i="1"/>
  <c r="DC39" i="1"/>
  <c r="DE20" i="1"/>
  <c r="DD7" i="1" l="1"/>
  <c r="DD9" i="1" s="1"/>
  <c r="DD105" i="1" s="1"/>
  <c r="DD106" i="1" s="1"/>
  <c r="DC84" i="1"/>
  <c r="DC90" i="1" s="1"/>
  <c r="DC138" i="1" s="1"/>
  <c r="DC141" i="1" s="1"/>
  <c r="DC66" i="1"/>
  <c r="DD83" i="1"/>
  <c r="DE18" i="1"/>
  <c r="DE22" i="1" s="1"/>
  <c r="DE16" i="1" s="1"/>
  <c r="DE15" i="1" s="1"/>
  <c r="DD59" i="1" l="1"/>
  <c r="DD58" i="1"/>
  <c r="DD13" i="1"/>
  <c r="DD38" i="1" s="1"/>
  <c r="DD41" i="1" s="1"/>
  <c r="DC42" i="1"/>
  <c r="DC44" i="1" s="1"/>
  <c r="DE21" i="1"/>
  <c r="DD139" i="1"/>
  <c r="DD61" i="1" l="1"/>
  <c r="DD85" i="1" s="1"/>
  <c r="DD43" i="1" s="1"/>
  <c r="DC45" i="1"/>
  <c r="DE30" i="1"/>
  <c r="DE31" i="1"/>
  <c r="DE24" i="1"/>
  <c r="DE17" i="1" s="1"/>
  <c r="DF36" i="1"/>
  <c r="DF37" i="1" s="1"/>
  <c r="DD39" i="1"/>
  <c r="DD65" i="1" l="1"/>
  <c r="DD40" i="1" s="1"/>
  <c r="DE6" i="1"/>
  <c r="DE8" i="1" s="1"/>
  <c r="CF9" i="25"/>
  <c r="CF13" i="25" s="1"/>
  <c r="DE60" i="1" s="1"/>
  <c r="DE34" i="1"/>
  <c r="DF20" i="1"/>
  <c r="DF18" i="1" s="1"/>
  <c r="DF22" i="1" s="1"/>
  <c r="DF16" i="1" s="1"/>
  <c r="DF15" i="1" s="1"/>
  <c r="DD66" i="1" l="1"/>
  <c r="DD84" i="1"/>
  <c r="DD42" i="1" s="1"/>
  <c r="DD44" i="1" s="1"/>
  <c r="DE7" i="1"/>
  <c r="DE9" i="1" s="1"/>
  <c r="DE105" i="1" s="1"/>
  <c r="DE106" i="1" s="1"/>
  <c r="DD45" i="1"/>
  <c r="DF21" i="1"/>
  <c r="DE83" i="1"/>
  <c r="DD90" i="1" l="1"/>
  <c r="DD138" i="1" s="1"/>
  <c r="DD141" i="1" s="1"/>
  <c r="DE13" i="1"/>
  <c r="DE38" i="1" s="1"/>
  <c r="DE41" i="1" s="1"/>
  <c r="DE59" i="1"/>
  <c r="DE58" i="1"/>
  <c r="DF24" i="1"/>
  <c r="DF17" i="1" s="1"/>
  <c r="DG36" i="1"/>
  <c r="DG37" i="1" s="1"/>
  <c r="DF30" i="1"/>
  <c r="DF31" i="1"/>
  <c r="DE139" i="1"/>
  <c r="DF6" i="1" l="1"/>
  <c r="DF8" i="1" s="1"/>
  <c r="CG9" i="25"/>
  <c r="CG13" i="25" s="1"/>
  <c r="DF60" i="1" s="1"/>
  <c r="DE61" i="1"/>
  <c r="DE85" i="1" s="1"/>
  <c r="DE43" i="1" s="1"/>
  <c r="DF34" i="1"/>
  <c r="DG20" i="1"/>
  <c r="DG18" i="1" s="1"/>
  <c r="DG22" i="1" s="1"/>
  <c r="DG16" i="1" s="1"/>
  <c r="DG15" i="1" s="1"/>
  <c r="DE39" i="1"/>
  <c r="DE65" i="1" l="1"/>
  <c r="DE40" i="1" s="1"/>
  <c r="DF7" i="1"/>
  <c r="DF9" i="1" s="1"/>
  <c r="E22" i="5"/>
  <c r="F22" i="5"/>
  <c r="G22" i="5"/>
  <c r="H22" i="5"/>
  <c r="I22" i="5"/>
  <c r="J22" i="5"/>
  <c r="K22" i="5"/>
  <c r="DG21" i="1"/>
  <c r="DF83" i="1"/>
  <c r="DE66" i="1" l="1"/>
  <c r="DE84" i="1"/>
  <c r="DE45" i="1" s="1"/>
  <c r="DF105" i="1"/>
  <c r="DF106" i="1" s="1"/>
  <c r="DF139" i="1" s="1"/>
  <c r="DF59" i="1"/>
  <c r="DF13" i="1"/>
  <c r="DF38" i="1" s="1"/>
  <c r="DF41" i="1" s="1"/>
  <c r="DF58" i="1"/>
  <c r="DE42" i="1"/>
  <c r="DE44" i="1" s="1"/>
  <c r="DG30" i="1"/>
  <c r="DG31" i="1"/>
  <c r="DG24" i="1"/>
  <c r="DG17" i="1" s="1"/>
  <c r="DE90" i="1" l="1"/>
  <c r="DE138" i="1" s="1"/>
  <c r="DE141" i="1" s="1"/>
  <c r="DF61" i="1"/>
  <c r="DF85" i="1" s="1"/>
  <c r="DF43" i="1" s="1"/>
  <c r="DG6" i="1"/>
  <c r="DG8" i="1" s="1"/>
  <c r="CH9" i="25"/>
  <c r="CH13" i="25" s="1"/>
  <c r="DG60" i="1" s="1"/>
  <c r="E24" i="5"/>
  <c r="F24" i="5"/>
  <c r="G24" i="5"/>
  <c r="H24" i="5"/>
  <c r="I24" i="5"/>
  <c r="J24" i="5"/>
  <c r="K24" i="5"/>
  <c r="DG34" i="1"/>
  <c r="DF39" i="1"/>
  <c r="DF65" i="1" l="1"/>
  <c r="DF40" i="1" s="1"/>
  <c r="DG7" i="1"/>
  <c r="DG9" i="1" s="1"/>
  <c r="G29" i="5"/>
  <c r="H29" i="5"/>
  <c r="I29" i="5"/>
  <c r="J29" i="5"/>
  <c r="K29" i="5"/>
  <c r="DG83" i="1"/>
  <c r="G35" i="5"/>
  <c r="G36" i="5" s="1"/>
  <c r="H35" i="5"/>
  <c r="H36" i="5" s="1"/>
  <c r="I35" i="5"/>
  <c r="I36" i="5" s="1"/>
  <c r="J35" i="5"/>
  <c r="J36" i="5" s="1"/>
  <c r="K35" i="5"/>
  <c r="K36" i="5" s="1"/>
  <c r="F19" i="5"/>
  <c r="F21" i="5" s="1"/>
  <c r="G19" i="5"/>
  <c r="G21" i="5" s="1"/>
  <c r="H19" i="5"/>
  <c r="H21" i="5" s="1"/>
  <c r="I19" i="5"/>
  <c r="I21" i="5" s="1"/>
  <c r="J19" i="5"/>
  <c r="J21" i="5" s="1"/>
  <c r="DF66" i="1" l="1"/>
  <c r="DF84" i="1"/>
  <c r="DF90" i="1" s="1"/>
  <c r="DF138" i="1" s="1"/>
  <c r="DF141" i="1" s="1"/>
  <c r="DG13" i="1"/>
  <c r="DG38" i="1" s="1"/>
  <c r="DG41" i="1" s="1"/>
  <c r="DG58" i="1"/>
  <c r="K27" i="5" s="1"/>
  <c r="K19" i="5"/>
  <c r="K21" i="5" s="1"/>
  <c r="K25" i="5" s="1"/>
  <c r="DG105" i="1"/>
  <c r="DG106" i="1" s="1"/>
  <c r="DG139" i="1" s="1"/>
  <c r="DG59" i="1"/>
  <c r="DF42" i="1"/>
  <c r="DF44" i="1" s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F27" i="5"/>
  <c r="G27" i="5"/>
  <c r="H27" i="5"/>
  <c r="I27" i="5"/>
  <c r="J27" i="5"/>
  <c r="DG61" i="1" l="1"/>
  <c r="DG85" i="1" s="1"/>
  <c r="DG43" i="1" s="1"/>
  <c r="K28" i="5"/>
  <c r="K30" i="5" s="1"/>
  <c r="K32" i="5" s="1"/>
  <c r="K33" i="5" s="1"/>
  <c r="I30" i="5"/>
  <c r="I32" i="5" s="1"/>
  <c r="I33" i="5" s="1"/>
  <c r="DF45" i="1"/>
  <c r="J30" i="5"/>
  <c r="J32" i="5" s="1"/>
  <c r="J38" i="5" s="1"/>
  <c r="G30" i="5"/>
  <c r="G32" i="5" s="1"/>
  <c r="H30" i="5"/>
  <c r="H32" i="5" s="1"/>
  <c r="H38" i="5" s="1"/>
  <c r="DG39" i="1"/>
  <c r="DG65" i="1" l="1"/>
  <c r="DG40" i="1" s="1"/>
  <c r="J33" i="5"/>
  <c r="I38" i="5"/>
  <c r="I39" i="5" s="1"/>
  <c r="K38" i="5"/>
  <c r="K42" i="5" s="1"/>
  <c r="K43" i="5" s="1"/>
  <c r="H33" i="5"/>
  <c r="H39" i="5"/>
  <c r="H42" i="5"/>
  <c r="H43" i="5" s="1"/>
  <c r="J39" i="5"/>
  <c r="J42" i="5"/>
  <c r="J43" i="5" s="1"/>
  <c r="G33" i="5"/>
  <c r="G38" i="5"/>
  <c r="DG66" i="1" l="1"/>
  <c r="DG84" i="1"/>
  <c r="DG42" i="1" s="1"/>
  <c r="DG44" i="1" s="1"/>
  <c r="DG45" i="1"/>
  <c r="I42" i="5"/>
  <c r="I43" i="5" s="1"/>
  <c r="K39" i="5"/>
  <c r="G39" i="5"/>
  <c r="G42" i="5"/>
  <c r="G43" i="5" s="1"/>
  <c r="DG90" i="1" l="1"/>
  <c r="DG138" i="1" s="1"/>
  <c r="DG141" i="1" s="1"/>
  <c r="F14" i="26"/>
  <c r="I23" i="24"/>
  <c r="P23" i="24" s="1"/>
  <c r="K14" i="26" l="1"/>
  <c r="G14" i="26"/>
  <c r="I14" i="26"/>
  <c r="E19" i="5" l="1"/>
  <c r="E21" i="5" s="1"/>
  <c r="F25" i="5" s="1"/>
  <c r="J36" i="24"/>
  <c r="J37" i="24" s="1"/>
  <c r="J39" i="24" s="1"/>
  <c r="J50" i="24"/>
  <c r="I50" i="24"/>
  <c r="I36" i="24"/>
  <c r="F26" i="26"/>
  <c r="G26" i="26" s="1"/>
  <c r="E23" i="5" l="1"/>
  <c r="F27" i="26"/>
  <c r="G27" i="26" s="1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G12" i="26" s="1"/>
  <c r="AH139" i="1"/>
  <c r="AI139" i="1"/>
  <c r="F18" i="26"/>
  <c r="G18" i="26" s="1"/>
  <c r="I28" i="24"/>
  <c r="E27" i="5"/>
  <c r="K19" i="26" l="1"/>
  <c r="G19" i="26"/>
  <c r="F21" i="26"/>
  <c r="G21" i="26" s="1"/>
  <c r="I31" i="24"/>
  <c r="AI45" i="1"/>
  <c r="P28" i="24"/>
  <c r="I22" i="24"/>
  <c r="P20" i="24"/>
  <c r="P22" i="24" s="1"/>
  <c r="K18" i="26"/>
  <c r="K40" i="24"/>
  <c r="K43" i="24"/>
  <c r="K44" i="24" s="1"/>
  <c r="AI138" i="1"/>
  <c r="AI141" i="1" s="1"/>
  <c r="AM31" i="1"/>
  <c r="AN31" i="1"/>
  <c r="L36" i="24"/>
  <c r="L50" i="24"/>
  <c r="I12" i="26"/>
  <c r="F13" i="26"/>
  <c r="G13" i="26" s="1"/>
  <c r="K12" i="26"/>
  <c r="K13" i="26" s="1"/>
  <c r="AH42" i="1"/>
  <c r="M30" i="24" l="1"/>
  <c r="H20" i="26"/>
  <c r="AI42" i="1"/>
  <c r="AI44" i="1" s="1"/>
  <c r="AH44" i="1"/>
  <c r="AH45" i="1"/>
  <c r="F23" i="26"/>
  <c r="G23" i="26" s="1"/>
  <c r="I33" i="24"/>
  <c r="I39" i="24" s="1"/>
  <c r="AN34" i="1"/>
  <c r="AM34" i="1"/>
  <c r="F15" i="26"/>
  <c r="I24" i="24"/>
  <c r="P24" i="24" s="1"/>
  <c r="I13" i="26"/>
  <c r="M36" i="24"/>
  <c r="M37" i="24" s="1"/>
  <c r="M50" i="24"/>
  <c r="L37" i="24"/>
  <c r="L39" i="24" s="1"/>
  <c r="K15" i="26" l="1"/>
  <c r="G15" i="26"/>
  <c r="AM61" i="1"/>
  <c r="AM85" i="1" s="1"/>
  <c r="AM43" i="1" s="1"/>
  <c r="N30" i="24"/>
  <c r="N31" i="24" s="1"/>
  <c r="N33" i="24" s="1"/>
  <c r="N34" i="24" s="1"/>
  <c r="M31" i="24"/>
  <c r="M33" i="24" s="1"/>
  <c r="M34" i="24" s="1"/>
  <c r="K20" i="26"/>
  <c r="K21" i="26" s="1"/>
  <c r="K23" i="26" s="1"/>
  <c r="K24" i="26" s="1"/>
  <c r="H21" i="26"/>
  <c r="H23" i="26" s="1"/>
  <c r="H24" i="26" s="1"/>
  <c r="M39" i="24"/>
  <c r="M43" i="24" s="1"/>
  <c r="M44" i="24" s="1"/>
  <c r="AJ138" i="1"/>
  <c r="AJ141" i="1" s="1"/>
  <c r="E29" i="5"/>
  <c r="E30" i="5" s="1"/>
  <c r="E32" i="5" s="1"/>
  <c r="F29" i="5"/>
  <c r="F30" i="5" s="1"/>
  <c r="F32" i="5" s="1"/>
  <c r="F33" i="5" s="1"/>
  <c r="AN61" i="1"/>
  <c r="I34" i="24"/>
  <c r="H26" i="26"/>
  <c r="H27" i="26" s="1"/>
  <c r="N50" i="24"/>
  <c r="N36" i="24"/>
  <c r="N37" i="24" s="1"/>
  <c r="AM83" i="1"/>
  <c r="E35" i="5"/>
  <c r="E36" i="5" s="1"/>
  <c r="I40" i="24"/>
  <c r="I43" i="24"/>
  <c r="I44" i="24" s="1"/>
  <c r="F35" i="5"/>
  <c r="F36" i="5" s="1"/>
  <c r="AN83" i="1"/>
  <c r="L40" i="24"/>
  <c r="L43" i="24"/>
  <c r="L44" i="24" s="1"/>
  <c r="F29" i="26"/>
  <c r="G29" i="26" s="1"/>
  <c r="F24" i="26"/>
  <c r="G24" i="26" s="1"/>
  <c r="AK138" i="1"/>
  <c r="AK141" i="1" s="1"/>
  <c r="AH138" i="1"/>
  <c r="AH141" i="1" s="1"/>
  <c r="AI145" i="1"/>
  <c r="AI146" i="1" s="1"/>
  <c r="AM65" i="1" l="1"/>
  <c r="AM40" i="1" s="1"/>
  <c r="N39" i="24"/>
  <c r="N40" i="24" s="1"/>
  <c r="P33" i="24"/>
  <c r="P34" i="24" s="1"/>
  <c r="M40" i="24"/>
  <c r="I23" i="26"/>
  <c r="P30" i="24"/>
  <c r="P31" i="24" s="1"/>
  <c r="E33" i="5"/>
  <c r="E38" i="5"/>
  <c r="E39" i="5" s="1"/>
  <c r="AM66" i="1"/>
  <c r="AL138" i="1"/>
  <c r="AL141" i="1" s="1"/>
  <c r="H52" i="24"/>
  <c r="AN85" i="1"/>
  <c r="F38" i="5"/>
  <c r="F42" i="5" s="1"/>
  <c r="F43" i="5" s="1"/>
  <c r="C52" i="24"/>
  <c r="H53" i="24"/>
  <c r="G53" i="24"/>
  <c r="D53" i="24"/>
  <c r="E52" i="24"/>
  <c r="D52" i="24"/>
  <c r="F53" i="24"/>
  <c r="G52" i="24"/>
  <c r="F52" i="24"/>
  <c r="C53" i="24"/>
  <c r="E53" i="24"/>
  <c r="AN65" i="1"/>
  <c r="AN40" i="1" s="1"/>
  <c r="K26" i="26"/>
  <c r="K27" i="26" s="1"/>
  <c r="K29" i="26" s="1"/>
  <c r="K33" i="26" s="1"/>
  <c r="K34" i="26" s="1"/>
  <c r="I26" i="26"/>
  <c r="P36" i="24"/>
  <c r="P37" i="24" s="1"/>
  <c r="I51" i="24"/>
  <c r="AH148" i="1"/>
  <c r="I24" i="26"/>
  <c r="I27" i="26"/>
  <c r="H29" i="26"/>
  <c r="F30" i="26"/>
  <c r="G30" i="26" s="1"/>
  <c r="F33" i="26"/>
  <c r="G33" i="26" s="1"/>
  <c r="AM84" i="1" l="1"/>
  <c r="AM90" i="1" s="1"/>
  <c r="AM130" i="1" s="1"/>
  <c r="N43" i="24"/>
  <c r="N44" i="24" s="1"/>
  <c r="P39" i="24"/>
  <c r="P40" i="24" s="1"/>
  <c r="AN84" i="1"/>
  <c r="AN66" i="1"/>
  <c r="AM42" i="1"/>
  <c r="AM44" i="1" s="1"/>
  <c r="AS43" i="1"/>
  <c r="AS45" i="1" s="1"/>
  <c r="AR43" i="1"/>
  <c r="AR45" i="1" s="1"/>
  <c r="AP43" i="1"/>
  <c r="AP45" i="1" s="1"/>
  <c r="AO43" i="1"/>
  <c r="AO45" i="1" s="1"/>
  <c r="AQ43" i="1"/>
  <c r="AQ45" i="1" s="1"/>
  <c r="AN43" i="1"/>
  <c r="E42" i="5"/>
  <c r="E43" i="5" s="1"/>
  <c r="F39" i="5"/>
  <c r="K30" i="26"/>
  <c r="J51" i="24"/>
  <c r="AI148" i="1"/>
  <c r="AH151" i="1"/>
  <c r="I49" i="24"/>
  <c r="F34" i="26"/>
  <c r="G34" i="26" s="1"/>
  <c r="H30" i="26"/>
  <c r="I30" i="26" s="1"/>
  <c r="I29" i="26"/>
  <c r="H33" i="26"/>
  <c r="AM138" i="1" l="1"/>
  <c r="AM141" i="1" s="1"/>
  <c r="P43" i="24"/>
  <c r="P44" i="24" s="1"/>
  <c r="AN90" i="1"/>
  <c r="AN138" i="1" s="1"/>
  <c r="AN141" i="1" s="1"/>
  <c r="AM45" i="1"/>
  <c r="AN42" i="1"/>
  <c r="AN44" i="1" s="1"/>
  <c r="AO42" i="1"/>
  <c r="AO44" i="1" s="1"/>
  <c r="AP42" i="1"/>
  <c r="AP44" i="1" s="1"/>
  <c r="AQ42" i="1"/>
  <c r="AQ44" i="1" s="1"/>
  <c r="AR42" i="1"/>
  <c r="AR44" i="1" s="1"/>
  <c r="AS42" i="1"/>
  <c r="AS44" i="1" s="1"/>
  <c r="J49" i="24"/>
  <c r="AN45" i="1"/>
  <c r="I46" i="24"/>
  <c r="I47" i="24"/>
  <c r="K51" i="24"/>
  <c r="H34" i="26"/>
  <c r="I34" i="26" s="1"/>
  <c r="I33" i="26"/>
  <c r="I48" i="24"/>
  <c r="AI150" i="1"/>
  <c r="AN130" i="1" l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DA130" i="1" s="1"/>
  <c r="DB130" i="1" s="1"/>
  <c r="DC130" i="1" s="1"/>
  <c r="DD130" i="1" s="1"/>
  <c r="DE130" i="1" s="1"/>
  <c r="DF130" i="1" s="1"/>
  <c r="DG130" i="1" s="1"/>
  <c r="AI151" i="1"/>
  <c r="AJ150" i="1" s="1"/>
  <c r="J46" i="24"/>
  <c r="AH152" i="1"/>
  <c r="J47" i="24"/>
  <c r="I53" i="24"/>
  <c r="I55" i="24"/>
  <c r="I52" i="24"/>
  <c r="I54" i="24"/>
  <c r="L51" i="24"/>
  <c r="J48" i="24" l="1"/>
  <c r="J55" i="24" s="1"/>
  <c r="AI152" i="1"/>
  <c r="M51" i="24"/>
  <c r="J54" i="24"/>
  <c r="J52" i="24"/>
  <c r="J53" i="24" l="1"/>
  <c r="N51" i="24"/>
  <c r="AJ145" i="1" l="1"/>
  <c r="AJ146" i="1" s="1"/>
  <c r="AJ148" i="1" s="1"/>
  <c r="K49" i="24" l="1"/>
  <c r="AJ151" i="1"/>
  <c r="F37" i="26"/>
  <c r="G37" i="26" s="1"/>
  <c r="AK145" i="1"/>
  <c r="AK146" i="1" s="1"/>
  <c r="AK148" i="1" s="1"/>
  <c r="AL145" i="1" l="1"/>
  <c r="AL146" i="1" s="1"/>
  <c r="AL148" i="1" s="1"/>
  <c r="AM128" i="1"/>
  <c r="F36" i="26"/>
  <c r="AK150" i="1"/>
  <c r="AK151" i="1" s="1"/>
  <c r="K48" i="24"/>
  <c r="L49" i="24"/>
  <c r="AL97" i="1" l="1"/>
  <c r="AL100" i="1"/>
  <c r="M49" i="24"/>
  <c r="AL103" i="1"/>
  <c r="AL98" i="1"/>
  <c r="AL99" i="1"/>
  <c r="K53" i="24"/>
  <c r="K55" i="24"/>
  <c r="AN128" i="1"/>
  <c r="AM131" i="1"/>
  <c r="AM132" i="1" s="1"/>
  <c r="AM145" i="1"/>
  <c r="AM146" i="1" s="1"/>
  <c r="AM148" i="1" s="1"/>
  <c r="AL150" i="1"/>
  <c r="AL151" i="1" s="1"/>
  <c r="L48" i="24"/>
  <c r="AM97" i="1" l="1"/>
  <c r="AM99" i="1"/>
  <c r="AM98" i="1"/>
  <c r="AM100" i="1"/>
  <c r="AL102" i="1"/>
  <c r="AL118" i="1" s="1"/>
  <c r="AL119" i="1" s="1"/>
  <c r="AL134" i="1" s="1"/>
  <c r="AM150" i="1"/>
  <c r="AM151" i="1" s="1"/>
  <c r="M48" i="24"/>
  <c r="AN145" i="1"/>
  <c r="AN146" i="1" s="1"/>
  <c r="AN148" i="1" s="1"/>
  <c r="AO128" i="1"/>
  <c r="AN131" i="1"/>
  <c r="AN132" i="1" s="1"/>
  <c r="N49" i="24"/>
  <c r="H37" i="26"/>
  <c r="I37" i="26" s="1"/>
  <c r="L55" i="24"/>
  <c r="L53" i="24"/>
  <c r="AN100" i="1" l="1"/>
  <c r="AN98" i="1"/>
  <c r="AN99" i="1"/>
  <c r="AN97" i="1"/>
  <c r="AM102" i="1"/>
  <c r="M55" i="24"/>
  <c r="M53" i="24"/>
  <c r="AO131" i="1"/>
  <c r="AO132" i="1" s="1"/>
  <c r="AP128" i="1"/>
  <c r="AO145" i="1"/>
  <c r="AO146" i="1" s="1"/>
  <c r="AO148" i="1" s="1"/>
  <c r="N48" i="24"/>
  <c r="AN150" i="1"/>
  <c r="AN151" i="1" s="1"/>
  <c r="H36" i="26"/>
  <c r="AO99" i="1" l="1"/>
  <c r="AO100" i="1"/>
  <c r="AO97" i="1"/>
  <c r="AO98" i="1"/>
  <c r="AN102" i="1"/>
  <c r="AQ128" i="1"/>
  <c r="AP145" i="1"/>
  <c r="AP146" i="1" s="1"/>
  <c r="AP148" i="1" s="1"/>
  <c r="AP131" i="1"/>
  <c r="AP132" i="1" s="1"/>
  <c r="N55" i="24"/>
  <c r="N53" i="24"/>
  <c r="AO150" i="1"/>
  <c r="AO151" i="1" s="1"/>
  <c r="AP99" i="1" l="1"/>
  <c r="AP100" i="1"/>
  <c r="AP98" i="1"/>
  <c r="AP97" i="1"/>
  <c r="AO102" i="1"/>
  <c r="AP150" i="1"/>
  <c r="AP151" i="1" s="1"/>
  <c r="AR128" i="1"/>
  <c r="AQ131" i="1"/>
  <c r="AQ132" i="1" s="1"/>
  <c r="AQ145" i="1"/>
  <c r="AQ146" i="1" s="1"/>
  <c r="AQ148" i="1" s="1"/>
  <c r="AQ99" i="1" s="1"/>
  <c r="AQ97" i="1" l="1"/>
  <c r="AQ98" i="1"/>
  <c r="AQ100" i="1"/>
  <c r="AP102" i="1"/>
  <c r="AQ150" i="1"/>
  <c r="AQ151" i="1" s="1"/>
  <c r="AR145" i="1"/>
  <c r="AR146" i="1" s="1"/>
  <c r="AR148" i="1" s="1"/>
  <c r="AR99" i="1" s="1"/>
  <c r="AR131" i="1"/>
  <c r="AR132" i="1" s="1"/>
  <c r="AS128" i="1"/>
  <c r="AR97" i="1" l="1"/>
  <c r="AR100" i="1"/>
  <c r="AR98" i="1"/>
  <c r="AQ102" i="1"/>
  <c r="AS131" i="1"/>
  <c r="AS132" i="1" s="1"/>
  <c r="AS145" i="1"/>
  <c r="AS146" i="1" s="1"/>
  <c r="AS148" i="1" s="1"/>
  <c r="AT128" i="1"/>
  <c r="AR150" i="1"/>
  <c r="AR151" i="1" s="1"/>
  <c r="AS97" i="1" l="1"/>
  <c r="AS98" i="1"/>
  <c r="AS100" i="1"/>
  <c r="AS99" i="1"/>
  <c r="AR102" i="1"/>
  <c r="AT145" i="1"/>
  <c r="AT146" i="1" s="1"/>
  <c r="AT148" i="1" s="1"/>
  <c r="AT100" i="1" s="1"/>
  <c r="AT131" i="1"/>
  <c r="AT132" i="1" s="1"/>
  <c r="AU128" i="1"/>
  <c r="AS150" i="1"/>
  <c r="AS151" i="1" s="1"/>
  <c r="AT98" i="1" l="1"/>
  <c r="AT97" i="1"/>
  <c r="AT99" i="1"/>
  <c r="AS102" i="1"/>
  <c r="AT150" i="1"/>
  <c r="AT151" i="1" s="1"/>
  <c r="AU145" i="1"/>
  <c r="AU146" i="1" s="1"/>
  <c r="AU148" i="1" s="1"/>
  <c r="AU98" i="1" s="1"/>
  <c r="AU131" i="1"/>
  <c r="AU132" i="1" s="1"/>
  <c r="AV128" i="1"/>
  <c r="AU97" i="1" l="1"/>
  <c r="AU100" i="1"/>
  <c r="AU99" i="1"/>
  <c r="AT102" i="1"/>
  <c r="AU150" i="1"/>
  <c r="AU151" i="1" s="1"/>
  <c r="AV145" i="1"/>
  <c r="AV146" i="1" s="1"/>
  <c r="AV148" i="1" s="1"/>
  <c r="AW128" i="1"/>
  <c r="AV131" i="1"/>
  <c r="AV132" i="1" s="1"/>
  <c r="AV100" i="1" l="1"/>
  <c r="AV97" i="1"/>
  <c r="AV98" i="1"/>
  <c r="AV99" i="1"/>
  <c r="AU102" i="1"/>
  <c r="AV150" i="1"/>
  <c r="AV151" i="1" s="1"/>
  <c r="AX128" i="1"/>
  <c r="AW145" i="1"/>
  <c r="AW146" i="1" s="1"/>
  <c r="AW148" i="1" s="1"/>
  <c r="AW131" i="1"/>
  <c r="AW132" i="1" s="1"/>
  <c r="AW98" i="1" l="1"/>
  <c r="AW97" i="1"/>
  <c r="AW99" i="1"/>
  <c r="AW100" i="1"/>
  <c r="AV102" i="1"/>
  <c r="AW150" i="1"/>
  <c r="AW151" i="1" s="1"/>
  <c r="AX131" i="1"/>
  <c r="AX132" i="1" s="1"/>
  <c r="AX145" i="1"/>
  <c r="AX146" i="1" s="1"/>
  <c r="AX148" i="1" s="1"/>
  <c r="AY128" i="1"/>
  <c r="AX98" i="1" l="1"/>
  <c r="AX97" i="1"/>
  <c r="AX100" i="1"/>
  <c r="AX99" i="1"/>
  <c r="AW102" i="1"/>
  <c r="AX150" i="1"/>
  <c r="AX151" i="1" s="1"/>
  <c r="AY145" i="1"/>
  <c r="AY146" i="1" s="1"/>
  <c r="AY148" i="1" s="1"/>
  <c r="AY97" i="1" s="1"/>
  <c r="AZ128" i="1"/>
  <c r="AY131" i="1"/>
  <c r="AY132" i="1" s="1"/>
  <c r="AY100" i="1" l="1"/>
  <c r="AY98" i="1"/>
  <c r="AY99" i="1"/>
  <c r="AX102" i="1"/>
  <c r="AY150" i="1"/>
  <c r="AY151" i="1" s="1"/>
  <c r="AZ145" i="1"/>
  <c r="AZ146" i="1" s="1"/>
  <c r="AZ148" i="1" s="1"/>
  <c r="AZ100" i="1" s="1"/>
  <c r="BA128" i="1"/>
  <c r="AZ131" i="1"/>
  <c r="AZ132" i="1" s="1"/>
  <c r="AZ99" i="1" l="1"/>
  <c r="AZ97" i="1"/>
  <c r="AZ98" i="1"/>
  <c r="AY102" i="1"/>
  <c r="AZ150" i="1"/>
  <c r="AZ151" i="1" s="1"/>
  <c r="BA131" i="1"/>
  <c r="BA132" i="1" s="1"/>
  <c r="BB128" i="1"/>
  <c r="BA145" i="1"/>
  <c r="BA146" i="1" s="1"/>
  <c r="BA148" i="1" s="1"/>
  <c r="BA99" i="1" l="1"/>
  <c r="BA97" i="1"/>
  <c r="BA100" i="1"/>
  <c r="BA98" i="1"/>
  <c r="AZ102" i="1"/>
  <c r="BA150" i="1"/>
  <c r="BA151" i="1" s="1"/>
  <c r="BB131" i="1"/>
  <c r="BB132" i="1" s="1"/>
  <c r="BB145" i="1"/>
  <c r="BB146" i="1" s="1"/>
  <c r="BB148" i="1" s="1"/>
  <c r="BC128" i="1"/>
  <c r="BB99" i="1" l="1"/>
  <c r="BB97" i="1"/>
  <c r="BB98" i="1"/>
  <c r="BB100" i="1"/>
  <c r="BA102" i="1"/>
  <c r="BB150" i="1"/>
  <c r="BB151" i="1" s="1"/>
  <c r="BC131" i="1"/>
  <c r="BC132" i="1" s="1"/>
  <c r="BC145" i="1"/>
  <c r="BC146" i="1" s="1"/>
  <c r="BC148" i="1" s="1"/>
  <c r="BD128" i="1"/>
  <c r="BC99" i="1" l="1"/>
  <c r="BC98" i="1"/>
  <c r="BC100" i="1"/>
  <c r="BC97" i="1"/>
  <c r="BB102" i="1"/>
  <c r="BE128" i="1"/>
  <c r="BD145" i="1"/>
  <c r="BD146" i="1" s="1"/>
  <c r="BD148" i="1" s="1"/>
  <c r="BD131" i="1"/>
  <c r="BD132" i="1" s="1"/>
  <c r="BC150" i="1"/>
  <c r="BC151" i="1" s="1"/>
  <c r="BD98" i="1" l="1"/>
  <c r="BD100" i="1"/>
  <c r="BD99" i="1"/>
  <c r="BD97" i="1"/>
  <c r="BC102" i="1"/>
  <c r="BD150" i="1"/>
  <c r="BD151" i="1" s="1"/>
  <c r="BE131" i="1"/>
  <c r="BE132" i="1" s="1"/>
  <c r="BE145" i="1"/>
  <c r="BE146" i="1" s="1"/>
  <c r="BE148" i="1" s="1"/>
  <c r="BF128" i="1"/>
  <c r="BE98" i="1" l="1"/>
  <c r="BE97" i="1"/>
  <c r="BE99" i="1"/>
  <c r="BE100" i="1"/>
  <c r="BD102" i="1"/>
  <c r="BF145" i="1"/>
  <c r="BF146" i="1" s="1"/>
  <c r="BF148" i="1" s="1"/>
  <c r="BG128" i="1"/>
  <c r="BF131" i="1"/>
  <c r="BF132" i="1" s="1"/>
  <c r="BE150" i="1"/>
  <c r="BE151" i="1" s="1"/>
  <c r="BF98" i="1" l="1"/>
  <c r="BF100" i="1"/>
  <c r="BF99" i="1"/>
  <c r="BF97" i="1"/>
  <c r="BE102" i="1"/>
  <c r="BG145" i="1"/>
  <c r="BG146" i="1" s="1"/>
  <c r="BG148" i="1" s="1"/>
  <c r="BH128" i="1"/>
  <c r="BG131" i="1"/>
  <c r="BG132" i="1" s="1"/>
  <c r="BF150" i="1"/>
  <c r="BF151" i="1" s="1"/>
  <c r="BG98" i="1" l="1"/>
  <c r="BG97" i="1"/>
  <c r="BG99" i="1"/>
  <c r="BG100" i="1"/>
  <c r="BF102" i="1"/>
  <c r="BI128" i="1"/>
  <c r="BH145" i="1"/>
  <c r="BH146" i="1" s="1"/>
  <c r="BH148" i="1" s="1"/>
  <c r="BH98" i="1" s="1"/>
  <c r="BH131" i="1"/>
  <c r="BH132" i="1" s="1"/>
  <c r="BG150" i="1"/>
  <c r="BG151" i="1" s="1"/>
  <c r="BH97" i="1" l="1"/>
  <c r="BH100" i="1"/>
  <c r="BH99" i="1"/>
  <c r="BG102" i="1"/>
  <c r="BI145" i="1"/>
  <c r="BI146" i="1" s="1"/>
  <c r="BI148" i="1" s="1"/>
  <c r="BI131" i="1"/>
  <c r="BI132" i="1" s="1"/>
  <c r="BJ128" i="1"/>
  <c r="BH150" i="1"/>
  <c r="BH151" i="1" s="1"/>
  <c r="BI97" i="1" l="1"/>
  <c r="BI100" i="1"/>
  <c r="BI98" i="1"/>
  <c r="BI99" i="1"/>
  <c r="BH102" i="1"/>
  <c r="BJ145" i="1"/>
  <c r="BJ146" i="1" s="1"/>
  <c r="BJ148" i="1" s="1"/>
  <c r="BK128" i="1"/>
  <c r="BJ131" i="1"/>
  <c r="BJ132" i="1" s="1"/>
  <c r="BI150" i="1"/>
  <c r="BI151" i="1" s="1"/>
  <c r="BJ100" i="1" l="1"/>
  <c r="BJ98" i="1"/>
  <c r="BJ97" i="1"/>
  <c r="BJ99" i="1"/>
  <c r="BI102" i="1"/>
  <c r="BJ150" i="1"/>
  <c r="BJ151" i="1" s="1"/>
  <c r="BL128" i="1"/>
  <c r="BK145" i="1"/>
  <c r="BK146" i="1" s="1"/>
  <c r="BK148" i="1" s="1"/>
  <c r="BK131" i="1"/>
  <c r="BK132" i="1" s="1"/>
  <c r="BK100" i="1" l="1"/>
  <c r="BK99" i="1"/>
  <c r="BK98" i="1"/>
  <c r="BK97" i="1"/>
  <c r="BJ102" i="1"/>
  <c r="BL145" i="1"/>
  <c r="BL146" i="1" s="1"/>
  <c r="BL148" i="1" s="1"/>
  <c r="BL131" i="1"/>
  <c r="BL132" i="1" s="1"/>
  <c r="BM128" i="1"/>
  <c r="BK150" i="1"/>
  <c r="BK151" i="1" s="1"/>
  <c r="BL100" i="1" l="1"/>
  <c r="BL97" i="1"/>
  <c r="BL98" i="1"/>
  <c r="BL99" i="1"/>
  <c r="BK102" i="1"/>
  <c r="BL150" i="1"/>
  <c r="BL151" i="1" s="1"/>
  <c r="BM131" i="1"/>
  <c r="BM132" i="1" s="1"/>
  <c r="BN128" i="1"/>
  <c r="BM145" i="1"/>
  <c r="BM146" i="1" s="1"/>
  <c r="BM148" i="1" s="1"/>
  <c r="BM100" i="1" l="1"/>
  <c r="BM99" i="1"/>
  <c r="BM98" i="1"/>
  <c r="BM97" i="1"/>
  <c r="BL102" i="1"/>
  <c r="BM150" i="1"/>
  <c r="BM151" i="1" s="1"/>
  <c r="BN131" i="1"/>
  <c r="BN132" i="1" s="1"/>
  <c r="BN145" i="1"/>
  <c r="BN146" i="1" s="1"/>
  <c r="BN148" i="1" s="1"/>
  <c r="BN100" i="1" s="1"/>
  <c r="BO128" i="1"/>
  <c r="BN99" i="1" l="1"/>
  <c r="BN97" i="1"/>
  <c r="BN98" i="1"/>
  <c r="BM102" i="1"/>
  <c r="BN150" i="1"/>
  <c r="BN151" i="1" s="1"/>
  <c r="BP128" i="1"/>
  <c r="BO145" i="1"/>
  <c r="BO146" i="1" s="1"/>
  <c r="BO148" i="1" s="1"/>
  <c r="BO100" i="1" s="1"/>
  <c r="BO131" i="1"/>
  <c r="BO132" i="1" s="1"/>
  <c r="BO97" i="1" l="1"/>
  <c r="BO99" i="1"/>
  <c r="BO98" i="1"/>
  <c r="BN102" i="1"/>
  <c r="BP145" i="1"/>
  <c r="BP146" i="1" s="1"/>
  <c r="BP148" i="1" s="1"/>
  <c r="BP100" i="1" s="1"/>
  <c r="BP131" i="1"/>
  <c r="BP132" i="1" s="1"/>
  <c r="BQ128" i="1"/>
  <c r="BO150" i="1"/>
  <c r="BO151" i="1" s="1"/>
  <c r="BP97" i="1" l="1"/>
  <c r="BP98" i="1"/>
  <c r="BP99" i="1"/>
  <c r="BO102" i="1"/>
  <c r="BQ131" i="1"/>
  <c r="BQ132" i="1" s="1"/>
  <c r="BR128" i="1"/>
  <c r="BQ145" i="1"/>
  <c r="BQ146" i="1" s="1"/>
  <c r="BQ148" i="1" s="1"/>
  <c r="BQ100" i="1" s="1"/>
  <c r="BP150" i="1"/>
  <c r="BP151" i="1" s="1"/>
  <c r="BQ97" i="1" l="1"/>
  <c r="BQ99" i="1"/>
  <c r="BQ98" i="1"/>
  <c r="BP102" i="1"/>
  <c r="BR131" i="1"/>
  <c r="BR132" i="1" s="1"/>
  <c r="BS128" i="1"/>
  <c r="BR145" i="1"/>
  <c r="BR146" i="1" s="1"/>
  <c r="BR148" i="1" s="1"/>
  <c r="BR100" i="1" s="1"/>
  <c r="BQ150" i="1"/>
  <c r="BQ151" i="1" s="1"/>
  <c r="BR99" i="1" l="1"/>
  <c r="BR98" i="1"/>
  <c r="BR97" i="1"/>
  <c r="BQ102" i="1"/>
  <c r="BR150" i="1"/>
  <c r="BR151" i="1" s="1"/>
  <c r="BT128" i="1"/>
  <c r="BS131" i="1"/>
  <c r="BS132" i="1" s="1"/>
  <c r="BS145" i="1"/>
  <c r="BS146" i="1" s="1"/>
  <c r="BS148" i="1" s="1"/>
  <c r="BS100" i="1" s="1"/>
  <c r="BS97" i="1" l="1"/>
  <c r="BS98" i="1"/>
  <c r="BS99" i="1"/>
  <c r="BR102" i="1"/>
  <c r="BT145" i="1"/>
  <c r="BT146" i="1" s="1"/>
  <c r="BT148" i="1" s="1"/>
  <c r="BT100" i="1" s="1"/>
  <c r="BT131" i="1"/>
  <c r="BT132" i="1" s="1"/>
  <c r="BU128" i="1"/>
  <c r="BS150" i="1"/>
  <c r="BS151" i="1" s="1"/>
  <c r="BT97" i="1" l="1"/>
  <c r="BT98" i="1"/>
  <c r="BT99" i="1"/>
  <c r="BS102" i="1"/>
  <c r="BU131" i="1"/>
  <c r="BU132" i="1" s="1"/>
  <c r="BV128" i="1"/>
  <c r="BU145" i="1"/>
  <c r="BU146" i="1" s="1"/>
  <c r="BU148" i="1" s="1"/>
  <c r="BU100" i="1" s="1"/>
  <c r="BT150" i="1"/>
  <c r="BT151" i="1" s="1"/>
  <c r="BU99" i="1" l="1"/>
  <c r="BU97" i="1"/>
  <c r="BU98" i="1"/>
  <c r="BT102" i="1"/>
  <c r="BU150" i="1"/>
  <c r="BU151" i="1" s="1"/>
  <c r="BW128" i="1"/>
  <c r="BV131" i="1"/>
  <c r="BV132" i="1" s="1"/>
  <c r="BV145" i="1"/>
  <c r="BV146" i="1" s="1"/>
  <c r="BV148" i="1" s="1"/>
  <c r="BV100" i="1" s="1"/>
  <c r="BV98" i="1" l="1"/>
  <c r="BV97" i="1"/>
  <c r="BV99" i="1"/>
  <c r="BW98" i="1"/>
  <c r="BW97" i="1"/>
  <c r="BU102" i="1"/>
  <c r="BV150" i="1"/>
  <c r="BV151" i="1" s="1"/>
  <c r="BX128" i="1"/>
  <c r="BW131" i="1"/>
  <c r="BW132" i="1" s="1"/>
  <c r="BW145" i="1"/>
  <c r="BW146" i="1" s="1"/>
  <c r="BW148" i="1" s="1"/>
  <c r="BW100" i="1" s="1"/>
  <c r="BW99" i="1" l="1"/>
  <c r="BV102" i="1"/>
  <c r="BX131" i="1"/>
  <c r="BX132" i="1" s="1"/>
  <c r="BY128" i="1"/>
  <c r="BX145" i="1"/>
  <c r="BX146" i="1" s="1"/>
  <c r="BX148" i="1" s="1"/>
  <c r="BX100" i="1" s="1"/>
  <c r="BW150" i="1"/>
  <c r="BW151" i="1" s="1"/>
  <c r="BX99" i="1" l="1"/>
  <c r="BX98" i="1"/>
  <c r="BX97" i="1"/>
  <c r="BW102" i="1"/>
  <c r="BY145" i="1"/>
  <c r="BY146" i="1" s="1"/>
  <c r="BY148" i="1" s="1"/>
  <c r="BY100" i="1" s="1"/>
  <c r="BY131" i="1"/>
  <c r="BY132" i="1" s="1"/>
  <c r="BZ128" i="1"/>
  <c r="BX150" i="1"/>
  <c r="BX151" i="1" s="1"/>
  <c r="BY98" i="1" l="1"/>
  <c r="BY97" i="1"/>
  <c r="BY99" i="1"/>
  <c r="BX102" i="1"/>
  <c r="BY150" i="1"/>
  <c r="BY151" i="1" s="1"/>
  <c r="BZ145" i="1"/>
  <c r="BZ146" i="1" s="1"/>
  <c r="BZ148" i="1" s="1"/>
  <c r="BZ100" i="1" s="1"/>
  <c r="BZ131" i="1"/>
  <c r="BZ132" i="1" s="1"/>
  <c r="CA128" i="1"/>
  <c r="BZ97" i="1" l="1"/>
  <c r="BZ99" i="1"/>
  <c r="BZ98" i="1"/>
  <c r="BY102" i="1"/>
  <c r="BZ150" i="1"/>
  <c r="BZ151" i="1" s="1"/>
  <c r="CA145" i="1"/>
  <c r="CA146" i="1" s="1"/>
  <c r="CA148" i="1" s="1"/>
  <c r="CA100" i="1" s="1"/>
  <c r="CB128" i="1"/>
  <c r="CA131" i="1"/>
  <c r="CA132" i="1" s="1"/>
  <c r="CA98" i="1" l="1"/>
  <c r="CA99" i="1"/>
  <c r="CA97" i="1"/>
  <c r="BZ102" i="1"/>
  <c r="CB145" i="1"/>
  <c r="CB146" i="1" s="1"/>
  <c r="CB148" i="1" s="1"/>
  <c r="CB100" i="1" s="1"/>
  <c r="CB131" i="1"/>
  <c r="CB132" i="1" s="1"/>
  <c r="CC128" i="1"/>
  <c r="CA150" i="1"/>
  <c r="CA151" i="1" s="1"/>
  <c r="CB97" i="1" l="1"/>
  <c r="CB99" i="1"/>
  <c r="CB98" i="1"/>
  <c r="CA102" i="1"/>
  <c r="CB150" i="1"/>
  <c r="CB151" i="1" s="1"/>
  <c r="CC131" i="1"/>
  <c r="CC132" i="1" s="1"/>
  <c r="CC145" i="1"/>
  <c r="CC146" i="1" s="1"/>
  <c r="CC148" i="1" s="1"/>
  <c r="CC100" i="1" s="1"/>
  <c r="CD128" i="1"/>
  <c r="CC98" i="1" l="1"/>
  <c r="CC99" i="1"/>
  <c r="CC97" i="1"/>
  <c r="CB102" i="1"/>
  <c r="CD145" i="1"/>
  <c r="CD146" i="1" s="1"/>
  <c r="CD148" i="1" s="1"/>
  <c r="CD100" i="1" s="1"/>
  <c r="CE128" i="1"/>
  <c r="CD131" i="1"/>
  <c r="CD132" i="1" s="1"/>
  <c r="CC150" i="1"/>
  <c r="CC151" i="1" s="1"/>
  <c r="CD97" i="1" l="1"/>
  <c r="CD99" i="1"/>
  <c r="CD98" i="1"/>
  <c r="CC102" i="1"/>
  <c r="CE131" i="1"/>
  <c r="CE132" i="1" s="1"/>
  <c r="CE145" i="1"/>
  <c r="CE146" i="1" s="1"/>
  <c r="CE148" i="1" s="1"/>
  <c r="CE100" i="1" s="1"/>
  <c r="CF128" i="1"/>
  <c r="CD150" i="1"/>
  <c r="CD151" i="1" s="1"/>
  <c r="CE99" i="1" l="1"/>
  <c r="CE98" i="1"/>
  <c r="CE97" i="1"/>
  <c r="CD102" i="1"/>
  <c r="CF131" i="1"/>
  <c r="CF132" i="1" s="1"/>
  <c r="CG128" i="1"/>
  <c r="CF145" i="1"/>
  <c r="CF146" i="1" s="1"/>
  <c r="CF148" i="1" s="1"/>
  <c r="CF100" i="1" s="1"/>
  <c r="CE150" i="1"/>
  <c r="CE151" i="1" s="1"/>
  <c r="CF99" i="1" l="1"/>
  <c r="CF97" i="1"/>
  <c r="CF98" i="1"/>
  <c r="CE102" i="1"/>
  <c r="CF150" i="1"/>
  <c r="CF151" i="1" s="1"/>
  <c r="CG145" i="1"/>
  <c r="CG146" i="1" s="1"/>
  <c r="CG148" i="1" s="1"/>
  <c r="CG100" i="1" s="1"/>
  <c r="CH128" i="1"/>
  <c r="CG131" i="1"/>
  <c r="CG132" i="1" s="1"/>
  <c r="CG99" i="1" l="1"/>
  <c r="CG98" i="1"/>
  <c r="CG97" i="1"/>
  <c r="CF102" i="1"/>
  <c r="CI128" i="1"/>
  <c r="CH145" i="1"/>
  <c r="CH146" i="1" s="1"/>
  <c r="CH148" i="1" s="1"/>
  <c r="CH100" i="1" s="1"/>
  <c r="CH131" i="1"/>
  <c r="CH132" i="1" s="1"/>
  <c r="CG150" i="1"/>
  <c r="CG151" i="1" s="1"/>
  <c r="CH98" i="1" l="1"/>
  <c r="CH99" i="1"/>
  <c r="CH97" i="1"/>
  <c r="CG102" i="1"/>
  <c r="CI131" i="1"/>
  <c r="CI132" i="1" s="1"/>
  <c r="CI145" i="1"/>
  <c r="CI146" i="1" s="1"/>
  <c r="CI148" i="1" s="1"/>
  <c r="CI100" i="1" s="1"/>
  <c r="CJ128" i="1"/>
  <c r="CH150" i="1"/>
  <c r="CH151" i="1" s="1"/>
  <c r="CI99" i="1" l="1"/>
  <c r="CI97" i="1"/>
  <c r="CI98" i="1"/>
  <c r="CH102" i="1"/>
  <c r="CJ131" i="1"/>
  <c r="CJ132" i="1" s="1"/>
  <c r="CK128" i="1"/>
  <c r="CJ145" i="1"/>
  <c r="CJ146" i="1" s="1"/>
  <c r="CJ148" i="1" s="1"/>
  <c r="CJ100" i="1" s="1"/>
  <c r="CI150" i="1"/>
  <c r="CI151" i="1" s="1"/>
  <c r="CJ98" i="1" l="1"/>
  <c r="CJ99" i="1"/>
  <c r="CJ97" i="1"/>
  <c r="CI102" i="1"/>
  <c r="CJ150" i="1"/>
  <c r="CJ151" i="1" s="1"/>
  <c r="CK145" i="1"/>
  <c r="CK146" i="1" s="1"/>
  <c r="CK148" i="1" s="1"/>
  <c r="CK100" i="1" s="1"/>
  <c r="CK131" i="1"/>
  <c r="CK132" i="1" s="1"/>
  <c r="CL128" i="1"/>
  <c r="CK98" i="1" l="1"/>
  <c r="CK97" i="1"/>
  <c r="CK99" i="1"/>
  <c r="CJ102" i="1"/>
  <c r="CK150" i="1"/>
  <c r="CK151" i="1" s="1"/>
  <c r="CL145" i="1"/>
  <c r="CL146" i="1" s="1"/>
  <c r="CL148" i="1" s="1"/>
  <c r="CL100" i="1" s="1"/>
  <c r="CM128" i="1"/>
  <c r="CL131" i="1"/>
  <c r="CL132" i="1" s="1"/>
  <c r="CL99" i="1" l="1"/>
  <c r="CL97" i="1"/>
  <c r="CL98" i="1"/>
  <c r="CK102" i="1"/>
  <c r="CM145" i="1"/>
  <c r="CM146" i="1" s="1"/>
  <c r="CM148" i="1" s="1"/>
  <c r="CM100" i="1" s="1"/>
  <c r="CN128" i="1"/>
  <c r="CM131" i="1"/>
  <c r="CM132" i="1" s="1"/>
  <c r="CL150" i="1"/>
  <c r="CL151" i="1" s="1"/>
  <c r="CM97" i="1" l="1"/>
  <c r="CM99" i="1"/>
  <c r="CM98" i="1"/>
  <c r="CL102" i="1"/>
  <c r="CM150" i="1"/>
  <c r="CM151" i="1" s="1"/>
  <c r="CN131" i="1"/>
  <c r="CN132" i="1" s="1"/>
  <c r="CO128" i="1"/>
  <c r="CN145" i="1"/>
  <c r="CN146" i="1" s="1"/>
  <c r="CN148" i="1" s="1"/>
  <c r="CN100" i="1" s="1"/>
  <c r="CN98" i="1" l="1"/>
  <c r="CN99" i="1"/>
  <c r="CN97" i="1"/>
  <c r="CM102" i="1"/>
  <c r="CN150" i="1"/>
  <c r="CN151" i="1" s="1"/>
  <c r="CP128" i="1"/>
  <c r="CO131" i="1"/>
  <c r="CO132" i="1" s="1"/>
  <c r="CO145" i="1"/>
  <c r="CO146" i="1" s="1"/>
  <c r="CO148" i="1" s="1"/>
  <c r="CO100" i="1" s="1"/>
  <c r="CO97" i="1" l="1"/>
  <c r="CO99" i="1"/>
  <c r="CO98" i="1"/>
  <c r="CN102" i="1"/>
  <c r="CO150" i="1"/>
  <c r="CO151" i="1" s="1"/>
  <c r="CP131" i="1"/>
  <c r="CP132" i="1" s="1"/>
  <c r="CQ128" i="1"/>
  <c r="CP145" i="1"/>
  <c r="CP146" i="1" s="1"/>
  <c r="CP148" i="1" s="1"/>
  <c r="CP100" i="1" s="1"/>
  <c r="CP98" i="1" l="1"/>
  <c r="CP99" i="1"/>
  <c r="CP97" i="1"/>
  <c r="CO102" i="1"/>
  <c r="CP150" i="1"/>
  <c r="CP151" i="1" s="1"/>
  <c r="CQ145" i="1"/>
  <c r="CQ146" i="1" s="1"/>
  <c r="CQ148" i="1" s="1"/>
  <c r="CQ100" i="1" s="1"/>
  <c r="CQ131" i="1"/>
  <c r="CQ132" i="1" s="1"/>
  <c r="CR128" i="1"/>
  <c r="CQ97" i="1" l="1"/>
  <c r="CQ99" i="1"/>
  <c r="CQ98" i="1"/>
  <c r="CP102" i="1"/>
  <c r="CQ150" i="1"/>
  <c r="CQ151" i="1" s="1"/>
  <c r="CS128" i="1"/>
  <c r="CR131" i="1"/>
  <c r="CR132" i="1" s="1"/>
  <c r="CR145" i="1"/>
  <c r="CR146" i="1" s="1"/>
  <c r="CR148" i="1" s="1"/>
  <c r="CR100" i="1" s="1"/>
  <c r="CR98" i="1" l="1"/>
  <c r="CR99" i="1"/>
  <c r="CR97" i="1"/>
  <c r="CQ102" i="1"/>
  <c r="CT128" i="1"/>
  <c r="CS145" i="1"/>
  <c r="CS146" i="1" s="1"/>
  <c r="CS148" i="1" s="1"/>
  <c r="CS100" i="1" s="1"/>
  <c r="CS131" i="1"/>
  <c r="CS132" i="1" s="1"/>
  <c r="CR150" i="1"/>
  <c r="CR151" i="1" s="1"/>
  <c r="CS97" i="1" l="1"/>
  <c r="CS99" i="1"/>
  <c r="CS98" i="1"/>
  <c r="CR102" i="1"/>
  <c r="CS150" i="1"/>
  <c r="CS151" i="1" s="1"/>
  <c r="CT145" i="1"/>
  <c r="CT146" i="1" s="1"/>
  <c r="CT148" i="1" s="1"/>
  <c r="CT100" i="1" s="1"/>
  <c r="CT131" i="1"/>
  <c r="CT132" i="1" s="1"/>
  <c r="CU128" i="1"/>
  <c r="CT97" i="1" l="1"/>
  <c r="CT98" i="1"/>
  <c r="CT99" i="1"/>
  <c r="CS102" i="1"/>
  <c r="CU131" i="1"/>
  <c r="CU132" i="1" s="1"/>
  <c r="CV128" i="1"/>
  <c r="CU145" i="1"/>
  <c r="CU146" i="1" s="1"/>
  <c r="CU148" i="1" s="1"/>
  <c r="CU100" i="1" s="1"/>
  <c r="CT150" i="1"/>
  <c r="CT151" i="1" s="1"/>
  <c r="CU97" i="1" l="1"/>
  <c r="CU99" i="1"/>
  <c r="CU98" i="1"/>
  <c r="CT102" i="1"/>
  <c r="CV131" i="1"/>
  <c r="CV132" i="1" s="1"/>
  <c r="CV145" i="1"/>
  <c r="CV146" i="1" s="1"/>
  <c r="CV148" i="1" s="1"/>
  <c r="CV100" i="1" s="1"/>
  <c r="CW128" i="1"/>
  <c r="CU150" i="1"/>
  <c r="CU151" i="1" s="1"/>
  <c r="CV98" i="1" l="1"/>
  <c r="CV99" i="1"/>
  <c r="CV97" i="1"/>
  <c r="CU102" i="1"/>
  <c r="CW145" i="1"/>
  <c r="CW146" i="1" s="1"/>
  <c r="CW148" i="1" s="1"/>
  <c r="CW100" i="1" s="1"/>
  <c r="CW131" i="1"/>
  <c r="CW132" i="1" s="1"/>
  <c r="CX128" i="1"/>
  <c r="CV150" i="1"/>
  <c r="CV151" i="1" s="1"/>
  <c r="CW99" i="1" l="1"/>
  <c r="CW98" i="1"/>
  <c r="CW97" i="1"/>
  <c r="CV102" i="1"/>
  <c r="CW150" i="1"/>
  <c r="CW151" i="1" s="1"/>
  <c r="CX145" i="1"/>
  <c r="CX146" i="1" s="1"/>
  <c r="CX148" i="1" s="1"/>
  <c r="CX100" i="1" s="1"/>
  <c r="CY128" i="1"/>
  <c r="CX131" i="1"/>
  <c r="CX132" i="1" s="1"/>
  <c r="CX97" i="1" l="1"/>
  <c r="CX99" i="1"/>
  <c r="CX98" i="1"/>
  <c r="CW102" i="1"/>
  <c r="CX150" i="1"/>
  <c r="CX151" i="1" s="1"/>
  <c r="CY145" i="1"/>
  <c r="CY146" i="1" s="1"/>
  <c r="CY148" i="1" s="1"/>
  <c r="CY100" i="1" s="1"/>
  <c r="CZ128" i="1"/>
  <c r="CY131" i="1"/>
  <c r="CY132" i="1" s="1"/>
  <c r="CY98" i="1" l="1"/>
  <c r="CY99" i="1"/>
  <c r="CY97" i="1"/>
  <c r="CX102" i="1"/>
  <c r="CZ131" i="1"/>
  <c r="CZ132" i="1" s="1"/>
  <c r="DA128" i="1"/>
  <c r="CZ145" i="1"/>
  <c r="CZ146" i="1" s="1"/>
  <c r="CZ148" i="1" s="1"/>
  <c r="CZ100" i="1" s="1"/>
  <c r="CY150" i="1"/>
  <c r="CY151" i="1" s="1"/>
  <c r="CZ98" i="1" l="1"/>
  <c r="CZ97" i="1"/>
  <c r="CZ99" i="1"/>
  <c r="CY102" i="1"/>
  <c r="CZ150" i="1"/>
  <c r="CZ151" i="1" s="1"/>
  <c r="DA145" i="1"/>
  <c r="DA146" i="1" s="1"/>
  <c r="DA148" i="1" s="1"/>
  <c r="DA100" i="1" s="1"/>
  <c r="DB128" i="1"/>
  <c r="DA131" i="1"/>
  <c r="DA132" i="1" s="1"/>
  <c r="DA99" i="1" l="1"/>
  <c r="DA97" i="1"/>
  <c r="DA98" i="1"/>
  <c r="CZ102" i="1"/>
  <c r="DA150" i="1"/>
  <c r="DA151" i="1" s="1"/>
  <c r="DC128" i="1"/>
  <c r="DB145" i="1"/>
  <c r="DB146" i="1" s="1"/>
  <c r="DB148" i="1" s="1"/>
  <c r="DB100" i="1" s="1"/>
  <c r="DB131" i="1"/>
  <c r="DB132" i="1" s="1"/>
  <c r="DB98" i="1" l="1"/>
  <c r="DB97" i="1"/>
  <c r="DB99" i="1"/>
  <c r="DA102" i="1"/>
  <c r="DC145" i="1"/>
  <c r="DC146" i="1" s="1"/>
  <c r="DC148" i="1" s="1"/>
  <c r="DC100" i="1" s="1"/>
  <c r="DC131" i="1"/>
  <c r="DC132" i="1" s="1"/>
  <c r="DD128" i="1"/>
  <c r="DB150" i="1"/>
  <c r="DB151" i="1" s="1"/>
  <c r="DC99" i="1" l="1"/>
  <c r="DC97" i="1"/>
  <c r="DC98" i="1"/>
  <c r="DB102" i="1"/>
  <c r="DC150" i="1"/>
  <c r="DC151" i="1" s="1"/>
  <c r="DD131" i="1"/>
  <c r="DD132" i="1" s="1"/>
  <c r="DE128" i="1"/>
  <c r="DD145" i="1"/>
  <c r="DD146" i="1" s="1"/>
  <c r="DD148" i="1" s="1"/>
  <c r="DD100" i="1" s="1"/>
  <c r="DD98" i="1" l="1"/>
  <c r="DD97" i="1"/>
  <c r="DD99" i="1"/>
  <c r="DC102" i="1"/>
  <c r="DF128" i="1"/>
  <c r="DE131" i="1"/>
  <c r="DE132" i="1" s="1"/>
  <c r="DE145" i="1"/>
  <c r="DE146" i="1" s="1"/>
  <c r="DE148" i="1" s="1"/>
  <c r="DE100" i="1" s="1"/>
  <c r="DD150" i="1"/>
  <c r="DD151" i="1" s="1"/>
  <c r="DE97" i="1" l="1"/>
  <c r="DE99" i="1"/>
  <c r="DE98" i="1"/>
  <c r="DD102" i="1"/>
  <c r="DE150" i="1"/>
  <c r="DE151" i="1" s="1"/>
  <c r="DF145" i="1"/>
  <c r="DF146" i="1" s="1"/>
  <c r="DF148" i="1" s="1"/>
  <c r="DF100" i="1" s="1"/>
  <c r="DG128" i="1"/>
  <c r="DF131" i="1"/>
  <c r="DF132" i="1" s="1"/>
  <c r="DF99" i="1" l="1"/>
  <c r="DF98" i="1"/>
  <c r="DF97" i="1"/>
  <c r="DE102" i="1"/>
  <c r="DG145" i="1"/>
  <c r="DG146" i="1" s="1"/>
  <c r="DG148" i="1" s="1"/>
  <c r="DG100" i="1" s="1"/>
  <c r="DG131" i="1"/>
  <c r="DG132" i="1" s="1"/>
  <c r="DF150" i="1"/>
  <c r="DF151" i="1" s="1"/>
  <c r="DG97" i="1" l="1"/>
  <c r="DG98" i="1"/>
  <c r="DG99" i="1"/>
  <c r="DF102" i="1"/>
  <c r="DG150" i="1"/>
  <c r="DG151" i="1" s="1"/>
  <c r="K46" i="24"/>
  <c r="K54" i="24" s="1"/>
  <c r="DG102" i="1" l="1"/>
  <c r="K47" i="24"/>
  <c r="AJ152" i="1"/>
  <c r="K52" i="24"/>
  <c r="L47" i="24"/>
  <c r="L46" i="24" l="1"/>
  <c r="L54" i="24" s="1"/>
  <c r="M46" i="24"/>
  <c r="L52" i="24" l="1"/>
  <c r="M47" i="24"/>
  <c r="M54" i="24"/>
  <c r="M52" i="24"/>
  <c r="AK152" i="1" l="1"/>
  <c r="AM103" i="1"/>
  <c r="AL152" i="1" l="1"/>
  <c r="N47" i="24"/>
  <c r="N46" i="24"/>
  <c r="AN103" i="1" l="1"/>
  <c r="N52" i="24"/>
  <c r="N54" i="24"/>
  <c r="AM152" i="1" l="1"/>
  <c r="AM118" i="1"/>
  <c r="AM119" i="1" s="1"/>
  <c r="AM134" i="1" s="1"/>
  <c r="AO103" i="1"/>
  <c r="AP103" i="1" l="1"/>
  <c r="AN118" i="1"/>
  <c r="AN119" i="1" s="1"/>
  <c r="AN134" i="1" s="1"/>
  <c r="AN152" i="1"/>
  <c r="AO118" i="1" l="1"/>
  <c r="AO119" i="1" s="1"/>
  <c r="AO134" i="1" s="1"/>
  <c r="AO152" i="1"/>
  <c r="AQ103" i="1"/>
  <c r="AP152" i="1" l="1"/>
  <c r="AP118" i="1"/>
  <c r="AP119" i="1" s="1"/>
  <c r="AP134" i="1" s="1"/>
  <c r="AR103" i="1"/>
  <c r="AQ118" i="1" l="1"/>
  <c r="AQ119" i="1" s="1"/>
  <c r="AQ134" i="1" s="1"/>
  <c r="AQ152" i="1"/>
  <c r="AS103" i="1"/>
  <c r="AT103" i="1" l="1"/>
  <c r="AR118" i="1"/>
  <c r="AR119" i="1" s="1"/>
  <c r="AR134" i="1" s="1"/>
  <c r="AR152" i="1"/>
  <c r="AS118" i="1" l="1"/>
  <c r="AS119" i="1" s="1"/>
  <c r="AS134" i="1" s="1"/>
  <c r="AS152" i="1"/>
  <c r="AU103" i="1"/>
  <c r="AT118" i="1" l="1"/>
  <c r="AT119" i="1" s="1"/>
  <c r="AT134" i="1" s="1"/>
  <c r="AT152" i="1"/>
  <c r="AV103" i="1"/>
  <c r="AU152" i="1" l="1"/>
  <c r="AU118" i="1"/>
  <c r="AU119" i="1" s="1"/>
  <c r="AU134" i="1" s="1"/>
  <c r="AW103" i="1"/>
  <c r="AV152" i="1" l="1"/>
  <c r="AV118" i="1"/>
  <c r="AV119" i="1" s="1"/>
  <c r="AV134" i="1" s="1"/>
  <c r="AX103" i="1"/>
  <c r="AW152" i="1" l="1"/>
  <c r="AW118" i="1"/>
  <c r="AW119" i="1" s="1"/>
  <c r="AW134" i="1" s="1"/>
  <c r="AY103" i="1"/>
  <c r="AZ103" i="1" l="1"/>
  <c r="AX152" i="1"/>
  <c r="AX118" i="1"/>
  <c r="AX119" i="1" s="1"/>
  <c r="AX134" i="1" s="1"/>
  <c r="AY152" i="1" l="1"/>
  <c r="AY118" i="1"/>
  <c r="AY119" i="1" s="1"/>
  <c r="AY134" i="1" s="1"/>
  <c r="BA103" i="1"/>
  <c r="AZ152" i="1" l="1"/>
  <c r="AZ118" i="1"/>
  <c r="AZ119" i="1" s="1"/>
  <c r="AZ134" i="1" s="1"/>
  <c r="BB103" i="1"/>
  <c r="BA152" i="1" l="1"/>
  <c r="BA118" i="1"/>
  <c r="BA119" i="1" s="1"/>
  <c r="BA134" i="1" s="1"/>
  <c r="BC103" i="1"/>
  <c r="BB152" i="1" l="1"/>
  <c r="BB118" i="1"/>
  <c r="BB119" i="1" s="1"/>
  <c r="BB134" i="1" s="1"/>
  <c r="BD103" i="1"/>
  <c r="BC118" i="1" l="1"/>
  <c r="BC119" i="1" s="1"/>
  <c r="BC134" i="1" s="1"/>
  <c r="BC152" i="1"/>
  <c r="BE103" i="1"/>
  <c r="BD118" i="1" l="1"/>
  <c r="BD119" i="1" s="1"/>
  <c r="BD134" i="1" s="1"/>
  <c r="BD152" i="1"/>
  <c r="BF103" i="1"/>
  <c r="BE118" i="1" l="1"/>
  <c r="BE119" i="1" s="1"/>
  <c r="BE134" i="1" s="1"/>
  <c r="BE152" i="1"/>
  <c r="BG103" i="1"/>
  <c r="BF152" i="1" l="1"/>
  <c r="BF118" i="1"/>
  <c r="BF119" i="1" s="1"/>
  <c r="BF134" i="1" s="1"/>
  <c r="BH103" i="1"/>
  <c r="BG152" i="1" l="1"/>
  <c r="BG118" i="1"/>
  <c r="BG119" i="1" s="1"/>
  <c r="BG134" i="1" s="1"/>
  <c r="BI103" i="1"/>
  <c r="BH152" i="1" l="1"/>
  <c r="BH118" i="1"/>
  <c r="BH119" i="1" s="1"/>
  <c r="BH134" i="1" s="1"/>
  <c r="BJ103" i="1"/>
  <c r="BI118" i="1" l="1"/>
  <c r="BI119" i="1" s="1"/>
  <c r="BI134" i="1" s="1"/>
  <c r="BI152" i="1"/>
  <c r="BK103" i="1"/>
  <c r="BJ118" i="1" l="1"/>
  <c r="BJ119" i="1" s="1"/>
  <c r="BJ134" i="1" s="1"/>
  <c r="BJ152" i="1"/>
  <c r="BL103" i="1"/>
  <c r="BK118" i="1" l="1"/>
  <c r="BK119" i="1" s="1"/>
  <c r="BK134" i="1" s="1"/>
  <c r="BK152" i="1"/>
  <c r="BM103" i="1"/>
  <c r="BL152" i="1" l="1"/>
  <c r="BL118" i="1"/>
  <c r="BL119" i="1" s="1"/>
  <c r="BL134" i="1" s="1"/>
  <c r="BN103" i="1"/>
  <c r="BM118" i="1" l="1"/>
  <c r="BM119" i="1" s="1"/>
  <c r="BM134" i="1" s="1"/>
  <c r="BM152" i="1"/>
  <c r="BO103" i="1"/>
  <c r="BN118" i="1" l="1"/>
  <c r="BN119" i="1" s="1"/>
  <c r="BN134" i="1" s="1"/>
  <c r="BN152" i="1"/>
  <c r="BP103" i="1"/>
  <c r="BO118" i="1" l="1"/>
  <c r="BO119" i="1" s="1"/>
  <c r="BO134" i="1" s="1"/>
  <c r="BO152" i="1"/>
  <c r="BQ103" i="1"/>
  <c r="BP152" i="1" l="1"/>
  <c r="BP118" i="1"/>
  <c r="BP119" i="1" s="1"/>
  <c r="BP134" i="1" s="1"/>
  <c r="BR103" i="1"/>
  <c r="BQ118" i="1" l="1"/>
  <c r="BQ119" i="1" s="1"/>
  <c r="BQ134" i="1" s="1"/>
  <c r="BQ152" i="1"/>
  <c r="BS103" i="1"/>
  <c r="BR118" i="1" l="1"/>
  <c r="BR119" i="1" s="1"/>
  <c r="BR134" i="1" s="1"/>
  <c r="BR152" i="1"/>
  <c r="BT103" i="1"/>
  <c r="BS118" i="1" l="1"/>
  <c r="BS119" i="1" s="1"/>
  <c r="BS134" i="1" s="1"/>
  <c r="BS152" i="1"/>
  <c r="BU103" i="1"/>
  <c r="BT152" i="1" l="1"/>
  <c r="BT118" i="1"/>
  <c r="BT119" i="1" s="1"/>
  <c r="BT134" i="1" s="1"/>
  <c r="BV103" i="1"/>
  <c r="BU118" i="1" l="1"/>
  <c r="BU119" i="1" s="1"/>
  <c r="BU134" i="1" s="1"/>
  <c r="BU152" i="1"/>
  <c r="BW103" i="1"/>
  <c r="BV152" i="1" l="1"/>
  <c r="BV118" i="1"/>
  <c r="BV119" i="1" s="1"/>
  <c r="BV134" i="1" s="1"/>
  <c r="BX103" i="1"/>
  <c r="BY103" i="1" l="1"/>
  <c r="BW118" i="1"/>
  <c r="BW119" i="1" s="1"/>
  <c r="BW134" i="1" s="1"/>
  <c r="BW152" i="1"/>
  <c r="BX152" i="1" l="1"/>
  <c r="BX118" i="1"/>
  <c r="BX119" i="1" s="1"/>
  <c r="BX134" i="1" s="1"/>
  <c r="BZ103" i="1"/>
  <c r="BY152" i="1" l="1"/>
  <c r="BY118" i="1"/>
  <c r="BY119" i="1" s="1"/>
  <c r="BY134" i="1" s="1"/>
  <c r="CA103" i="1"/>
  <c r="BZ152" i="1" l="1"/>
  <c r="BZ118" i="1"/>
  <c r="BZ119" i="1" s="1"/>
  <c r="BZ134" i="1" s="1"/>
  <c r="CB103" i="1"/>
  <c r="CA118" i="1" l="1"/>
  <c r="CA119" i="1" s="1"/>
  <c r="CA134" i="1" s="1"/>
  <c r="CA152" i="1"/>
  <c r="CC103" i="1"/>
  <c r="CB118" i="1" l="1"/>
  <c r="CB119" i="1" s="1"/>
  <c r="CB134" i="1" s="1"/>
  <c r="CB152" i="1"/>
  <c r="CD103" i="1"/>
  <c r="CC152" i="1" l="1"/>
  <c r="CC118" i="1"/>
  <c r="CC119" i="1" s="1"/>
  <c r="CC134" i="1" s="1"/>
  <c r="CE103" i="1"/>
  <c r="CD118" i="1" l="1"/>
  <c r="CD119" i="1" s="1"/>
  <c r="CD134" i="1" s="1"/>
  <c r="CD152" i="1"/>
  <c r="CF103" i="1"/>
  <c r="CE152" i="1" l="1"/>
  <c r="CE118" i="1"/>
  <c r="CE119" i="1" s="1"/>
  <c r="CE134" i="1" s="1"/>
  <c r="CG103" i="1"/>
  <c r="CF118" i="1" l="1"/>
  <c r="CF119" i="1" s="1"/>
  <c r="CF134" i="1" s="1"/>
  <c r="CF152" i="1"/>
  <c r="CH103" i="1"/>
  <c r="CG118" i="1" l="1"/>
  <c r="CG119" i="1" s="1"/>
  <c r="CG134" i="1" s="1"/>
  <c r="CG152" i="1"/>
  <c r="CI103" i="1"/>
  <c r="CH118" i="1" l="1"/>
  <c r="CH119" i="1" s="1"/>
  <c r="CH134" i="1" s="1"/>
  <c r="CH152" i="1"/>
  <c r="CJ103" i="1"/>
  <c r="CI118" i="1" l="1"/>
  <c r="CI119" i="1" s="1"/>
  <c r="CI134" i="1" s="1"/>
  <c r="CI152" i="1"/>
  <c r="CK103" i="1"/>
  <c r="CJ152" i="1" l="1"/>
  <c r="CJ118" i="1"/>
  <c r="CJ119" i="1" s="1"/>
  <c r="CJ134" i="1" s="1"/>
  <c r="CL103" i="1"/>
  <c r="CK118" i="1" l="1"/>
  <c r="CK119" i="1" s="1"/>
  <c r="CK134" i="1" s="1"/>
  <c r="CK152" i="1"/>
  <c r="CM103" i="1"/>
  <c r="CL152" i="1" l="1"/>
  <c r="CL118" i="1"/>
  <c r="CL119" i="1" s="1"/>
  <c r="CL134" i="1" s="1"/>
  <c r="CN103" i="1"/>
  <c r="CM118" i="1" l="1"/>
  <c r="CM119" i="1" s="1"/>
  <c r="CM134" i="1" s="1"/>
  <c r="CM152" i="1"/>
  <c r="CO103" i="1"/>
  <c r="CN152" i="1" l="1"/>
  <c r="CN118" i="1"/>
  <c r="CN119" i="1" s="1"/>
  <c r="CN134" i="1" s="1"/>
  <c r="CP103" i="1"/>
  <c r="CQ103" i="1" l="1"/>
  <c r="CO118" i="1"/>
  <c r="CO119" i="1" s="1"/>
  <c r="CO134" i="1" s="1"/>
  <c r="CO152" i="1"/>
  <c r="CP118" i="1" l="1"/>
  <c r="CP119" i="1" s="1"/>
  <c r="CP134" i="1" s="1"/>
  <c r="CP152" i="1"/>
  <c r="CR103" i="1"/>
  <c r="CQ152" i="1" l="1"/>
  <c r="CQ118" i="1"/>
  <c r="CQ119" i="1" s="1"/>
  <c r="CQ134" i="1" s="1"/>
  <c r="CS103" i="1"/>
  <c r="CR118" i="1" l="1"/>
  <c r="CR119" i="1" s="1"/>
  <c r="CR134" i="1" s="1"/>
  <c r="CR152" i="1"/>
  <c r="CT103" i="1"/>
  <c r="CS152" i="1" l="1"/>
  <c r="CS118" i="1"/>
  <c r="CS119" i="1" s="1"/>
  <c r="CS134" i="1" s="1"/>
  <c r="CU103" i="1"/>
  <c r="CT118" i="1" l="1"/>
  <c r="CT119" i="1" s="1"/>
  <c r="CT134" i="1" s="1"/>
  <c r="CT152" i="1"/>
  <c r="CV103" i="1"/>
  <c r="CU152" i="1" l="1"/>
  <c r="CU118" i="1"/>
  <c r="CU119" i="1" s="1"/>
  <c r="CU134" i="1" s="1"/>
  <c r="CW103" i="1"/>
  <c r="CV118" i="1" l="1"/>
  <c r="CV119" i="1" s="1"/>
  <c r="CV134" i="1" s="1"/>
  <c r="CV152" i="1"/>
  <c r="CX103" i="1"/>
  <c r="CW152" i="1" l="1"/>
  <c r="CW118" i="1"/>
  <c r="CW119" i="1" s="1"/>
  <c r="CW134" i="1" s="1"/>
  <c r="CY103" i="1"/>
  <c r="CX152" i="1" l="1"/>
  <c r="CX118" i="1"/>
  <c r="CX119" i="1" s="1"/>
  <c r="CX134" i="1" s="1"/>
  <c r="CZ103" i="1"/>
  <c r="CY118" i="1" l="1"/>
  <c r="CY119" i="1" s="1"/>
  <c r="CY134" i="1" s="1"/>
  <c r="CY152" i="1"/>
  <c r="DA103" i="1"/>
  <c r="CZ118" i="1" l="1"/>
  <c r="CZ119" i="1" s="1"/>
  <c r="CZ134" i="1" s="1"/>
  <c r="CZ152" i="1"/>
  <c r="DB103" i="1"/>
  <c r="DA152" i="1" l="1"/>
  <c r="DA118" i="1"/>
  <c r="DA119" i="1" s="1"/>
  <c r="DA134" i="1" s="1"/>
  <c r="DC103" i="1"/>
  <c r="DB118" i="1" l="1"/>
  <c r="DB119" i="1" s="1"/>
  <c r="DB134" i="1" s="1"/>
  <c r="DB152" i="1"/>
  <c r="DD103" i="1"/>
  <c r="DC152" i="1" l="1"/>
  <c r="DC118" i="1"/>
  <c r="DC119" i="1" s="1"/>
  <c r="DC134" i="1" s="1"/>
  <c r="DE103" i="1"/>
  <c r="DD118" i="1" l="1"/>
  <c r="DD119" i="1" s="1"/>
  <c r="DD134" i="1" s="1"/>
  <c r="DD152" i="1"/>
  <c r="DF103" i="1"/>
  <c r="DE118" i="1" l="1"/>
  <c r="DE119" i="1" s="1"/>
  <c r="DE134" i="1" s="1"/>
  <c r="DE152" i="1"/>
  <c r="DG103" i="1"/>
  <c r="DF118" i="1" l="1"/>
  <c r="DF119" i="1" s="1"/>
  <c r="DF134" i="1" s="1"/>
  <c r="DF152" i="1"/>
  <c r="DG152" i="1" l="1"/>
  <c r="DG118" i="1"/>
  <c r="DG119" i="1" s="1"/>
  <c r="DG1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tc={2562B8DD-0805-4553-A630-43D324DEF683}</author>
  </authors>
  <commentList>
    <comment ref="S71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1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79" authorId="2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<sst xmlns="http://schemas.openxmlformats.org/spreadsheetml/2006/main" count="1156" uniqueCount="359">
  <si>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</si>
  <si>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</si>
  <si>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</si>
  <si>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</si>
  <si>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</si>
  <si>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</si>
  <si>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</si>
  <si>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</si>
  <si>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</si>
  <si>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</si>
  <si>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</si>
  <si>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</si>
  <si>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</si>
  <si>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</si>
  <si>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</si>
  <si>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</si>
  <si>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</si>
  <si>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</si>
  <si>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</si>
  <si>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</si>
  <si>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</si>
  <si>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</si>
  <si>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</si>
  <si>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</si>
  <si>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</si>
  <si>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</si>
  <si>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</si>
  <si>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</si>
  <si>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</si>
  <si>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</si>
  <si>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</si>
  <si>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</si>
  <si>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</si>
  <si>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</si>
  <si>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</si>
  <si>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</si>
  <si>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</si>
  <si>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</si>
  <si>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</si>
  <si>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</si>
  <si>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</si>
  <si>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</si>
  <si>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</si>
  <si>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</si>
  <si>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</si>
  <si>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</si>
  <si>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</si>
  <si>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</si>
  <si>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</si>
  <si>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</si>
  <si>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</si>
  <si>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</si>
  <si>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</si>
  <si>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</si>
  <si>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</si>
  <si>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</si>
  <si>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</si>
  <si>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</si>
  <si>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</si>
  <si>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</si>
  <si>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</si>
  <si>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</si>
  <si>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</si>
  <si>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</si>
  <si>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</si>
  <si>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</si>
  <si>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</si>
  <si>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</si>
  <si>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</si>
  <si>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</si>
  <si>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</si>
  <si>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</si>
  <si>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</si>
  <si>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</si>
  <si>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</si>
  <si>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</si>
  <si>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</si>
  <si>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</si>
  <si>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</si>
  <si>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</si>
  <si>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</si>
  <si>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</si>
  <si>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</si>
  <si>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</si>
  <si>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</si>
  <si>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</si>
  <si>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</si>
  <si>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</si>
  <si>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</si>
  <si>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</si>
  <si>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</si>
  <si>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</si>
  <si>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</si>
  <si>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</si>
  <si>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</si>
  <si>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</si>
  <si>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</si>
  <si>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</si>
  <si>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</si>
  <si>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</si>
  <si>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</si>
  <si>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</si>
  <si>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</si>
  <si>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</si>
  <si>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</si>
  <si>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</si>
  <si>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</si>
  <si>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</si>
  <si>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</si>
  <si>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</si>
  <si>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</si>
  <si>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</si>
  <si>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</si>
  <si>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</si>
  <si>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</si>
  <si>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</si>
  <si>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</si>
  <si>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</si>
  <si>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</si>
  <si>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</si>
  <si>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</si>
  <si>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</si>
  <si>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</si>
  <si>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</si>
  <si>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</si>
  <si>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</si>
  <si>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</si>
  <si>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</si>
  <si>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</si>
  <si>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</si>
  <si>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</si>
  <si>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</si>
  <si>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</si>
  <si>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</si>
  <si>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</si>
  <si>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</si>
  <si>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</si>
  <si>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</si>
  <si>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</si>
  <si>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</si>
  <si>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</si>
  <si>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</si>
  <si>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</si>
  <si>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</si>
  <si>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</si>
  <si>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</si>
  <si>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</si>
  <si>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</si>
  <si>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</si>
  <si>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</si>
  <si>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</si>
  <si>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</si>
  <si>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</si>
  <si>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</si>
  <si>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</si>
  <si>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</si>
  <si>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</si>
  <si>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</si>
  <si>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</si>
  <si>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</si>
  <si>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</si>
  <si>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</si>
  <si>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</si>
  <si>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</si>
  <si>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</si>
  <si>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</si>
  <si>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</si>
  <si>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</si>
  <si>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</si>
  <si>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</si>
  <si>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</si>
  <si>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</si>
  <si>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</si>
  <si>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</si>
  <si>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</si>
  <si>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</si>
  <si>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</si>
  <si>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</si>
  <si>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</si>
  <si>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</si>
  <si>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</si>
  <si>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</si>
  <si>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</si>
  <si>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</si>
  <si>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</si>
  <si>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</si>
  <si>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</si>
  <si>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</si>
  <si>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</si>
  <si>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</si>
  <si>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</si>
  <si>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</si>
  <si>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</si>
  <si>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</si>
  <si>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</si>
  <si>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</si>
  <si>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</si>
  <si>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</si>
  <si>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</si>
  <si>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</si>
  <si>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</si>
  <si>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</si>
  <si>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</si>
  <si>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</si>
  <si>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</si>
  <si>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</si>
  <si>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</si>
  <si>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</si>
  <si>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</si>
  <si>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</si>
  <si>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</si>
  <si>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</si>
  <si>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</si>
  <si>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</si>
  <si>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</si>
  <si>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</si>
  <si>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</si>
  <si>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</si>
  <si>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</si>
  <si>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Owner Contributions</t>
  </si>
  <si>
    <t xml:space="preserve">      Personal Expenses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</si>
  <si>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</si>
  <si>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</si>
  <si>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</si>
  <si>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</si>
  <si>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</si>
  <si>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</si>
  <si>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Owner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</si>
  <si>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</si>
  <si>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</si>
  <si>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</si>
  <si>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</si>
  <si>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</si>
  <si>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 xml:space="preserve">   50100 Software - COS</t>
  </si>
  <si>
    <t xml:space="preserve">   50200 Materials - COGS</t>
  </si>
  <si>
    <t>COS as a % of Revenue</t>
  </si>
  <si>
    <t>COGS as a % of Revenue</t>
  </si>
  <si>
    <t xml:space="preserve">         10500 Cash in Transit</t>
  </si>
  <si>
    <t xml:space="preserve">            10520 Cash in Transit - Cash App</t>
  </si>
  <si>
    <t xml:space="preserve">            10530 Cash in Transit - Venmo</t>
  </si>
  <si>
    <t xml:space="preserve">            10540 Cash in Transit - Apple Cash</t>
  </si>
  <si>
    <t xml:space="preserve">            10550 Cash in Transit - Infinite Loop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</si>
  <si>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</si>
  <si>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</si>
  <si>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</si>
  <si>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</si>
  <si>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</si>
  <si>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</si>
  <si>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</si>
  <si>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</si>
  <si>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</si>
  <si>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</si>
  <si>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</si>
  <si>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</si>
  <si>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</si>
  <si>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</si>
  <si>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</si>
  <si>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</si>
  <si>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</si>
  <si>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</si>
  <si>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</si>
  <si>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</si>
  <si>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</si>
  <si>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# of Successful Appointments</t>
  </si>
  <si>
    <t># of Anticipated Appointments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</si>
  <si>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</si>
  <si>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</si>
  <si>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</si>
  <si>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</si>
  <si>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</si>
  <si>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</si>
  <si>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</si>
  <si>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</si>
  <si>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</si>
  <si>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</si>
  <si>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</si>
  <si>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</si>
  <si>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</si>
  <si>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</si>
  <si>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</si>
  <si>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</si>
  <si>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</si>
  <si>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</si>
  <si>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</si>
  <si>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</si>
  <si>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</si>
  <si>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</si>
  <si>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</si>
  <si>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</si>
  <si>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</si>
  <si>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</si>
  <si>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</si>
  <si>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</si>
  <si>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</si>
  <si>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</si>
  <si>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</si>
  <si>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</si>
  <si>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</si>
  <si>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</si>
  <si>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</si>
  <si>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</si>
  <si>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</si>
  <si>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</si>
  <si>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</si>
  <si>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</si>
  <si>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</si>
  <si>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</si>
  <si>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</si>
  <si>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</si>
  <si>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</si>
  <si>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</si>
  <si>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Nail Tech Sub</t>
  </si>
  <si>
    <t>5th of July</t>
  </si>
  <si>
    <t>6th of July</t>
  </si>
  <si>
    <t>7th of July</t>
  </si>
  <si>
    <t xml:space="preserve">   40100 Nail Technician Services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</si>
  <si>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</si>
  <si>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</si>
  <si>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</si>
  <si>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</si>
  <si>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</si>
  <si>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   60210 Airfare &amp; Hotels</t>
  </si>
  <si>
    <t xml:space="preserve">         60230 Parking &amp; Tolls</t>
  </si>
  <si>
    <t xml:space="preserve">         60240 Personal Mileage Reimbursement</t>
  </si>
  <si>
    <t xml:space="preserve">      Total 60200 Travel</t>
  </si>
  <si>
    <t xml:space="preserve">      60400 Office Supplies &amp; Software</t>
  </si>
  <si>
    <t xml:space="preserve">      60700 Facility &amp; Storage Rent</t>
  </si>
  <si>
    <t xml:space="preserve">      60800 Business Insurance</t>
  </si>
  <si>
    <t xml:space="preserve">      60900 Donations</t>
  </si>
  <si>
    <t xml:space="preserve">         10100 Operating - 2528</t>
  </si>
  <si>
    <t xml:space="preserve">         10200 Savings - 7351</t>
  </si>
  <si>
    <t xml:space="preserve">         10300 Tax - 9887</t>
  </si>
  <si>
    <t xml:space="preserve">         30000 Accounts Receivable (A/R)</t>
  </si>
  <si>
    <t xml:space="preserve">         50000 Cash-in-Transit - Square</t>
  </si>
  <si>
    <t>-</t>
  </si>
  <si>
    <t>Diamond Hurt</t>
  </si>
  <si>
    <t>Assistant</t>
  </si>
  <si>
    <t>Contractors - COS</t>
  </si>
  <si>
    <t xml:space="preserve">      60300 Legal &amp; Accounting Services</t>
  </si>
  <si>
    <t xml:space="preserve">         60310 Finance &amp; Accounting</t>
  </si>
  <si>
    <t xml:space="preserve">      Total 60300 Legal &amp; Accounting Services</t>
  </si>
  <si>
    <t xml:space="preserve">      50300 Sub-Contractors</t>
  </si>
  <si>
    <t xml:space="preserve">      60600 Bank Fees &amp; Service Charges</t>
  </si>
  <si>
    <t xml:space="preserve">      61000 Business Licences</t>
  </si>
  <si>
    <t>Tips as a % of Revenue</t>
  </si>
  <si>
    <t>Refunds as a % of Revenue</t>
  </si>
  <si>
    <t>Avg. Hours/Month</t>
  </si>
  <si>
    <t>Total Sub Contractors</t>
  </si>
  <si>
    <t xml:space="preserve">         10400 VACU Checking - 2865</t>
  </si>
  <si>
    <t xml:space="preserve">         10500 Cash</t>
  </si>
  <si>
    <t>Travel</t>
  </si>
  <si>
    <t>Legal &amp; Accounting Services</t>
  </si>
  <si>
    <t>Facility &amp; Storage Rent</t>
  </si>
  <si>
    <t>Business Insurance</t>
  </si>
  <si>
    <t>Donations</t>
  </si>
  <si>
    <t>Licenses</t>
  </si>
  <si>
    <t xml:space="preserve">   Contractors - COGS</t>
  </si>
  <si>
    <t>New</t>
  </si>
  <si>
    <t>Nail Tech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</si>
</sst>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5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3" fillId="0" borderId="0"/>
    <xf numFmtId="0" fontId="2" fillId="0" borderId="0"/>
    <xf numFmtId="0" fontId="1" fillId="0" borderId="0"/>
  </cellStyleXfs>
  <cellXfs count="659">
    <xf numFmtId="0" fontId="0" fillId="0" borderId="0" xfId="0"/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horizontal="left" wrapText="1"/>
    </xf>
    <xf numFmtId="0" fontId="0" fillId="0" borderId="3" xfId="0" applyBorder="1"/>
    <xf numFmtId="0" fontId="4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2" fillId="0" borderId="0" xfId="0" applyFont="1" applyAlignment="1">
      <alignment horizontal="left" wrapText="1"/>
    </xf>
    <xf numFmtId="166" fontId="8" fillId="2" borderId="0" xfId="0" applyNumberFormat="1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8" fillId="0" borderId="0" xfId="1" applyNumberFormat="1" applyFont="1" applyFill="1" applyBorder="1"/>
    <xf numFmtId="167" fontId="17" fillId="2" borderId="0" xfId="1" applyNumberFormat="1" applyFont="1" applyFill="1" applyBorder="1" applyAlignment="1"/>
    <xf numFmtId="167" fontId="17" fillId="2" borderId="8" xfId="1" applyNumberFormat="1" applyFont="1" applyFill="1" applyBorder="1" applyAlignment="1"/>
    <xf numFmtId="167" fontId="20" fillId="0" borderId="0" xfId="1" applyNumberFormat="1" applyFont="1" applyFill="1" applyBorder="1"/>
    <xf numFmtId="167" fontId="20" fillId="2" borderId="0" xfId="1" applyNumberFormat="1" applyFont="1" applyFill="1" applyBorder="1"/>
    <xf numFmtId="167" fontId="20" fillId="2" borderId="8" xfId="1" applyNumberFormat="1" applyFont="1" applyFill="1" applyBorder="1"/>
    <xf numFmtId="43" fontId="17" fillId="0" borderId="0" xfId="1" applyFont="1" applyFill="1" applyBorder="1"/>
    <xf numFmtId="43" fontId="18" fillId="3" borderId="0" xfId="1" applyFont="1" applyFill="1" applyBorder="1"/>
    <xf numFmtId="43" fontId="20" fillId="2" borderId="0" xfId="1" applyFont="1" applyFill="1" applyBorder="1"/>
    <xf numFmtId="43" fontId="20" fillId="2" borderId="8" xfId="1" applyFont="1" applyFill="1" applyBorder="1"/>
    <xf numFmtId="167" fontId="17" fillId="2" borderId="0" xfId="1" applyNumberFormat="1" applyFont="1" applyFill="1" applyBorder="1"/>
    <xf numFmtId="167" fontId="17" fillId="2" borderId="8" xfId="1" applyNumberFormat="1" applyFont="1" applyFill="1" applyBorder="1"/>
    <xf numFmtId="44" fontId="17" fillId="0" borderId="0" xfId="2" applyFont="1" applyFill="1" applyBorder="1"/>
    <xf numFmtId="44" fontId="17" fillId="2" borderId="0" xfId="2" applyFont="1" applyFill="1" applyBorder="1"/>
    <xf numFmtId="44" fontId="17" fillId="2" borderId="8" xfId="2" applyFont="1" applyFill="1" applyBorder="1"/>
    <xf numFmtId="0" fontId="0" fillId="4" borderId="0" xfId="0" applyFill="1"/>
    <xf numFmtId="0" fontId="7" fillId="4" borderId="0" xfId="0" applyFont="1" applyFill="1" applyAlignment="1">
      <alignment horizontal="center"/>
    </xf>
    <xf numFmtId="0" fontId="8" fillId="4" borderId="0" xfId="0" applyFont="1" applyFill="1"/>
    <xf numFmtId="0" fontId="7" fillId="4" borderId="0" xfId="0" applyFont="1" applyFill="1"/>
    <xf numFmtId="14" fontId="7" fillId="4" borderId="0" xfId="0" applyNumberFormat="1" applyFont="1" applyFill="1" applyAlignment="1">
      <alignment horizontal="center"/>
    </xf>
    <xf numFmtId="43" fontId="16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43" fontId="21" fillId="2" borderId="0" xfId="0" applyNumberFormat="1" applyFont="1" applyFill="1" applyAlignment="1">
      <alignment horizontal="center" vertical="center" wrapText="1"/>
    </xf>
    <xf numFmtId="0" fontId="3" fillId="0" borderId="0" xfId="5"/>
    <xf numFmtId="0" fontId="8" fillId="0" borderId="0" xfId="5" applyFont="1"/>
    <xf numFmtId="0" fontId="3" fillId="2" borderId="0" xfId="5" applyFill="1"/>
    <xf numFmtId="16" fontId="3" fillId="2" borderId="0" xfId="5" applyNumberFormat="1" applyFill="1"/>
    <xf numFmtId="0" fontId="3" fillId="5" borderId="0" xfId="5" applyFill="1"/>
    <xf numFmtId="16" fontId="3" fillId="0" borderId="0" xfId="5" applyNumberFormat="1"/>
    <xf numFmtId="0" fontId="3" fillId="6" borderId="0" xfId="5" applyFill="1"/>
    <xf numFmtId="16" fontId="3" fillId="6" borderId="0" xfId="5" applyNumberFormat="1" applyFill="1"/>
    <xf numFmtId="0" fontId="3" fillId="7" borderId="0" xfId="5" applyFill="1"/>
    <xf numFmtId="14" fontId="3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19" fillId="3" borderId="0" xfId="1" applyNumberFormat="1" applyFont="1" applyFill="1" applyBorder="1"/>
    <xf numFmtId="167" fontId="3" fillId="0" borderId="0" xfId="1" applyNumberFormat="1" applyFont="1" applyFill="1" applyBorder="1"/>
    <xf numFmtId="165" fontId="4" fillId="0" borderId="0" xfId="0" applyNumberFormat="1" applyFont="1" applyAlignment="1">
      <alignment horizontal="right" wrapText="1"/>
    </xf>
    <xf numFmtId="0" fontId="7" fillId="4" borderId="8" xfId="0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44" fontId="10" fillId="0" borderId="3" xfId="0" applyNumberFormat="1" applyFont="1" applyBorder="1"/>
    <xf numFmtId="44" fontId="10" fillId="0" borderId="2" xfId="0" applyNumberFormat="1" applyFont="1" applyBorder="1"/>
    <xf numFmtId="44" fontId="10" fillId="0" borderId="1" xfId="0" applyNumberFormat="1" applyFont="1" applyBorder="1"/>
    <xf numFmtId="44" fontId="10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4" fillId="3" borderId="3" xfId="1" applyNumberFormat="1" applyFont="1" applyFill="1" applyBorder="1"/>
    <xf numFmtId="0" fontId="4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4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4" fillId="4" borderId="0" xfId="0" applyFont="1" applyFill="1" applyAlignment="1">
      <alignment horizontal="left" wrapText="1"/>
    </xf>
    <xf numFmtId="44" fontId="10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6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0" fillId="2" borderId="2" xfId="0" applyFont="1" applyFill="1" applyBorder="1" applyAlignment="1">
      <alignment horizontal="right"/>
    </xf>
    <xf numFmtId="172" fontId="10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7" fillId="4" borderId="4" xfId="0" applyFont="1" applyFill="1" applyBorder="1" applyAlignment="1">
      <alignment horizontal="right"/>
    </xf>
    <xf numFmtId="44" fontId="7" fillId="4" borderId="4" xfId="2" applyFont="1" applyFill="1" applyBorder="1" applyAlignment="1">
      <alignment horizontal="right"/>
    </xf>
    <xf numFmtId="0" fontId="7" fillId="4" borderId="9" xfId="0" applyFont="1" applyFill="1" applyBorder="1" applyAlignment="1">
      <alignment horizontal="right"/>
    </xf>
    <xf numFmtId="44" fontId="7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9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6" fillId="2" borderId="2" xfId="2" applyNumberFormat="1" applyFont="1" applyFill="1" applyBorder="1"/>
    <xf numFmtId="172" fontId="10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6" fillId="2" borderId="0" xfId="0" applyNumberFormat="1" applyFont="1" applyFill="1" applyAlignment="1">
      <alignment horizontal="center" vertical="center"/>
    </xf>
    <xf numFmtId="169" fontId="18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4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2" fillId="0" borderId="0" xfId="6"/>
    <xf numFmtId="0" fontId="8" fillId="0" borderId="0" xfId="6" applyFont="1"/>
    <xf numFmtId="16" fontId="2" fillId="5" borderId="0" xfId="6" applyNumberFormat="1" applyFill="1"/>
    <xf numFmtId="0" fontId="2" fillId="5" borderId="0" xfId="6" applyFill="1"/>
    <xf numFmtId="0" fontId="2" fillId="11" borderId="0" xfId="6" applyFill="1"/>
    <xf numFmtId="16" fontId="2" fillId="11" borderId="0" xfId="6" applyNumberFormat="1" applyFill="1"/>
    <xf numFmtId="0" fontId="2" fillId="12" borderId="0" xfId="6" applyFill="1"/>
    <xf numFmtId="16" fontId="2" fillId="12" borderId="0" xfId="6" applyNumberFormat="1" applyFill="1"/>
    <xf numFmtId="16" fontId="2" fillId="0" borderId="0" xfId="6" applyNumberFormat="1"/>
    <xf numFmtId="0" fontId="25" fillId="0" borderId="0" xfId="6" applyFont="1"/>
    <xf numFmtId="0" fontId="2" fillId="8" borderId="0" xfId="6" applyFill="1"/>
    <xf numFmtId="0" fontId="2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1" fillId="0" borderId="0" xfId="7"/>
    <xf numFmtId="0" fontId="8" fillId="0" borderId="0" xfId="7" applyFont="1"/>
    <xf numFmtId="0" fontId="1" fillId="2" borderId="0" xfId="7" applyFill="1"/>
    <xf numFmtId="0" fontId="8" fillId="2" borderId="0" xfId="7" applyFont="1" applyFill="1"/>
    <xf numFmtId="16" fontId="1" fillId="2" borderId="0" xfId="7" applyNumberFormat="1" applyFill="1"/>
    <xf numFmtId="169" fontId="14" fillId="3" borderId="14" xfId="1" applyNumberFormat="1" applyFont="1" applyFill="1" applyBorder="1"/>
    <xf numFmtId="0" fontId="22" fillId="2" borderId="15" xfId="0" applyFont="1" applyFill="1" applyBorder="1"/>
    <xf numFmtId="0" fontId="24" fillId="2" borderId="15" xfId="0" applyFont="1" applyFill="1" applyBorder="1"/>
    <xf numFmtId="168" fontId="23" fillId="2" borderId="15" xfId="0" applyNumberFormat="1" applyFont="1" applyFill="1" applyBorder="1"/>
    <xf numFmtId="168" fontId="23" fillId="2" borderId="16" xfId="0" applyNumberFormat="1" applyFont="1" applyFill="1" applyBorder="1"/>
    <xf numFmtId="43" fontId="16" fillId="2" borderId="2" xfId="0" applyNumberFormat="1" applyFont="1" applyFill="1" applyBorder="1" applyAlignment="1">
      <alignment vertical="center"/>
    </xf>
    <xf numFmtId="167" fontId="18" fillId="0" borderId="2" xfId="1" applyNumberFormat="1" applyFont="1" applyFill="1" applyBorder="1"/>
    <xf numFmtId="167" fontId="19" fillId="3" borderId="2" xfId="1" applyNumberFormat="1" applyFont="1" applyFill="1" applyBorder="1"/>
    <xf numFmtId="167" fontId="17" fillId="2" borderId="2" xfId="1" applyNumberFormat="1" applyFont="1" applyFill="1" applyBorder="1" applyAlignment="1"/>
    <xf numFmtId="167" fontId="17" fillId="2" borderId="17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9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6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0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7" fillId="4" borderId="18" xfId="2" applyFont="1" applyFill="1" applyBorder="1" applyAlignment="1">
      <alignment horizontal="right"/>
    </xf>
    <xf numFmtId="44" fontId="7" fillId="4" borderId="19" xfId="0" applyNumberFormat="1" applyFont="1" applyFill="1" applyBorder="1" applyAlignment="1">
      <alignment horizontal="right"/>
    </xf>
    <xf numFmtId="44" fontId="7" fillId="4" borderId="5" xfId="2" applyFont="1" applyFill="1" applyBorder="1" applyAlignment="1">
      <alignment horizontal="right"/>
    </xf>
    <xf numFmtId="44" fontId="7" fillId="4" borderId="10" xfId="0" applyNumberFormat="1" applyFont="1" applyFill="1" applyBorder="1" applyAlignment="1">
      <alignment horizontal="right"/>
    </xf>
    <xf numFmtId="14" fontId="7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9" fillId="4" borderId="0" xfId="0" applyFont="1" applyFill="1" applyAlignment="1">
      <alignment horizontal="center"/>
    </xf>
    <xf numFmtId="43" fontId="10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7" fillId="0" borderId="0" xfId="3" applyNumberFormat="1" applyFont="1" applyFill="1" applyBorder="1"/>
    <xf numFmtId="10" fontId="17" fillId="0" borderId="0" xfId="3" applyNumberFormat="1" applyFont="1" applyFill="1" applyBorder="1"/>
    <xf numFmtId="169" fontId="14" fillId="3" borderId="2" xfId="1" applyNumberFormat="1" applyFont="1" applyFill="1" applyBorder="1"/>
    <xf numFmtId="169" fontId="14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7" fillId="0" borderId="0" xfId="2" applyNumberFormat="1" applyFont="1" applyFill="1" applyBorder="1"/>
    <xf numFmtId="1" fontId="17" fillId="2" borderId="0" xfId="2" applyNumberFormat="1" applyFont="1" applyFill="1" applyBorder="1"/>
    <xf numFmtId="1" fontId="17" fillId="2" borderId="8" xfId="2" applyNumberFormat="1" applyFont="1" applyFill="1" applyBorder="1"/>
    <xf numFmtId="174" fontId="17" fillId="2" borderId="0" xfId="3" applyNumberFormat="1" applyFont="1" applyFill="1" applyBorder="1"/>
    <xf numFmtId="174" fontId="17" fillId="2" borderId="8" xfId="3" applyNumberFormat="1" applyFont="1" applyFill="1" applyBorder="1"/>
    <xf numFmtId="176" fontId="17" fillId="0" borderId="0" xfId="3" applyNumberFormat="1" applyFont="1" applyFill="1" applyBorder="1"/>
    <xf numFmtId="176" fontId="17" fillId="0" borderId="0" xfId="2" applyNumberFormat="1" applyFont="1" applyFill="1" applyBorder="1"/>
    <xf numFmtId="176" fontId="17" fillId="2" borderId="0" xfId="2" applyNumberFormat="1" applyFont="1" applyFill="1" applyBorder="1"/>
    <xf numFmtId="176" fontId="17" fillId="2" borderId="8" xfId="2" applyNumberFormat="1" applyFont="1" applyFill="1" applyBorder="1"/>
    <xf numFmtId="177" fontId="17" fillId="0" borderId="0" xfId="2" applyNumberFormat="1" applyFont="1" applyFill="1" applyBorder="1"/>
    <xf numFmtId="177" fontId="17" fillId="2" borderId="0" xfId="2" applyNumberFormat="1" applyFont="1" applyFill="1" applyBorder="1"/>
    <xf numFmtId="177" fontId="17" fillId="2" borderId="8" xfId="2" applyNumberFormat="1" applyFont="1" applyFill="1" applyBorder="1"/>
    <xf numFmtId="174" fontId="40" fillId="0" borderId="0" xfId="3" applyNumberFormat="1" applyFont="1" applyFill="1" applyBorder="1"/>
    <xf numFmtId="174" fontId="40" fillId="2" borderId="0" xfId="3" applyNumberFormat="1" applyFont="1" applyFill="1" applyBorder="1"/>
    <xf numFmtId="174" fontId="40" fillId="2" borderId="8" xfId="3" applyNumberFormat="1" applyFont="1" applyFill="1" applyBorder="1"/>
    <xf numFmtId="170" fontId="31" fillId="4" borderId="32" xfId="0" applyNumberFormat="1" applyFont="1" applyFill="1" applyBorder="1" applyAlignment="1">
      <alignment horizontal="center" vertical="center"/>
    </xf>
    <xf numFmtId="14" fontId="9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6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1" fillId="10" borderId="33" xfId="2" applyNumberFormat="1" applyFont="1" applyFill="1" applyBorder="1"/>
    <xf numFmtId="168" fontId="33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0" fillId="2" borderId="33" xfId="2" applyNumberFormat="1" applyFont="1" applyFill="1" applyBorder="1" applyAlignment="1"/>
    <xf numFmtId="168" fontId="34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7" fillId="4" borderId="35" xfId="2" applyFont="1" applyFill="1" applyBorder="1" applyAlignment="1">
      <alignment horizontal="right"/>
    </xf>
    <xf numFmtId="44" fontId="7" fillId="4" borderId="34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167" fontId="10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>
      <alignment horizontal="right"/>
    </xf>
    <xf numFmtId="173" fontId="10" fillId="7" borderId="32" xfId="0" applyNumberFormat="1" applyFont="1" applyFill="1" applyBorder="1"/>
    <xf numFmtId="172" fontId="38" fillId="7" borderId="33" xfId="2" applyNumberFormat="1" applyFont="1" applyFill="1" applyBorder="1"/>
    <xf numFmtId="168" fontId="39" fillId="7" borderId="32" xfId="0" applyNumberFormat="1" applyFont="1" applyFill="1" applyBorder="1" applyAlignment="1">
      <alignment horizontal="right"/>
    </xf>
    <xf numFmtId="0" fontId="16" fillId="7" borderId="32" xfId="0" applyFont="1" applyFill="1" applyBorder="1"/>
    <xf numFmtId="167" fontId="16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/>
    <xf numFmtId="168" fontId="39" fillId="7" borderId="32" xfId="0" applyNumberFormat="1" applyFont="1" applyFill="1" applyBorder="1"/>
    <xf numFmtId="43" fontId="16" fillId="7" borderId="32" xfId="1" applyFont="1" applyFill="1" applyBorder="1" applyAlignment="1">
      <alignment horizontal="right" vertical="center"/>
    </xf>
    <xf numFmtId="168" fontId="14" fillId="7" borderId="32" xfId="0" applyNumberFormat="1" applyFont="1" applyFill="1" applyBorder="1" applyAlignment="1">
      <alignment horizontal="right"/>
    </xf>
    <xf numFmtId="0" fontId="20" fillId="0" borderId="32" xfId="0" applyFont="1" applyBorder="1"/>
    <xf numFmtId="164" fontId="27" fillId="3" borderId="0" xfId="0" applyNumberFormat="1" applyFont="1" applyFill="1" applyAlignment="1">
      <alignment horizontal="right" wrapText="1"/>
    </xf>
    <xf numFmtId="0" fontId="30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6" fillId="2" borderId="37" xfId="2" applyNumberFormat="1" applyFont="1" applyFill="1" applyBorder="1" applyAlignment="1">
      <alignment horizontal="right"/>
    </xf>
    <xf numFmtId="172" fontId="16" fillId="2" borderId="39" xfId="2" applyNumberFormat="1" applyFont="1" applyFill="1" applyBorder="1" applyAlignment="1">
      <alignment horizontal="right"/>
    </xf>
    <xf numFmtId="167" fontId="16" fillId="2" borderId="3" xfId="1" applyNumberFormat="1" applyFont="1" applyFill="1" applyBorder="1" applyAlignment="1">
      <alignment horizontal="right"/>
    </xf>
    <xf numFmtId="167" fontId="16" fillId="2" borderId="40" xfId="1" applyNumberFormat="1" applyFont="1" applyFill="1" applyBorder="1" applyAlignment="1">
      <alignment horizontal="right"/>
    </xf>
    <xf numFmtId="172" fontId="16" fillId="2" borderId="7" xfId="2" applyNumberFormat="1" applyFont="1" applyFill="1" applyBorder="1" applyAlignment="1">
      <alignment horizontal="right"/>
    </xf>
    <xf numFmtId="172" fontId="16" fillId="2" borderId="3" xfId="2" applyNumberFormat="1" applyFont="1" applyFill="1" applyBorder="1" applyAlignment="1">
      <alignment horizontal="right"/>
    </xf>
    <xf numFmtId="172" fontId="16" fillId="2" borderId="0" xfId="2" applyNumberFormat="1" applyFont="1" applyFill="1" applyBorder="1" applyAlignment="1">
      <alignment horizontal="right"/>
    </xf>
    <xf numFmtId="172" fontId="16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37" xfId="2" applyNumberFormat="1" applyFont="1" applyFill="1" applyBorder="1" applyAlignment="1">
      <alignment horizontal="right"/>
    </xf>
    <xf numFmtId="172" fontId="31" fillId="10" borderId="3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0" fillId="2" borderId="37" xfId="0" applyFont="1" applyFill="1" applyBorder="1" applyAlignment="1">
      <alignment horizontal="right"/>
    </xf>
    <xf numFmtId="172" fontId="32" fillId="0" borderId="0" xfId="2" applyNumberFormat="1" applyFont="1" applyBorder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16" fillId="13" borderId="42" xfId="0" applyFont="1" applyFill="1" applyBorder="1" applyAlignment="1">
      <alignment horizontal="right"/>
    </xf>
    <xf numFmtId="44" fontId="42" fillId="13" borderId="43" xfId="2" applyFont="1" applyFill="1" applyBorder="1" applyAlignment="1">
      <alignment horizontal="right"/>
    </xf>
    <xf numFmtId="44" fontId="42" fillId="13" borderId="44" xfId="2" applyFont="1" applyFill="1" applyBorder="1" applyAlignment="1">
      <alignment horizontal="right"/>
    </xf>
    <xf numFmtId="44" fontId="42" fillId="13" borderId="42" xfId="2" applyFont="1" applyFill="1" applyBorder="1" applyAlignment="1">
      <alignment horizontal="right"/>
    </xf>
    <xf numFmtId="0" fontId="16" fillId="13" borderId="45" xfId="0" applyFont="1" applyFill="1" applyBorder="1" applyAlignment="1">
      <alignment horizontal="right"/>
    </xf>
    <xf numFmtId="0" fontId="7" fillId="4" borderId="7" xfId="0" applyFont="1" applyFill="1" applyBorder="1" applyAlignment="1">
      <alignment horizontal="right"/>
    </xf>
    <xf numFmtId="44" fontId="43" fillId="4" borderId="9" xfId="0" applyNumberFormat="1" applyFont="1" applyFill="1" applyBorder="1" applyAlignment="1">
      <alignment horizontal="right"/>
    </xf>
    <xf numFmtId="44" fontId="43" fillId="4" borderId="0" xfId="0" applyNumberFormat="1" applyFont="1" applyFill="1" applyAlignment="1">
      <alignment horizontal="right"/>
    </xf>
    <xf numFmtId="44" fontId="7" fillId="4" borderId="0" xfId="0" applyNumberFormat="1" applyFont="1" applyFill="1" applyAlignment="1">
      <alignment horizontal="right"/>
    </xf>
    <xf numFmtId="177" fontId="7" fillId="4" borderId="5" xfId="0" applyNumberFormat="1" applyFont="1" applyFill="1" applyBorder="1" applyAlignment="1">
      <alignment horizontal="right"/>
    </xf>
    <xf numFmtId="177" fontId="7" fillId="4" borderId="0" xfId="0" applyNumberFormat="1" applyFont="1" applyFill="1" applyAlignment="1">
      <alignment horizontal="right"/>
    </xf>
    <xf numFmtId="44" fontId="10" fillId="0" borderId="2" xfId="0" applyNumberFormat="1" applyFont="1" applyBorder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left" wrapText="1"/>
    </xf>
    <xf numFmtId="44" fontId="10" fillId="7" borderId="0" xfId="0" applyNumberFormat="1" applyFont="1" applyFill="1"/>
    <xf numFmtId="174" fontId="10" fillId="7" borderId="0" xfId="3" applyNumberFormat="1" applyFont="1" applyFill="1" applyBorder="1"/>
    <xf numFmtId="0" fontId="7" fillId="4" borderId="46" xfId="0" applyFont="1" applyFill="1" applyBorder="1" applyAlignment="1">
      <alignment horizontal="center"/>
    </xf>
    <xf numFmtId="0" fontId="9" fillId="4" borderId="46" xfId="0" applyFont="1" applyFill="1" applyBorder="1" applyAlignment="1">
      <alignment horizontal="center"/>
    </xf>
    <xf numFmtId="14" fontId="7" fillId="4" borderId="46" xfId="0" applyNumberFormat="1" applyFont="1" applyFill="1" applyBorder="1" applyAlignment="1">
      <alignment horizontal="center"/>
    </xf>
    <xf numFmtId="0" fontId="0" fillId="0" borderId="46" xfId="0" applyBorder="1"/>
    <xf numFmtId="43" fontId="0" fillId="0" borderId="46" xfId="1" applyFont="1" applyBorder="1"/>
    <xf numFmtId="44" fontId="10" fillId="0" borderId="17" xfId="0" applyNumberFormat="1" applyFont="1" applyBorder="1"/>
    <xf numFmtId="44" fontId="10" fillId="0" borderId="46" xfId="0" applyNumberFormat="1" applyFont="1" applyBorder="1"/>
    <xf numFmtId="168" fontId="23" fillId="2" borderId="47" xfId="0" applyNumberFormat="1" applyFont="1" applyFill="1" applyBorder="1"/>
    <xf numFmtId="174" fontId="10" fillId="7" borderId="46" xfId="3" applyNumberFormat="1" applyFont="1" applyFill="1" applyBorder="1"/>
    <xf numFmtId="44" fontId="10" fillId="0" borderId="14" xfId="0" applyNumberFormat="1" applyFont="1" applyBorder="1"/>
    <xf numFmtId="44" fontId="10" fillId="4" borderId="46" xfId="0" applyNumberFormat="1" applyFont="1" applyFill="1" applyBorder="1"/>
    <xf numFmtId="2" fontId="4" fillId="6" borderId="17" xfId="0" applyNumberFormat="1" applyFont="1" applyFill="1" applyBorder="1" applyAlignment="1">
      <alignment horizontal="right" wrapText="1"/>
    </xf>
    <xf numFmtId="0" fontId="0" fillId="4" borderId="46" xfId="0" applyFill="1" applyBorder="1"/>
    <xf numFmtId="44" fontId="0" fillId="0" borderId="17" xfId="0" applyNumberFormat="1" applyBorder="1"/>
    <xf numFmtId="44" fontId="0" fillId="0" borderId="46" xfId="0" applyNumberFormat="1" applyBorder="1"/>
    <xf numFmtId="44" fontId="40" fillId="0" borderId="0" xfId="2" applyFont="1" applyFill="1" applyBorder="1"/>
    <xf numFmtId="44" fontId="40" fillId="2" borderId="0" xfId="2" applyFont="1" applyFill="1" applyBorder="1"/>
    <xf numFmtId="44" fontId="40" fillId="2" borderId="8" xfId="2" applyFont="1" applyFill="1" applyBorder="1"/>
    <xf numFmtId="174" fontId="18" fillId="3" borderId="0" xfId="3" applyNumberFormat="1" applyFont="1" applyFill="1" applyBorder="1"/>
    <xf numFmtId="174" fontId="43" fillId="0" borderId="0" xfId="3" applyNumberFormat="1" applyFont="1" applyFill="1" applyBorder="1"/>
    <xf numFmtId="174" fontId="44" fillId="2" borderId="0" xfId="3" applyNumberFormat="1" applyFont="1" applyFill="1" applyBorder="1" applyAlignment="1"/>
    <xf numFmtId="44" fontId="28" fillId="0" borderId="17" xfId="0" applyNumberFormat="1" applyFont="1" applyBorder="1"/>
    <xf numFmtId="174" fontId="44" fillId="2" borderId="46" xfId="3" applyNumberFormat="1" applyFont="1" applyFill="1" applyBorder="1" applyAlignment="1"/>
    <xf numFmtId="167" fontId="17" fillId="2" borderId="46" xfId="1" applyNumberFormat="1" applyFont="1" applyFill="1" applyBorder="1" applyAlignment="1"/>
    <xf numFmtId="167" fontId="20" fillId="2" borderId="46" xfId="1" applyNumberFormat="1" applyFont="1" applyFill="1" applyBorder="1"/>
    <xf numFmtId="43" fontId="20" fillId="2" borderId="46" xfId="1" applyFont="1" applyFill="1" applyBorder="1"/>
    <xf numFmtId="167" fontId="17" fillId="2" borderId="46" xfId="1" applyNumberFormat="1" applyFont="1" applyFill="1" applyBorder="1"/>
    <xf numFmtId="44" fontId="17" fillId="2" borderId="46" xfId="2" applyFont="1" applyFill="1" applyBorder="1"/>
    <xf numFmtId="174" fontId="17" fillId="2" borderId="46" xfId="3" applyNumberFormat="1" applyFont="1" applyFill="1" applyBorder="1"/>
    <xf numFmtId="1" fontId="17" fillId="2" borderId="46" xfId="2" applyNumberFormat="1" applyFont="1" applyFill="1" applyBorder="1"/>
    <xf numFmtId="174" fontId="40" fillId="2" borderId="46" xfId="3" applyNumberFormat="1" applyFont="1" applyFill="1" applyBorder="1"/>
    <xf numFmtId="44" fontId="40" fillId="2" borderId="46" xfId="2" applyFont="1" applyFill="1" applyBorder="1"/>
    <xf numFmtId="176" fontId="17" fillId="2" borderId="46" xfId="2" applyNumberFormat="1" applyFont="1" applyFill="1" applyBorder="1"/>
    <xf numFmtId="177" fontId="17" fillId="2" borderId="46" xfId="2" applyNumberFormat="1" applyFont="1" applyFill="1" applyBorder="1"/>
    <xf numFmtId="0" fontId="0" fillId="0" borderId="17" xfId="0" applyBorder="1"/>
    <xf numFmtId="43" fontId="40" fillId="0" borderId="0" xfId="1" applyFont="1" applyBorder="1"/>
    <xf numFmtId="43" fontId="40" fillId="0" borderId="46" xfId="1" applyFont="1" applyBorder="1"/>
    <xf numFmtId="164" fontId="45" fillId="3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44" fontId="10" fillId="2" borderId="0" xfId="0" applyNumberFormat="1" applyFont="1" applyFill="1"/>
    <xf numFmtId="44" fontId="10" fillId="2" borderId="46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6" xfId="0" applyNumberFormat="1" applyFill="1" applyBorder="1"/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6" fillId="2" borderId="3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0" fillId="2" borderId="37" xfId="2" applyNumberFormat="1" applyFont="1" applyFill="1" applyBorder="1" applyAlignment="1">
      <alignment horizontal="right"/>
    </xf>
    <xf numFmtId="172" fontId="10" fillId="2" borderId="3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7" fillId="4" borderId="5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174" fontId="28" fillId="0" borderId="0" xfId="3" applyNumberFormat="1" applyFont="1" applyFill="1" applyBorder="1"/>
    <xf numFmtId="174" fontId="40" fillId="2" borderId="0" xfId="3" applyNumberFormat="1" applyFont="1" applyFill="1" applyBorder="1" applyAlignment="1"/>
    <xf numFmtId="174" fontId="40" fillId="2" borderId="46" xfId="3" applyNumberFormat="1" applyFont="1" applyFill="1" applyBorder="1" applyAlignment="1"/>
    <xf numFmtId="0" fontId="40" fillId="0" borderId="0" xfId="0" applyFont="1"/>
    <xf numFmtId="43" fontId="44" fillId="0" borderId="0" xfId="1" applyFont="1" applyFill="1" applyBorder="1"/>
    <xf numFmtId="44" fontId="43" fillId="2" borderId="0" xfId="0" applyNumberFormat="1" applyFont="1" applyFill="1" applyAlignment="1">
      <alignment horizontal="center"/>
    </xf>
    <xf numFmtId="44" fontId="43" fillId="2" borderId="0" xfId="0" applyNumberFormat="1" applyFont="1" applyFill="1"/>
    <xf numFmtId="44" fontId="43" fillId="2" borderId="46" xfId="0" applyNumberFormat="1" applyFont="1" applyFill="1" applyBorder="1"/>
    <xf numFmtId="170" fontId="31" fillId="4" borderId="2" xfId="0" applyNumberFormat="1" applyFont="1" applyFill="1" applyBorder="1" applyAlignment="1">
      <alignment horizontal="center" vertical="center"/>
    </xf>
    <xf numFmtId="170" fontId="31" fillId="4" borderId="50" xfId="0" applyNumberFormat="1" applyFont="1" applyFill="1" applyBorder="1" applyAlignment="1">
      <alignment horizontal="center" vertical="center"/>
    </xf>
    <xf numFmtId="170" fontId="31" fillId="4" borderId="33" xfId="0" applyNumberFormat="1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vertical="center"/>
    </xf>
    <xf numFmtId="14" fontId="9" fillId="0" borderId="51" xfId="0" applyNumberFormat="1" applyFont="1" applyBorder="1"/>
    <xf numFmtId="167" fontId="10" fillId="7" borderId="51" xfId="0" applyNumberFormat="1" applyFont="1" applyFill="1" applyBorder="1" applyAlignment="1">
      <alignment horizontal="right" vertical="center"/>
    </xf>
    <xf numFmtId="172" fontId="16" fillId="7" borderId="50" xfId="2" applyNumberFormat="1" applyFont="1" applyFill="1" applyBorder="1" applyAlignment="1">
      <alignment horizontal="right"/>
    </xf>
    <xf numFmtId="172" fontId="16" fillId="2" borderId="17" xfId="2" applyNumberFormat="1" applyFont="1" applyFill="1" applyBorder="1" applyAlignment="1">
      <alignment horizontal="right"/>
    </xf>
    <xf numFmtId="167" fontId="16" fillId="2" borderId="0" xfId="1" applyNumberFormat="1" applyFont="1" applyFill="1" applyBorder="1" applyAlignment="1">
      <alignment horizontal="right"/>
    </xf>
    <xf numFmtId="167" fontId="16" fillId="7" borderId="51" xfId="1" applyNumberFormat="1" applyFont="1" applyFill="1" applyBorder="1" applyAlignment="1">
      <alignment horizontal="right"/>
    </xf>
    <xf numFmtId="167" fontId="16" fillId="7" borderId="32" xfId="1" applyNumberFormat="1" applyFont="1" applyFill="1" applyBorder="1" applyAlignment="1">
      <alignment horizontal="right"/>
    </xf>
    <xf numFmtId="173" fontId="10" fillId="7" borderId="51" xfId="0" applyNumberFormat="1" applyFont="1" applyFill="1" applyBorder="1"/>
    <xf numFmtId="172" fontId="38" fillId="7" borderId="50" xfId="2" applyNumberFormat="1" applyFont="1" applyFill="1" applyBorder="1"/>
    <xf numFmtId="172" fontId="31" fillId="10" borderId="17" xfId="2" applyNumberFormat="1" applyFont="1" applyFill="1" applyBorder="1"/>
    <xf numFmtId="168" fontId="39" fillId="7" borderId="51" xfId="0" applyNumberFormat="1" applyFont="1" applyFill="1" applyBorder="1" applyAlignment="1">
      <alignment horizontal="right"/>
    </xf>
    <xf numFmtId="168" fontId="33" fillId="10" borderId="46" xfId="0" applyNumberFormat="1" applyFont="1" applyFill="1" applyBorder="1" applyAlignment="1">
      <alignment horizontal="right"/>
    </xf>
    <xf numFmtId="0" fontId="16" fillId="7" borderId="51" xfId="0" applyFont="1" applyFill="1" applyBorder="1"/>
    <xf numFmtId="167" fontId="16" fillId="7" borderId="51" xfId="0" applyNumberFormat="1" applyFont="1" applyFill="1" applyBorder="1" applyAlignment="1">
      <alignment horizontal="right" vertical="center"/>
    </xf>
    <xf numFmtId="172" fontId="16" fillId="7" borderId="50" xfId="2" applyNumberFormat="1" applyFont="1" applyFill="1" applyBorder="1" applyAlignment="1"/>
    <xf numFmtId="172" fontId="10" fillId="2" borderId="17" xfId="2" applyNumberFormat="1" applyFont="1" applyFill="1" applyBorder="1" applyAlignment="1"/>
    <xf numFmtId="168" fontId="39" fillId="7" borderId="51" xfId="0" applyNumberFormat="1" applyFont="1" applyFill="1" applyBorder="1"/>
    <xf numFmtId="43" fontId="16" fillId="7" borderId="51" xfId="1" applyFont="1" applyFill="1" applyBorder="1" applyAlignment="1">
      <alignment horizontal="right" vertical="center"/>
    </xf>
    <xf numFmtId="168" fontId="14" fillId="7" borderId="51" xfId="0" applyNumberFormat="1" applyFont="1" applyFill="1" applyBorder="1" applyAlignment="1">
      <alignment horizontal="right"/>
    </xf>
    <xf numFmtId="0" fontId="0" fillId="0" borderId="51" xfId="0" applyBorder="1"/>
    <xf numFmtId="44" fontId="28" fillId="4" borderId="52" xfId="2" applyFont="1" applyFill="1" applyBorder="1" applyAlignment="1">
      <alignment horizontal="right"/>
    </xf>
    <xf numFmtId="44" fontId="7" fillId="4" borderId="53" xfId="0" applyNumberFormat="1" applyFont="1" applyFill="1" applyBorder="1" applyAlignment="1">
      <alignment horizontal="right"/>
    </xf>
    <xf numFmtId="44" fontId="7" fillId="4" borderId="1" xfId="0" applyNumberFormat="1" applyFont="1" applyFill="1" applyBorder="1" applyAlignment="1">
      <alignment horizontal="right"/>
    </xf>
    <xf numFmtId="44" fontId="7" fillId="4" borderId="55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0" fontId="46" fillId="0" borderId="0" xfId="0" applyFont="1"/>
    <xf numFmtId="0" fontId="47" fillId="4" borderId="21" xfId="0" applyFont="1" applyFill="1" applyBorder="1" applyAlignment="1">
      <alignment vertical="center" wrapText="1"/>
    </xf>
    <xf numFmtId="0" fontId="48" fillId="4" borderId="20" xfId="0" applyFont="1" applyFill="1" applyBorder="1" applyAlignment="1">
      <alignment horizontal="center"/>
    </xf>
    <xf numFmtId="14" fontId="48" fillId="4" borderId="20" xfId="0" applyNumberFormat="1" applyFont="1" applyFill="1" applyBorder="1" applyAlignment="1">
      <alignment horizontal="center"/>
    </xf>
    <xf numFmtId="0" fontId="48" fillId="4" borderId="59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0" fillId="2" borderId="0" xfId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0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0" fillId="2" borderId="21" xfId="0" applyFont="1" applyFill="1" applyBorder="1" applyAlignment="1">
      <alignment vertical="center"/>
    </xf>
    <xf numFmtId="0" fontId="53" fillId="2" borderId="25" xfId="0" applyFont="1" applyFill="1" applyBorder="1"/>
    <xf numFmtId="10" fontId="0" fillId="2" borderId="0" xfId="3" applyNumberFormat="1" applyFont="1" applyFill="1" applyBorder="1" applyAlignment="1"/>
    <xf numFmtId="10" fontId="0" fillId="2" borderId="62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0" fillId="0" borderId="60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174" fontId="0" fillId="2" borderId="13" xfId="3" applyNumberFormat="1" applyFont="1" applyFill="1" applyBorder="1"/>
    <xf numFmtId="174" fontId="0" fillId="2" borderId="24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65" xfId="0" applyNumberFormat="1" applyBorder="1"/>
    <xf numFmtId="0" fontId="49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7" fillId="4" borderId="0" xfId="0" applyFont="1" applyFill="1" applyAlignment="1">
      <alignment vertical="center" wrapText="1"/>
    </xf>
    <xf numFmtId="0" fontId="9" fillId="4" borderId="0" xfId="0" applyFont="1" applyFill="1"/>
    <xf numFmtId="0" fontId="48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1" fillId="2" borderId="13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43" fontId="51" fillId="2" borderId="12" xfId="0" applyNumberFormat="1" applyFont="1" applyFill="1" applyBorder="1" applyAlignment="1">
      <alignment horizontal="right"/>
    </xf>
    <xf numFmtId="0" fontId="51" fillId="2" borderId="12" xfId="0" applyFont="1" applyFill="1" applyBorder="1" applyAlignment="1">
      <alignment horizontal="right"/>
    </xf>
    <xf numFmtId="0" fontId="54" fillId="2" borderId="62" xfId="0" applyFont="1" applyFill="1" applyBorder="1" applyAlignment="1">
      <alignment horizontal="right"/>
    </xf>
    <xf numFmtId="167" fontId="20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0" fillId="2" borderId="64" xfId="0" applyNumberFormat="1" applyFont="1" applyFill="1" applyBorder="1" applyAlignment="1">
      <alignment horizontal="center"/>
    </xf>
    <xf numFmtId="173" fontId="10" fillId="0" borderId="51" xfId="0" applyNumberFormat="1" applyFont="1" applyBorder="1"/>
    <xf numFmtId="173" fontId="10" fillId="0" borderId="32" xfId="0" applyNumberFormat="1" applyFont="1" applyBorder="1"/>
    <xf numFmtId="170" fontId="31" fillId="4" borderId="17" xfId="0" applyNumberFormat="1" applyFont="1" applyFill="1" applyBorder="1" applyAlignment="1">
      <alignment horizontal="center" vertical="center"/>
    </xf>
    <xf numFmtId="14" fontId="9" fillId="0" borderId="46" xfId="0" applyNumberFormat="1" applyFont="1" applyBorder="1"/>
    <xf numFmtId="167" fontId="10" fillId="0" borderId="46" xfId="0" applyNumberFormat="1" applyFont="1" applyBorder="1" applyAlignment="1">
      <alignment horizontal="right" vertical="center"/>
    </xf>
    <xf numFmtId="167" fontId="16" fillId="2" borderId="46" xfId="1" applyNumberFormat="1" applyFont="1" applyFill="1" applyBorder="1" applyAlignment="1">
      <alignment horizontal="right"/>
    </xf>
    <xf numFmtId="173" fontId="10" fillId="0" borderId="46" xfId="0" applyNumberFormat="1" applyFont="1" applyBorder="1"/>
    <xf numFmtId="168" fontId="37" fillId="10" borderId="46" xfId="0" applyNumberFormat="1" applyFont="1" applyFill="1" applyBorder="1" applyAlignment="1">
      <alignment horizontal="right"/>
    </xf>
    <xf numFmtId="0" fontId="10" fillId="0" borderId="46" xfId="0" applyFont="1" applyBorder="1"/>
    <xf numFmtId="168" fontId="11" fillId="0" borderId="46" xfId="0" applyNumberFormat="1" applyFont="1" applyBorder="1"/>
    <xf numFmtId="43" fontId="10" fillId="0" borderId="46" xfId="1" applyFont="1" applyBorder="1" applyAlignment="1">
      <alignment horizontal="right" vertical="center"/>
    </xf>
    <xf numFmtId="171" fontId="31" fillId="4" borderId="70" xfId="0" applyNumberFormat="1" applyFont="1" applyFill="1" applyBorder="1" applyAlignment="1">
      <alignment horizontal="center" vertical="center"/>
    </xf>
    <xf numFmtId="0" fontId="0" fillId="0" borderId="71" xfId="0" applyBorder="1"/>
    <xf numFmtId="167" fontId="0" fillId="0" borderId="71" xfId="0" applyNumberFormat="1" applyBorder="1" applyAlignment="1">
      <alignment horizontal="right" vertical="center"/>
    </xf>
    <xf numFmtId="172" fontId="16" fillId="2" borderId="70" xfId="2" applyNumberFormat="1" applyFont="1" applyFill="1" applyBorder="1" applyAlignment="1">
      <alignment horizontal="right"/>
    </xf>
    <xf numFmtId="173" fontId="0" fillId="0" borderId="71" xfId="0" applyNumberFormat="1" applyBorder="1"/>
    <xf numFmtId="172" fontId="31" fillId="10" borderId="49" xfId="2" applyNumberFormat="1" applyFont="1" applyFill="1" applyBorder="1"/>
    <xf numFmtId="172" fontId="31" fillId="10" borderId="70" xfId="2" applyNumberFormat="1" applyFont="1" applyFill="1" applyBorder="1"/>
    <xf numFmtId="168" fontId="33" fillId="10" borderId="71" xfId="0" applyNumberFormat="1" applyFont="1" applyFill="1" applyBorder="1" applyAlignment="1">
      <alignment horizontal="right"/>
    </xf>
    <xf numFmtId="172" fontId="10" fillId="2" borderId="70" xfId="2" applyNumberFormat="1" applyFont="1" applyFill="1" applyBorder="1" applyAlignment="1"/>
    <xf numFmtId="168" fontId="34" fillId="0" borderId="71" xfId="0" applyNumberFormat="1" applyFont="1" applyBorder="1"/>
    <xf numFmtId="43" fontId="0" fillId="0" borderId="71" xfId="1" applyFont="1" applyBorder="1"/>
    <xf numFmtId="0" fontId="0" fillId="0" borderId="72" xfId="0" applyBorder="1"/>
    <xf numFmtId="172" fontId="16" fillId="2" borderId="71" xfId="2" applyNumberFormat="1" applyFont="1" applyFill="1" applyBorder="1" applyAlignment="1">
      <alignment horizontal="right"/>
    </xf>
    <xf numFmtId="167" fontId="16" fillId="2" borderId="71" xfId="1" applyNumberFormat="1" applyFont="1" applyFill="1" applyBorder="1" applyAlignment="1">
      <alignment horizontal="right"/>
    </xf>
    <xf numFmtId="174" fontId="44" fillId="0" borderId="0" xfId="3" applyNumberFormat="1" applyFont="1" applyFill="1" applyBorder="1"/>
    <xf numFmtId="174" fontId="44" fillId="2" borderId="0" xfId="3" applyNumberFormat="1" applyFont="1" applyFill="1" applyBorder="1"/>
    <xf numFmtId="174" fontId="44" fillId="2" borderId="46" xfId="3" applyNumberFormat="1" applyFont="1" applyFill="1" applyBorder="1"/>
    <xf numFmtId="174" fontId="44" fillId="3" borderId="0" xfId="3" applyNumberFormat="1" applyFont="1" applyFill="1" applyBorder="1"/>
    <xf numFmtId="174" fontId="44" fillId="2" borderId="8" xfId="3" applyNumberFormat="1" applyFont="1" applyFill="1" applyBorder="1"/>
    <xf numFmtId="172" fontId="16" fillId="2" borderId="4" xfId="2" applyNumberFormat="1" applyFont="1" applyFill="1" applyBorder="1" applyAlignment="1">
      <alignment horizontal="right"/>
    </xf>
    <xf numFmtId="172" fontId="16" fillId="2" borderId="3" xfId="2" applyNumberFormat="1" applyFont="1" applyFill="1" applyBorder="1"/>
    <xf numFmtId="172" fontId="16" fillId="2" borderId="41" xfId="2" applyNumberFormat="1" applyFont="1" applyFill="1" applyBorder="1"/>
    <xf numFmtId="167" fontId="16" fillId="2" borderId="5" xfId="1" applyNumberFormat="1" applyFont="1" applyFill="1" applyBorder="1"/>
    <xf numFmtId="167" fontId="16" fillId="2" borderId="6" xfId="1" applyNumberFormat="1" applyFont="1" applyFill="1" applyBorder="1"/>
    <xf numFmtId="167" fontId="16" fillId="2" borderId="3" xfId="1" applyNumberFormat="1" applyFont="1" applyFill="1" applyBorder="1"/>
    <xf numFmtId="167" fontId="16" fillId="2" borderId="41" xfId="1" applyNumberFormat="1" applyFont="1" applyFill="1" applyBorder="1"/>
    <xf numFmtId="44" fontId="0" fillId="0" borderId="46" xfId="2" applyFont="1" applyBorder="1"/>
    <xf numFmtId="167" fontId="16" fillId="2" borderId="14" xfId="1" applyNumberFormat="1" applyFont="1" applyFill="1" applyBorder="1" applyAlignment="1">
      <alignment horizontal="right"/>
    </xf>
    <xf numFmtId="44" fontId="16" fillId="13" borderId="44" xfId="2" applyFont="1" applyFill="1" applyBorder="1" applyAlignment="1">
      <alignment horizontal="right"/>
    </xf>
    <xf numFmtId="44" fontId="16" fillId="13" borderId="43" xfId="2" applyFont="1" applyFill="1" applyBorder="1" applyAlignment="1">
      <alignment horizontal="right"/>
    </xf>
    <xf numFmtId="44" fontId="16" fillId="13" borderId="42" xfId="2" applyFont="1" applyFill="1" applyBorder="1" applyAlignment="1">
      <alignment horizontal="right"/>
    </xf>
    <xf numFmtId="0" fontId="16" fillId="14" borderId="45" xfId="0" applyFont="1" applyFill="1" applyBorder="1" applyAlignment="1">
      <alignment horizontal="right"/>
    </xf>
    <xf numFmtId="44" fontId="28" fillId="14" borderId="44" xfId="2" applyFont="1" applyFill="1" applyBorder="1" applyAlignment="1">
      <alignment horizontal="right"/>
    </xf>
    <xf numFmtId="44" fontId="28" fillId="14" borderId="43" xfId="2" applyFont="1" applyFill="1" applyBorder="1" applyAlignment="1">
      <alignment horizontal="right"/>
    </xf>
    <xf numFmtId="44" fontId="28" fillId="14" borderId="42" xfId="2" applyFont="1" applyFill="1" applyBorder="1" applyAlignment="1">
      <alignment horizontal="right"/>
    </xf>
    <xf numFmtId="43" fontId="20" fillId="0" borderId="0" xfId="1" applyFont="1" applyBorder="1"/>
    <xf numFmtId="43" fontId="20" fillId="0" borderId="46" xfId="1" applyFont="1" applyBorder="1"/>
    <xf numFmtId="0" fontId="0" fillId="4" borderId="12" xfId="0" applyFill="1" applyBorder="1"/>
    <xf numFmtId="174" fontId="43" fillId="3" borderId="0" xfId="3" applyNumberFormat="1" applyFont="1" applyFill="1" applyBorder="1"/>
    <xf numFmtId="174" fontId="55" fillId="3" borderId="0" xfId="3" applyNumberFormat="1" applyFont="1" applyFill="1" applyBorder="1" applyAlignment="1"/>
    <xf numFmtId="176" fontId="55" fillId="3" borderId="0" xfId="1" applyNumberFormat="1" applyFont="1" applyFill="1" applyBorder="1"/>
    <xf numFmtId="43" fontId="19" fillId="3" borderId="0" xfId="1" applyFont="1" applyFill="1" applyBorder="1"/>
    <xf numFmtId="44" fontId="19" fillId="3" borderId="0" xfId="2" applyFont="1" applyFill="1" applyBorder="1"/>
    <xf numFmtId="174" fontId="20" fillId="2" borderId="0" xfId="3" applyNumberFormat="1" applyFont="1" applyFill="1" applyBorder="1"/>
    <xf numFmtId="1" fontId="17" fillId="2" borderId="0" xfId="1" applyNumberFormat="1" applyFont="1" applyFill="1" applyBorder="1"/>
    <xf numFmtId="176" fontId="17" fillId="2" borderId="0" xfId="1" applyNumberFormat="1" applyFont="1" applyFill="1" applyBorder="1"/>
    <xf numFmtId="0" fontId="7" fillId="4" borderId="12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14" fontId="7" fillId="4" borderId="12" xfId="0" applyNumberFormat="1" applyFont="1" applyFill="1" applyBorder="1" applyAlignment="1">
      <alignment horizontal="center"/>
    </xf>
    <xf numFmtId="43" fontId="0" fillId="0" borderId="12" xfId="1" applyFont="1" applyBorder="1"/>
    <xf numFmtId="44" fontId="10" fillId="0" borderId="13" xfId="0" applyNumberFormat="1" applyFont="1" applyBorder="1"/>
    <xf numFmtId="44" fontId="10" fillId="0" borderId="12" xfId="0" applyNumberFormat="1" applyFont="1" applyBorder="1"/>
    <xf numFmtId="167" fontId="19" fillId="3" borderId="13" xfId="1" applyNumberFormat="1" applyFont="1" applyFill="1" applyBorder="1"/>
    <xf numFmtId="167" fontId="19" fillId="3" borderId="12" xfId="1" applyNumberFormat="1" applyFont="1" applyFill="1" applyBorder="1"/>
    <xf numFmtId="167" fontId="3" fillId="0" borderId="12" xfId="1" applyNumberFormat="1" applyFont="1" applyFill="1" applyBorder="1"/>
    <xf numFmtId="174" fontId="43" fillId="0" borderId="12" xfId="3" applyNumberFormat="1" applyFont="1" applyFill="1" applyBorder="1"/>
    <xf numFmtId="174" fontId="28" fillId="0" borderId="12" xfId="3" applyNumberFormat="1" applyFont="1" applyFill="1" applyBorder="1"/>
    <xf numFmtId="176" fontId="17" fillId="0" borderId="12" xfId="2" applyNumberFormat="1" applyFont="1" applyFill="1" applyBorder="1"/>
    <xf numFmtId="167" fontId="18" fillId="0" borderId="12" xfId="1" applyNumberFormat="1" applyFont="1" applyFill="1" applyBorder="1"/>
    <xf numFmtId="167" fontId="20" fillId="0" borderId="12" xfId="1" applyNumberFormat="1" applyFont="1" applyFill="1" applyBorder="1"/>
    <xf numFmtId="44" fontId="17" fillId="0" borderId="12" xfId="2" applyFont="1" applyFill="1" applyBorder="1"/>
    <xf numFmtId="174" fontId="44" fillId="0" borderId="12" xfId="3" applyNumberFormat="1" applyFont="1" applyFill="1" applyBorder="1"/>
    <xf numFmtId="174" fontId="17" fillId="0" borderId="12" xfId="3" applyNumberFormat="1" applyFont="1" applyFill="1" applyBorder="1"/>
    <xf numFmtId="1" fontId="17" fillId="0" borderId="12" xfId="2" applyNumberFormat="1" applyFont="1" applyFill="1" applyBorder="1"/>
    <xf numFmtId="174" fontId="40" fillId="0" borderId="12" xfId="3" applyNumberFormat="1" applyFont="1" applyFill="1" applyBorder="1"/>
    <xf numFmtId="44" fontId="40" fillId="0" borderId="12" xfId="2" applyFont="1" applyFill="1" applyBorder="1"/>
    <xf numFmtId="177" fontId="17" fillId="0" borderId="12" xfId="2" applyNumberFormat="1" applyFont="1" applyFill="1" applyBorder="1"/>
    <xf numFmtId="168" fontId="23" fillId="2" borderId="62" xfId="0" applyNumberFormat="1" applyFont="1" applyFill="1" applyBorder="1"/>
    <xf numFmtId="175" fontId="0" fillId="0" borderId="12" xfId="0" applyNumberFormat="1" applyBorder="1"/>
    <xf numFmtId="2" fontId="0" fillId="0" borderId="12" xfId="3" applyNumberFormat="1" applyFont="1" applyBorder="1"/>
    <xf numFmtId="43" fontId="40" fillId="0" borderId="12" xfId="1" applyFont="1" applyBorder="1"/>
    <xf numFmtId="174" fontId="10" fillId="7" borderId="12" xfId="3" applyNumberFormat="1" applyFont="1" applyFill="1" applyBorder="1"/>
    <xf numFmtId="164" fontId="5" fillId="0" borderId="12" xfId="0" applyNumberFormat="1" applyFont="1" applyBorder="1" applyAlignment="1">
      <alignment wrapText="1"/>
    </xf>
    <xf numFmtId="44" fontId="43" fillId="2" borderId="12" xfId="0" applyNumberFormat="1" applyFont="1" applyFill="1" applyBorder="1"/>
    <xf numFmtId="44" fontId="10" fillId="0" borderId="40" xfId="0" applyNumberFormat="1" applyFont="1" applyBorder="1"/>
    <xf numFmtId="44" fontId="10" fillId="4" borderId="12" xfId="0" applyNumberFormat="1" applyFont="1" applyFill="1" applyBorder="1"/>
    <xf numFmtId="44" fontId="10" fillId="2" borderId="12" xfId="0" applyNumberFormat="1" applyFont="1" applyFill="1" applyBorder="1"/>
    <xf numFmtId="2" fontId="4" fillId="6" borderId="13" xfId="0" applyNumberFormat="1" applyFont="1" applyFill="1" applyBorder="1" applyAlignment="1">
      <alignment horizontal="right" wrapText="1"/>
    </xf>
    <xf numFmtId="165" fontId="4" fillId="0" borderId="12" xfId="0" applyNumberFormat="1" applyFont="1" applyBorder="1" applyAlignment="1">
      <alignment horizontal="right" wrapText="1"/>
    </xf>
    <xf numFmtId="44" fontId="0" fillId="0" borderId="67" xfId="0" applyNumberFormat="1" applyBorder="1"/>
    <xf numFmtId="43" fontId="17" fillId="0" borderId="12" xfId="1" applyFont="1" applyFill="1" applyBorder="1"/>
    <xf numFmtId="167" fontId="20" fillId="2" borderId="61" xfId="1" applyNumberFormat="1" applyFont="1" applyFill="1" applyBorder="1" applyAlignment="1">
      <alignment horizontal="center" vertical="center"/>
    </xf>
    <xf numFmtId="167" fontId="20" fillId="2" borderId="60" xfId="1" applyNumberFormat="1" applyFont="1" applyFill="1" applyBorder="1" applyAlignment="1">
      <alignment horizontal="center" vertical="center"/>
    </xf>
    <xf numFmtId="174" fontId="20" fillId="2" borderId="60" xfId="1" applyNumberFormat="1" applyFont="1" applyFill="1" applyBorder="1" applyAlignment="1">
      <alignment horizontal="right" vertical="center"/>
    </xf>
    <xf numFmtId="180" fontId="20" fillId="2" borderId="60" xfId="1" applyNumberFormat="1" applyFont="1" applyFill="1" applyBorder="1" applyAlignment="1">
      <alignment horizontal="center" vertical="center"/>
    </xf>
    <xf numFmtId="43" fontId="20" fillId="2" borderId="60" xfId="1" applyFont="1" applyFill="1" applyBorder="1" applyAlignment="1">
      <alignment horizontal="center" vertical="center"/>
    </xf>
    <xf numFmtId="44" fontId="20" fillId="2" borderId="60" xfId="2" applyFont="1" applyFill="1" applyBorder="1" applyAlignment="1">
      <alignment horizontal="center" vertical="center"/>
    </xf>
    <xf numFmtId="44" fontId="20" fillId="2" borderId="60" xfId="0" applyNumberFormat="1" applyFont="1" applyFill="1" applyBorder="1" applyAlignment="1">
      <alignment horizontal="center"/>
    </xf>
    <xf numFmtId="10" fontId="20" fillId="2" borderId="63" xfId="3" applyNumberFormat="1" applyFont="1" applyFill="1" applyBorder="1" applyAlignment="1">
      <alignment horizontal="center"/>
    </xf>
    <xf numFmtId="44" fontId="20" fillId="0" borderId="64" xfId="0" applyNumberFormat="1" applyFont="1" applyBorder="1" applyAlignment="1">
      <alignment horizontal="center"/>
    </xf>
    <xf numFmtId="174" fontId="20" fillId="2" borderId="64" xfId="0" applyNumberFormat="1" applyFont="1" applyFill="1" applyBorder="1" applyAlignment="1">
      <alignment horizontal="center"/>
    </xf>
    <xf numFmtId="174" fontId="20" fillId="2" borderId="61" xfId="0" applyNumberFormat="1" applyFont="1" applyFill="1" applyBorder="1" applyAlignment="1">
      <alignment horizontal="center"/>
    </xf>
    <xf numFmtId="44" fontId="20" fillId="0" borderId="61" xfId="0" applyNumberFormat="1" applyFont="1" applyBorder="1" applyAlignment="1">
      <alignment horizontal="center"/>
    </xf>
    <xf numFmtId="44" fontId="20" fillId="0" borderId="66" xfId="0" applyNumberFormat="1" applyFont="1" applyBorder="1" applyAlignment="1">
      <alignment horizontal="center"/>
    </xf>
    <xf numFmtId="171" fontId="31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6" fillId="2" borderId="75" xfId="2" applyNumberFormat="1" applyFont="1" applyFill="1" applyBorder="1" applyAlignment="1">
      <alignment horizontal="right"/>
    </xf>
    <xf numFmtId="167" fontId="16" fillId="2" borderId="75" xfId="1" applyNumberFormat="1" applyFont="1" applyFill="1" applyBorder="1" applyAlignment="1">
      <alignment horizontal="center"/>
    </xf>
    <xf numFmtId="172" fontId="16" fillId="2" borderId="74" xfId="2" applyNumberFormat="1" applyFont="1" applyFill="1" applyBorder="1" applyAlignment="1">
      <alignment horizontal="center"/>
    </xf>
    <xf numFmtId="173" fontId="0" fillId="0" borderId="76" xfId="0" applyNumberFormat="1" applyBorder="1"/>
    <xf numFmtId="172" fontId="31" fillId="10" borderId="75" xfId="2" applyNumberFormat="1" applyFont="1" applyFill="1" applyBorder="1"/>
    <xf numFmtId="168" fontId="33" fillId="10" borderId="76" xfId="0" applyNumberFormat="1" applyFont="1" applyFill="1" applyBorder="1" applyAlignment="1">
      <alignment horizontal="right"/>
    </xf>
    <xf numFmtId="172" fontId="10" fillId="2" borderId="75" xfId="2" applyNumberFormat="1" applyFont="1" applyFill="1" applyBorder="1" applyAlignment="1"/>
    <xf numFmtId="168" fontId="34" fillId="0" borderId="76" xfId="0" applyNumberFormat="1" applyFont="1" applyBorder="1"/>
    <xf numFmtId="43" fontId="0" fillId="0" borderId="76" xfId="1" applyFont="1" applyBorder="1"/>
    <xf numFmtId="168" fontId="33" fillId="10" borderId="77" xfId="0" applyNumberFormat="1" applyFont="1" applyFill="1" applyBorder="1" applyAlignment="1">
      <alignment horizontal="right"/>
    </xf>
    <xf numFmtId="170" fontId="31" fillId="4" borderId="46" xfId="0" applyNumberFormat="1" applyFont="1" applyFill="1" applyBorder="1" applyAlignment="1">
      <alignment horizontal="center" vertical="center"/>
    </xf>
    <xf numFmtId="167" fontId="0" fillId="0" borderId="46" xfId="0" applyNumberFormat="1" applyBorder="1" applyAlignment="1">
      <alignment horizontal="right" vertical="center"/>
    </xf>
    <xf numFmtId="172" fontId="16" fillId="2" borderId="46" xfId="2" applyNumberFormat="1" applyFont="1" applyFill="1" applyBorder="1" applyAlignment="1">
      <alignment horizontal="right"/>
    </xf>
    <xf numFmtId="173" fontId="0" fillId="0" borderId="46" xfId="0" applyNumberFormat="1" applyBorder="1"/>
    <xf numFmtId="168" fontId="34" fillId="0" borderId="46" xfId="0" applyNumberFormat="1" applyFont="1" applyBorder="1"/>
    <xf numFmtId="43" fontId="0" fillId="0" borderId="46" xfId="1" applyFont="1" applyBorder="1" applyAlignment="1">
      <alignment horizontal="right" vertical="center"/>
    </xf>
    <xf numFmtId="0" fontId="7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14" fontId="7" fillId="4" borderId="0" xfId="0" applyNumberFormat="1" applyFont="1" applyFill="1"/>
    <xf numFmtId="0" fontId="4" fillId="0" borderId="78" xfId="0" applyFont="1" applyBorder="1" applyAlignment="1">
      <alignment horizontal="left" wrapText="1"/>
    </xf>
    <xf numFmtId="0" fontId="4" fillId="0" borderId="79" xfId="0" applyFont="1" applyBorder="1" applyAlignment="1">
      <alignment horizontal="right" wrapText="1"/>
    </xf>
    <xf numFmtId="44" fontId="28" fillId="0" borderId="38" xfId="0" applyNumberFormat="1" applyFont="1" applyBorder="1"/>
    <xf numFmtId="43" fontId="4" fillId="0" borderId="78" xfId="1" applyFont="1" applyBorder="1" applyAlignment="1">
      <alignment horizontal="left" wrapText="1"/>
    </xf>
    <xf numFmtId="0" fontId="4" fillId="0" borderId="79" xfId="0" applyFont="1" applyBorder="1" applyAlignment="1">
      <alignment horizontal="left" wrapText="1"/>
    </xf>
    <xf numFmtId="44" fontId="10" fillId="0" borderId="38" xfId="0" applyNumberFormat="1" applyFont="1" applyBorder="1"/>
    <xf numFmtId="44" fontId="10" fillId="0" borderId="8" xfId="0" applyNumberFormat="1" applyFont="1" applyBorder="1"/>
    <xf numFmtId="43" fontId="17" fillId="2" borderId="79" xfId="0" applyNumberFormat="1" applyFont="1" applyFill="1" applyBorder="1" applyAlignment="1">
      <alignment horizontal="right"/>
    </xf>
    <xf numFmtId="167" fontId="17" fillId="2" borderId="38" xfId="1" applyNumberFormat="1" applyFont="1" applyFill="1" applyBorder="1" applyAlignment="1"/>
    <xf numFmtId="43" fontId="17" fillId="2" borderId="78" xfId="0" applyNumberFormat="1" applyFont="1" applyFill="1" applyBorder="1" applyAlignment="1">
      <alignment horizontal="right"/>
    </xf>
    <xf numFmtId="0" fontId="13" fillId="2" borderId="78" xfId="0" applyFont="1" applyFill="1" applyBorder="1" applyAlignment="1">
      <alignment horizontal="right"/>
    </xf>
    <xf numFmtId="169" fontId="14" fillId="3" borderId="41" xfId="1" applyNumberFormat="1" applyFont="1" applyFill="1" applyBorder="1"/>
    <xf numFmtId="169" fontId="14" fillId="3" borderId="38" xfId="1" applyNumberFormat="1" applyFont="1" applyFill="1" applyBorder="1"/>
    <xf numFmtId="174" fontId="44" fillId="2" borderId="8" xfId="3" applyNumberFormat="1" applyFont="1" applyFill="1" applyBorder="1" applyAlignment="1"/>
    <xf numFmtId="174" fontId="40" fillId="2" borderId="8" xfId="3" applyNumberFormat="1" applyFont="1" applyFill="1" applyBorder="1" applyAlignment="1"/>
    <xf numFmtId="0" fontId="17" fillId="2" borderId="78" xfId="0" applyFont="1" applyFill="1" applyBorder="1" applyAlignment="1">
      <alignment horizontal="right"/>
    </xf>
    <xf numFmtId="0" fontId="23" fillId="2" borderId="80" xfId="0" applyFont="1" applyFill="1" applyBorder="1" applyAlignment="1">
      <alignment horizontal="left"/>
    </xf>
    <xf numFmtId="174" fontId="16" fillId="7" borderId="0" xfId="3" applyNumberFormat="1" applyFont="1" applyFill="1" applyBorder="1"/>
    <xf numFmtId="9" fontId="36" fillId="0" borderId="0" xfId="3" applyFont="1" applyBorder="1" applyAlignment="1">
      <alignment horizontal="center"/>
    </xf>
    <xf numFmtId="0" fontId="0" fillId="7" borderId="3" xfId="0" applyFill="1" applyBorder="1"/>
    <xf numFmtId="0" fontId="4" fillId="7" borderId="3" xfId="0" applyFont="1" applyFill="1" applyBorder="1" applyAlignment="1">
      <alignment horizontal="left" wrapText="1"/>
    </xf>
    <xf numFmtId="44" fontId="10" fillId="7" borderId="3" xfId="0" applyNumberFormat="1" applyFont="1" applyFill="1" applyBorder="1"/>
    <xf numFmtId="174" fontId="10" fillId="7" borderId="3" xfId="3" applyNumberFormat="1" applyFont="1" applyFill="1" applyBorder="1"/>
    <xf numFmtId="174" fontId="10" fillId="7" borderId="40" xfId="3" applyNumberFormat="1" applyFont="1" applyFill="1" applyBorder="1"/>
    <xf numFmtId="174" fontId="42" fillId="3" borderId="3" xfId="3" applyNumberFormat="1" applyFont="1" applyFill="1" applyBorder="1"/>
    <xf numFmtId="174" fontId="10" fillId="7" borderId="14" xfId="3" applyNumberFormat="1" applyFont="1" applyFill="1" applyBorder="1"/>
    <xf numFmtId="0" fontId="4" fillId="7" borderId="41" xfId="0" applyFont="1" applyFill="1" applyBorder="1" applyAlignment="1">
      <alignment horizontal="left" wrapText="1"/>
    </xf>
    <xf numFmtId="44" fontId="28" fillId="0" borderId="0" xfId="2" applyFont="1" applyBorder="1"/>
    <xf numFmtId="44" fontId="28" fillId="0" borderId="8" xfId="2" applyFont="1" applyBorder="1"/>
    <xf numFmtId="44" fontId="28" fillId="0" borderId="46" xfId="2" applyFont="1" applyBorder="1"/>
    <xf numFmtId="44" fontId="28" fillId="0" borderId="0" xfId="2" applyFont="1"/>
    <xf numFmtId="174" fontId="10" fillId="7" borderId="41" xfId="3" applyNumberFormat="1" applyFont="1" applyFill="1" applyBorder="1"/>
    <xf numFmtId="172" fontId="29" fillId="0" borderId="0" xfId="2" applyNumberFormat="1" applyFont="1"/>
    <xf numFmtId="14" fontId="0" fillId="0" borderId="46" xfId="0" applyNumberFormat="1" applyBorder="1"/>
    <xf numFmtId="172" fontId="29" fillId="0" borderId="46" xfId="2" applyNumberFormat="1" applyFont="1" applyBorder="1"/>
    <xf numFmtId="0" fontId="0" fillId="0" borderId="69" xfId="0" applyBorder="1"/>
    <xf numFmtId="172" fontId="0" fillId="0" borderId="3" xfId="2" applyNumberFormat="1" applyFont="1" applyBorder="1"/>
    <xf numFmtId="172" fontId="0" fillId="0" borderId="14" xfId="2" applyNumberFormat="1" applyFont="1" applyBorder="1"/>
    <xf numFmtId="167" fontId="0" fillId="2" borderId="22" xfId="1" applyNumberFormat="1" applyFont="1" applyFill="1" applyBorder="1"/>
    <xf numFmtId="167" fontId="0" fillId="2" borderId="81" xfId="1" applyNumberFormat="1" applyFont="1" applyFill="1" applyBorder="1"/>
    <xf numFmtId="172" fontId="29" fillId="0" borderId="0" xfId="2" applyNumberFormat="1" applyFont="1" applyBorder="1"/>
    <xf numFmtId="167" fontId="16" fillId="2" borderId="1" xfId="1" applyNumberFormat="1" applyFont="1" applyFill="1" applyBorder="1" applyAlignment="1">
      <alignment horizontal="right"/>
    </xf>
    <xf numFmtId="167" fontId="16" fillId="7" borderId="54" xfId="1" applyNumberFormat="1" applyFont="1" applyFill="1" applyBorder="1" applyAlignment="1">
      <alignment horizontal="right"/>
    </xf>
    <xf numFmtId="167" fontId="16" fillId="2" borderId="82" xfId="1" applyNumberFormat="1" applyFont="1" applyFill="1" applyBorder="1" applyAlignment="1">
      <alignment horizontal="right"/>
    </xf>
    <xf numFmtId="0" fontId="4" fillId="7" borderId="39" xfId="0" applyFont="1" applyFill="1" applyBorder="1" applyAlignment="1">
      <alignment horizontal="left" wrapText="1"/>
    </xf>
    <xf numFmtId="44" fontId="29" fillId="3" borderId="0" xfId="0" applyNumberFormat="1" applyFont="1" applyFill="1"/>
    <xf numFmtId="44" fontId="7" fillId="4" borderId="54" xfId="0" applyNumberFormat="1" applyFont="1" applyFill="1" applyBorder="1" applyAlignment="1">
      <alignment horizontal="right"/>
    </xf>
    <xf numFmtId="0" fontId="0" fillId="0" borderId="83" xfId="0" applyBorder="1"/>
    <xf numFmtId="0" fontId="0" fillId="0" borderId="20" xfId="0" applyBorder="1"/>
    <xf numFmtId="0" fontId="0" fillId="0" borderId="84" xfId="0" applyBorder="1"/>
    <xf numFmtId="0" fontId="0" fillId="0" borderId="21" xfId="0" applyBorder="1"/>
    <xf numFmtId="0" fontId="0" fillId="0" borderId="22" xfId="0" applyBorder="1"/>
    <xf numFmtId="0" fontId="9" fillId="0" borderId="0" xfId="0" applyFont="1"/>
    <xf numFmtId="0" fontId="30" fillId="4" borderId="23" xfId="0" applyFont="1" applyFill="1" applyBorder="1" applyAlignment="1">
      <alignment horizontal="right" vertical="center"/>
    </xf>
    <xf numFmtId="0" fontId="0" fillId="0" borderId="21" xfId="0" applyBorder="1" applyAlignment="1">
      <alignment horizontal="right"/>
    </xf>
    <xf numFmtId="0" fontId="0" fillId="0" borderId="21" xfId="0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72" fontId="16" fillId="2" borderId="23" xfId="2" applyNumberFormat="1" applyFont="1" applyFill="1" applyBorder="1" applyAlignment="1">
      <alignment horizontal="right"/>
    </xf>
    <xf numFmtId="172" fontId="16" fillId="2" borderId="21" xfId="2" applyNumberFormat="1" applyFont="1" applyFill="1" applyBorder="1" applyAlignment="1">
      <alignment horizontal="right"/>
    </xf>
    <xf numFmtId="172" fontId="16" fillId="2" borderId="31" xfId="2" applyNumberFormat="1" applyFont="1" applyFill="1" applyBorder="1" applyAlignment="1">
      <alignment horizontal="right"/>
    </xf>
    <xf numFmtId="173" fontId="10" fillId="0" borderId="0" xfId="0" applyNumberFormat="1" applyFont="1"/>
    <xf numFmtId="172" fontId="31" fillId="10" borderId="23" xfId="2" applyNumberFormat="1" applyFont="1" applyFill="1" applyBorder="1" applyAlignment="1">
      <alignment horizontal="right"/>
    </xf>
    <xf numFmtId="172" fontId="31" fillId="0" borderId="27" xfId="2" applyNumberFormat="1" applyFont="1" applyFill="1" applyBorder="1" applyAlignment="1">
      <alignment horizontal="right"/>
    </xf>
    <xf numFmtId="0" fontId="33" fillId="10" borderId="21" xfId="0" applyFont="1" applyFill="1" applyBorder="1" applyAlignment="1">
      <alignment horizontal="right"/>
    </xf>
    <xf numFmtId="168" fontId="37" fillId="10" borderId="0" xfId="0" applyNumberFormat="1" applyFont="1" applyFill="1" applyAlignment="1">
      <alignment horizontal="right"/>
    </xf>
    <xf numFmtId="0" fontId="10" fillId="0" borderId="0" xfId="0" applyFont="1"/>
    <xf numFmtId="0" fontId="10" fillId="2" borderId="23" xfId="0" applyFont="1" applyFill="1" applyBorder="1" applyAlignment="1">
      <alignment horizontal="right"/>
    </xf>
    <xf numFmtId="0" fontId="34" fillId="0" borderId="21" xfId="0" applyFont="1" applyBorder="1" applyAlignment="1">
      <alignment horizontal="right"/>
    </xf>
    <xf numFmtId="168" fontId="11" fillId="0" borderId="0" xfId="0" applyNumberFormat="1" applyFont="1"/>
    <xf numFmtId="172" fontId="0" fillId="0" borderId="0" xfId="0" applyNumberFormat="1"/>
    <xf numFmtId="0" fontId="7" fillId="4" borderId="85" xfId="0" applyFont="1" applyFill="1" applyBorder="1" applyAlignment="1">
      <alignment horizontal="right"/>
    </xf>
    <xf numFmtId="0" fontId="7" fillId="4" borderId="31" xfId="0" applyFont="1" applyFill="1" applyBorder="1" applyAlignment="1">
      <alignment horizontal="right"/>
    </xf>
    <xf numFmtId="0" fontId="0" fillId="0" borderId="86" xfId="0" applyBorder="1"/>
    <xf numFmtId="0" fontId="0" fillId="0" borderId="30" xfId="0" applyBorder="1"/>
    <xf numFmtId="0" fontId="0" fillId="4" borderId="4" xfId="0" applyFill="1" applyBorder="1"/>
    <xf numFmtId="0" fontId="0" fillId="4" borderId="7" xfId="0" applyFill="1" applyBorder="1"/>
    <xf numFmtId="0" fontId="7" fillId="4" borderId="7" xfId="0" applyFont="1" applyFill="1" applyBorder="1"/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8" xfId="0" applyFont="1" applyBorder="1" applyAlignment="1">
      <alignment horizontal="center"/>
    </xf>
    <xf numFmtId="178" fontId="31" fillId="4" borderId="56" xfId="0" applyNumberFormat="1" applyFont="1" applyFill="1" applyBorder="1" applyAlignment="1">
      <alignment horizontal="center"/>
    </xf>
    <xf numFmtId="178" fontId="31" fillId="4" borderId="57" xfId="0" applyNumberFormat="1" applyFont="1" applyFill="1" applyBorder="1" applyAlignment="1">
      <alignment horizontal="center"/>
    </xf>
    <xf numFmtId="178" fontId="31" fillId="4" borderId="58" xfId="0" applyNumberFormat="1" applyFont="1" applyFill="1" applyBorder="1" applyAlignment="1">
      <alignment horizontal="center"/>
    </xf>
    <xf numFmtId="0" fontId="49" fillId="0" borderId="31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 wrapText="1"/>
    </xf>
    <xf numFmtId="0" fontId="49" fillId="0" borderId="21" xfId="0" applyFont="1" applyBorder="1" applyAlignment="1">
      <alignment horizontal="center" wrapText="1"/>
    </xf>
    <xf numFmtId="0" fontId="49" fillId="0" borderId="12" xfId="0" applyFont="1" applyBorder="1" applyAlignment="1">
      <alignment horizontal="center" wrapText="1"/>
    </xf>
    <xf numFmtId="0" fontId="49" fillId="2" borderId="27" xfId="0" applyFont="1" applyFill="1" applyBorder="1" applyAlignment="1">
      <alignment horizontal="right" wrapText="1"/>
    </xf>
    <xf numFmtId="0" fontId="49" fillId="2" borderId="40" xfId="0" applyFont="1" applyFill="1" applyBorder="1" applyAlignment="1">
      <alignment horizontal="right" wrapText="1"/>
    </xf>
    <xf numFmtId="0" fontId="49" fillId="0" borderId="27" xfId="0" applyFont="1" applyBorder="1" applyAlignment="1">
      <alignment horizontal="center" wrapText="1"/>
    </xf>
    <xf numFmtId="0" fontId="49" fillId="0" borderId="40" xfId="0" applyFont="1" applyBorder="1" applyAlignment="1">
      <alignment horizontal="center" wrapText="1"/>
    </xf>
    <xf numFmtId="43" fontId="50" fillId="2" borderId="23" xfId="0" applyNumberFormat="1" applyFont="1" applyFill="1" applyBorder="1" applyAlignment="1">
      <alignment horizontal="right" vertical="center" textRotation="90"/>
    </xf>
    <xf numFmtId="43" fontId="50" fillId="2" borderId="21" xfId="0" applyNumberFormat="1" applyFont="1" applyFill="1" applyBorder="1" applyAlignment="1">
      <alignment horizontal="right" vertical="center" textRotation="90"/>
    </xf>
    <xf numFmtId="0" fontId="49" fillId="0" borderId="31" xfId="0" applyFont="1" applyBorder="1" applyAlignment="1">
      <alignment horizontal="center" wrapText="1"/>
    </xf>
    <xf numFmtId="0" fontId="49" fillId="0" borderId="67" xfId="0" applyFont="1" applyBorder="1" applyAlignment="1">
      <alignment horizontal="center" wrapText="1"/>
    </xf>
    <xf numFmtId="0" fontId="49" fillId="0" borderId="36" xfId="0" applyFont="1" applyBorder="1" applyAlignment="1">
      <alignment horizontal="center" wrapText="1"/>
    </xf>
    <xf numFmtId="0" fontId="49" fillId="0" borderId="68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13" xfId="0" applyFont="1" applyFill="1" applyBorder="1" applyAlignment="1">
      <alignment horizontal="right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2">
    <dxf>
      <fill>
        <patternFill>
          <bgColor rgb="FFFF0000"/>
        </patternFill>
      </fill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Detail'!$AB$103:$BE$103</c:f>
              <c:numCache>
                <c:formatCode>_("$"* #,##0.00_);_("$"* \(#,##0.00\);_("$"* "-"??_);_(@_)</c:formatCode>
                <c:ptCount val="30"/>
                <c:pt idx="0">
                  <c:v>606.71</c:v>
                </c:pt>
                <c:pt idx="1">
                  <c:v>679.75049999999999</c:v>
                </c:pt>
                <c:pt idx="2">
                  <c:v>1825.2845000000002</c:v>
                </c:pt>
                <c:pt idx="3">
                  <c:v>1156.9480000000001</c:v>
                </c:pt>
                <c:pt idx="4">
                  <c:v>1696.8445000000002</c:v>
                </c:pt>
                <c:pt idx="5">
                  <c:v>1703.2404999999999</c:v>
                </c:pt>
                <c:pt idx="6">
                  <c:v>1893.2809999999999</c:v>
                </c:pt>
                <c:pt idx="7">
                  <c:v>689.98800000000006</c:v>
                </c:pt>
                <c:pt idx="8">
                  <c:v>80.255500000000012</c:v>
                </c:pt>
                <c:pt idx="9">
                  <c:v>1455.8765000000001</c:v>
                </c:pt>
                <c:pt idx="10">
                  <c:v>-1.0403847920403224</c:v>
                </c:pt>
                <c:pt idx="11">
                  <c:v>513.50101605284374</c:v>
                </c:pt>
                <c:pt idx="12">
                  <c:v>1647.1648980688728</c:v>
                </c:pt>
                <c:pt idx="13">
                  <c:v>743.60076288945811</c:v>
                </c:pt>
                <c:pt idx="14">
                  <c:v>1716.1065420645448</c:v>
                </c:pt>
                <c:pt idx="15">
                  <c:v>4226.1900605149485</c:v>
                </c:pt>
                <c:pt idx="16">
                  <c:v>5612.38582410459</c:v>
                </c:pt>
                <c:pt idx="17">
                  <c:v>6799.705214658793</c:v>
                </c:pt>
                <c:pt idx="18">
                  <c:v>6695.4331588308714</c:v>
                </c:pt>
                <c:pt idx="19">
                  <c:v>6679.1123670443039</c:v>
                </c:pt>
                <c:pt idx="20">
                  <c:v>6763.6398765113136</c:v>
                </c:pt>
                <c:pt idx="21">
                  <c:v>7417.4105986465693</c:v>
                </c:pt>
                <c:pt idx="22">
                  <c:v>7469.5565591620734</c:v>
                </c:pt>
                <c:pt idx="23">
                  <c:v>8700.0272767930874</c:v>
                </c:pt>
                <c:pt idx="24">
                  <c:v>10017.77790042201</c:v>
                </c:pt>
                <c:pt idx="25">
                  <c:v>9082.9697747615464</c:v>
                </c:pt>
                <c:pt idx="26">
                  <c:v>10562.084158595531</c:v>
                </c:pt>
                <c:pt idx="27">
                  <c:v>13582.302607639613</c:v>
                </c:pt>
                <c:pt idx="28">
                  <c:v>16107.451989162837</c:v>
                </c:pt>
                <c:pt idx="29">
                  <c:v>18977.045907889715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COGS</c:v>
                </c:tx>
                <c:spPr>
                  <a:solidFill>
                    <a:schemeClr val="accent6">
                      <a:tint val="86000"/>
                    </a:schemeClr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Detail'!$AB$4:$AY$4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45322</c:v>
                      </c:pt>
                      <c:pt idx="1">
                        <c:v>45351</c:v>
                      </c:pt>
                      <c:pt idx="2">
                        <c:v>45382</c:v>
                      </c:pt>
                      <c:pt idx="3">
                        <c:v>45412</c:v>
                      </c:pt>
                      <c:pt idx="4">
                        <c:v>45443</c:v>
                      </c:pt>
                      <c:pt idx="5">
                        <c:v>45473</c:v>
                      </c:pt>
                      <c:pt idx="6">
                        <c:v>45504</c:v>
                      </c:pt>
                      <c:pt idx="7">
                        <c:v>45535</c:v>
                      </c:pt>
                      <c:pt idx="8">
                        <c:v>45565</c:v>
                      </c:pt>
                      <c:pt idx="9">
                        <c:v>45596</c:v>
                      </c:pt>
                      <c:pt idx="10">
                        <c:v>45626</c:v>
                      </c:pt>
                      <c:pt idx="11">
                        <c:v>45657</c:v>
                      </c:pt>
                      <c:pt idx="12">
                        <c:v>45688</c:v>
                      </c:pt>
                      <c:pt idx="13">
                        <c:v>45716</c:v>
                      </c:pt>
                      <c:pt idx="14">
                        <c:v>45747</c:v>
                      </c:pt>
                      <c:pt idx="15">
                        <c:v>45777</c:v>
                      </c:pt>
                      <c:pt idx="16">
                        <c:v>45808</c:v>
                      </c:pt>
                      <c:pt idx="17">
                        <c:v>45838</c:v>
                      </c:pt>
                      <c:pt idx="18">
                        <c:v>45869</c:v>
                      </c:pt>
                      <c:pt idx="19">
                        <c:v>45900</c:v>
                      </c:pt>
                      <c:pt idx="20">
                        <c:v>45930</c:v>
                      </c:pt>
                      <c:pt idx="21">
                        <c:v>45961</c:v>
                      </c:pt>
                      <c:pt idx="22">
                        <c:v>45991</c:v>
                      </c:pt>
                      <c:pt idx="23">
                        <c:v>46022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Detail'!$AB$61:$BE$61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0"/>
                      <c:pt idx="0">
                        <c:v>503.79999999999995</c:v>
                      </c:pt>
                      <c:pt idx="1">
                        <c:v>653.89</c:v>
                      </c:pt>
                      <c:pt idx="2">
                        <c:v>531.84</c:v>
                      </c:pt>
                      <c:pt idx="3">
                        <c:v>336.78999999999996</c:v>
                      </c:pt>
                      <c:pt idx="4">
                        <c:v>946.12000000000012</c:v>
                      </c:pt>
                      <c:pt idx="5">
                        <c:v>1284.6100000000001</c:v>
                      </c:pt>
                      <c:pt idx="6">
                        <c:v>734.65</c:v>
                      </c:pt>
                      <c:pt idx="7">
                        <c:v>859.84</c:v>
                      </c:pt>
                      <c:pt idx="8">
                        <c:v>366.67</c:v>
                      </c:pt>
                      <c:pt idx="9">
                        <c:v>1063.49</c:v>
                      </c:pt>
                      <c:pt idx="10">
                        <c:v>970.27462289704783</c:v>
                      </c:pt>
                      <c:pt idx="11">
                        <c:v>1005.161754483295</c:v>
                      </c:pt>
                      <c:pt idx="12">
                        <c:v>1478.6361775874948</c:v>
                      </c:pt>
                      <c:pt idx="13">
                        <c:v>722.01186023198738</c:v>
                      </c:pt>
                      <c:pt idx="14">
                        <c:v>1268.1872798411403</c:v>
                      </c:pt>
                      <c:pt idx="15">
                        <c:v>2495.6746274660463</c:v>
                      </c:pt>
                      <c:pt idx="16">
                        <c:v>3091.2943998045703</c:v>
                      </c:pt>
                      <c:pt idx="17">
                        <c:v>2895.8584360803552</c:v>
                      </c:pt>
                      <c:pt idx="18">
                        <c:v>1894.0986464416155</c:v>
                      </c:pt>
                      <c:pt idx="19">
                        <c:v>1870.0094417290202</c:v>
                      </c:pt>
                      <c:pt idx="20">
                        <c:v>1376.2348417711264</c:v>
                      </c:pt>
                      <c:pt idx="21">
                        <c:v>1911.640189095378</c:v>
                      </c:pt>
                      <c:pt idx="22">
                        <c:v>1666.6545249166479</c:v>
                      </c:pt>
                      <c:pt idx="23">
                        <c:v>2149.9041883150185</c:v>
                      </c:pt>
                      <c:pt idx="24">
                        <c:v>2400.5759586753975</c:v>
                      </c:pt>
                      <c:pt idx="25">
                        <c:v>1186.6792107456899</c:v>
                      </c:pt>
                      <c:pt idx="26">
                        <c:v>2155.560828688559</c:v>
                      </c:pt>
                      <c:pt idx="27">
                        <c:v>3409.5446970136359</c:v>
                      </c:pt>
                      <c:pt idx="28">
                        <c:v>3830.9177719294089</c:v>
                      </c:pt>
                      <c:pt idx="29">
                        <c:v>4133.8874703019055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761-4B2D-8399-6735833BA7A7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F8EA-4D02-9C8D-0EE197A50C7F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Detail'!$AB$13:$BE$13</c:f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F8EA-4D02-9C8D-0EE197A50C7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2410-499F-8DC8-28DB4D6F5C0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Detail'!$AB$84:$BE$84</c:f>
              <c:numCache>
                <c:formatCode>_("$"* #,##0.00_);_("$"* \(#,##0.00\);_("$"* "-"??_);_(@_)</c:formatCode>
                <c:ptCount val="30"/>
                <c:pt idx="0">
                  <c:v>4264.74</c:v>
                </c:pt>
                <c:pt idx="1">
                  <c:v>5242.32</c:v>
                </c:pt>
                <c:pt idx="2">
                  <c:v>6315.43</c:v>
                </c:pt>
                <c:pt idx="3">
                  <c:v>6271.58</c:v>
                </c:pt>
                <c:pt idx="4">
                  <c:v>4437.26</c:v>
                </c:pt>
                <c:pt idx="5">
                  <c:v>3641.6999999999994</c:v>
                </c:pt>
                <c:pt idx="6">
                  <c:v>3448.51</c:v>
                </c:pt>
                <c:pt idx="7">
                  <c:v>3736.45</c:v>
                </c:pt>
                <c:pt idx="8">
                  <c:v>1503.8599999999997</c:v>
                </c:pt>
                <c:pt idx="9">
                  <c:v>4518.68</c:v>
                </c:pt>
                <c:pt idx="10">
                  <c:v>3004.7906193818862</c:v>
                </c:pt>
                <c:pt idx="11">
                  <c:v>3752.5744533858233</c:v>
                </c:pt>
                <c:pt idx="12">
                  <c:v>5336.0409677862117</c:v>
                </c:pt>
                <c:pt idx="13">
                  <c:v>2976.4398155774807</c:v>
                </c:pt>
                <c:pt idx="14">
                  <c:v>4667.4410037216885</c:v>
                </c:pt>
                <c:pt idx="15">
                  <c:v>8065.94838842835</c:v>
                </c:pt>
                <c:pt idx="16">
                  <c:v>9958.2432051093529</c:v>
                </c:pt>
                <c:pt idx="17">
                  <c:v>9788.5817805293518</c:v>
                </c:pt>
                <c:pt idx="18">
                  <c:v>7658.4571163835017</c:v>
                </c:pt>
                <c:pt idx="19">
                  <c:v>6579.4409244646331</c:v>
                </c:pt>
                <c:pt idx="20">
                  <c:v>6013.1944188790467</c:v>
                </c:pt>
                <c:pt idx="21">
                  <c:v>6606.702563709111</c:v>
                </c:pt>
                <c:pt idx="22">
                  <c:v>5933.3786664576228</c:v>
                </c:pt>
                <c:pt idx="23">
                  <c:v>7468.6716095062648</c:v>
                </c:pt>
                <c:pt idx="24">
                  <c:v>8491.080349668433</c:v>
                </c:pt>
                <c:pt idx="25">
                  <c:v>5491.2317671208912</c:v>
                </c:pt>
                <c:pt idx="26">
                  <c:v>7675.9919706610781</c:v>
                </c:pt>
                <c:pt idx="27">
                  <c:v>11328.400119917937</c:v>
                </c:pt>
                <c:pt idx="28">
                  <c:v>12730.175988244486</c:v>
                </c:pt>
                <c:pt idx="29">
                  <c:v>14207.263321317292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 - Recurring Client Base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606.71</c:v>
                </c:pt>
                <c:pt idx="1">
                  <c:v>679.75049999999999</c:v>
                </c:pt>
                <c:pt idx="2">
                  <c:v>1825.2845000000002</c:v>
                </c:pt>
                <c:pt idx="3">
                  <c:v>1156.9480000000001</c:v>
                </c:pt>
                <c:pt idx="4">
                  <c:v>1696.8445000000002</c:v>
                </c:pt>
                <c:pt idx="5">
                  <c:v>1703.2404999999999</c:v>
                </c:pt>
                <c:pt idx="6">
                  <c:v>1893.2809999999999</c:v>
                </c:pt>
                <c:pt idx="7">
                  <c:v>689.98800000000006</c:v>
                </c:pt>
                <c:pt idx="8">
                  <c:v>80.255500000000012</c:v>
                </c:pt>
                <c:pt idx="9">
                  <c:v>1455.8765000000001</c:v>
                </c:pt>
                <c:pt idx="10">
                  <c:v>-1.0403847920403224</c:v>
                </c:pt>
                <c:pt idx="11">
                  <c:v>513.50101605284374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  <c:numCache>
                <c:formatCode>_("$"* #,##0.00_);_("$"* \(#,##0.00\);_("$"* "-"??_);_(@_)</c:formatCode>
                <c:ptCount val="12"/>
                <c:pt idx="0">
                  <c:v>130.91</c:v>
                </c:pt>
                <c:pt idx="1">
                  <c:v>33.950000000000003</c:v>
                </c:pt>
                <c:pt idx="2">
                  <c:v>770.48</c:v>
                </c:pt>
                <c:pt idx="3">
                  <c:v>79.36</c:v>
                </c:pt>
                <c:pt idx="4">
                  <c:v>107.93</c:v>
                </c:pt>
                <c:pt idx="5">
                  <c:v>496.7</c:v>
                </c:pt>
                <c:pt idx="6">
                  <c:v>27.5</c:v>
                </c:pt>
                <c:pt idx="7">
                  <c:v>53.18</c:v>
                </c:pt>
                <c:pt idx="8">
                  <c:v>110.31</c:v>
                </c:pt>
                <c:pt idx="9">
                  <c:v>528.12</c:v>
                </c:pt>
                <c:pt idx="10">
                  <c:v>468.90388160244913</c:v>
                </c:pt>
                <c:pt idx="11">
                  <c:v>589.91815804118721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933.39999999999964</c:v>
                </c:pt>
                <c:pt idx="1">
                  <c:v>112.36999999999898</c:v>
                </c:pt>
                <c:pt idx="2">
                  <c:v>1762.3599999999997</c:v>
                </c:pt>
                <c:pt idx="3">
                  <c:v>-1028.2099999999982</c:v>
                </c:pt>
                <c:pt idx="4">
                  <c:v>830.61000000000058</c:v>
                </c:pt>
                <c:pt idx="5">
                  <c:v>9.8399999999965075</c:v>
                </c:pt>
                <c:pt idx="6">
                  <c:v>292.37000000000307</c:v>
                </c:pt>
                <c:pt idx="7">
                  <c:v>-1851.2199999999993</c:v>
                </c:pt>
                <c:pt idx="8">
                  <c:v>-938.0500000000045</c:v>
                </c:pt>
                <c:pt idx="9">
                  <c:v>2116.3400000000011</c:v>
                </c:pt>
                <c:pt idx="10">
                  <c:v>-296.08059198775436</c:v>
                </c:pt>
                <c:pt idx="11">
                  <c:v>605.07138219369017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E11-4CB0-938C-2D4CD7069DD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4D00-4DA1-A1EA-9CBE042F69DB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5728.5</c:v>
                </c:pt>
                <c:pt idx="1">
                  <c:v>6746.25</c:v>
                </c:pt>
                <c:pt idx="2">
                  <c:v>7639.25</c:v>
                </c:pt>
                <c:pt idx="3">
                  <c:v>7817</c:v>
                </c:pt>
                <c:pt idx="4">
                  <c:v>8048</c:v>
                </c:pt>
                <c:pt idx="5">
                  <c:v>7154</c:v>
                </c:pt>
                <c:pt idx="6">
                  <c:v>6015.5</c:v>
                </c:pt>
                <c:pt idx="7">
                  <c:v>7295</c:v>
                </c:pt>
                <c:pt idx="8">
                  <c:v>4103</c:v>
                </c:pt>
                <c:pt idx="9">
                  <c:v>7697</c:v>
                </c:pt>
                <c:pt idx="10">
                  <c:v>6569.6085756122675</c:v>
                </c:pt>
                <c:pt idx="11">
                  <c:v>7102.2795412024516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3806.3752066115703</c:v>
                      </c:pt>
                      <c:pt idx="1">
                        <c:v>3565.1260239445496</c:v>
                      </c:pt>
                      <c:pt idx="2">
                        <c:v>3434.6887435121107</c:v>
                      </c:pt>
                      <c:pt idx="3">
                        <c:v>2659.5027548209364</c:v>
                      </c:pt>
                      <c:pt idx="4">
                        <c:v>4158.3868935097671</c:v>
                      </c:pt>
                      <c:pt idx="5">
                        <c:v>3809.8224852071003</c:v>
                      </c:pt>
                      <c:pt idx="6">
                        <c:v>3948.4454732510294</c:v>
                      </c:pt>
                      <c:pt idx="7">
                        <c:v>4344.1940828402367</c:v>
                      </c:pt>
                      <c:pt idx="8">
                        <c:v>4130.9115646258506</c:v>
                      </c:pt>
                      <c:pt idx="9">
                        <c:v>4150.6549586776864</c:v>
                      </c:pt>
                      <c:pt idx="10">
                        <c:v>3378.1562196545151</c:v>
                      </c:pt>
                      <c:pt idx="11">
                        <c:v>3652.0607780048817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Pt>
            <c:idx val="9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2.6634525909234985E-2"/>
                  <c:y val="-3.918399221878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72318935537E-2"/>
                  <c:y val="-5.2516891698773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30</c:v>
                </c:pt>
                <c:pt idx="1">
                  <c:v>34</c:v>
                </c:pt>
                <c:pt idx="2">
                  <c:v>27</c:v>
                </c:pt>
                <c:pt idx="3">
                  <c:v>19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37</c:v>
                </c:pt>
                <c:pt idx="9">
                  <c:v>29</c:v>
                </c:pt>
                <c:pt idx="10">
                  <c:v>30.103595963664979</c:v>
                </c:pt>
                <c:pt idx="11">
                  <c:v>32.54442806882701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Condensed</a:t>
            </a:r>
            <a:r>
              <a:rPr lang="en-US" baseline="0"/>
              <a:t> </a:t>
            </a: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3"/>
          <c:tx>
            <c:v>Rolling Forecast Net Operating Income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Overview'!$C$29,'Quarterly Overview'!$D$29,'Quarterly Overview'!$F$29,'Quarterly Overview'!$H$29)</c:f>
              <c:numCache>
                <c:formatCode>_("$"* #,##0_);_("$"* \(#,##0\);_("$"* "-"??_);_(@_)</c:formatCode>
                <c:ptCount val="4"/>
                <c:pt idx="0">
                  <c:v>15822.490000000002</c:v>
                </c:pt>
                <c:pt idx="1">
                  <c:v>14350.539999999999</c:v>
                </c:pt>
                <c:pt idx="2">
                  <c:v>8688.82</c:v>
                </c:pt>
                <c:pt idx="3">
                  <c:v>11276.045072767711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ser>
          <c:idx val="6"/>
          <c:order val="4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69B-4D09-BA52-1A2AAA00FF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9B-4D09-BA52-1A2AAA00FF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69B-4D09-BA52-1A2AAA00FF19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3602.0633246894104</c:v>
                </c:pt>
                <c:pt idx="1">
                  <c:v>3542.5707111792676</c:v>
                </c:pt>
                <c:pt idx="2">
                  <c:v>4141.1837069057055</c:v>
                </c:pt>
                <c:pt idx="3">
                  <c:v>3726.9573187790279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1.6616673655913374E-2"/>
                  <c:y val="5.524865271394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30.333333333333332</c:v>
                </c:pt>
                <c:pt idx="1">
                  <c:v>26.333333333333332</c:v>
                </c:pt>
                <c:pt idx="2">
                  <c:v>33.333333333333336</c:v>
                </c:pt>
                <c:pt idx="3">
                  <c:v>30.549341344163995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72.666666666666671</c:v>
                </c:pt>
                <c:pt idx="1">
                  <c:v>78.333333333333329</c:v>
                </c:pt>
                <c:pt idx="2">
                  <c:v>62.666666666666664</c:v>
                </c:pt>
                <c:pt idx="3">
                  <c:v>82.618366908995213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3F9-434F-B3AE-A9E93435EEB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659-4F57-AD79-2A9306F340F5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4264.74</c:v>
                </c:pt>
                <c:pt idx="1">
                  <c:v>5242.32</c:v>
                </c:pt>
                <c:pt idx="2">
                  <c:v>6315.43</c:v>
                </c:pt>
                <c:pt idx="3">
                  <c:v>6271.58</c:v>
                </c:pt>
                <c:pt idx="4">
                  <c:v>4437.26</c:v>
                </c:pt>
                <c:pt idx="5">
                  <c:v>3641.6999999999994</c:v>
                </c:pt>
                <c:pt idx="6">
                  <c:v>3448.51</c:v>
                </c:pt>
                <c:pt idx="7">
                  <c:v>3736.45</c:v>
                </c:pt>
                <c:pt idx="8">
                  <c:v>1503.8599999999997</c:v>
                </c:pt>
                <c:pt idx="9">
                  <c:v>4518.68</c:v>
                </c:pt>
                <c:pt idx="10">
                  <c:v>3004.7906193818862</c:v>
                </c:pt>
                <c:pt idx="11">
                  <c:v>3752.5744533858233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3F9-434F-B3AE-A9E93435EEB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659-4F57-AD79-2A9306F340F5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3806.3752066115703</c:v>
                </c:pt>
                <c:pt idx="1">
                  <c:v>3565.1260239445496</c:v>
                </c:pt>
                <c:pt idx="2">
                  <c:v>3434.6887435121107</c:v>
                </c:pt>
                <c:pt idx="3">
                  <c:v>2659.5027548209364</c:v>
                </c:pt>
                <c:pt idx="4">
                  <c:v>4158.3868935097671</c:v>
                </c:pt>
                <c:pt idx="5">
                  <c:v>3809.8224852071003</c:v>
                </c:pt>
                <c:pt idx="6">
                  <c:v>3948.4454732510294</c:v>
                </c:pt>
                <c:pt idx="7">
                  <c:v>4344.1940828402367</c:v>
                </c:pt>
                <c:pt idx="8">
                  <c:v>4130.9115646258506</c:v>
                </c:pt>
                <c:pt idx="9">
                  <c:v>4150.6549586776864</c:v>
                </c:pt>
                <c:pt idx="10">
                  <c:v>3378.1562196545151</c:v>
                </c:pt>
                <c:pt idx="11">
                  <c:v>3652.0607780048817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5659-4F57-AD79-2A9306F340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30</c:v>
                </c:pt>
                <c:pt idx="1">
                  <c:v>34</c:v>
                </c:pt>
                <c:pt idx="2">
                  <c:v>27</c:v>
                </c:pt>
                <c:pt idx="3">
                  <c:v>19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37</c:v>
                </c:pt>
                <c:pt idx="9">
                  <c:v>29</c:v>
                </c:pt>
                <c:pt idx="10">
                  <c:v>30.103595963664979</c:v>
                </c:pt>
                <c:pt idx="11">
                  <c:v>32.54442806882701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835-49FC-BF72-3C418677C7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0F0-4487-930E-C8AF5EA1D3A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5728.5</c:v>
                </c:pt>
                <c:pt idx="1">
                  <c:v>6746.25</c:v>
                </c:pt>
                <c:pt idx="2">
                  <c:v>7639.25</c:v>
                </c:pt>
                <c:pt idx="3">
                  <c:v>7817</c:v>
                </c:pt>
                <c:pt idx="4">
                  <c:v>8048</c:v>
                </c:pt>
                <c:pt idx="5">
                  <c:v>7154</c:v>
                </c:pt>
                <c:pt idx="6">
                  <c:v>6015.5</c:v>
                </c:pt>
                <c:pt idx="7">
                  <c:v>7295</c:v>
                </c:pt>
                <c:pt idx="8">
                  <c:v>4103</c:v>
                </c:pt>
                <c:pt idx="9">
                  <c:v>7697</c:v>
                </c:pt>
                <c:pt idx="10">
                  <c:v>6569.6085756122675</c:v>
                </c:pt>
                <c:pt idx="11">
                  <c:v>7102.2795412024516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E835-49FC-BF72-3C418677C771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90F0-4487-930E-C8AF5EA1D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67</c:v>
                </c:pt>
                <c:pt idx="1">
                  <c:v>74</c:v>
                </c:pt>
                <c:pt idx="2">
                  <c:v>77</c:v>
                </c:pt>
                <c:pt idx="3">
                  <c:v>78</c:v>
                </c:pt>
                <c:pt idx="4">
                  <c:v>82</c:v>
                </c:pt>
                <c:pt idx="5">
                  <c:v>75</c:v>
                </c:pt>
                <c:pt idx="6">
                  <c:v>66</c:v>
                </c:pt>
                <c:pt idx="7">
                  <c:v>74</c:v>
                </c:pt>
                <c:pt idx="8">
                  <c:v>48</c:v>
                </c:pt>
                <c:pt idx="9">
                  <c:v>81</c:v>
                </c:pt>
                <c:pt idx="10">
                  <c:v>80.177126323356731</c:v>
                </c:pt>
                <c:pt idx="11">
                  <c:v>86.677974403628895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117232</xdr:colOff>
      <xdr:row>8</xdr:row>
      <xdr:rowOff>89389</xdr:rowOff>
    </xdr:from>
    <xdr:to>
      <xdr:col>2</xdr:col>
      <xdr:colOff>2133600</xdr:colOff>
      <xdr:row>15</xdr:row>
      <xdr:rowOff>53637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E58AD0-F802-4C88-809C-F3E06DAFBA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6" t="25500" r="4356" b="28449"/>
        <a:stretch/>
      </xdr:blipFill>
      <xdr:spPr bwMode="auto">
        <a:xfrm>
          <a:off x="726832" y="1601666"/>
          <a:ext cx="2625968" cy="1277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D5527B9F-1438-D9F1-B3CD-8A452A27387B}"/>
            </a:ext>
          </a:extLst>
        </xdr:cNvPr>
        <xdr:cNvSpPr>
          <a:spLocks noChangeAspect="1" noChangeArrowheads="1"/>
        </xdr:cNvSpPr>
      </xdr:nvSpPr>
      <xdr:spPr bwMode="auto">
        <a:xfrm>
          <a:off x="105632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791086</xdr:colOff>
      <xdr:row>5</xdr:row>
      <xdr:rowOff>12638</xdr:rowOff>
    </xdr:from>
    <xdr:to>
      <xdr:col>8</xdr:col>
      <xdr:colOff>576438</xdr:colOff>
      <xdr:row>13</xdr:row>
      <xdr:rowOff>19560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017E51-68A8-E058-9D4B-B24A86CEF7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6" t="25500" r="4356" b="28449"/>
        <a:stretch/>
      </xdr:blipFill>
      <xdr:spPr bwMode="auto">
        <a:xfrm>
          <a:off x="7992523" y="978553"/>
          <a:ext cx="3166056" cy="155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540152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28816</xdr:colOff>
      <xdr:row>37</xdr:row>
      <xdr:rowOff>158406</xdr:rowOff>
    </xdr:from>
    <xdr:to>
      <xdr:col>21</xdr:col>
      <xdr:colOff>559443</xdr:colOff>
      <xdr:row>58</xdr:row>
      <xdr:rowOff>171570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160165</xdr:colOff>
      <xdr:row>3</xdr:row>
      <xdr:rowOff>52525</xdr:rowOff>
    </xdr:from>
    <xdr:to>
      <xdr:col>12</xdr:col>
      <xdr:colOff>372247</xdr:colOff>
      <xdr:row>8</xdr:row>
      <xdr:rowOff>62151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560E14-7172-4F1F-81C3-1179CE4112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6" t="25500" r="4356" b="28449"/>
        <a:stretch/>
      </xdr:blipFill>
      <xdr:spPr bwMode="auto">
        <a:xfrm>
          <a:off x="5744950" y="631259"/>
          <a:ext cx="4280607" cy="2083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35107</xdr:colOff>
      <xdr:row>12</xdr:row>
      <xdr:rowOff>183332</xdr:rowOff>
    </xdr:from>
    <xdr:to>
      <xdr:col>24</xdr:col>
      <xdr:colOff>581761</xdr:colOff>
      <xdr:row>57</xdr:row>
      <xdr:rowOff>26222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138839</xdr:colOff>
      <xdr:row>0</xdr:row>
      <xdr:rowOff>33954</xdr:rowOff>
    </xdr:from>
    <xdr:to>
      <xdr:col>16</xdr:col>
      <xdr:colOff>71718</xdr:colOff>
      <xdr:row>12</xdr:row>
      <xdr:rowOff>98989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AA3B04-77C4-4CBA-8C3A-9CCE5F64DB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6" t="25500" r="4356" b="28449"/>
        <a:stretch/>
      </xdr:blipFill>
      <xdr:spPr bwMode="auto">
        <a:xfrm>
          <a:off x="4683945" y="33954"/>
          <a:ext cx="4759699" cy="233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71" dT="2022-12-01T04:02:35.34" personId="{1EAB70DF-57F2-4E03-B78C-7A4DE89F3DCA}" id="{735C9239-FB8A-4B36-9D20-C68BC4D2B976}">
    <text>Tax Advice JMM Group LLC</text>
  </threadedComment>
  <threadedComment ref="T71" dT="2022-12-01T04:02:35.34" personId="{1EAB70DF-57F2-4E03-B78C-7A4DE89F3DCA}" id="{701A54C3-1B46-4893-BC62-B2EFF266C055}">
    <text>Offboarding JMM Group LLC</text>
  </threadedComment>
  <threadedComment ref="AF79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topLeftCell="A2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38" t="s">
        <v>56</v>
      </c>
      <c r="G1" s="38" t="s">
        <v>57</v>
      </c>
      <c r="H1" s="38" t="s">
        <v>58</v>
      </c>
      <c r="I1" s="38" t="s">
        <v>59</v>
      </c>
      <c r="J1" s="39" t="s">
        <v>60</v>
      </c>
      <c r="K1" s="38" t="s">
        <v>61</v>
      </c>
    </row>
    <row r="2" spans="1:14" x14ac:dyDescent="0.3">
      <c r="A2" s="40" t="s">
        <v>62</v>
      </c>
      <c r="B2" s="41">
        <v>44836</v>
      </c>
      <c r="C2" s="40">
        <v>1</v>
      </c>
      <c r="D2" s="40">
        <v>50</v>
      </c>
      <c r="E2" s="40">
        <v>50</v>
      </c>
      <c r="F2" s="40" t="s">
        <v>63</v>
      </c>
      <c r="G2" s="40" t="s">
        <v>63</v>
      </c>
      <c r="H2" s="40" t="s">
        <v>64</v>
      </c>
      <c r="I2" s="40" t="s">
        <v>65</v>
      </c>
      <c r="J2" s="42" t="s">
        <v>65</v>
      </c>
      <c r="K2" s="40">
        <v>50</v>
      </c>
      <c r="N2" s="38" t="s">
        <v>66</v>
      </c>
    </row>
    <row r="3" spans="1:14" x14ac:dyDescent="0.3">
      <c r="A3" s="40" t="s">
        <v>62</v>
      </c>
      <c r="B3" s="41">
        <v>44846</v>
      </c>
      <c r="C3" s="40">
        <v>2</v>
      </c>
      <c r="D3" s="40">
        <v>50</v>
      </c>
      <c r="E3" s="40">
        <v>100</v>
      </c>
      <c r="F3" s="40" t="s">
        <v>63</v>
      </c>
      <c r="G3" s="40" t="s">
        <v>63</v>
      </c>
      <c r="H3" s="40" t="s">
        <v>67</v>
      </c>
      <c r="I3" s="40" t="s">
        <v>65</v>
      </c>
      <c r="J3" s="40" t="s">
        <v>68</v>
      </c>
      <c r="K3" s="40">
        <v>100</v>
      </c>
    </row>
    <row r="4" spans="1:14" x14ac:dyDescent="0.3">
      <c r="A4" s="40" t="s">
        <v>62</v>
      </c>
      <c r="B4" s="41">
        <v>44858</v>
      </c>
      <c r="C4" s="40">
        <v>1</v>
      </c>
      <c r="D4" s="40">
        <v>50</v>
      </c>
      <c r="E4" s="40">
        <v>50</v>
      </c>
      <c r="F4" s="40" t="s">
        <v>63</v>
      </c>
      <c r="G4" s="40" t="s">
        <v>63</v>
      </c>
      <c r="H4" s="40" t="s">
        <v>69</v>
      </c>
      <c r="I4" s="40" t="s">
        <v>65</v>
      </c>
      <c r="J4" s="40" t="s">
        <v>68</v>
      </c>
      <c r="K4" s="40">
        <v>50</v>
      </c>
    </row>
    <row r="5" spans="1:14" x14ac:dyDescent="0.3">
      <c r="A5" s="40" t="s">
        <v>62</v>
      </c>
      <c r="B5" s="41">
        <v>44859</v>
      </c>
      <c r="C5" s="40">
        <v>0.75</v>
      </c>
      <c r="D5" s="40">
        <v>50</v>
      </c>
      <c r="E5" s="40">
        <v>37.5</v>
      </c>
      <c r="F5" s="40" t="s">
        <v>63</v>
      </c>
      <c r="G5" s="40" t="s">
        <v>63</v>
      </c>
      <c r="H5" s="40" t="s">
        <v>70</v>
      </c>
      <c r="I5" s="40" t="s">
        <v>65</v>
      </c>
      <c r="J5" s="40" t="s">
        <v>68</v>
      </c>
      <c r="K5" s="40">
        <v>37.5</v>
      </c>
    </row>
    <row r="6" spans="1:14" x14ac:dyDescent="0.3">
      <c r="A6" s="40" t="s">
        <v>62</v>
      </c>
      <c r="B6" s="41">
        <v>44861</v>
      </c>
      <c r="C6" s="40">
        <v>1</v>
      </c>
      <c r="D6" s="40">
        <v>50</v>
      </c>
      <c r="E6" s="40">
        <v>50</v>
      </c>
      <c r="F6" s="40" t="s">
        <v>63</v>
      </c>
      <c r="G6" s="40" t="s">
        <v>63</v>
      </c>
      <c r="H6" s="40" t="s">
        <v>71</v>
      </c>
      <c r="I6" s="40" t="s">
        <v>65</v>
      </c>
      <c r="J6" s="40" t="s">
        <v>68</v>
      </c>
      <c r="K6" s="40">
        <v>50</v>
      </c>
    </row>
    <row r="7" spans="1:14" x14ac:dyDescent="0.3">
      <c r="A7" s="40" t="s">
        <v>72</v>
      </c>
      <c r="B7" s="41">
        <v>44849</v>
      </c>
      <c r="C7" s="40">
        <v>1</v>
      </c>
      <c r="D7" s="40">
        <v>60</v>
      </c>
      <c r="E7" s="40">
        <v>60</v>
      </c>
      <c r="F7" s="40" t="s">
        <v>63</v>
      </c>
      <c r="G7" s="40" t="s">
        <v>63</v>
      </c>
      <c r="H7" s="40" t="s">
        <v>73</v>
      </c>
      <c r="I7" s="40" t="s">
        <v>65</v>
      </c>
      <c r="J7" s="40" t="s">
        <v>68</v>
      </c>
      <c r="K7" s="40">
        <v>60</v>
      </c>
    </row>
    <row r="8" spans="1:14" x14ac:dyDescent="0.3">
      <c r="A8" s="40" t="s">
        <v>74</v>
      </c>
      <c r="B8" s="41">
        <v>44852</v>
      </c>
      <c r="C8" s="40">
        <v>3.5</v>
      </c>
      <c r="D8" s="40">
        <v>50</v>
      </c>
      <c r="E8" s="40">
        <v>175</v>
      </c>
      <c r="F8" s="40" t="s">
        <v>63</v>
      </c>
      <c r="G8" s="40" t="s">
        <v>63</v>
      </c>
      <c r="H8" s="40" t="s">
        <v>75</v>
      </c>
      <c r="I8" s="40" t="s">
        <v>63</v>
      </c>
      <c r="J8" s="40" t="s">
        <v>76</v>
      </c>
      <c r="K8" s="40">
        <v>200</v>
      </c>
    </row>
    <row r="9" spans="1:14" x14ac:dyDescent="0.3">
      <c r="A9" s="40" t="s">
        <v>74</v>
      </c>
      <c r="B9" s="41">
        <v>44857</v>
      </c>
      <c r="C9" s="40">
        <v>1</v>
      </c>
      <c r="D9" s="40">
        <v>50</v>
      </c>
      <c r="E9" s="40">
        <v>50</v>
      </c>
      <c r="F9" s="40" t="s">
        <v>63</v>
      </c>
      <c r="G9" s="40" t="s">
        <v>63</v>
      </c>
      <c r="H9" s="40" t="s">
        <v>77</v>
      </c>
      <c r="I9" s="40" t="s">
        <v>65</v>
      </c>
      <c r="J9" s="40" t="s">
        <v>78</v>
      </c>
      <c r="K9" s="40">
        <v>50</v>
      </c>
    </row>
    <row r="10" spans="1:14" x14ac:dyDescent="0.3">
      <c r="A10" s="40" t="s">
        <v>79</v>
      </c>
      <c r="B10" s="41">
        <v>44837</v>
      </c>
      <c r="C10" s="40">
        <v>1</v>
      </c>
      <c r="D10" s="40">
        <v>50</v>
      </c>
      <c r="E10" s="40">
        <v>50</v>
      </c>
      <c r="F10" s="40" t="s">
        <v>63</v>
      </c>
      <c r="G10" s="40" t="s">
        <v>63</v>
      </c>
      <c r="H10" s="40" t="s">
        <v>80</v>
      </c>
      <c r="I10" s="40" t="s">
        <v>65</v>
      </c>
      <c r="J10" s="40" t="s">
        <v>68</v>
      </c>
      <c r="K10" s="40">
        <v>50</v>
      </c>
    </row>
    <row r="11" spans="1:14" x14ac:dyDescent="0.3">
      <c r="A11" s="40" t="s">
        <v>81</v>
      </c>
      <c r="B11" s="41">
        <v>44842</v>
      </c>
      <c r="C11" s="40">
        <v>1</v>
      </c>
      <c r="D11" s="40">
        <v>60</v>
      </c>
      <c r="E11" s="40">
        <v>60</v>
      </c>
      <c r="F11" s="40" t="s">
        <v>63</v>
      </c>
      <c r="G11" s="40" t="s">
        <v>63</v>
      </c>
      <c r="H11" s="40" t="s">
        <v>82</v>
      </c>
      <c r="I11" s="40" t="s">
        <v>65</v>
      </c>
      <c r="J11" s="40" t="s">
        <v>68</v>
      </c>
      <c r="K11" s="40">
        <v>60</v>
      </c>
    </row>
    <row r="12" spans="1:14" x14ac:dyDescent="0.3">
      <c r="A12" s="40" t="s">
        <v>81</v>
      </c>
      <c r="B12" s="41">
        <v>44846</v>
      </c>
      <c r="C12" s="40">
        <v>1</v>
      </c>
      <c r="D12" s="40">
        <v>60</v>
      </c>
      <c r="E12" s="40">
        <v>60</v>
      </c>
      <c r="F12" s="40" t="s">
        <v>63</v>
      </c>
      <c r="G12" s="40" t="s">
        <v>63</v>
      </c>
      <c r="H12" s="40" t="s">
        <v>82</v>
      </c>
      <c r="I12" s="40" t="s">
        <v>65</v>
      </c>
      <c r="J12" s="40" t="s">
        <v>68</v>
      </c>
      <c r="K12" s="40">
        <v>60</v>
      </c>
    </row>
    <row r="13" spans="1:14" x14ac:dyDescent="0.3">
      <c r="A13" s="40" t="s">
        <v>81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63</v>
      </c>
      <c r="G13" s="40" t="s">
        <v>63</v>
      </c>
      <c r="H13" s="40" t="s">
        <v>83</v>
      </c>
      <c r="I13" s="40" t="s">
        <v>65</v>
      </c>
      <c r="J13" s="40" t="s">
        <v>68</v>
      </c>
      <c r="K13" s="40">
        <v>75</v>
      </c>
    </row>
    <row r="14" spans="1:14" x14ac:dyDescent="0.3">
      <c r="A14" s="40" t="s">
        <v>84</v>
      </c>
      <c r="B14" s="41">
        <v>44856</v>
      </c>
      <c r="C14" s="40">
        <v>1</v>
      </c>
      <c r="D14" s="40">
        <v>60</v>
      </c>
      <c r="E14" s="40">
        <v>60</v>
      </c>
      <c r="F14" s="40" t="s">
        <v>63</v>
      </c>
      <c r="G14" s="40" t="s">
        <v>63</v>
      </c>
      <c r="H14" s="40" t="s">
        <v>82</v>
      </c>
      <c r="I14" s="40" t="s">
        <v>65</v>
      </c>
      <c r="J14" s="40" t="s">
        <v>68</v>
      </c>
      <c r="K14" s="40">
        <v>60</v>
      </c>
      <c r="N14" s="38" t="s">
        <v>85</v>
      </c>
    </row>
    <row r="15" spans="1:14" x14ac:dyDescent="0.3">
      <c r="A15" s="40" t="s">
        <v>86</v>
      </c>
      <c r="B15" s="41">
        <v>44845</v>
      </c>
      <c r="C15" s="40">
        <v>1</v>
      </c>
      <c r="D15" s="40">
        <v>50</v>
      </c>
      <c r="E15" s="40">
        <v>50</v>
      </c>
      <c r="F15" s="40" t="s">
        <v>63</v>
      </c>
      <c r="G15" s="40" t="s">
        <v>63</v>
      </c>
      <c r="H15" s="40" t="s">
        <v>87</v>
      </c>
      <c r="I15" s="40" t="s">
        <v>65</v>
      </c>
      <c r="J15" s="40" t="s">
        <v>68</v>
      </c>
      <c r="K15" s="40">
        <v>50</v>
      </c>
    </row>
    <row r="16" spans="1:14" x14ac:dyDescent="0.3">
      <c r="A16" s="40" t="s">
        <v>86</v>
      </c>
      <c r="B16" s="41">
        <v>44851</v>
      </c>
      <c r="C16" s="40">
        <v>1.5</v>
      </c>
      <c r="D16" s="40">
        <v>50</v>
      </c>
      <c r="E16" s="40">
        <v>75</v>
      </c>
      <c r="F16" s="40" t="s">
        <v>63</v>
      </c>
      <c r="G16" s="40" t="s">
        <v>63</v>
      </c>
      <c r="H16" s="40" t="s">
        <v>88</v>
      </c>
      <c r="I16" s="40" t="s">
        <v>65</v>
      </c>
      <c r="J16" s="40" t="s">
        <v>68</v>
      </c>
      <c r="K16" s="40">
        <v>75</v>
      </c>
    </row>
    <row r="17" spans="1:17" x14ac:dyDescent="0.3">
      <c r="A17" s="40" t="s">
        <v>89</v>
      </c>
      <c r="B17" s="41">
        <v>44851</v>
      </c>
      <c r="C17" s="40">
        <v>1.5</v>
      </c>
      <c r="D17" s="40">
        <v>50</v>
      </c>
      <c r="E17" s="40">
        <v>75</v>
      </c>
      <c r="F17" s="40" t="s">
        <v>63</v>
      </c>
      <c r="G17" s="40" t="s">
        <v>63</v>
      </c>
      <c r="H17" s="40" t="s">
        <v>90</v>
      </c>
      <c r="I17" s="40" t="s">
        <v>65</v>
      </c>
      <c r="J17" s="40" t="s">
        <v>68</v>
      </c>
      <c r="K17" s="40">
        <v>75</v>
      </c>
    </row>
    <row r="18" spans="1:17" x14ac:dyDescent="0.3">
      <c r="A18" s="40" t="s">
        <v>89</v>
      </c>
      <c r="B18" s="41">
        <v>44857</v>
      </c>
      <c r="C18" s="40">
        <v>1.5</v>
      </c>
      <c r="D18" s="40">
        <v>50</v>
      </c>
      <c r="E18" s="40">
        <v>75</v>
      </c>
      <c r="F18" s="40" t="s">
        <v>63</v>
      </c>
      <c r="G18" s="40" t="s">
        <v>63</v>
      </c>
      <c r="H18" s="40" t="s">
        <v>90</v>
      </c>
      <c r="I18" s="40" t="s">
        <v>65</v>
      </c>
      <c r="J18" s="40" t="s">
        <v>68</v>
      </c>
      <c r="K18" s="40">
        <v>75</v>
      </c>
      <c r="O18" s="48" t="s">
        <v>132</v>
      </c>
      <c r="P18" t="s">
        <v>134</v>
      </c>
      <c r="Q18" t="s">
        <v>135</v>
      </c>
    </row>
    <row r="19" spans="1:17" x14ac:dyDescent="0.3">
      <c r="A19" s="40" t="s">
        <v>91</v>
      </c>
      <c r="B19" s="41">
        <v>44836</v>
      </c>
      <c r="C19" s="40">
        <v>1.5</v>
      </c>
      <c r="D19" s="40">
        <v>50</v>
      </c>
      <c r="E19" s="40">
        <v>75</v>
      </c>
      <c r="F19" s="40" t="s">
        <v>63</v>
      </c>
      <c r="G19" s="40" t="s">
        <v>63</v>
      </c>
      <c r="H19" s="40" t="s">
        <v>92</v>
      </c>
      <c r="I19" s="40" t="s">
        <v>65</v>
      </c>
      <c r="J19" s="42" t="s">
        <v>65</v>
      </c>
      <c r="K19" s="40">
        <v>75</v>
      </c>
      <c r="O19" s="49" t="s">
        <v>62</v>
      </c>
      <c r="P19">
        <v>5.75</v>
      </c>
      <c r="Q19">
        <v>287.5</v>
      </c>
    </row>
    <row r="20" spans="1:17" x14ac:dyDescent="0.3">
      <c r="A20" s="40" t="s">
        <v>93</v>
      </c>
      <c r="B20" s="41">
        <v>44836</v>
      </c>
      <c r="C20" s="40">
        <v>2</v>
      </c>
      <c r="D20" s="40">
        <v>50</v>
      </c>
      <c r="E20" s="40">
        <v>100</v>
      </c>
      <c r="F20" s="40" t="s">
        <v>63</v>
      </c>
      <c r="G20" s="40" t="s">
        <v>63</v>
      </c>
      <c r="H20" s="40" t="s">
        <v>94</v>
      </c>
      <c r="I20" s="40" t="s">
        <v>65</v>
      </c>
      <c r="J20" s="42" t="s">
        <v>65</v>
      </c>
      <c r="K20" s="40">
        <v>100</v>
      </c>
      <c r="O20" s="49" t="s">
        <v>72</v>
      </c>
      <c r="P20">
        <v>1</v>
      </c>
      <c r="Q20">
        <v>60</v>
      </c>
    </row>
    <row r="21" spans="1:17" ht="14.25" customHeight="1" x14ac:dyDescent="0.3">
      <c r="A21" s="40" t="s">
        <v>93</v>
      </c>
      <c r="B21" s="41">
        <v>44854</v>
      </c>
      <c r="C21" s="40">
        <v>1.5</v>
      </c>
      <c r="D21" s="40">
        <v>50</v>
      </c>
      <c r="E21" s="40">
        <v>75</v>
      </c>
      <c r="F21" s="40" t="s">
        <v>63</v>
      </c>
      <c r="G21" s="40" t="s">
        <v>63</v>
      </c>
      <c r="H21" s="40" t="s">
        <v>94</v>
      </c>
      <c r="I21" s="40" t="s">
        <v>65</v>
      </c>
      <c r="J21" s="40" t="s">
        <v>95</v>
      </c>
      <c r="K21" s="40">
        <v>75</v>
      </c>
      <c r="O21" s="49" t="s">
        <v>74</v>
      </c>
      <c r="P21">
        <v>4.5</v>
      </c>
      <c r="Q21">
        <v>225</v>
      </c>
    </row>
    <row r="22" spans="1:17" x14ac:dyDescent="0.3">
      <c r="A22" s="40" t="s">
        <v>96</v>
      </c>
      <c r="B22" s="41">
        <v>44847</v>
      </c>
      <c r="C22" s="40">
        <v>2</v>
      </c>
      <c r="D22" s="40">
        <v>50</v>
      </c>
      <c r="E22" s="40">
        <v>100</v>
      </c>
      <c r="F22" s="40" t="s">
        <v>63</v>
      </c>
      <c r="G22" s="40" t="s">
        <v>63</v>
      </c>
      <c r="H22" s="40" t="s">
        <v>97</v>
      </c>
      <c r="I22" s="40" t="s">
        <v>65</v>
      </c>
      <c r="J22" s="40" t="s">
        <v>68</v>
      </c>
      <c r="K22" s="40">
        <v>100</v>
      </c>
      <c r="O22" s="49" t="s">
        <v>79</v>
      </c>
      <c r="P22">
        <v>1</v>
      </c>
      <c r="Q22">
        <v>50</v>
      </c>
    </row>
    <row r="23" spans="1:17" x14ac:dyDescent="0.3">
      <c r="A23" s="40" t="s">
        <v>98</v>
      </c>
      <c r="B23" s="41">
        <v>44856</v>
      </c>
      <c r="C23" s="40">
        <v>0.5</v>
      </c>
      <c r="D23" s="40">
        <v>60</v>
      </c>
      <c r="E23" s="40">
        <v>30</v>
      </c>
      <c r="F23" s="40" t="s">
        <v>63</v>
      </c>
      <c r="G23" s="40" t="s">
        <v>63</v>
      </c>
      <c r="H23" s="40" t="s">
        <v>99</v>
      </c>
      <c r="I23" s="40" t="s">
        <v>65</v>
      </c>
      <c r="J23" s="40" t="s">
        <v>68</v>
      </c>
      <c r="K23" s="40">
        <v>30</v>
      </c>
      <c r="O23" s="49" t="s">
        <v>81</v>
      </c>
      <c r="P23">
        <v>3.25</v>
      </c>
      <c r="Q23">
        <v>195</v>
      </c>
    </row>
    <row r="24" spans="1:17" x14ac:dyDescent="0.3">
      <c r="A24" s="40" t="s">
        <v>100</v>
      </c>
      <c r="B24" s="41">
        <v>44857</v>
      </c>
      <c r="C24" s="40">
        <v>2</v>
      </c>
      <c r="D24" s="40">
        <v>50</v>
      </c>
      <c r="E24" s="40">
        <v>100</v>
      </c>
      <c r="F24" s="40" t="s">
        <v>63</v>
      </c>
      <c r="G24" s="40" t="s">
        <v>63</v>
      </c>
      <c r="H24" s="40" t="s">
        <v>101</v>
      </c>
      <c r="I24" s="40" t="s">
        <v>65</v>
      </c>
      <c r="J24" s="40" t="s">
        <v>68</v>
      </c>
      <c r="K24" s="40">
        <v>100</v>
      </c>
      <c r="O24" s="49" t="s">
        <v>84</v>
      </c>
      <c r="P24">
        <v>1</v>
      </c>
      <c r="Q24">
        <v>60</v>
      </c>
    </row>
    <row r="25" spans="1:17" x14ac:dyDescent="0.3">
      <c r="A25" s="40" t="s">
        <v>100</v>
      </c>
      <c r="B25" s="41">
        <v>44863</v>
      </c>
      <c r="C25" s="40">
        <v>1</v>
      </c>
      <c r="D25" s="40">
        <v>50</v>
      </c>
      <c r="E25" s="40">
        <v>50</v>
      </c>
      <c r="F25" s="40" t="s">
        <v>63</v>
      </c>
      <c r="G25" s="40" t="s">
        <v>63</v>
      </c>
      <c r="H25" s="40" t="s">
        <v>102</v>
      </c>
      <c r="I25" s="40" t="s">
        <v>65</v>
      </c>
      <c r="J25" s="40" t="s">
        <v>68</v>
      </c>
      <c r="K25" s="40">
        <v>50</v>
      </c>
      <c r="O25" s="49" t="s">
        <v>86</v>
      </c>
      <c r="P25">
        <v>2.5</v>
      </c>
      <c r="Q25">
        <v>125</v>
      </c>
    </row>
    <row r="26" spans="1:17" x14ac:dyDescent="0.3">
      <c r="A26" s="40" t="s">
        <v>100</v>
      </c>
      <c r="B26" s="41">
        <v>44865</v>
      </c>
      <c r="C26" s="40">
        <v>1</v>
      </c>
      <c r="D26" s="40">
        <v>50</v>
      </c>
      <c r="E26" s="40">
        <v>50</v>
      </c>
      <c r="F26" s="40" t="s">
        <v>63</v>
      </c>
      <c r="G26" s="40" t="s">
        <v>63</v>
      </c>
      <c r="H26" s="40" t="s">
        <v>102</v>
      </c>
      <c r="I26" s="40" t="s">
        <v>65</v>
      </c>
      <c r="J26" s="40" t="s">
        <v>68</v>
      </c>
      <c r="K26" s="40">
        <v>50</v>
      </c>
      <c r="O26" s="49" t="s">
        <v>89</v>
      </c>
      <c r="P26">
        <v>3</v>
      </c>
      <c r="Q26">
        <v>150</v>
      </c>
    </row>
    <row r="27" spans="1:17" x14ac:dyDescent="0.3">
      <c r="A27" s="40" t="s">
        <v>103</v>
      </c>
      <c r="B27" s="41">
        <v>44838</v>
      </c>
      <c r="C27" s="40">
        <v>1</v>
      </c>
      <c r="D27" s="40">
        <v>50</v>
      </c>
      <c r="E27" s="40">
        <v>50</v>
      </c>
      <c r="F27" s="40" t="s">
        <v>63</v>
      </c>
      <c r="G27" s="40" t="s">
        <v>63</v>
      </c>
      <c r="H27" s="40" t="s">
        <v>104</v>
      </c>
      <c r="I27" s="40" t="s">
        <v>65</v>
      </c>
      <c r="J27" s="40" t="s">
        <v>68</v>
      </c>
      <c r="K27" s="40">
        <v>50</v>
      </c>
      <c r="O27" s="49" t="s">
        <v>91</v>
      </c>
      <c r="P27">
        <v>1.5</v>
      </c>
      <c r="Q27">
        <v>75</v>
      </c>
    </row>
    <row r="28" spans="1:17" x14ac:dyDescent="0.3">
      <c r="A28" s="40" t="s">
        <v>103</v>
      </c>
      <c r="B28" s="41">
        <v>44840</v>
      </c>
      <c r="C28" s="40">
        <v>2</v>
      </c>
      <c r="D28" s="40">
        <v>50</v>
      </c>
      <c r="E28" s="40">
        <v>100</v>
      </c>
      <c r="F28" s="40" t="s">
        <v>63</v>
      </c>
      <c r="G28" s="40" t="s">
        <v>63</v>
      </c>
      <c r="H28" s="40" t="s">
        <v>104</v>
      </c>
      <c r="I28" s="40" t="s">
        <v>65</v>
      </c>
      <c r="J28" s="40" t="s">
        <v>68</v>
      </c>
      <c r="K28" s="40">
        <v>100</v>
      </c>
      <c r="O28" s="49" t="s">
        <v>93</v>
      </c>
      <c r="P28">
        <v>3.5</v>
      </c>
      <c r="Q28">
        <v>175</v>
      </c>
    </row>
    <row r="29" spans="1:17" x14ac:dyDescent="0.3">
      <c r="A29" s="40" t="s">
        <v>103</v>
      </c>
      <c r="B29" s="41">
        <v>44851</v>
      </c>
      <c r="C29" s="40">
        <v>1.5</v>
      </c>
      <c r="D29" s="40">
        <v>50</v>
      </c>
      <c r="E29" s="40">
        <v>75</v>
      </c>
      <c r="F29" s="40" t="s">
        <v>63</v>
      </c>
      <c r="G29" s="40" t="s">
        <v>63</v>
      </c>
      <c r="H29" s="40" t="s">
        <v>105</v>
      </c>
      <c r="I29" s="40" t="s">
        <v>65</v>
      </c>
      <c r="J29" s="40" t="s">
        <v>68</v>
      </c>
      <c r="K29" s="40">
        <v>75</v>
      </c>
      <c r="O29" s="49" t="s">
        <v>96</v>
      </c>
      <c r="P29">
        <v>2</v>
      </c>
      <c r="Q29">
        <v>100</v>
      </c>
    </row>
    <row r="30" spans="1:17" x14ac:dyDescent="0.3">
      <c r="A30" s="40" t="s">
        <v>103</v>
      </c>
      <c r="B30" s="41">
        <v>44857</v>
      </c>
      <c r="C30" s="40">
        <v>1</v>
      </c>
      <c r="D30" s="40">
        <v>50</v>
      </c>
      <c r="E30" s="40">
        <v>75</v>
      </c>
      <c r="F30" s="40" t="s">
        <v>63</v>
      </c>
      <c r="G30" s="40" t="s">
        <v>63</v>
      </c>
      <c r="H30" s="40" t="s">
        <v>104</v>
      </c>
      <c r="I30" s="40" t="s">
        <v>65</v>
      </c>
      <c r="J30" s="40" t="s">
        <v>68</v>
      </c>
      <c r="K30" s="40">
        <v>75</v>
      </c>
      <c r="O30" s="49" t="s">
        <v>98</v>
      </c>
      <c r="P30">
        <v>0.5</v>
      </c>
      <c r="Q30">
        <v>30</v>
      </c>
    </row>
    <row r="31" spans="1:17" x14ac:dyDescent="0.3">
      <c r="A31" s="40" t="s">
        <v>103</v>
      </c>
      <c r="B31" s="41">
        <v>44858</v>
      </c>
      <c r="C31" s="40">
        <v>1</v>
      </c>
      <c r="D31" s="40">
        <v>50</v>
      </c>
      <c r="E31" s="40">
        <v>50</v>
      </c>
      <c r="F31" s="40" t="s">
        <v>63</v>
      </c>
      <c r="G31" s="40" t="s">
        <v>63</v>
      </c>
      <c r="H31" s="40" t="s">
        <v>104</v>
      </c>
      <c r="I31" s="40" t="s">
        <v>65</v>
      </c>
      <c r="J31" s="40" t="s">
        <v>68</v>
      </c>
      <c r="K31" s="40">
        <v>50</v>
      </c>
      <c r="O31" s="49" t="s">
        <v>100</v>
      </c>
      <c r="P31">
        <v>4</v>
      </c>
      <c r="Q31">
        <v>200</v>
      </c>
    </row>
    <row r="32" spans="1:17" x14ac:dyDescent="0.3">
      <c r="A32" s="40" t="s">
        <v>103</v>
      </c>
      <c r="B32" s="41">
        <v>44859</v>
      </c>
      <c r="C32" s="40">
        <v>1</v>
      </c>
      <c r="D32" s="40">
        <v>50</v>
      </c>
      <c r="E32" s="40">
        <v>50</v>
      </c>
      <c r="F32" s="40" t="s">
        <v>63</v>
      </c>
      <c r="G32" s="40" t="s">
        <v>63</v>
      </c>
      <c r="H32" s="40" t="s">
        <v>104</v>
      </c>
      <c r="I32" s="40" t="s">
        <v>65</v>
      </c>
      <c r="J32" s="40" t="s">
        <v>68</v>
      </c>
      <c r="K32" s="40">
        <v>50</v>
      </c>
      <c r="O32" s="49" t="s">
        <v>103</v>
      </c>
      <c r="P32">
        <v>8.75</v>
      </c>
      <c r="Q32">
        <v>462.5</v>
      </c>
    </row>
    <row r="33" spans="1:17" x14ac:dyDescent="0.3">
      <c r="A33" s="40" t="s">
        <v>103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63</v>
      </c>
      <c r="G33" s="40" t="s">
        <v>63</v>
      </c>
      <c r="H33" s="40" t="s">
        <v>104</v>
      </c>
      <c r="I33" s="40" t="s">
        <v>65</v>
      </c>
      <c r="J33" s="40" t="s">
        <v>68</v>
      </c>
      <c r="K33" s="40">
        <v>62.5</v>
      </c>
      <c r="O33" s="49" t="s">
        <v>106</v>
      </c>
      <c r="P33">
        <v>1.5</v>
      </c>
      <c r="Q33">
        <v>75</v>
      </c>
    </row>
    <row r="34" spans="1:17" x14ac:dyDescent="0.3">
      <c r="A34" s="40" t="s">
        <v>106</v>
      </c>
      <c r="B34" s="41">
        <v>44846</v>
      </c>
      <c r="C34" s="40">
        <v>1.5</v>
      </c>
      <c r="D34" s="40">
        <v>50</v>
      </c>
      <c r="E34" s="40">
        <v>75</v>
      </c>
      <c r="F34" s="40" t="s">
        <v>63</v>
      </c>
      <c r="G34" s="40" t="s">
        <v>63</v>
      </c>
      <c r="H34" s="40" t="s">
        <v>107</v>
      </c>
      <c r="I34" s="40" t="s">
        <v>65</v>
      </c>
      <c r="J34" s="40" t="s">
        <v>68</v>
      </c>
      <c r="K34" s="40">
        <v>75</v>
      </c>
      <c r="O34" s="49" t="s">
        <v>108</v>
      </c>
      <c r="P34">
        <v>2</v>
      </c>
      <c r="Q34">
        <v>120</v>
      </c>
    </row>
    <row r="35" spans="1:17" x14ac:dyDescent="0.3">
      <c r="A35" s="40" t="s">
        <v>108</v>
      </c>
      <c r="B35" s="41">
        <v>44860</v>
      </c>
      <c r="C35" s="40">
        <v>1</v>
      </c>
      <c r="D35" s="40">
        <v>60</v>
      </c>
      <c r="E35" s="40">
        <v>60</v>
      </c>
      <c r="F35" s="40" t="s">
        <v>109</v>
      </c>
      <c r="G35" s="40" t="s">
        <v>63</v>
      </c>
      <c r="H35" s="40" t="s">
        <v>110</v>
      </c>
      <c r="I35" s="40" t="s">
        <v>65</v>
      </c>
      <c r="J35" s="40" t="s">
        <v>68</v>
      </c>
      <c r="K35" s="40">
        <v>60</v>
      </c>
      <c r="O35" s="49" t="s">
        <v>111</v>
      </c>
      <c r="P35">
        <v>11.5</v>
      </c>
      <c r="Q35">
        <v>450</v>
      </c>
    </row>
    <row r="36" spans="1:17" x14ac:dyDescent="0.3">
      <c r="A36" s="40" t="s">
        <v>108</v>
      </c>
      <c r="B36" s="41">
        <v>44861</v>
      </c>
      <c r="C36" s="40">
        <v>1</v>
      </c>
      <c r="D36" s="40">
        <v>60</v>
      </c>
      <c r="E36" s="40">
        <v>60</v>
      </c>
      <c r="F36" s="40" t="s">
        <v>63</v>
      </c>
      <c r="G36" s="40" t="s">
        <v>63</v>
      </c>
      <c r="H36" s="40" t="s">
        <v>110</v>
      </c>
      <c r="I36" s="40" t="s">
        <v>65</v>
      </c>
      <c r="J36" s="40" t="s">
        <v>68</v>
      </c>
      <c r="K36" s="40">
        <v>60</v>
      </c>
      <c r="O36" s="49" t="s">
        <v>133</v>
      </c>
      <c r="P36">
        <v>57.25</v>
      </c>
      <c r="Q36">
        <v>2840</v>
      </c>
    </row>
    <row r="37" spans="1:17" x14ac:dyDescent="0.3">
      <c r="A37" s="40" t="s">
        <v>111</v>
      </c>
      <c r="B37" s="41">
        <v>44840</v>
      </c>
      <c r="C37" s="40">
        <v>1.5</v>
      </c>
      <c r="D37" s="40">
        <v>50</v>
      </c>
      <c r="E37" s="40">
        <v>75</v>
      </c>
      <c r="F37" s="40" t="s">
        <v>63</v>
      </c>
      <c r="G37" s="40" t="s">
        <v>63</v>
      </c>
      <c r="H37" s="40" t="s">
        <v>112</v>
      </c>
      <c r="I37" s="40" t="s">
        <v>65</v>
      </c>
      <c r="J37" s="40" t="s">
        <v>68</v>
      </c>
      <c r="K37" s="40">
        <v>75</v>
      </c>
    </row>
    <row r="38" spans="1:17" x14ac:dyDescent="0.3">
      <c r="A38" s="40" t="s">
        <v>111</v>
      </c>
      <c r="B38" s="41">
        <v>44855</v>
      </c>
      <c r="C38" s="40">
        <v>2</v>
      </c>
      <c r="D38" s="40">
        <v>50</v>
      </c>
      <c r="E38" s="40">
        <v>100</v>
      </c>
      <c r="F38" s="40" t="s">
        <v>63</v>
      </c>
      <c r="G38" s="40" t="s">
        <v>63</v>
      </c>
      <c r="H38" s="40" t="s">
        <v>97</v>
      </c>
      <c r="I38" s="40" t="s">
        <v>65</v>
      </c>
      <c r="J38" s="40" t="s">
        <v>68</v>
      </c>
      <c r="K38" s="40">
        <v>100</v>
      </c>
    </row>
    <row r="39" spans="1:17" x14ac:dyDescent="0.3">
      <c r="A39" s="40" t="s">
        <v>111</v>
      </c>
      <c r="B39" s="41">
        <v>44857</v>
      </c>
      <c r="C39" s="40">
        <v>0.5</v>
      </c>
      <c r="D39" s="40">
        <v>50</v>
      </c>
      <c r="E39" s="40">
        <v>25</v>
      </c>
      <c r="F39" s="40" t="s">
        <v>65</v>
      </c>
      <c r="G39" s="40" t="s">
        <v>63</v>
      </c>
      <c r="H39" s="40" t="s">
        <v>97</v>
      </c>
      <c r="I39" s="40" t="s">
        <v>65</v>
      </c>
      <c r="J39" s="40" t="s">
        <v>68</v>
      </c>
      <c r="K39" s="40">
        <v>25</v>
      </c>
    </row>
    <row r="40" spans="1:17" x14ac:dyDescent="0.3">
      <c r="A40" s="40" t="s">
        <v>111</v>
      </c>
      <c r="B40" s="41">
        <v>44863</v>
      </c>
      <c r="C40" s="40">
        <v>5</v>
      </c>
      <c r="D40" s="40">
        <v>50</v>
      </c>
      <c r="E40" s="40">
        <v>125</v>
      </c>
      <c r="F40" s="40" t="s">
        <v>63</v>
      </c>
      <c r="G40" s="40" t="s">
        <v>63</v>
      </c>
      <c r="H40" s="40" t="s">
        <v>97</v>
      </c>
      <c r="I40" s="40" t="s">
        <v>65</v>
      </c>
      <c r="J40" s="40" t="s">
        <v>68</v>
      </c>
      <c r="K40" s="40">
        <v>250</v>
      </c>
    </row>
    <row r="41" spans="1:17" x14ac:dyDescent="0.3">
      <c r="A41" s="40" t="s">
        <v>111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63</v>
      </c>
      <c r="G41" s="40" t="s">
        <v>63</v>
      </c>
      <c r="H41" s="40" t="s">
        <v>97</v>
      </c>
      <c r="I41" s="40" t="s">
        <v>65</v>
      </c>
      <c r="J41" s="40" t="s">
        <v>113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38" t="s">
        <v>56</v>
      </c>
      <c r="G1" s="38" t="s">
        <v>57</v>
      </c>
      <c r="H1" s="38" t="s">
        <v>58</v>
      </c>
      <c r="I1" s="38" t="s">
        <v>59</v>
      </c>
      <c r="J1" s="38" t="s">
        <v>61</v>
      </c>
    </row>
    <row r="2" spans="1:17" x14ac:dyDescent="0.3">
      <c r="A2" s="44" t="s">
        <v>103</v>
      </c>
      <c r="B2" s="45">
        <v>44822</v>
      </c>
      <c r="C2" s="44">
        <v>1</v>
      </c>
      <c r="D2" s="44">
        <v>50</v>
      </c>
      <c r="E2" s="44">
        <v>50</v>
      </c>
      <c r="F2" s="44" t="s">
        <v>63</v>
      </c>
      <c r="G2" s="44" t="s">
        <v>63</v>
      </c>
      <c r="H2" s="44" t="s">
        <v>114</v>
      </c>
      <c r="I2" s="44" t="s">
        <v>65</v>
      </c>
      <c r="J2" s="44">
        <v>50</v>
      </c>
      <c r="M2" s="38" t="s">
        <v>66</v>
      </c>
    </row>
    <row r="3" spans="1:17" x14ac:dyDescent="0.3">
      <c r="A3" s="44" t="s">
        <v>93</v>
      </c>
      <c r="B3" s="45">
        <v>44822</v>
      </c>
      <c r="C3" s="44">
        <v>2</v>
      </c>
      <c r="D3" s="44">
        <v>50</v>
      </c>
      <c r="E3" s="44">
        <v>100</v>
      </c>
      <c r="F3" s="44" t="s">
        <v>63</v>
      </c>
      <c r="G3" s="44" t="s">
        <v>63</v>
      </c>
      <c r="H3" s="44" t="s">
        <v>97</v>
      </c>
      <c r="I3" s="44" t="s">
        <v>65</v>
      </c>
      <c r="J3" s="44">
        <v>100</v>
      </c>
    </row>
    <row r="4" spans="1:17" x14ac:dyDescent="0.3">
      <c r="A4" s="44" t="s">
        <v>74</v>
      </c>
      <c r="B4" s="45">
        <v>44822</v>
      </c>
      <c r="C4" s="44">
        <v>1.5</v>
      </c>
      <c r="D4" s="44">
        <v>50</v>
      </c>
      <c r="E4" s="44">
        <v>75</v>
      </c>
      <c r="F4" s="44" t="s">
        <v>63</v>
      </c>
      <c r="G4" s="44" t="s">
        <v>63</v>
      </c>
      <c r="H4" s="44" t="s">
        <v>115</v>
      </c>
      <c r="I4" s="44">
        <v>25</v>
      </c>
      <c r="J4" s="44">
        <v>100</v>
      </c>
    </row>
    <row r="5" spans="1:17" x14ac:dyDescent="0.3">
      <c r="A5" s="44" t="s">
        <v>89</v>
      </c>
      <c r="B5" s="45">
        <v>44822</v>
      </c>
      <c r="C5" s="44">
        <v>1.5</v>
      </c>
      <c r="D5" s="44">
        <v>50</v>
      </c>
      <c r="E5" s="44">
        <v>75</v>
      </c>
      <c r="F5" s="44" t="s">
        <v>63</v>
      </c>
      <c r="G5" s="44" t="s">
        <v>63</v>
      </c>
      <c r="H5" s="44" t="s">
        <v>116</v>
      </c>
      <c r="I5" s="44" t="s">
        <v>65</v>
      </c>
      <c r="J5" s="44">
        <v>75</v>
      </c>
    </row>
    <row r="6" spans="1:17" x14ac:dyDescent="0.3">
      <c r="A6" s="44" t="s">
        <v>91</v>
      </c>
      <c r="B6" s="45">
        <v>44822</v>
      </c>
      <c r="C6" s="44">
        <v>1.5</v>
      </c>
      <c r="D6" s="44">
        <v>50</v>
      </c>
      <c r="E6" s="44">
        <v>75</v>
      </c>
      <c r="F6" s="44" t="s">
        <v>63</v>
      </c>
      <c r="G6" s="44" t="s">
        <v>63</v>
      </c>
      <c r="H6" s="44" t="s">
        <v>97</v>
      </c>
      <c r="I6" s="44" t="s">
        <v>65</v>
      </c>
      <c r="J6" s="44">
        <v>75</v>
      </c>
    </row>
    <row r="7" spans="1:17" x14ac:dyDescent="0.3">
      <c r="A7" s="44" t="s">
        <v>62</v>
      </c>
      <c r="B7" s="45">
        <v>44823</v>
      </c>
      <c r="C7" s="44">
        <v>2</v>
      </c>
      <c r="D7" s="44">
        <v>50</v>
      </c>
      <c r="E7" s="44">
        <v>100</v>
      </c>
      <c r="F7" s="44" t="s">
        <v>63</v>
      </c>
      <c r="G7" s="44" t="s">
        <v>63</v>
      </c>
      <c r="H7" s="44" t="s">
        <v>117</v>
      </c>
      <c r="I7" s="44" t="s">
        <v>65</v>
      </c>
      <c r="J7" s="44">
        <v>100</v>
      </c>
    </row>
    <row r="8" spans="1:17" x14ac:dyDescent="0.3">
      <c r="A8" s="44" t="s">
        <v>89</v>
      </c>
      <c r="B8" s="45">
        <v>44823</v>
      </c>
      <c r="C8" s="44">
        <v>1</v>
      </c>
      <c r="D8" s="44">
        <v>50</v>
      </c>
      <c r="E8" s="44">
        <v>50</v>
      </c>
      <c r="F8" s="44" t="s">
        <v>63</v>
      </c>
      <c r="G8" s="44" t="s">
        <v>63</v>
      </c>
      <c r="H8" s="44" t="s">
        <v>116</v>
      </c>
      <c r="I8" s="44" t="s">
        <v>65</v>
      </c>
      <c r="J8" s="44">
        <v>50</v>
      </c>
    </row>
    <row r="9" spans="1:17" x14ac:dyDescent="0.3">
      <c r="A9" s="44" t="s">
        <v>93</v>
      </c>
      <c r="B9" s="45">
        <v>44826</v>
      </c>
      <c r="C9" s="44">
        <v>1</v>
      </c>
      <c r="D9" s="44">
        <v>50</v>
      </c>
      <c r="E9" s="44">
        <v>50</v>
      </c>
      <c r="F9" s="44" t="s">
        <v>63</v>
      </c>
      <c r="G9" s="44" t="s">
        <v>63</v>
      </c>
      <c r="H9" s="44" t="s">
        <v>118</v>
      </c>
      <c r="I9" s="44" t="s">
        <v>65</v>
      </c>
      <c r="J9" s="44">
        <v>50</v>
      </c>
    </row>
    <row r="10" spans="1:17" x14ac:dyDescent="0.3">
      <c r="A10" s="44" t="s">
        <v>119</v>
      </c>
      <c r="B10" s="45">
        <v>44827</v>
      </c>
      <c r="C10" s="44">
        <v>0.5</v>
      </c>
      <c r="D10" s="44">
        <v>50</v>
      </c>
      <c r="E10" s="44">
        <v>25</v>
      </c>
      <c r="F10" s="44" t="s">
        <v>65</v>
      </c>
      <c r="G10" s="44" t="s">
        <v>120</v>
      </c>
      <c r="H10" s="44" t="s">
        <v>121</v>
      </c>
      <c r="I10" s="44"/>
      <c r="J10" s="44"/>
      <c r="O10" s="48" t="s">
        <v>132</v>
      </c>
      <c r="P10" t="s">
        <v>134</v>
      </c>
      <c r="Q10" t="s">
        <v>135</v>
      </c>
    </row>
    <row r="11" spans="1:17" x14ac:dyDescent="0.3">
      <c r="A11" s="44" t="s">
        <v>93</v>
      </c>
      <c r="B11" s="45">
        <v>44827</v>
      </c>
      <c r="C11" s="44">
        <v>1</v>
      </c>
      <c r="D11" s="44">
        <v>50</v>
      </c>
      <c r="E11" s="44">
        <v>50</v>
      </c>
      <c r="F11" s="44" t="s">
        <v>63</v>
      </c>
      <c r="G11" s="44" t="s">
        <v>63</v>
      </c>
      <c r="H11" s="44" t="s">
        <v>122</v>
      </c>
      <c r="I11" s="44" t="s">
        <v>65</v>
      </c>
      <c r="J11" s="44">
        <v>50</v>
      </c>
      <c r="O11" s="49" t="s">
        <v>62</v>
      </c>
      <c r="P11">
        <v>2</v>
      </c>
      <c r="Q11">
        <v>100</v>
      </c>
    </row>
    <row r="12" spans="1:17" x14ac:dyDescent="0.3">
      <c r="A12" s="44" t="s">
        <v>79</v>
      </c>
      <c r="B12" s="45">
        <v>44829</v>
      </c>
      <c r="C12" s="44">
        <v>1</v>
      </c>
      <c r="D12" s="44">
        <v>50</v>
      </c>
      <c r="E12" s="44">
        <v>50</v>
      </c>
      <c r="F12" s="44" t="s">
        <v>63</v>
      </c>
      <c r="G12" s="44" t="s">
        <v>63</v>
      </c>
      <c r="H12" s="44" t="s">
        <v>123</v>
      </c>
      <c r="I12" s="44" t="s">
        <v>65</v>
      </c>
      <c r="J12" s="44">
        <v>50</v>
      </c>
      <c r="O12" s="49" t="s">
        <v>74</v>
      </c>
      <c r="P12">
        <v>1.5</v>
      </c>
      <c r="Q12">
        <v>75</v>
      </c>
    </row>
    <row r="13" spans="1:17" x14ac:dyDescent="0.3">
      <c r="A13" s="44" t="s">
        <v>93</v>
      </c>
      <c r="B13" s="45">
        <v>44829</v>
      </c>
      <c r="C13" s="44">
        <v>2</v>
      </c>
      <c r="D13" s="44">
        <v>100</v>
      </c>
      <c r="E13" s="44">
        <v>100</v>
      </c>
      <c r="F13" s="44" t="s">
        <v>63</v>
      </c>
      <c r="G13" s="44" t="s">
        <v>63</v>
      </c>
      <c r="H13" s="44" t="s">
        <v>112</v>
      </c>
      <c r="I13" s="44" t="s">
        <v>65</v>
      </c>
      <c r="J13" s="44">
        <v>100</v>
      </c>
      <c r="O13" s="49" t="s">
        <v>79</v>
      </c>
      <c r="P13">
        <v>2</v>
      </c>
      <c r="Q13">
        <v>100</v>
      </c>
    </row>
    <row r="14" spans="1:17" x14ac:dyDescent="0.3">
      <c r="A14" s="44" t="s">
        <v>124</v>
      </c>
      <c r="B14" s="45">
        <v>44829</v>
      </c>
      <c r="C14" s="44">
        <v>2</v>
      </c>
      <c r="D14" s="44">
        <v>100</v>
      </c>
      <c r="E14" s="44">
        <v>100</v>
      </c>
      <c r="F14" s="44" t="s">
        <v>63</v>
      </c>
      <c r="G14" s="44" t="s">
        <v>63</v>
      </c>
      <c r="H14" s="44" t="s">
        <v>112</v>
      </c>
      <c r="I14" s="44" t="s">
        <v>65</v>
      </c>
      <c r="J14" s="44">
        <v>100</v>
      </c>
      <c r="O14" s="49" t="s">
        <v>89</v>
      </c>
      <c r="P14">
        <v>2.5</v>
      </c>
      <c r="Q14">
        <v>125</v>
      </c>
    </row>
    <row r="15" spans="1:17" x14ac:dyDescent="0.3">
      <c r="A15" s="44" t="s">
        <v>79</v>
      </c>
      <c r="B15" s="45">
        <v>44830</v>
      </c>
      <c r="C15" s="44">
        <v>1</v>
      </c>
      <c r="D15" s="44">
        <v>50</v>
      </c>
      <c r="E15" s="44">
        <v>50</v>
      </c>
      <c r="F15" s="44" t="s">
        <v>63</v>
      </c>
      <c r="G15" s="44" t="s">
        <v>63</v>
      </c>
      <c r="H15" s="44" t="s">
        <v>123</v>
      </c>
      <c r="I15" s="44" t="s">
        <v>65</v>
      </c>
      <c r="J15" s="44">
        <v>50</v>
      </c>
      <c r="O15" s="49" t="s">
        <v>91</v>
      </c>
      <c r="P15">
        <v>1.5</v>
      </c>
      <c r="Q15">
        <v>75</v>
      </c>
    </row>
    <row r="16" spans="1:17" x14ac:dyDescent="0.3">
      <c r="A16" s="44" t="s">
        <v>93</v>
      </c>
      <c r="B16" s="45">
        <v>44832</v>
      </c>
      <c r="C16" s="44">
        <v>1.5</v>
      </c>
      <c r="D16" s="44">
        <v>50</v>
      </c>
      <c r="E16" s="44">
        <v>75</v>
      </c>
      <c r="F16" s="44" t="s">
        <v>63</v>
      </c>
      <c r="G16" s="44" t="s">
        <v>63</v>
      </c>
      <c r="H16" s="44" t="s">
        <v>112</v>
      </c>
      <c r="I16" s="44" t="s">
        <v>65</v>
      </c>
      <c r="J16" s="44">
        <v>75</v>
      </c>
      <c r="O16" s="49" t="s">
        <v>93</v>
      </c>
      <c r="P16">
        <v>7.5</v>
      </c>
      <c r="Q16">
        <v>375</v>
      </c>
    </row>
    <row r="17" spans="2:17" x14ac:dyDescent="0.3">
      <c r="B17" s="43"/>
      <c r="O17" s="49" t="s">
        <v>119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103</v>
      </c>
      <c r="P18">
        <v>1</v>
      </c>
      <c r="Q18">
        <v>50</v>
      </c>
    </row>
    <row r="19" spans="2:17" x14ac:dyDescent="0.3">
      <c r="O19" s="49" t="s">
        <v>124</v>
      </c>
      <c r="P19">
        <v>2</v>
      </c>
      <c r="Q19">
        <v>100</v>
      </c>
    </row>
    <row r="20" spans="2:17" x14ac:dyDescent="0.3">
      <c r="O20" s="49" t="s">
        <v>133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38" t="s">
        <v>56</v>
      </c>
      <c r="G1" s="38" t="s">
        <v>57</v>
      </c>
      <c r="H1" s="38" t="s">
        <v>58</v>
      </c>
      <c r="I1" s="38" t="s">
        <v>59</v>
      </c>
      <c r="J1" s="38" t="s">
        <v>61</v>
      </c>
    </row>
    <row r="2" spans="1:17" x14ac:dyDescent="0.3">
      <c r="A2" s="46" t="s">
        <v>74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63</v>
      </c>
      <c r="G2" s="46" t="s">
        <v>63</v>
      </c>
      <c r="H2" s="46" t="s">
        <v>125</v>
      </c>
      <c r="I2" s="46">
        <v>10</v>
      </c>
      <c r="J2" s="46">
        <f t="shared" ref="J2:J7" si="1">E2+I2</f>
        <v>35</v>
      </c>
    </row>
    <row r="3" spans="1:17" x14ac:dyDescent="0.3">
      <c r="A3" s="46" t="s">
        <v>100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65</v>
      </c>
      <c r="G3" s="46" t="s">
        <v>63</v>
      </c>
      <c r="H3" s="46" t="s">
        <v>126</v>
      </c>
      <c r="I3" s="46">
        <v>0</v>
      </c>
      <c r="J3" s="46">
        <f t="shared" si="1"/>
        <v>75</v>
      </c>
    </row>
    <row r="4" spans="1:17" x14ac:dyDescent="0.3">
      <c r="A4" s="46" t="s">
        <v>93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65</v>
      </c>
      <c r="G4" s="46" t="s">
        <v>65</v>
      </c>
      <c r="H4" s="46" t="s">
        <v>127</v>
      </c>
      <c r="I4" s="46"/>
      <c r="J4" s="46">
        <f t="shared" si="1"/>
        <v>50</v>
      </c>
    </row>
    <row r="5" spans="1:17" x14ac:dyDescent="0.3">
      <c r="A5" s="46" t="s">
        <v>111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63</v>
      </c>
      <c r="G5" s="46" t="s">
        <v>63</v>
      </c>
      <c r="H5" s="46" t="s">
        <v>128</v>
      </c>
      <c r="I5" s="46"/>
      <c r="J5" s="46">
        <f t="shared" si="1"/>
        <v>100</v>
      </c>
      <c r="O5" s="48" t="s">
        <v>132</v>
      </c>
      <c r="P5" t="s">
        <v>134</v>
      </c>
      <c r="Q5" t="s">
        <v>135</v>
      </c>
    </row>
    <row r="6" spans="1:17" x14ac:dyDescent="0.3">
      <c r="A6" s="46" t="s">
        <v>93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65</v>
      </c>
      <c r="G6" s="46" t="s">
        <v>65</v>
      </c>
      <c r="H6" s="46" t="s">
        <v>129</v>
      </c>
      <c r="I6" s="46"/>
      <c r="J6" s="46">
        <f t="shared" si="1"/>
        <v>100</v>
      </c>
      <c r="O6" s="49" t="s">
        <v>74</v>
      </c>
      <c r="P6">
        <v>0.5</v>
      </c>
      <c r="Q6">
        <v>25</v>
      </c>
    </row>
    <row r="7" spans="1:17" x14ac:dyDescent="0.3">
      <c r="A7" s="46" t="s">
        <v>130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63</v>
      </c>
      <c r="G7" s="46" t="s">
        <v>63</v>
      </c>
      <c r="H7" s="46" t="s">
        <v>131</v>
      </c>
      <c r="I7" s="46"/>
      <c r="J7" s="46">
        <f t="shared" si="1"/>
        <v>25</v>
      </c>
      <c r="O7" s="49" t="s">
        <v>93</v>
      </c>
      <c r="P7">
        <v>3</v>
      </c>
      <c r="Q7">
        <v>150</v>
      </c>
    </row>
    <row r="8" spans="1:17" x14ac:dyDescent="0.3">
      <c r="O8" s="49" t="s">
        <v>130</v>
      </c>
      <c r="P8">
        <v>0.5</v>
      </c>
      <c r="Q8">
        <v>25</v>
      </c>
    </row>
    <row r="9" spans="1:17" x14ac:dyDescent="0.3">
      <c r="O9" s="49" t="s">
        <v>100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111</v>
      </c>
      <c r="P10">
        <v>2</v>
      </c>
      <c r="Q10">
        <v>100</v>
      </c>
    </row>
    <row r="11" spans="1:17" x14ac:dyDescent="0.3">
      <c r="O11" s="49" t="s">
        <v>133</v>
      </c>
      <c r="P11">
        <v>7.5</v>
      </c>
      <c r="Q11">
        <v>375</v>
      </c>
    </row>
    <row r="12" spans="1:17" x14ac:dyDescent="0.3">
      <c r="J12" s="38" t="s">
        <v>66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5" tint="-0.499984740745262"/>
    <pageSetUpPr fitToPage="1"/>
  </sheetPr>
  <dimension ref="B13:L59"/>
  <sheetViews>
    <sheetView showGridLines="0" topLeftCell="A10" zoomScale="70" zoomScaleNormal="70" workbookViewId="0">
      <selection activeCell="B1" sqref="B1:Y58"/>
    </sheetView>
  </sheetViews>
  <sheetFormatPr defaultRowHeight="14.4" outlineLevelCol="1" x14ac:dyDescent="0.3"/>
  <cols>
    <col min="2" max="2" width="20.44140625" style="366" customWidth="1"/>
    <col min="3" max="3" width="25.5546875" style="366" bestFit="1" customWidth="1"/>
    <col min="4" max="4" width="0.33203125" customWidth="1"/>
    <col min="5" max="6" width="12.5546875" hidden="1" customWidth="1" outlineLevel="1"/>
    <col min="7" max="7" width="12.5546875" customWidth="1" collapsed="1"/>
    <col min="8" max="8" width="11.6640625" hidden="1" customWidth="1" outlineLevel="1" collapsed="1"/>
    <col min="9" max="9" width="11.6640625" hidden="1" customWidth="1" outlineLevel="1"/>
    <col min="10" max="10" width="11.6640625" customWidth="1" collapsed="1"/>
    <col min="11" max="11" width="0.44140625" customWidth="1"/>
    <col min="12" max="12" width="21.5546875" bestFit="1" customWidth="1"/>
  </cols>
  <sheetData>
    <row r="13" spans="2:12" ht="15" thickBot="1" x14ac:dyDescent="0.35"/>
    <row r="14" spans="2:12" ht="16.8" thickTop="1" thickBot="1" x14ac:dyDescent="0.35">
      <c r="B14" s="640">
        <v>45596</v>
      </c>
      <c r="C14" s="641"/>
      <c r="D14" s="641"/>
      <c r="E14" s="641"/>
      <c r="F14" s="641"/>
      <c r="G14" s="641"/>
      <c r="H14" s="641"/>
      <c r="I14" s="641"/>
      <c r="J14" s="641"/>
      <c r="K14" s="641"/>
      <c r="L14" s="642"/>
    </row>
    <row r="15" spans="2:12" ht="15" thickTop="1" x14ac:dyDescent="0.3">
      <c r="B15" s="367"/>
      <c r="C15" s="406"/>
      <c r="D15" s="407"/>
      <c r="E15" s="369">
        <v>45504</v>
      </c>
      <c r="F15" s="369">
        <v>45565</v>
      </c>
      <c r="G15" s="368" t="s">
        <v>280</v>
      </c>
      <c r="H15" s="369">
        <v>45504</v>
      </c>
      <c r="I15" s="369">
        <v>45565</v>
      </c>
      <c r="J15" s="369" t="s">
        <v>206</v>
      </c>
      <c r="K15" s="408"/>
      <c r="L15" s="370" t="s">
        <v>291</v>
      </c>
    </row>
    <row r="16" spans="2:12" x14ac:dyDescent="0.3">
      <c r="B16" s="643" t="s">
        <v>2</v>
      </c>
      <c r="C16" s="644"/>
      <c r="E16" s="371">
        <v>12767.593177718407</v>
      </c>
      <c r="F16" s="371">
        <v>6113.1711943761493</v>
      </c>
      <c r="G16" s="371">
        <v>6127.5857542320337</v>
      </c>
      <c r="H16" s="372">
        <v>12232.12</v>
      </c>
      <c r="I16" s="372">
        <v>4188</v>
      </c>
      <c r="J16" s="372">
        <f>+SUMIF('Monthly Detail'!$4:$4, $B$14,'Monthly Detail'!$13:$13)</f>
        <v>7697</v>
      </c>
      <c r="K16" s="173"/>
      <c r="L16" s="393">
        <f>+J16-G16</f>
        <v>1569.4142457679663</v>
      </c>
    </row>
    <row r="17" spans="2:12" x14ac:dyDescent="0.3">
      <c r="B17" s="651" t="s">
        <v>310</v>
      </c>
      <c r="C17" s="420" t="s">
        <v>263</v>
      </c>
      <c r="D17" s="169"/>
      <c r="E17" s="373">
        <v>256.51065311043124</v>
      </c>
      <c r="F17" s="373">
        <v>54.700956375467307</v>
      </c>
      <c r="G17" s="373">
        <v>60.509581172091615</v>
      </c>
      <c r="H17" s="374">
        <v>220</v>
      </c>
      <c r="I17" s="374">
        <v>48</v>
      </c>
      <c r="J17" s="374">
        <f>+SUMIF('Monthly Detail'!$4:$4, $B$14,'Monthly Detail'!15:15)</f>
        <v>81</v>
      </c>
      <c r="K17" s="409"/>
      <c r="L17" s="522">
        <f t="shared" ref="L17:L31" si="0">+J17-G17</f>
        <v>20.490418827908385</v>
      </c>
    </row>
    <row r="18" spans="2:12" x14ac:dyDescent="0.3">
      <c r="B18" s="652"/>
      <c r="C18" s="421" t="s">
        <v>224</v>
      </c>
      <c r="D18" s="171"/>
      <c r="E18" s="425">
        <v>165.87293965570609</v>
      </c>
      <c r="F18" s="425">
        <v>50.532061316828923</v>
      </c>
      <c r="G18" s="425">
        <v>52.404371684836846</v>
      </c>
      <c r="H18" s="377">
        <v>146</v>
      </c>
      <c r="I18" s="377">
        <v>42</v>
      </c>
      <c r="J18" s="377">
        <f>+SUMIF('Monthly Detail'!$4:$4, $B$14,'Monthly Detail'!16:16)</f>
        <v>66</v>
      </c>
      <c r="K18" s="375"/>
      <c r="L18" s="523">
        <f t="shared" si="0"/>
        <v>13.595628315163154</v>
      </c>
    </row>
    <row r="19" spans="2:12" x14ac:dyDescent="0.3">
      <c r="B19" s="652"/>
      <c r="C19" s="422" t="s">
        <v>266</v>
      </c>
      <c r="D19" s="171"/>
      <c r="E19" s="376">
        <v>100.62958339112835</v>
      </c>
      <c r="F19" s="376">
        <v>26.845157574565366</v>
      </c>
      <c r="G19" s="376">
        <v>46.165756008070559</v>
      </c>
      <c r="H19" s="377">
        <v>86</v>
      </c>
      <c r="I19" s="377">
        <v>37</v>
      </c>
      <c r="J19" s="377">
        <f>+SUMIF('Monthly Detail'!$4:$4, $B$14,'Monthly Detail'!17:17)</f>
        <v>29</v>
      </c>
      <c r="K19" s="409"/>
      <c r="L19" s="523">
        <f t="shared" si="0"/>
        <v>-17.165756008070559</v>
      </c>
    </row>
    <row r="20" spans="2:12" x14ac:dyDescent="0.3">
      <c r="B20" s="652"/>
      <c r="C20" s="423" t="s">
        <v>273</v>
      </c>
      <c r="D20" s="171"/>
      <c r="E20" s="376">
        <v>19</v>
      </c>
      <c r="F20" s="596">
        <v>-19</v>
      </c>
      <c r="G20" s="596">
        <v>14</v>
      </c>
      <c r="H20" s="382">
        <v>-5</v>
      </c>
      <c r="I20" s="595">
        <v>-23</v>
      </c>
      <c r="J20" s="595">
        <f>+SUMIF('Monthly Detail'!$4:$4, $B$14,'Monthly Detail'!18:18)</f>
        <v>24</v>
      </c>
      <c r="K20" s="410"/>
      <c r="L20" s="523">
        <f t="shared" si="0"/>
        <v>10</v>
      </c>
    </row>
    <row r="21" spans="2:12" x14ac:dyDescent="0.3">
      <c r="B21" s="652"/>
      <c r="C21" s="423" t="s">
        <v>264</v>
      </c>
      <c r="D21" s="171"/>
      <c r="E21" s="376">
        <v>283.23351514911803</v>
      </c>
      <c r="F21" s="376">
        <v>61.120073210808826</v>
      </c>
      <c r="G21" s="376">
        <v>65.670948446448648</v>
      </c>
      <c r="H21" s="377">
        <v>244</v>
      </c>
      <c r="I21" s="377">
        <v>52</v>
      </c>
      <c r="J21" s="377">
        <f>+SUMIF('Monthly Detail'!$4:$4, $B$14,'Monthly Detail'!21:21)</f>
        <v>91</v>
      </c>
      <c r="K21" s="410"/>
      <c r="L21" s="523">
        <f t="shared" si="0"/>
        <v>25.329051553551352</v>
      </c>
    </row>
    <row r="22" spans="2:12" x14ac:dyDescent="0.3">
      <c r="B22" s="652"/>
      <c r="C22" s="423" t="s">
        <v>267</v>
      </c>
      <c r="D22" s="171"/>
      <c r="E22" s="376">
        <v>175</v>
      </c>
      <c r="F22" s="376">
        <v>57</v>
      </c>
      <c r="G22" s="376">
        <v>57</v>
      </c>
      <c r="H22" s="377">
        <v>156</v>
      </c>
      <c r="I22" s="377">
        <v>43</v>
      </c>
      <c r="J22" s="377">
        <f>+SUMIF('Monthly Detail'!$4:$4, $B$14,'Monthly Detail'!22:22)</f>
        <v>70</v>
      </c>
      <c r="K22" s="410"/>
      <c r="L22" s="523">
        <f t="shared" si="0"/>
        <v>13</v>
      </c>
    </row>
    <row r="23" spans="2:12" x14ac:dyDescent="0.3">
      <c r="B23" s="652"/>
      <c r="C23" s="423" t="s">
        <v>265</v>
      </c>
      <c r="D23" s="171"/>
      <c r="E23" s="426">
        <v>0.11568338544886071</v>
      </c>
      <c r="F23" s="426">
        <v>0.11462708634538432</v>
      </c>
      <c r="G23" s="426">
        <v>0.10752848488243831</v>
      </c>
      <c r="H23" s="411">
        <v>9.8360655737704916E-2</v>
      </c>
      <c r="I23" s="411">
        <v>7.6923076923076927E-2</v>
      </c>
      <c r="J23" s="411">
        <f>+SUMIF('Monthly Detail'!$4:$4, $B$14,'Monthly Detail'!23:23)</f>
        <v>0.10989010989010989</v>
      </c>
      <c r="K23" s="410"/>
      <c r="L23" s="524">
        <f t="shared" si="0"/>
        <v>2.3616250076715778E-3</v>
      </c>
    </row>
    <row r="24" spans="2:12" x14ac:dyDescent="0.3">
      <c r="B24" s="652"/>
      <c r="C24" s="423" t="s">
        <v>271</v>
      </c>
      <c r="D24" s="171"/>
      <c r="E24" s="426">
        <v>0.10581959770470717</v>
      </c>
      <c r="F24" s="426">
        <v>-0.21043654192454808</v>
      </c>
      <c r="G24" s="426">
        <v>0.24772313535325829</v>
      </c>
      <c r="H24" s="411">
        <v>-2.6666666666666616E-2</v>
      </c>
      <c r="I24" s="411">
        <v>-0.35384615384615381</v>
      </c>
      <c r="J24" s="411">
        <f>+SUMIF('Monthly Detail'!$4:$4, $B$14,'Monthly Detail'!24:24)</f>
        <v>0.5714285714285714</v>
      </c>
      <c r="K24" s="410"/>
      <c r="L24" s="524">
        <f t="shared" si="0"/>
        <v>0.3237054360753131</v>
      </c>
    </row>
    <row r="25" spans="2:12" x14ac:dyDescent="0.3">
      <c r="B25" s="652"/>
      <c r="C25" s="423" t="s">
        <v>272</v>
      </c>
      <c r="D25" s="171"/>
      <c r="E25" s="426">
        <v>0.94784536946117759</v>
      </c>
      <c r="F25" s="426">
        <v>0.88652739152331439</v>
      </c>
      <c r="G25" s="426">
        <v>0.91937494183924295</v>
      </c>
      <c r="H25" s="411">
        <v>0.9358974358974359</v>
      </c>
      <c r="I25" s="411">
        <v>0.97674418604651159</v>
      </c>
      <c r="J25" s="411">
        <f>+SUMIF('Monthly Detail'!$4:$4, $B$14,'Monthly Detail'!25:25)</f>
        <v>0.94285714285714284</v>
      </c>
      <c r="K25" s="410"/>
      <c r="L25" s="524">
        <f t="shared" si="0"/>
        <v>2.3482201017899884E-2</v>
      </c>
    </row>
    <row r="26" spans="2:12" x14ac:dyDescent="0.3">
      <c r="B26" s="652"/>
      <c r="C26" s="423" t="s">
        <v>274</v>
      </c>
      <c r="D26" s="171"/>
      <c r="E26" s="427">
        <v>1.5464285714285715</v>
      </c>
      <c r="F26" s="427">
        <v>1.1499999999999999</v>
      </c>
      <c r="G26" s="427">
        <v>1.1546666666666667</v>
      </c>
      <c r="H26" s="415">
        <v>1.5068493150684932</v>
      </c>
      <c r="I26" s="415">
        <v>1.1428571428571428</v>
      </c>
      <c r="J26" s="415">
        <f>+SUMIF('Monthly Detail'!$4:$4, $B$14,'Monthly Detail'!26:26)</f>
        <v>1.2272727272727273</v>
      </c>
      <c r="K26" s="414"/>
      <c r="L26" s="525">
        <f t="shared" si="0"/>
        <v>7.2606060606060563E-2</v>
      </c>
    </row>
    <row r="27" spans="2:12" x14ac:dyDescent="0.3">
      <c r="B27" s="652"/>
      <c r="C27" s="423" t="s">
        <v>245</v>
      </c>
      <c r="D27" s="171"/>
      <c r="E27" s="379">
        <v>169.29703105288462</v>
      </c>
      <c r="F27" s="379">
        <v>68.923205033088806</v>
      </c>
      <c r="G27" s="379">
        <v>69.586018347905366</v>
      </c>
      <c r="H27" s="214">
        <v>110.75</v>
      </c>
      <c r="I27" s="214">
        <v>48</v>
      </c>
      <c r="J27" s="214">
        <f>+SUMIF('Monthly Detail'!$4:$4, $B$14,'Monthly Detail'!30:30)</f>
        <v>81</v>
      </c>
      <c r="K27" s="410"/>
      <c r="L27" s="526">
        <f t="shared" si="0"/>
        <v>11.413981652094634</v>
      </c>
    </row>
    <row r="28" spans="2:12" x14ac:dyDescent="0.3">
      <c r="B28" s="652"/>
      <c r="C28" s="423" t="s">
        <v>49</v>
      </c>
      <c r="D28" s="171"/>
      <c r="E28" s="418">
        <v>75.415340117394592</v>
      </c>
      <c r="F28" s="418">
        <v>86.436561218253942</v>
      </c>
      <c r="G28" s="418">
        <v>84.88071657270342</v>
      </c>
      <c r="H28" s="412">
        <v>99.045506072874502</v>
      </c>
      <c r="I28" s="412">
        <v>80.538461538461533</v>
      </c>
      <c r="J28" s="412">
        <f>+SUMIF('Monthly Detail'!$4:$4, $B$14,'Monthly Detail'!32:32)</f>
        <v>84.582417582417577</v>
      </c>
      <c r="K28" s="410"/>
      <c r="L28" s="527">
        <f t="shared" si="0"/>
        <v>-0.2982989902858435</v>
      </c>
    </row>
    <row r="29" spans="2:12" hidden="1" x14ac:dyDescent="0.3">
      <c r="B29" s="378"/>
      <c r="C29" s="423" t="s">
        <v>258</v>
      </c>
      <c r="D29" s="171"/>
      <c r="E29" s="381">
        <v>0</v>
      </c>
      <c r="F29" s="381">
        <v>0</v>
      </c>
      <c r="G29" s="381">
        <v>0</v>
      </c>
      <c r="H29" s="380">
        <v>0</v>
      </c>
      <c r="I29" s="380">
        <v>0</v>
      </c>
      <c r="J29" s="380">
        <f>+SUMIF('Monthly Detail'!$4:$4, E14,'Monthly Detail'!30:30)</f>
        <v>0</v>
      </c>
      <c r="K29" s="171"/>
      <c r="L29" s="528">
        <f t="shared" si="0"/>
        <v>0</v>
      </c>
    </row>
    <row r="30" spans="2:12" ht="2.4" customHeight="1" x14ac:dyDescent="0.3">
      <c r="B30" s="383"/>
      <c r="C30" s="423"/>
      <c r="D30" s="171"/>
      <c r="E30" s="381"/>
      <c r="F30" s="381"/>
      <c r="G30" s="381"/>
      <c r="H30" s="382"/>
      <c r="I30" s="382"/>
      <c r="J30" s="382"/>
      <c r="K30" s="171"/>
      <c r="L30" s="528">
        <f t="shared" si="0"/>
        <v>0</v>
      </c>
    </row>
    <row r="31" spans="2:12" ht="15" thickBot="1" x14ac:dyDescent="0.35">
      <c r="B31" s="384"/>
      <c r="C31" s="424" t="s">
        <v>50</v>
      </c>
      <c r="D31" s="170"/>
      <c r="E31" s="386">
        <v>3.7499999999999999E-3</v>
      </c>
      <c r="F31" s="386">
        <v>7.4999999999999997E-3</v>
      </c>
      <c r="G31" s="386">
        <v>6.2500000000000003E-3</v>
      </c>
      <c r="H31" s="387">
        <v>2.8602789256198346E-3</v>
      </c>
      <c r="I31" s="387">
        <v>5.9523809523809521E-3</v>
      </c>
      <c r="J31" s="387">
        <f>+SUMIF('Monthly Detail'!$4:$4, $B$14,'Monthly Detail'!46:46)</f>
        <v>5.434782608695652E-3</v>
      </c>
      <c r="K31" s="385"/>
      <c r="L31" s="529">
        <f t="shared" si="0"/>
        <v>-8.1521739130434832E-4</v>
      </c>
    </row>
    <row r="32" spans="2:12" ht="3.6" customHeight="1" x14ac:dyDescent="0.3">
      <c r="B32" s="645"/>
      <c r="C32" s="646"/>
      <c r="E32" s="389"/>
      <c r="F32" s="389"/>
      <c r="G32" s="389"/>
      <c r="H32" s="390"/>
      <c r="I32" s="390"/>
      <c r="J32" s="390"/>
      <c r="K32" s="388"/>
      <c r="L32" s="393"/>
    </row>
    <row r="33" spans="2:12" x14ac:dyDescent="0.3">
      <c r="B33" s="645" t="s">
        <v>215</v>
      </c>
      <c r="C33" s="646"/>
      <c r="E33" s="389"/>
      <c r="F33" s="389"/>
      <c r="G33" s="389"/>
      <c r="H33" s="390"/>
      <c r="I33" s="390"/>
      <c r="J33" s="390"/>
      <c r="K33" s="388"/>
      <c r="L33" s="393"/>
    </row>
    <row r="34" spans="2:12" x14ac:dyDescent="0.3">
      <c r="B34" s="645" t="s">
        <v>295</v>
      </c>
      <c r="C34" s="646"/>
      <c r="E34" s="389">
        <v>447.17993697454943</v>
      </c>
      <c r="F34" s="389">
        <v>163.21367642656602</v>
      </c>
      <c r="G34" s="389">
        <v>166.8000223364692</v>
      </c>
      <c r="H34" s="390">
        <v>406.15</v>
      </c>
      <c r="I34" s="390">
        <v>128.31</v>
      </c>
      <c r="J34" s="390">
        <f>+SUMIF('Monthly Detail'!$4:$4, $B$14,'Monthly Detail'!58:58)</f>
        <v>231.31</v>
      </c>
      <c r="K34" s="388"/>
      <c r="L34" s="393">
        <f t="shared" ref="L34:L39" si="1">+J34-G34</f>
        <v>64.509977663530805</v>
      </c>
    </row>
    <row r="35" spans="2:12" x14ac:dyDescent="0.3">
      <c r="B35" s="645" t="s">
        <v>296</v>
      </c>
      <c r="C35" s="646"/>
      <c r="E35" s="389">
        <v>93.188842154669175</v>
      </c>
      <c r="F35" s="389">
        <v>209.70961070767819</v>
      </c>
      <c r="G35" s="389">
        <v>174.10753876287072</v>
      </c>
      <c r="H35" s="390">
        <v>360.51</v>
      </c>
      <c r="I35" s="390">
        <v>28.36</v>
      </c>
      <c r="J35" s="390">
        <f>+SUMIF('Monthly Detail'!$4:$4, $B$14,'Monthly Detail'!59:59)</f>
        <v>357.18</v>
      </c>
      <c r="K35" s="388"/>
      <c r="L35" s="393">
        <f t="shared" si="1"/>
        <v>183.07246123712929</v>
      </c>
    </row>
    <row r="36" spans="2:12" x14ac:dyDescent="0.3">
      <c r="B36" s="653" t="s">
        <v>337</v>
      </c>
      <c r="C36" s="654"/>
      <c r="E36" s="389"/>
      <c r="F36" s="389">
        <v>450</v>
      </c>
      <c r="G36" s="389">
        <v>540</v>
      </c>
      <c r="H36" s="390"/>
      <c r="I36" s="390">
        <v>210</v>
      </c>
      <c r="J36" s="390">
        <f>+SUMIF('Monthly Detail'!$4:$4, $B$14,'Monthly Detail'!60:60)</f>
        <v>475</v>
      </c>
      <c r="K36" s="388"/>
      <c r="L36" s="393">
        <f t="shared" si="1"/>
        <v>-65</v>
      </c>
    </row>
    <row r="37" spans="2:12" x14ac:dyDescent="0.3">
      <c r="B37" s="649" t="s">
        <v>5</v>
      </c>
      <c r="C37" s="650"/>
      <c r="D37" s="5"/>
      <c r="E37" s="391">
        <v>540.36877912921864</v>
      </c>
      <c r="F37" s="391">
        <v>822.92328713424422</v>
      </c>
      <c r="G37" s="391">
        <v>880.90756109933989</v>
      </c>
      <c r="H37" s="175">
        <v>766.66</v>
      </c>
      <c r="I37" s="175">
        <v>366.67</v>
      </c>
      <c r="J37" s="175">
        <f>+SUM(J34:J36)</f>
        <v>1063.49</v>
      </c>
      <c r="K37" s="9"/>
      <c r="L37" s="530">
        <f t="shared" si="1"/>
        <v>182.58243890066012</v>
      </c>
    </row>
    <row r="38" spans="2:12" x14ac:dyDescent="0.3">
      <c r="B38" s="653" t="s">
        <v>3</v>
      </c>
      <c r="C38" s="654"/>
      <c r="E38" s="392">
        <v>12227.224398589187</v>
      </c>
      <c r="F38" s="392">
        <v>5290.2479072419046</v>
      </c>
      <c r="G38" s="392">
        <v>5246.6781931326941</v>
      </c>
      <c r="H38" s="174">
        <v>11465.460000000001</v>
      </c>
      <c r="I38" s="174">
        <v>3821.33</v>
      </c>
      <c r="J38" s="174">
        <f>+J16-J37</f>
        <v>6633.51</v>
      </c>
      <c r="K38" s="9"/>
      <c r="L38" s="393">
        <f t="shared" si="1"/>
        <v>1386.8318068673061</v>
      </c>
    </row>
    <row r="39" spans="2:12" x14ac:dyDescent="0.3">
      <c r="B39" s="647" t="s">
        <v>308</v>
      </c>
      <c r="C39" s="648"/>
      <c r="D39" s="399"/>
      <c r="E39" s="419">
        <v>0.95767653530249897</v>
      </c>
      <c r="F39" s="419">
        <v>0.86538520499944482</v>
      </c>
      <c r="G39" s="419">
        <v>0.85623904806376017</v>
      </c>
      <c r="H39" s="417">
        <v>0.93732402886825839</v>
      </c>
      <c r="I39" s="417">
        <v>0.91244746895893025</v>
      </c>
      <c r="J39" s="417">
        <f>+J38/J16</f>
        <v>0.86183058334416007</v>
      </c>
      <c r="K39" s="416"/>
      <c r="L39" s="531">
        <f t="shared" si="1"/>
        <v>5.5915352803999063E-3</v>
      </c>
    </row>
    <row r="40" spans="2:12" ht="4.95" customHeight="1" x14ac:dyDescent="0.3">
      <c r="B40" s="645"/>
      <c r="C40" s="646"/>
      <c r="E40" s="389"/>
      <c r="F40" s="389"/>
      <c r="G40" s="389"/>
      <c r="H40" s="390"/>
      <c r="I40" s="390"/>
      <c r="J40" s="390"/>
      <c r="K40" s="388"/>
      <c r="L40" s="393"/>
    </row>
    <row r="41" spans="2:12" x14ac:dyDescent="0.3">
      <c r="B41" s="645" t="s">
        <v>4</v>
      </c>
      <c r="C41" s="646"/>
      <c r="E41" s="389"/>
      <c r="F41" s="389"/>
      <c r="G41" s="389"/>
      <c r="H41" s="390"/>
      <c r="I41" s="390"/>
      <c r="J41" s="390"/>
      <c r="K41" s="388"/>
      <c r="L41" s="393"/>
    </row>
    <row r="42" spans="2:12" ht="14.4" customHeight="1" x14ac:dyDescent="0.3">
      <c r="B42" s="645" t="s">
        <v>350</v>
      </c>
      <c r="C42" s="646"/>
      <c r="E42" s="389">
        <v>55</v>
      </c>
      <c r="F42" s="389">
        <v>39.480000000000004</v>
      </c>
      <c r="G42" s="389">
        <v>38.703333333333333</v>
      </c>
      <c r="H42" s="390">
        <v>59.99</v>
      </c>
      <c r="I42" s="390">
        <v>14.41</v>
      </c>
      <c r="J42" s="390">
        <f>+SUMIF('Monthly Detail'!$4:$4, $B$14,'Monthly Detail'!72:72)</f>
        <v>43.23</v>
      </c>
      <c r="K42" s="388"/>
      <c r="L42" s="393">
        <f t="shared" ref="L42:L57" si="2">+J42-G42</f>
        <v>4.5266666666666637</v>
      </c>
    </row>
    <row r="43" spans="2:12" x14ac:dyDescent="0.3">
      <c r="B43" s="645" t="s">
        <v>351</v>
      </c>
      <c r="C43" s="646"/>
      <c r="E43" s="389">
        <v>300</v>
      </c>
      <c r="F43" s="389">
        <v>400</v>
      </c>
      <c r="G43" s="389">
        <v>340</v>
      </c>
      <c r="H43" s="390">
        <v>374.22</v>
      </c>
      <c r="I43" s="390">
        <v>400</v>
      </c>
      <c r="J43" s="390">
        <f>+SUMIF('Monthly Detail'!$4:$4, $B$14,'Monthly Detail'!75:75)</f>
        <v>284.47000000000003</v>
      </c>
      <c r="K43" s="388"/>
      <c r="L43" s="393">
        <f t="shared" si="2"/>
        <v>-55.529999999999973</v>
      </c>
    </row>
    <row r="44" spans="2:12" x14ac:dyDescent="0.3">
      <c r="B44" s="645" t="s">
        <v>294</v>
      </c>
      <c r="C44" s="646"/>
      <c r="E44" s="389">
        <v>405.49666666666667</v>
      </c>
      <c r="F44" s="389">
        <v>505.52666666666664</v>
      </c>
      <c r="G44" s="389">
        <v>453.46666666666664</v>
      </c>
      <c r="H44" s="390">
        <v>299.25</v>
      </c>
      <c r="I44" s="390">
        <v>373.8</v>
      </c>
      <c r="J44" s="390">
        <f>+SUMIF('Monthly Detail'!$4:$4, $B$14,'Monthly Detail'!76:76)</f>
        <v>181.44</v>
      </c>
      <c r="K44" s="388"/>
      <c r="L44" s="393">
        <f t="shared" si="2"/>
        <v>-272.02666666666664</v>
      </c>
    </row>
    <row r="45" spans="2:12" ht="15" customHeight="1" x14ac:dyDescent="0.3">
      <c r="B45" s="645" t="s">
        <v>292</v>
      </c>
      <c r="C45" s="646"/>
      <c r="E45" s="389">
        <v>0</v>
      </c>
      <c r="F45" s="389">
        <v>30</v>
      </c>
      <c r="G45" s="389">
        <v>33.333333333333336</v>
      </c>
      <c r="H45" s="390">
        <v>0</v>
      </c>
      <c r="I45" s="390">
        <v>20</v>
      </c>
      <c r="J45" s="390">
        <f>+SUMIF('Monthly Detail'!$4:$4, $B$14,'Monthly Detail'!77:77)</f>
        <v>15.31</v>
      </c>
      <c r="K45" s="388"/>
      <c r="L45" s="393">
        <f t="shared" si="2"/>
        <v>-18.023333333333333</v>
      </c>
    </row>
    <row r="46" spans="2:12" x14ac:dyDescent="0.3">
      <c r="B46" s="645" t="s">
        <v>352</v>
      </c>
      <c r="C46" s="646"/>
      <c r="E46" s="389">
        <v>308.83</v>
      </c>
      <c r="F46" s="389">
        <v>1475.9433333333334</v>
      </c>
      <c r="G46" s="389">
        <v>1372.64</v>
      </c>
      <c r="H46" s="390">
        <v>327.08</v>
      </c>
      <c r="I46" s="390">
        <v>1372.64</v>
      </c>
      <c r="J46" s="390">
        <f>+SUMIF('Monthly Detail'!$4:$4, $B$14,'Monthly Detail'!78:78)</f>
        <v>1372.64</v>
      </c>
      <c r="K46" s="388"/>
      <c r="L46" s="393">
        <f t="shared" si="2"/>
        <v>0</v>
      </c>
    </row>
    <row r="47" spans="2:12" ht="14.4" customHeight="1" x14ac:dyDescent="0.3">
      <c r="B47" s="645" t="s">
        <v>353</v>
      </c>
      <c r="C47" s="646"/>
      <c r="E47" s="389">
        <v>0.25</v>
      </c>
      <c r="F47" s="389">
        <v>10</v>
      </c>
      <c r="G47" s="389">
        <v>127.06</v>
      </c>
      <c r="H47" s="390">
        <v>0.52</v>
      </c>
      <c r="I47" s="390">
        <v>51.62</v>
      </c>
      <c r="J47" s="390">
        <f>+SUMIF('Monthly Detail'!$4:$4, $B$14,'Monthly Detail'!79:79)</f>
        <v>112.74</v>
      </c>
      <c r="K47" s="388"/>
      <c r="L47" s="393">
        <f t="shared" si="2"/>
        <v>-14.320000000000007</v>
      </c>
    </row>
    <row r="48" spans="2:12" x14ac:dyDescent="0.3">
      <c r="B48" s="645" t="s">
        <v>354</v>
      </c>
      <c r="C48" s="646"/>
      <c r="E48" s="389">
        <v>399.80333333333328</v>
      </c>
      <c r="F48" s="389">
        <v>10</v>
      </c>
      <c r="G48" s="389">
        <v>10</v>
      </c>
      <c r="H48" s="390">
        <v>512.91</v>
      </c>
      <c r="I48" s="390">
        <v>0</v>
      </c>
      <c r="J48" s="390">
        <f>+SUMIF('Monthly Detail'!$4:$4, $B$14,'Monthly Detail'!80:80)</f>
        <v>0</v>
      </c>
      <c r="K48" s="388"/>
      <c r="L48" s="393">
        <f t="shared" si="2"/>
        <v>-10</v>
      </c>
    </row>
    <row r="49" spans="2:12" ht="14.4" customHeight="1" x14ac:dyDescent="0.3">
      <c r="B49" s="653" t="s">
        <v>355</v>
      </c>
      <c r="C49" s="654"/>
      <c r="E49" s="389">
        <v>0</v>
      </c>
      <c r="F49" s="389">
        <v>0</v>
      </c>
      <c r="G49" s="389">
        <v>0</v>
      </c>
      <c r="H49" s="390">
        <v>0</v>
      </c>
      <c r="I49" s="390">
        <v>0</v>
      </c>
      <c r="J49" s="390">
        <f>+SUMIF('Monthly Detail'!$4:$4, $B$14,'Monthly Detail'!81:81)</f>
        <v>105</v>
      </c>
      <c r="K49" s="388"/>
      <c r="L49" s="393">
        <f t="shared" si="2"/>
        <v>105</v>
      </c>
    </row>
    <row r="50" spans="2:12" x14ac:dyDescent="0.3">
      <c r="B50" s="649" t="s">
        <v>5</v>
      </c>
      <c r="C50" s="650"/>
      <c r="D50" s="5"/>
      <c r="E50" s="391">
        <v>1469.3799999999999</v>
      </c>
      <c r="F50" s="391">
        <f>+SUM(F42:F49)</f>
        <v>2470.9499999999998</v>
      </c>
      <c r="G50" s="391">
        <v>2375.2033333333334</v>
      </c>
      <c r="H50" s="175">
        <v>1573.9699999999998</v>
      </c>
      <c r="I50" s="175">
        <v>2232.4700000000003</v>
      </c>
      <c r="J50" s="175">
        <f>+SUM(J42:J49)</f>
        <v>2114.83</v>
      </c>
      <c r="K50" s="9"/>
      <c r="L50" s="530">
        <f t="shared" si="2"/>
        <v>-260.37333333333345</v>
      </c>
    </row>
    <row r="51" spans="2:12" x14ac:dyDescent="0.3">
      <c r="B51" s="649" t="s">
        <v>6</v>
      </c>
      <c r="C51" s="650"/>
      <c r="E51" s="392">
        <v>10757.844398589188</v>
      </c>
      <c r="F51" s="392">
        <f>+F38-F50</f>
        <v>2819.2979072419048</v>
      </c>
      <c r="G51" s="392">
        <v>2871.4748597993607</v>
      </c>
      <c r="H51" s="174">
        <v>9891.4900000000016</v>
      </c>
      <c r="I51" s="174">
        <v>1588.8599999999997</v>
      </c>
      <c r="J51" s="174">
        <f>+J38-J50</f>
        <v>4518.68</v>
      </c>
      <c r="K51" s="9"/>
      <c r="L51" s="393">
        <f t="shared" si="2"/>
        <v>1647.2051402006396</v>
      </c>
    </row>
    <row r="52" spans="2:12" x14ac:dyDescent="0.3">
      <c r="B52" s="657" t="s">
        <v>293</v>
      </c>
      <c r="C52" s="658"/>
      <c r="D52" s="169"/>
      <c r="E52" s="395">
        <v>0.8425898482858486</v>
      </c>
      <c r="F52" s="395">
        <f>+F51/F16</f>
        <v>0.46118419026699853</v>
      </c>
      <c r="G52" s="395">
        <v>0.46861438990326149</v>
      </c>
      <c r="H52" s="396">
        <v>0.80864886871613428</v>
      </c>
      <c r="I52" s="396">
        <v>0.3793839541547277</v>
      </c>
      <c r="J52" s="396">
        <f>+J51/J16</f>
        <v>0.58707028712485387</v>
      </c>
      <c r="K52" s="394"/>
      <c r="L52" s="532">
        <f t="shared" si="2"/>
        <v>0.11845589722159239</v>
      </c>
    </row>
    <row r="53" spans="2:12" hidden="1" x14ac:dyDescent="0.3">
      <c r="B53" s="653" t="s">
        <v>8</v>
      </c>
      <c r="C53" s="654"/>
      <c r="E53" s="389">
        <v>0</v>
      </c>
      <c r="F53" s="389">
        <v>0</v>
      </c>
      <c r="G53" s="389">
        <v>0</v>
      </c>
      <c r="H53" s="390">
        <v>0</v>
      </c>
      <c r="I53" s="390">
        <v>0</v>
      </c>
      <c r="J53" s="390">
        <f>+SUMIF('Monthly Detail'!$4:$4,#REF!, 'Monthly Detail'!97:97)</f>
        <v>0</v>
      </c>
      <c r="K53" s="388"/>
      <c r="L53" s="393">
        <f t="shared" si="2"/>
        <v>0</v>
      </c>
    </row>
    <row r="54" spans="2:12" x14ac:dyDescent="0.3">
      <c r="B54" s="649" t="s">
        <v>9</v>
      </c>
      <c r="C54" s="650"/>
      <c r="D54" s="5"/>
      <c r="E54" s="391">
        <v>0</v>
      </c>
      <c r="F54" s="391">
        <v>0</v>
      </c>
      <c r="G54" s="391">
        <v>0</v>
      </c>
      <c r="H54" s="175">
        <v>0</v>
      </c>
      <c r="I54" s="175">
        <v>0</v>
      </c>
      <c r="J54" s="175">
        <v>0</v>
      </c>
      <c r="K54" s="9"/>
      <c r="L54" s="530">
        <f t="shared" si="2"/>
        <v>0</v>
      </c>
    </row>
    <row r="55" spans="2:12" hidden="1" x14ac:dyDescent="0.3">
      <c r="B55" s="649" t="s">
        <v>10</v>
      </c>
      <c r="C55" s="650"/>
      <c r="D55" s="3"/>
      <c r="E55" s="397">
        <v>0</v>
      </c>
      <c r="F55" s="397">
        <v>0</v>
      </c>
      <c r="G55" s="397">
        <v>0</v>
      </c>
      <c r="H55" s="398">
        <v>0</v>
      </c>
      <c r="I55" s="398">
        <v>0</v>
      </c>
      <c r="J55" s="398">
        <f>+J54</f>
        <v>0</v>
      </c>
      <c r="K55" s="9"/>
      <c r="L55" s="533">
        <f t="shared" si="2"/>
        <v>0</v>
      </c>
    </row>
    <row r="56" spans="2:12" x14ac:dyDescent="0.3">
      <c r="B56" s="647" t="s">
        <v>297</v>
      </c>
      <c r="C56" s="648"/>
      <c r="D56" s="399"/>
      <c r="E56" s="401">
        <v>-3048.1599999999967</v>
      </c>
      <c r="F56" s="401">
        <v>-3126.69</v>
      </c>
      <c r="G56" s="401">
        <v>-2700</v>
      </c>
      <c r="H56" s="402">
        <v>-2188.1600000000003</v>
      </c>
      <c r="I56" s="402">
        <v>-2737.7699999999968</v>
      </c>
      <c r="J56" s="402">
        <f>'Monthly Detail'!AK133</f>
        <v>-2589.3899999999994</v>
      </c>
      <c r="K56" s="400"/>
      <c r="L56" s="428">
        <f t="shared" si="2"/>
        <v>110.61000000000058</v>
      </c>
    </row>
    <row r="57" spans="2:12" ht="15" thickBot="1" x14ac:dyDescent="0.35">
      <c r="B57" s="655" t="s">
        <v>11</v>
      </c>
      <c r="C57" s="656"/>
      <c r="D57" s="176"/>
      <c r="E57" s="403">
        <v>10757.844398589188</v>
      </c>
      <c r="F57" s="403">
        <v>3219.2979072419048</v>
      </c>
      <c r="G57" s="403">
        <v>2871.4748597993607</v>
      </c>
      <c r="H57" s="413">
        <v>9891.4900000000016</v>
      </c>
      <c r="I57" s="413">
        <v>1588.8599999999997</v>
      </c>
      <c r="J57" s="413">
        <f>+J55+J51</f>
        <v>4518.68</v>
      </c>
      <c r="K57" s="177"/>
      <c r="L57" s="534">
        <f t="shared" si="2"/>
        <v>1647.2051402006396</v>
      </c>
    </row>
    <row r="58" spans="2:12" ht="15" thickTop="1" x14ac:dyDescent="0.3"/>
    <row r="59" spans="2:12" x14ac:dyDescent="0.3">
      <c r="B59" s="404"/>
      <c r="C59" s="404"/>
      <c r="E59" s="9"/>
      <c r="F59" s="9"/>
      <c r="G59" s="9"/>
      <c r="H59" s="9"/>
      <c r="I59" s="9"/>
      <c r="J59" s="9"/>
      <c r="K59" s="9"/>
      <c r="L59" s="405"/>
    </row>
  </sheetData>
  <mergeCells count="29">
    <mergeCell ref="B42:C42"/>
    <mergeCell ref="B43:C43"/>
    <mergeCell ref="B53:C53"/>
    <mergeCell ref="B54:C54"/>
    <mergeCell ref="B55:C55"/>
    <mergeCell ref="B56:C56"/>
    <mergeCell ref="B57:C57"/>
    <mergeCell ref="B32:C32"/>
    <mergeCell ref="B33:C33"/>
    <mergeCell ref="B34:C34"/>
    <mergeCell ref="B35:C35"/>
    <mergeCell ref="B38:C38"/>
    <mergeCell ref="B50:C50"/>
    <mergeCell ref="B51:C51"/>
    <mergeCell ref="B52:C52"/>
    <mergeCell ref="B44:C44"/>
    <mergeCell ref="B45:C45"/>
    <mergeCell ref="B46:C46"/>
    <mergeCell ref="B47:C47"/>
    <mergeCell ref="B48:C48"/>
    <mergeCell ref="B49:C49"/>
    <mergeCell ref="B14:L14"/>
    <mergeCell ref="B16:C16"/>
    <mergeCell ref="B41:C41"/>
    <mergeCell ref="B39:C39"/>
    <mergeCell ref="B40:C40"/>
    <mergeCell ref="B37:C37"/>
    <mergeCell ref="B17:B28"/>
    <mergeCell ref="B36:C36"/>
  </mergeCells>
  <pageMargins left="0.7" right="0.7" top="0.75" bottom="0.75" header="0.3" footer="0.3"/>
  <pageSetup scale="5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5" tint="-0.499984740745262"/>
  </sheetPr>
  <dimension ref="A1:FC13"/>
  <sheetViews>
    <sheetView workbookViewId="0">
      <selection activeCell="I23" sqref="I23"/>
    </sheetView>
  </sheetViews>
  <sheetFormatPr defaultRowHeight="14.4" x14ac:dyDescent="0.3"/>
  <cols>
    <col min="2" max="2" width="13.44140625" bestFit="1" customWidth="1"/>
    <col min="3" max="3" width="14.5546875" bestFit="1" customWidth="1"/>
    <col min="4" max="4" width="11.33203125" bestFit="1" customWidth="1"/>
    <col min="5" max="5" width="17.44140625" bestFit="1" customWidth="1"/>
    <col min="7" max="7" width="10" bestFit="1" customWidth="1"/>
    <col min="8" max="11" width="10.109375" bestFit="1" customWidth="1"/>
    <col min="12" max="14" width="11.109375" bestFit="1" customWidth="1"/>
    <col min="15" max="23" width="10.109375" bestFit="1" customWidth="1"/>
    <col min="24" max="26" width="11.109375" bestFit="1" customWidth="1"/>
    <col min="27" max="35" width="10.109375" bestFit="1" customWidth="1"/>
    <col min="36" max="38" width="11.109375" bestFit="1" customWidth="1"/>
    <col min="39" max="47" width="10.109375" bestFit="1" customWidth="1"/>
    <col min="48" max="50" width="11.109375" bestFit="1" customWidth="1"/>
    <col min="51" max="59" width="10.109375" bestFit="1" customWidth="1"/>
    <col min="60" max="62" width="11.109375" bestFit="1" customWidth="1"/>
    <col min="63" max="71" width="10.109375" bestFit="1" customWidth="1"/>
    <col min="72" max="74" width="11.109375" bestFit="1" customWidth="1"/>
    <col min="75" max="83" width="10.109375" bestFit="1" customWidth="1"/>
    <col min="84" max="86" width="11.109375" bestFit="1" customWidth="1"/>
    <col min="87" max="95" width="10.109375" bestFit="1" customWidth="1"/>
    <col min="96" max="98" width="11.109375" bestFit="1" customWidth="1"/>
    <col min="99" max="107" width="10.109375" bestFit="1" customWidth="1"/>
    <col min="108" max="110" width="11.109375" bestFit="1" customWidth="1"/>
    <col min="111" max="115" width="10.109375" bestFit="1" customWidth="1"/>
    <col min="116" max="119" width="9.6640625" bestFit="1" customWidth="1"/>
    <col min="120" max="122" width="10.6640625" bestFit="1" customWidth="1"/>
    <col min="123" max="131" width="9.6640625" bestFit="1" customWidth="1"/>
    <col min="132" max="134" width="10.6640625" bestFit="1" customWidth="1"/>
    <col min="135" max="143" width="9.6640625" bestFit="1" customWidth="1"/>
    <col min="144" max="146" width="10.6640625" bestFit="1" customWidth="1"/>
    <col min="147" max="155" width="9.6640625" bestFit="1" customWidth="1"/>
    <col min="156" max="158" width="10.6640625" bestFit="1" customWidth="1"/>
  </cols>
  <sheetData>
    <row r="1" spans="1:159" ht="15" thickBot="1" x14ac:dyDescent="0.35">
      <c r="A1" s="30"/>
      <c r="B1" s="30"/>
      <c r="C1" s="30"/>
      <c r="D1" s="30"/>
      <c r="E1" s="30"/>
      <c r="F1" s="30"/>
      <c r="G1" s="30"/>
      <c r="H1" s="31">
        <f t="shared" ref="H1:Z1" si="0">YEAR(H4)</f>
        <v>2024</v>
      </c>
      <c r="I1" s="31">
        <f t="shared" si="0"/>
        <v>2024</v>
      </c>
      <c r="J1" s="31">
        <f t="shared" si="0"/>
        <v>2024</v>
      </c>
      <c r="K1" s="31">
        <f t="shared" si="0"/>
        <v>2024</v>
      </c>
      <c r="L1" s="266">
        <f t="shared" si="0"/>
        <v>2024</v>
      </c>
      <c r="M1" s="31">
        <f t="shared" si="0"/>
        <v>2024</v>
      </c>
      <c r="N1" s="31">
        <f t="shared" si="0"/>
        <v>2024</v>
      </c>
      <c r="O1" s="31">
        <f t="shared" si="0"/>
        <v>2025</v>
      </c>
      <c r="P1" s="31">
        <f t="shared" si="0"/>
        <v>2025</v>
      </c>
      <c r="Q1" s="31">
        <f t="shared" si="0"/>
        <v>2025</v>
      </c>
      <c r="R1" s="31">
        <f t="shared" si="0"/>
        <v>2025</v>
      </c>
      <c r="S1" s="31">
        <f t="shared" si="0"/>
        <v>2025</v>
      </c>
      <c r="T1" s="31">
        <f t="shared" si="0"/>
        <v>2025</v>
      </c>
      <c r="U1" s="31">
        <f t="shared" si="0"/>
        <v>2025</v>
      </c>
      <c r="V1" s="31">
        <f t="shared" si="0"/>
        <v>2025</v>
      </c>
      <c r="W1" s="31">
        <f t="shared" si="0"/>
        <v>2025</v>
      </c>
      <c r="X1" s="31">
        <f t="shared" si="0"/>
        <v>2025</v>
      </c>
      <c r="Y1" s="31">
        <f t="shared" si="0"/>
        <v>2025</v>
      </c>
      <c r="Z1" s="31">
        <f t="shared" si="0"/>
        <v>2025</v>
      </c>
      <c r="AA1" s="31">
        <f t="shared" ref="AA1:BS1" si="1">YEAR(AA4)</f>
        <v>2026</v>
      </c>
      <c r="AB1" s="31">
        <f t="shared" si="1"/>
        <v>2026</v>
      </c>
      <c r="AC1" s="31">
        <f t="shared" si="1"/>
        <v>2026</v>
      </c>
      <c r="AD1" s="31">
        <f t="shared" si="1"/>
        <v>2026</v>
      </c>
      <c r="AE1" s="31">
        <f t="shared" si="1"/>
        <v>2026</v>
      </c>
      <c r="AF1" s="31">
        <f t="shared" si="1"/>
        <v>2026</v>
      </c>
      <c r="AG1" s="31">
        <f t="shared" si="1"/>
        <v>2026</v>
      </c>
      <c r="AH1" s="31">
        <f t="shared" si="1"/>
        <v>2026</v>
      </c>
      <c r="AI1" s="31">
        <f t="shared" si="1"/>
        <v>2026</v>
      </c>
      <c r="AJ1" s="266">
        <f t="shared" si="1"/>
        <v>2026</v>
      </c>
      <c r="AK1" s="31">
        <f t="shared" si="1"/>
        <v>2026</v>
      </c>
      <c r="AL1" s="31">
        <f t="shared" si="1"/>
        <v>2026</v>
      </c>
      <c r="AM1" s="486">
        <f t="shared" si="1"/>
        <v>2027</v>
      </c>
      <c r="AN1" s="31">
        <f t="shared" si="1"/>
        <v>2027</v>
      </c>
      <c r="AO1" s="31">
        <f t="shared" si="1"/>
        <v>2027</v>
      </c>
      <c r="AP1" s="31">
        <f t="shared" si="1"/>
        <v>2027</v>
      </c>
      <c r="AQ1" s="266">
        <f t="shared" si="1"/>
        <v>2027</v>
      </c>
      <c r="AR1" s="31">
        <f t="shared" si="1"/>
        <v>2027</v>
      </c>
      <c r="AS1" s="31">
        <f t="shared" si="1"/>
        <v>2027</v>
      </c>
      <c r="AT1" s="31">
        <f t="shared" si="1"/>
        <v>2027</v>
      </c>
      <c r="AU1" s="31">
        <f t="shared" si="1"/>
        <v>2027</v>
      </c>
      <c r="AV1" s="31">
        <f t="shared" si="1"/>
        <v>2027</v>
      </c>
      <c r="AW1" s="31">
        <f t="shared" si="1"/>
        <v>2027</v>
      </c>
      <c r="AX1" s="31">
        <f t="shared" si="1"/>
        <v>2027</v>
      </c>
      <c r="AY1" s="31">
        <f t="shared" si="1"/>
        <v>2028</v>
      </c>
      <c r="AZ1" s="31">
        <f t="shared" si="1"/>
        <v>2028</v>
      </c>
      <c r="BA1" s="31">
        <f t="shared" si="1"/>
        <v>2028</v>
      </c>
      <c r="BB1" s="31">
        <f t="shared" si="1"/>
        <v>2028</v>
      </c>
      <c r="BC1" s="266">
        <f t="shared" si="1"/>
        <v>2028</v>
      </c>
      <c r="BD1" s="31">
        <f t="shared" si="1"/>
        <v>2028</v>
      </c>
      <c r="BE1" s="31">
        <f t="shared" si="1"/>
        <v>2028</v>
      </c>
      <c r="BF1" s="31">
        <f t="shared" si="1"/>
        <v>2028</v>
      </c>
      <c r="BG1" s="31">
        <f t="shared" si="1"/>
        <v>2028</v>
      </c>
      <c r="BH1" s="31">
        <f t="shared" si="1"/>
        <v>2028</v>
      </c>
      <c r="BI1" s="31">
        <f t="shared" si="1"/>
        <v>2028</v>
      </c>
      <c r="BJ1" s="31">
        <f t="shared" si="1"/>
        <v>2028</v>
      </c>
      <c r="BK1" s="31">
        <f t="shared" si="1"/>
        <v>2029</v>
      </c>
      <c r="BL1" s="31">
        <f t="shared" si="1"/>
        <v>2029</v>
      </c>
      <c r="BM1" s="31">
        <f t="shared" si="1"/>
        <v>2029</v>
      </c>
      <c r="BN1" s="31">
        <f t="shared" si="1"/>
        <v>2029</v>
      </c>
      <c r="BO1" s="266">
        <f t="shared" si="1"/>
        <v>2029</v>
      </c>
      <c r="BP1" s="31">
        <f t="shared" si="1"/>
        <v>2029</v>
      </c>
      <c r="BQ1" s="31">
        <f t="shared" si="1"/>
        <v>2029</v>
      </c>
      <c r="BR1" s="31">
        <f t="shared" si="1"/>
        <v>2029</v>
      </c>
      <c r="BS1" s="31">
        <f t="shared" si="1"/>
        <v>2029</v>
      </c>
      <c r="BT1" s="31">
        <f t="shared" ref="BT1:DK1" si="2">YEAR(BT4)</f>
        <v>2029</v>
      </c>
      <c r="BU1" s="31">
        <f t="shared" si="2"/>
        <v>2029</v>
      </c>
      <c r="BV1" s="31">
        <f t="shared" si="2"/>
        <v>2029</v>
      </c>
      <c r="BW1" s="31">
        <f t="shared" si="2"/>
        <v>2030</v>
      </c>
      <c r="BX1" s="31">
        <f t="shared" si="2"/>
        <v>2030</v>
      </c>
      <c r="BY1" s="31">
        <f t="shared" si="2"/>
        <v>2030</v>
      </c>
      <c r="BZ1" s="31">
        <f t="shared" si="2"/>
        <v>2030</v>
      </c>
      <c r="CA1" s="266">
        <f t="shared" si="2"/>
        <v>2030</v>
      </c>
      <c r="CB1" s="31">
        <f t="shared" si="2"/>
        <v>2030</v>
      </c>
      <c r="CC1" s="31">
        <f t="shared" si="2"/>
        <v>2030</v>
      </c>
      <c r="CD1" s="31">
        <f t="shared" si="2"/>
        <v>2030</v>
      </c>
      <c r="CE1" s="31">
        <f t="shared" si="2"/>
        <v>2030</v>
      </c>
      <c r="CF1" s="31">
        <f t="shared" si="2"/>
        <v>2030</v>
      </c>
      <c r="CG1" s="31">
        <f t="shared" si="2"/>
        <v>2030</v>
      </c>
      <c r="CH1" s="31">
        <f t="shared" si="2"/>
        <v>2030</v>
      </c>
      <c r="CI1" s="31">
        <f t="shared" si="2"/>
        <v>2031</v>
      </c>
      <c r="CJ1" s="31">
        <f t="shared" si="2"/>
        <v>2031</v>
      </c>
      <c r="CK1" s="31">
        <f t="shared" si="2"/>
        <v>2031</v>
      </c>
      <c r="CL1" s="31">
        <f t="shared" si="2"/>
        <v>2031</v>
      </c>
      <c r="CM1" s="266">
        <f t="shared" si="2"/>
        <v>2031</v>
      </c>
      <c r="CN1" s="31">
        <f t="shared" si="2"/>
        <v>2031</v>
      </c>
      <c r="CO1" s="31">
        <f t="shared" si="2"/>
        <v>2031</v>
      </c>
      <c r="CP1" s="31">
        <f t="shared" si="2"/>
        <v>2031</v>
      </c>
      <c r="CQ1" s="31">
        <f t="shared" si="2"/>
        <v>2031</v>
      </c>
      <c r="CR1" s="31">
        <f t="shared" si="2"/>
        <v>2031</v>
      </c>
      <c r="CS1" s="31">
        <f t="shared" si="2"/>
        <v>2031</v>
      </c>
      <c r="CT1" s="31">
        <f t="shared" si="2"/>
        <v>2031</v>
      </c>
      <c r="CU1" s="31">
        <f t="shared" si="2"/>
        <v>2032</v>
      </c>
      <c r="CV1" s="31">
        <f t="shared" si="2"/>
        <v>2032</v>
      </c>
      <c r="CW1" s="31">
        <f t="shared" si="2"/>
        <v>2032</v>
      </c>
      <c r="CX1" s="31">
        <f t="shared" si="2"/>
        <v>2032</v>
      </c>
      <c r="CY1" s="266">
        <f t="shared" si="2"/>
        <v>2032</v>
      </c>
      <c r="CZ1" s="31">
        <f t="shared" si="2"/>
        <v>2032</v>
      </c>
      <c r="DA1" s="31">
        <f t="shared" si="2"/>
        <v>2032</v>
      </c>
      <c r="DB1" s="31">
        <f t="shared" si="2"/>
        <v>2032</v>
      </c>
      <c r="DC1" s="31">
        <f t="shared" si="2"/>
        <v>2032</v>
      </c>
      <c r="DD1" s="31">
        <f t="shared" si="2"/>
        <v>2032</v>
      </c>
      <c r="DE1" s="31">
        <f t="shared" si="2"/>
        <v>2032</v>
      </c>
      <c r="DF1" s="31">
        <f t="shared" si="2"/>
        <v>2032</v>
      </c>
      <c r="DG1" s="31">
        <f t="shared" si="2"/>
        <v>2033</v>
      </c>
      <c r="DH1" s="31">
        <f t="shared" si="2"/>
        <v>2033</v>
      </c>
      <c r="DI1" s="31">
        <f t="shared" si="2"/>
        <v>2033</v>
      </c>
      <c r="DJ1" s="31">
        <f t="shared" si="2"/>
        <v>2033</v>
      </c>
      <c r="DK1" s="31">
        <f t="shared" si="2"/>
        <v>2033</v>
      </c>
      <c r="DL1" s="31"/>
      <c r="DM1" s="31"/>
      <c r="DN1" s="53"/>
    </row>
    <row r="2" spans="1:159" x14ac:dyDescent="0.3">
      <c r="A2" s="30"/>
      <c r="B2" s="30"/>
      <c r="C2" s="30"/>
      <c r="D2" s="30"/>
      <c r="E2" s="30"/>
      <c r="F2" s="325"/>
      <c r="G2" s="325"/>
      <c r="H2" s="326" t="str">
        <f>+'Monthly Detail'!AG2</f>
        <v>Shoulder</v>
      </c>
      <c r="I2" s="326" t="str">
        <f>+'Monthly Detail'!AH2</f>
        <v>Trough</v>
      </c>
      <c r="J2" s="31" t="str">
        <f>+'Monthly Detail'!AI2</f>
        <v>Shoulder</v>
      </c>
      <c r="K2" s="326" t="str">
        <f>+'Monthly Detail'!AJ2</f>
        <v>Trough</v>
      </c>
      <c r="L2" s="327" t="str">
        <f>+'Monthly Detail'!AK2</f>
        <v>Shoulder</v>
      </c>
      <c r="M2" s="554" t="str">
        <f>+'Monthly Detail'!AL2</f>
        <v>Shoulder</v>
      </c>
      <c r="N2" s="266" t="str">
        <f>+'Monthly Detail'!AM2</f>
        <v>Shoulder</v>
      </c>
      <c r="O2" s="31" t="str">
        <f>+'Monthly Detail'!AN2</f>
        <v>Shoulder</v>
      </c>
      <c r="P2" s="31" t="str">
        <f>+'Monthly Detail'!AO2</f>
        <v>Trough</v>
      </c>
      <c r="Q2" s="31" t="str">
        <f>+'Monthly Detail'!AP2</f>
        <v>Shoulder</v>
      </c>
      <c r="R2" s="31" t="str">
        <f>+'Monthly Detail'!AQ2</f>
        <v>Peak</v>
      </c>
      <c r="S2" s="31" t="str">
        <f>+'Monthly Detail'!AR2</f>
        <v>Peak</v>
      </c>
      <c r="T2" s="31" t="str">
        <f>+'Monthly Detail'!AS2</f>
        <v>Shoulder</v>
      </c>
      <c r="U2" s="31" t="str">
        <f>+'Monthly Detail'!AT2</f>
        <v>Trough</v>
      </c>
      <c r="V2" s="31" t="str">
        <f>+'Monthly Detail'!AU2</f>
        <v>Shoulder</v>
      </c>
      <c r="W2" s="31" t="str">
        <f>+'Monthly Detail'!AV2</f>
        <v>Trough</v>
      </c>
      <c r="X2" s="31" t="str">
        <f>+'Monthly Detail'!AW2</f>
        <v>Shoulder</v>
      </c>
      <c r="Y2" s="31" t="str">
        <f>+'Monthly Detail'!AX2</f>
        <v>Shoulder</v>
      </c>
      <c r="Z2" s="266" t="str">
        <f>+'Monthly Detail'!AY2</f>
        <v>Shoulder</v>
      </c>
      <c r="AA2" s="31" t="str">
        <f>+'Monthly Detail'!AZ2</f>
        <v>Shoulder</v>
      </c>
      <c r="AB2" s="31" t="str">
        <f>+'Monthly Detail'!BA2</f>
        <v>Trough</v>
      </c>
      <c r="AC2" s="31" t="str">
        <f>+'Monthly Detail'!BB2</f>
        <v>Shoulder</v>
      </c>
      <c r="AD2" s="31" t="str">
        <f>+'Monthly Detail'!BC2</f>
        <v>Peak</v>
      </c>
      <c r="AE2" s="31" t="str">
        <f>+'Monthly Detail'!BD2</f>
        <v>Peak</v>
      </c>
      <c r="AF2" s="31" t="str">
        <f>+'Monthly Detail'!BE2</f>
        <v>Shoulder</v>
      </c>
      <c r="AG2" s="31" t="str">
        <f>+'Monthly Detail'!BF2</f>
        <v>Trough</v>
      </c>
      <c r="AH2" s="31" t="str">
        <f>+'Monthly Detail'!BG2</f>
        <v>Shoulder</v>
      </c>
      <c r="AI2" s="31" t="str">
        <f>+'Monthly Detail'!BH2</f>
        <v>Trough</v>
      </c>
      <c r="AJ2" s="31" t="str">
        <f>+'Monthly Detail'!BI2</f>
        <v>Shoulder</v>
      </c>
      <c r="AK2" s="31" t="str">
        <f>+'Monthly Detail'!BJ2</f>
        <v>Shoulder</v>
      </c>
      <c r="AL2" s="266" t="str">
        <f>+'Monthly Detail'!BK2</f>
        <v>Shoulder</v>
      </c>
      <c r="AM2" s="31" t="str">
        <f>+'Monthly Detail'!BL2</f>
        <v>Shoulder</v>
      </c>
      <c r="AN2" s="31" t="str">
        <f>+'Monthly Detail'!BM2</f>
        <v>Trough</v>
      </c>
      <c r="AO2" s="31" t="str">
        <f>+'Monthly Detail'!BN2</f>
        <v>Shoulder</v>
      </c>
      <c r="AP2" s="31" t="str">
        <f>+'Monthly Detail'!BO2</f>
        <v>Peak</v>
      </c>
      <c r="AQ2" s="31" t="str">
        <f>+'Monthly Detail'!BP2</f>
        <v>Peak</v>
      </c>
      <c r="AR2" s="31" t="str">
        <f>+'Monthly Detail'!BQ2</f>
        <v>Shoulder</v>
      </c>
      <c r="AS2" s="31" t="str">
        <f>+'Monthly Detail'!BR2</f>
        <v>Trough</v>
      </c>
      <c r="AT2" s="31" t="str">
        <f>+'Monthly Detail'!BS2</f>
        <v>Shoulder</v>
      </c>
      <c r="AU2" s="31" t="str">
        <f>+'Monthly Detail'!BT2</f>
        <v>Trough</v>
      </c>
      <c r="AV2" s="31" t="str">
        <f>+'Monthly Detail'!BU2</f>
        <v>Shoulder</v>
      </c>
      <c r="AW2" s="31" t="str">
        <f>+'Monthly Detail'!BV2</f>
        <v>Shoulder</v>
      </c>
      <c r="AX2" s="266" t="str">
        <f>+'Monthly Detail'!BW2</f>
        <v>Shoulder</v>
      </c>
      <c r="AY2" s="31" t="str">
        <f>+'Monthly Detail'!BX2</f>
        <v>Shoulder</v>
      </c>
      <c r="AZ2" s="31" t="str">
        <f>+'Monthly Detail'!BY2</f>
        <v>Trough</v>
      </c>
      <c r="BA2" s="31" t="str">
        <f>+'Monthly Detail'!BZ2</f>
        <v>Shoulder</v>
      </c>
      <c r="BB2" s="31" t="str">
        <f>+'Monthly Detail'!CA2</f>
        <v>Peak</v>
      </c>
      <c r="BC2" s="31" t="str">
        <f>+'Monthly Detail'!CB2</f>
        <v>Peak</v>
      </c>
      <c r="BD2" s="31" t="str">
        <f>+'Monthly Detail'!CC2</f>
        <v>Shoulder</v>
      </c>
      <c r="BE2" s="31" t="str">
        <f>+'Monthly Detail'!CD2</f>
        <v>Trough</v>
      </c>
      <c r="BF2" s="31" t="str">
        <f>+'Monthly Detail'!CE2</f>
        <v>Shoulder</v>
      </c>
      <c r="BG2" s="31" t="str">
        <f>+'Monthly Detail'!CF2</f>
        <v>Trough</v>
      </c>
      <c r="BH2" s="31" t="str">
        <f>+'Monthly Detail'!CG2</f>
        <v>Shoulder</v>
      </c>
      <c r="BI2" s="31" t="str">
        <f>+'Monthly Detail'!CH2</f>
        <v>Shoulder</v>
      </c>
      <c r="BJ2" s="266" t="str">
        <f>+'Monthly Detail'!CI2</f>
        <v>Shoulder</v>
      </c>
      <c r="BK2" s="31" t="str">
        <f>+'Monthly Detail'!CJ2</f>
        <v>Shoulder</v>
      </c>
      <c r="BL2" s="31" t="str">
        <f>+'Monthly Detail'!CK2</f>
        <v>Trough</v>
      </c>
      <c r="BM2" s="31" t="str">
        <f>+'Monthly Detail'!CL2</f>
        <v>Shoulder</v>
      </c>
      <c r="BN2" s="31" t="str">
        <f>+'Monthly Detail'!CM2</f>
        <v>Peak</v>
      </c>
      <c r="BO2" s="31" t="str">
        <f>+'Monthly Detail'!CN2</f>
        <v>Peak</v>
      </c>
      <c r="BP2" s="31" t="str">
        <f>+'Monthly Detail'!CO2</f>
        <v>Shoulder</v>
      </c>
      <c r="BQ2" s="31" t="str">
        <f>+'Monthly Detail'!CP2</f>
        <v>Trough</v>
      </c>
      <c r="BR2" s="31" t="str">
        <f>+'Monthly Detail'!CQ2</f>
        <v>Shoulder</v>
      </c>
      <c r="BS2" s="31" t="str">
        <f>+'Monthly Detail'!CR2</f>
        <v>Trough</v>
      </c>
      <c r="BT2" s="31" t="str">
        <f>+'Monthly Detail'!CS2</f>
        <v>Shoulder</v>
      </c>
      <c r="BU2" s="31" t="str">
        <f>+'Monthly Detail'!CT2</f>
        <v>Shoulder</v>
      </c>
      <c r="BV2" s="266" t="str">
        <f>+'Monthly Detail'!CU2</f>
        <v>Shoulder</v>
      </c>
      <c r="BW2" s="31" t="str">
        <f>+'Monthly Detail'!CV2</f>
        <v>Shoulder</v>
      </c>
      <c r="BX2" s="31" t="str">
        <f>+'Monthly Detail'!CW2</f>
        <v>Trough</v>
      </c>
      <c r="BY2" s="31" t="str">
        <f>+'Monthly Detail'!CX2</f>
        <v>Shoulder</v>
      </c>
      <c r="BZ2" s="31" t="str">
        <f>+'Monthly Detail'!CY2</f>
        <v>Peak</v>
      </c>
      <c r="CA2" s="31" t="str">
        <f>+'Monthly Detail'!CZ2</f>
        <v>Peak</v>
      </c>
      <c r="CB2" s="31" t="str">
        <f>+'Monthly Detail'!DA2</f>
        <v>Shoulder</v>
      </c>
      <c r="CC2" s="31" t="str">
        <f>+'Monthly Detail'!DB2</f>
        <v>Trough</v>
      </c>
      <c r="CD2" s="31" t="str">
        <f>+'Monthly Detail'!DC2</f>
        <v>Shoulder</v>
      </c>
      <c r="CE2" s="31" t="str">
        <f>+'Monthly Detail'!DD2</f>
        <v>Trough</v>
      </c>
      <c r="CF2" s="31" t="str">
        <f>+'Monthly Detail'!DE2</f>
        <v>Shoulder</v>
      </c>
      <c r="CG2" s="31" t="str">
        <f>+'Monthly Detail'!DF2</f>
        <v>Shoulder</v>
      </c>
      <c r="CH2" s="31" t="str">
        <f>+'Monthly Detail'!DG2</f>
        <v>Shoulder</v>
      </c>
      <c r="CI2" s="31">
        <f>+'Monthly Detail'!DH2</f>
        <v>0</v>
      </c>
      <c r="CJ2" s="31">
        <f>+'Monthly Detail'!DI2</f>
        <v>0</v>
      </c>
      <c r="CK2" s="31">
        <f>+'Monthly Detail'!DJ2</f>
        <v>0</v>
      </c>
      <c r="CL2" s="31">
        <f>+'Monthly Detail'!DK2</f>
        <v>0</v>
      </c>
      <c r="CM2" s="266">
        <f>+'Monthly Detail'!DL2</f>
        <v>0</v>
      </c>
      <c r="CN2" s="31">
        <f>+'Monthly Detail'!DM2</f>
        <v>0</v>
      </c>
      <c r="CO2" s="31">
        <f>+'Monthly Detail'!DN2</f>
        <v>0</v>
      </c>
      <c r="CP2" s="31">
        <f>+'Monthly Detail'!DO2</f>
        <v>0</v>
      </c>
      <c r="CQ2" s="31">
        <f>+'Monthly Detail'!DP2</f>
        <v>0</v>
      </c>
      <c r="CR2" s="31">
        <f>+'Monthly Detail'!DQ2</f>
        <v>0</v>
      </c>
      <c r="CS2" s="31">
        <f>+'Monthly Detail'!DR2</f>
        <v>0</v>
      </c>
      <c r="CT2" s="31">
        <f>+'Monthly Detail'!DS2</f>
        <v>0</v>
      </c>
      <c r="CU2" s="31">
        <f>+'Monthly Detail'!DT2</f>
        <v>0</v>
      </c>
      <c r="CV2" s="31">
        <f>+'Monthly Detail'!DU2</f>
        <v>0</v>
      </c>
      <c r="CW2" s="31">
        <f>+'Monthly Detail'!DV2</f>
        <v>0</v>
      </c>
      <c r="CX2" s="31">
        <f>+'Monthly Detail'!DW2</f>
        <v>0</v>
      </c>
      <c r="CY2" s="266">
        <f>+'Monthly Detail'!DX2</f>
        <v>0</v>
      </c>
      <c r="CZ2" s="31">
        <f>+'Monthly Detail'!DY2</f>
        <v>0</v>
      </c>
      <c r="DA2" s="31">
        <f>+'Monthly Detail'!DZ2</f>
        <v>0</v>
      </c>
      <c r="DB2" s="31">
        <f>+'Monthly Detail'!EA2</f>
        <v>0</v>
      </c>
      <c r="DC2" s="31">
        <f>+'Monthly Detail'!EB2</f>
        <v>0</v>
      </c>
      <c r="DD2" s="31">
        <f>+'Monthly Detail'!EC2</f>
        <v>0</v>
      </c>
      <c r="DE2" s="31">
        <f>+'Monthly Detail'!ED2</f>
        <v>0</v>
      </c>
      <c r="DF2" s="31">
        <f>+'Monthly Detail'!EE2</f>
        <v>0</v>
      </c>
      <c r="DG2" s="31">
        <f>+'Monthly Detail'!EF2</f>
        <v>0</v>
      </c>
      <c r="DH2" s="31">
        <f>+'Monthly Detail'!EG2</f>
        <v>0</v>
      </c>
      <c r="DI2" s="31">
        <f>+'Monthly Detail'!EH2</f>
        <v>0</v>
      </c>
      <c r="DJ2" s="31">
        <f>+'Monthly Detail'!EI2</f>
        <v>0</v>
      </c>
      <c r="DK2" s="31">
        <f>+'Monthly Detail'!EJ2</f>
        <v>0</v>
      </c>
      <c r="DL2" s="31"/>
      <c r="DM2" s="31"/>
      <c r="DN2" s="31"/>
    </row>
    <row r="3" spans="1:159" x14ac:dyDescent="0.3">
      <c r="A3" s="30"/>
      <c r="B3" s="30"/>
      <c r="C3" s="30"/>
      <c r="D3" s="30"/>
      <c r="E3" s="30"/>
      <c r="F3" s="30"/>
      <c r="G3" s="30"/>
      <c r="H3" s="167" t="str">
        <f>+"Q1 "&amp;H1</f>
        <v>Q1 2024</v>
      </c>
      <c r="I3" s="167" t="str">
        <f>+"Q1 "&amp;I1</f>
        <v>Q1 2024</v>
      </c>
      <c r="J3" s="167" t="str">
        <f>+"Q1 "&amp;J1</f>
        <v>Q1 2024</v>
      </c>
      <c r="K3" s="167" t="str">
        <f>+"Q2 "&amp;K1</f>
        <v>Q2 2024</v>
      </c>
      <c r="L3" s="267" t="str">
        <f>+"Q2 "&amp;L1</f>
        <v>Q2 2024</v>
      </c>
      <c r="M3" s="167" t="str">
        <f>+"Q2 "&amp;M1</f>
        <v>Q2 2024</v>
      </c>
      <c r="N3" s="167" t="str">
        <f>+"Q3 "&amp;N1</f>
        <v>Q3 2024</v>
      </c>
      <c r="O3" s="167" t="str">
        <f>+"Q3 "&amp;O1</f>
        <v>Q3 2025</v>
      </c>
      <c r="P3" s="167" t="str">
        <f>+"Q3 "&amp;P1</f>
        <v>Q3 2025</v>
      </c>
      <c r="Q3" s="167" t="str">
        <f>+"Q4 "&amp;Q1</f>
        <v>Q4 2025</v>
      </c>
      <c r="R3" s="167" t="str">
        <f>+"Q4 "&amp;R1</f>
        <v>Q4 2025</v>
      </c>
      <c r="S3" s="167" t="str">
        <f>+"Q4 "&amp;S1</f>
        <v>Q4 2025</v>
      </c>
      <c r="T3" s="167" t="str">
        <f>+"Q1 "&amp;T1</f>
        <v>Q1 2025</v>
      </c>
      <c r="U3" s="167" t="str">
        <f>+"Q1 "&amp;U1</f>
        <v>Q1 2025</v>
      </c>
      <c r="V3" s="167" t="str">
        <f>+"Q1 "&amp;V1</f>
        <v>Q1 2025</v>
      </c>
      <c r="W3" s="167" t="str">
        <f>+"Q2 "&amp;W1</f>
        <v>Q2 2025</v>
      </c>
      <c r="X3" s="167" t="str">
        <f>+"Q2 "&amp;X1</f>
        <v>Q2 2025</v>
      </c>
      <c r="Y3" s="167" t="str">
        <f>+"Q2 "&amp;Y1</f>
        <v>Q2 2025</v>
      </c>
      <c r="Z3" s="167" t="str">
        <f>+"Q3 "&amp;Z1</f>
        <v>Q3 2025</v>
      </c>
      <c r="AA3" s="167" t="str">
        <f>+"Q3 "&amp;AA1</f>
        <v>Q3 2026</v>
      </c>
      <c r="AB3" s="167" t="str">
        <f>+"Q3 "&amp;AB1</f>
        <v>Q3 2026</v>
      </c>
      <c r="AC3" s="167" t="str">
        <f>+"Q4 "&amp;AC1</f>
        <v>Q4 2026</v>
      </c>
      <c r="AD3" s="167" t="str">
        <f>+"Q4 "&amp;AD1</f>
        <v>Q4 2026</v>
      </c>
      <c r="AE3" s="167" t="str">
        <f>+"Q4 "&amp;AE1</f>
        <v>Q4 2026</v>
      </c>
      <c r="AF3" s="167" t="str">
        <f>+"Q1 "&amp;AF1</f>
        <v>Q1 2026</v>
      </c>
      <c r="AG3" s="167" t="str">
        <f>+"Q1 "&amp;AG1</f>
        <v>Q1 2026</v>
      </c>
      <c r="AH3" s="167" t="str">
        <f>+"Q1 "&amp;AH1</f>
        <v>Q1 2026</v>
      </c>
      <c r="AI3" s="167" t="str">
        <f>+"Q2 "&amp;AI1</f>
        <v>Q2 2026</v>
      </c>
      <c r="AJ3" s="167" t="str">
        <f>+"Q2 "&amp;AJ1</f>
        <v>Q2 2026</v>
      </c>
      <c r="AK3" s="167" t="str">
        <f>+"Q2 "&amp;AK1</f>
        <v>Q2 2026</v>
      </c>
      <c r="AL3" s="167" t="str">
        <f>+"Q3 "&amp;AL1</f>
        <v>Q3 2026</v>
      </c>
      <c r="AM3" s="488" t="str">
        <f>+"Q3 "&amp;AM1</f>
        <v>Q3 2027</v>
      </c>
      <c r="AN3" s="167" t="str">
        <f>+"Q3 "&amp;AN1</f>
        <v>Q3 2027</v>
      </c>
      <c r="AO3" s="167" t="str">
        <f>+"Q4 "&amp;AO1</f>
        <v>Q4 2027</v>
      </c>
      <c r="AP3" s="555" t="str">
        <f>+"Q4 "&amp;AP1</f>
        <v>Q4 2027</v>
      </c>
      <c r="AQ3" s="267" t="str">
        <f>+"Q4 "&amp;AQ1</f>
        <v>Q4 2027</v>
      </c>
      <c r="AR3" s="167" t="str">
        <f>+"Q1 "&amp;AR1</f>
        <v>Q1 2027</v>
      </c>
      <c r="AS3" s="167" t="str">
        <f>+"Q1 "&amp;AS1</f>
        <v>Q1 2027</v>
      </c>
      <c r="AT3" s="167" t="str">
        <f>+"Q1 "&amp;AT1</f>
        <v>Q1 2027</v>
      </c>
      <c r="AU3" s="167" t="str">
        <f>+"Q2 "&amp;AU1</f>
        <v>Q2 2027</v>
      </c>
      <c r="AV3" s="167" t="str">
        <f>+"Q2 "&amp;AV1</f>
        <v>Q2 2027</v>
      </c>
      <c r="AW3" s="167" t="str">
        <f>+"Q2 "&amp;AW1</f>
        <v>Q2 2027</v>
      </c>
      <c r="AX3" s="167" t="str">
        <f>+"Q3 "&amp;AX1</f>
        <v>Q3 2027</v>
      </c>
      <c r="AY3" s="167" t="str">
        <f>+"Q3 "&amp;AY1</f>
        <v>Q3 2028</v>
      </c>
      <c r="AZ3" s="167" t="str">
        <f>+"Q3 "&amp;AZ1</f>
        <v>Q3 2028</v>
      </c>
      <c r="BA3" s="167" t="str">
        <f>+"Q4 "&amp;BA1</f>
        <v>Q4 2028</v>
      </c>
      <c r="BB3" s="167" t="str">
        <f>+"Q4 "&amp;BB1</f>
        <v>Q4 2028</v>
      </c>
      <c r="BC3" s="267" t="str">
        <f>+"Q4 "&amp;BC1</f>
        <v>Q4 2028</v>
      </c>
      <c r="BD3" s="167" t="str">
        <f>+"Q1 "&amp;BD1</f>
        <v>Q1 2028</v>
      </c>
      <c r="BE3" s="167" t="str">
        <f>+"Q1 "&amp;BE1</f>
        <v>Q1 2028</v>
      </c>
      <c r="BF3" s="167" t="str">
        <f>+"Q1 "&amp;BF1</f>
        <v>Q1 2028</v>
      </c>
      <c r="BG3" s="167" t="str">
        <f>+"Q2 "&amp;BG1</f>
        <v>Q2 2028</v>
      </c>
      <c r="BH3" s="167" t="str">
        <f>+"Q2 "&amp;BH1</f>
        <v>Q2 2028</v>
      </c>
      <c r="BI3" s="167" t="str">
        <f>+"Q2 "&amp;BI1</f>
        <v>Q2 2028</v>
      </c>
      <c r="BJ3" s="167" t="str">
        <f>+"Q3 "&amp;BJ1</f>
        <v>Q3 2028</v>
      </c>
      <c r="BK3" s="167" t="str">
        <f>+"Q3 "&amp;BK1</f>
        <v>Q3 2029</v>
      </c>
      <c r="BL3" s="167" t="str">
        <f>+"Q3 "&amp;BL1</f>
        <v>Q3 2029</v>
      </c>
      <c r="BM3" s="167" t="str">
        <f>+"Q4 "&amp;BM1</f>
        <v>Q4 2029</v>
      </c>
      <c r="BN3" s="167" t="str">
        <f>+"Q4 "&amp;BN1</f>
        <v>Q4 2029</v>
      </c>
      <c r="BO3" s="267" t="str">
        <f>+"Q4 "&amp;BO1</f>
        <v>Q4 2029</v>
      </c>
      <c r="BP3" s="167" t="str">
        <f>+"Q1 "&amp;BP1</f>
        <v>Q1 2029</v>
      </c>
      <c r="BQ3" s="167" t="str">
        <f>+"Q1 "&amp;BQ1</f>
        <v>Q1 2029</v>
      </c>
      <c r="BR3" s="167" t="str">
        <f>+"Q1 "&amp;BR1</f>
        <v>Q1 2029</v>
      </c>
      <c r="BS3" s="167" t="str">
        <f>+"Q2 "&amp;BS1</f>
        <v>Q2 2029</v>
      </c>
      <c r="BT3" s="167" t="str">
        <f>+"Q2 "&amp;BT1</f>
        <v>Q2 2029</v>
      </c>
      <c r="BU3" s="167" t="str">
        <f>+"Q2 "&amp;BU1</f>
        <v>Q2 2029</v>
      </c>
      <c r="BV3" s="167" t="str">
        <f>+"Q3 "&amp;BV1</f>
        <v>Q3 2029</v>
      </c>
      <c r="BW3" s="167" t="str">
        <f>+"Q3 "&amp;BW1</f>
        <v>Q3 2030</v>
      </c>
      <c r="BX3" s="167" t="str">
        <f>+"Q3 "&amp;BX1</f>
        <v>Q3 2030</v>
      </c>
      <c r="BY3" s="167" t="str">
        <f>+"Q4 "&amp;BY1</f>
        <v>Q4 2030</v>
      </c>
      <c r="BZ3" s="167" t="str">
        <f>+"Q4 "&amp;BZ1</f>
        <v>Q4 2030</v>
      </c>
      <c r="CA3" s="267" t="str">
        <f>+"Q4 "&amp;CA1</f>
        <v>Q4 2030</v>
      </c>
      <c r="CB3" s="167" t="str">
        <f>+"Q1 "&amp;CB1</f>
        <v>Q1 2030</v>
      </c>
      <c r="CC3" s="167" t="str">
        <f>+"Q1 "&amp;CC1</f>
        <v>Q1 2030</v>
      </c>
      <c r="CD3" s="167" t="str">
        <f>+"Q1 "&amp;CD1</f>
        <v>Q1 2030</v>
      </c>
      <c r="CE3" s="167" t="str">
        <f>+"Q2 "&amp;CE1</f>
        <v>Q2 2030</v>
      </c>
      <c r="CF3" s="167" t="str">
        <f>+"Q2 "&amp;CF1</f>
        <v>Q2 2030</v>
      </c>
      <c r="CG3" s="167" t="str">
        <f>+"Q2 "&amp;CG1</f>
        <v>Q2 2030</v>
      </c>
      <c r="CH3" s="167" t="str">
        <f>+"Q3 "&amp;CH1</f>
        <v>Q3 2030</v>
      </c>
      <c r="CI3" s="167" t="str">
        <f>+"Q3 "&amp;CI1</f>
        <v>Q3 2031</v>
      </c>
      <c r="CJ3" s="167" t="str">
        <f>+"Q3 "&amp;CJ1</f>
        <v>Q3 2031</v>
      </c>
      <c r="CK3" s="167" t="str">
        <f>+"Q4 "&amp;CK1</f>
        <v>Q4 2031</v>
      </c>
      <c r="CL3" s="167" t="str">
        <f>+"Q4 "&amp;CL1</f>
        <v>Q4 2031</v>
      </c>
      <c r="CM3" s="267" t="str">
        <f>+"Q4 "&amp;CM1</f>
        <v>Q4 2031</v>
      </c>
      <c r="CN3" s="167" t="str">
        <f>+"Q1 "&amp;CN1</f>
        <v>Q1 2031</v>
      </c>
      <c r="CO3" s="167" t="str">
        <f>+"Q1 "&amp;CO1</f>
        <v>Q1 2031</v>
      </c>
      <c r="CP3" s="167" t="str">
        <f>+"Q1 "&amp;CP1</f>
        <v>Q1 2031</v>
      </c>
      <c r="CQ3" s="167" t="str">
        <f>+"Q2 "&amp;CQ1</f>
        <v>Q2 2031</v>
      </c>
      <c r="CR3" s="167" t="str">
        <f>+"Q2 "&amp;CR1</f>
        <v>Q2 2031</v>
      </c>
      <c r="CS3" s="167" t="str">
        <f>+"Q2 "&amp;CS1</f>
        <v>Q2 2031</v>
      </c>
      <c r="CT3" s="167" t="str">
        <f>+"Q3 "&amp;CT1</f>
        <v>Q3 2031</v>
      </c>
      <c r="CU3" s="167" t="str">
        <f>+"Q3 "&amp;CU1</f>
        <v>Q3 2032</v>
      </c>
      <c r="CV3" s="167" t="str">
        <f>+"Q3 "&amp;CV1</f>
        <v>Q3 2032</v>
      </c>
      <c r="CW3" s="167" t="str">
        <f>+"Q4 "&amp;CW1</f>
        <v>Q4 2032</v>
      </c>
      <c r="CX3" s="167" t="str">
        <f>+"Q4 "&amp;CX1</f>
        <v>Q4 2032</v>
      </c>
      <c r="CY3" s="267" t="str">
        <f>+"Q4 "&amp;CY1</f>
        <v>Q4 2032</v>
      </c>
      <c r="CZ3" s="167" t="str">
        <f>+"Q1 "&amp;CZ1</f>
        <v>Q1 2032</v>
      </c>
      <c r="DA3" s="167" t="str">
        <f>+"Q1 "&amp;DA1</f>
        <v>Q1 2032</v>
      </c>
      <c r="DB3" s="167" t="str">
        <f>+"Q1 "&amp;DB1</f>
        <v>Q1 2032</v>
      </c>
      <c r="DC3" s="167" t="str">
        <f>+"Q2 "&amp;DC1</f>
        <v>Q2 2032</v>
      </c>
      <c r="DD3" s="167" t="str">
        <f>+"Q2 "&amp;DD1</f>
        <v>Q2 2032</v>
      </c>
      <c r="DE3" s="167" t="str">
        <f>+"Q2 "&amp;DE1</f>
        <v>Q2 2032</v>
      </c>
      <c r="DF3" s="167" t="str">
        <f>+"Q3 "&amp;DF1</f>
        <v>Q3 2032</v>
      </c>
      <c r="DG3" s="167" t="str">
        <f>+"Q3 "&amp;DG1</f>
        <v>Q3 2033</v>
      </c>
      <c r="DH3" s="167" t="str">
        <f>+"Q3 "&amp;DH1</f>
        <v>Q3 2033</v>
      </c>
      <c r="DI3" s="167" t="str">
        <f>+"Q4 "&amp;DI1</f>
        <v>Q4 2033</v>
      </c>
      <c r="DJ3" s="167" t="str">
        <f>+"Q4 "&amp;DJ1</f>
        <v>Q4 2033</v>
      </c>
      <c r="DK3" s="167" t="str">
        <f>+"Q4 "&amp;DK1</f>
        <v>Q4 2033</v>
      </c>
      <c r="DL3" s="31"/>
      <c r="DM3" s="31"/>
      <c r="DN3" s="31"/>
    </row>
    <row r="4" spans="1:159" ht="15" thickBot="1" x14ac:dyDescent="0.35">
      <c r="A4" s="32"/>
      <c r="B4" s="33"/>
      <c r="C4" s="33"/>
      <c r="D4" s="33"/>
      <c r="E4" s="33"/>
      <c r="F4" s="33"/>
      <c r="G4" s="33"/>
      <c r="H4" s="556">
        <v>45473</v>
      </c>
      <c r="I4" s="556">
        <f>+EOMONTH(H4,1)</f>
        <v>45504</v>
      </c>
      <c r="J4" s="556">
        <f t="shared" ref="J4:BU4" si="3">+EOMONTH(I4,1)</f>
        <v>45535</v>
      </c>
      <c r="K4" s="34">
        <f t="shared" si="3"/>
        <v>45565</v>
      </c>
      <c r="L4" s="268">
        <f t="shared" si="3"/>
        <v>45596</v>
      </c>
      <c r="M4" s="34">
        <f t="shared" si="3"/>
        <v>45626</v>
      </c>
      <c r="N4" s="34">
        <f t="shared" si="3"/>
        <v>45657</v>
      </c>
      <c r="O4" s="34">
        <f t="shared" si="3"/>
        <v>45688</v>
      </c>
      <c r="P4" s="34">
        <f t="shared" si="3"/>
        <v>45716</v>
      </c>
      <c r="Q4" s="34">
        <f t="shared" si="3"/>
        <v>45747</v>
      </c>
      <c r="R4" s="34">
        <f t="shared" si="3"/>
        <v>45777</v>
      </c>
      <c r="S4" s="34">
        <f t="shared" si="3"/>
        <v>45808</v>
      </c>
      <c r="T4" s="165">
        <f t="shared" si="3"/>
        <v>45838</v>
      </c>
      <c r="U4" s="34">
        <f t="shared" si="3"/>
        <v>45869</v>
      </c>
      <c r="V4" s="34">
        <f t="shared" si="3"/>
        <v>45900</v>
      </c>
      <c r="W4" s="34">
        <f t="shared" si="3"/>
        <v>45930</v>
      </c>
      <c r="X4" s="34">
        <f t="shared" si="3"/>
        <v>45961</v>
      </c>
      <c r="Y4" s="34">
        <f t="shared" si="3"/>
        <v>45991</v>
      </c>
      <c r="Z4" s="34">
        <f t="shared" si="3"/>
        <v>46022</v>
      </c>
      <c r="AA4" s="34">
        <f>+EOMONTH(Z4,1)</f>
        <v>46053</v>
      </c>
      <c r="AB4" s="34">
        <f t="shared" si="3"/>
        <v>46081</v>
      </c>
      <c r="AC4" s="34">
        <f t="shared" si="3"/>
        <v>46112</v>
      </c>
      <c r="AD4" s="34">
        <f t="shared" si="3"/>
        <v>46142</v>
      </c>
      <c r="AE4" s="34">
        <f t="shared" si="3"/>
        <v>46173</v>
      </c>
      <c r="AF4" s="34">
        <f t="shared" si="3"/>
        <v>46203</v>
      </c>
      <c r="AG4" s="34">
        <f t="shared" si="3"/>
        <v>46234</v>
      </c>
      <c r="AH4" s="34">
        <f t="shared" si="3"/>
        <v>46265</v>
      </c>
      <c r="AI4" s="34">
        <f t="shared" si="3"/>
        <v>46295</v>
      </c>
      <c r="AJ4" s="268">
        <f t="shared" si="3"/>
        <v>46326</v>
      </c>
      <c r="AK4" s="34">
        <f t="shared" si="3"/>
        <v>46356</v>
      </c>
      <c r="AL4" s="34">
        <f t="shared" si="3"/>
        <v>46387</v>
      </c>
      <c r="AM4" s="489">
        <f t="shared" si="3"/>
        <v>46418</v>
      </c>
      <c r="AN4" s="34">
        <f t="shared" si="3"/>
        <v>46446</v>
      </c>
      <c r="AO4" s="34">
        <f t="shared" si="3"/>
        <v>46477</v>
      </c>
      <c r="AP4" s="54">
        <f t="shared" si="3"/>
        <v>46507</v>
      </c>
      <c r="AQ4" s="268">
        <f t="shared" si="3"/>
        <v>46538</v>
      </c>
      <c r="AR4" s="34">
        <f t="shared" si="3"/>
        <v>46568</v>
      </c>
      <c r="AS4" s="34">
        <f t="shared" si="3"/>
        <v>46599</v>
      </c>
      <c r="AT4" s="34">
        <f t="shared" si="3"/>
        <v>46630</v>
      </c>
      <c r="AU4" s="34">
        <f t="shared" si="3"/>
        <v>46660</v>
      </c>
      <c r="AV4" s="34">
        <f t="shared" si="3"/>
        <v>46691</v>
      </c>
      <c r="AW4" s="34">
        <f t="shared" si="3"/>
        <v>46721</v>
      </c>
      <c r="AX4" s="34">
        <f t="shared" si="3"/>
        <v>46752</v>
      </c>
      <c r="AY4" s="34">
        <f t="shared" si="3"/>
        <v>46783</v>
      </c>
      <c r="AZ4" s="34">
        <f t="shared" si="3"/>
        <v>46812</v>
      </c>
      <c r="BA4" s="34">
        <f t="shared" si="3"/>
        <v>46843</v>
      </c>
      <c r="BB4" s="34">
        <f t="shared" si="3"/>
        <v>46873</v>
      </c>
      <c r="BC4" s="268">
        <f t="shared" si="3"/>
        <v>46904</v>
      </c>
      <c r="BD4" s="34">
        <f t="shared" si="3"/>
        <v>46934</v>
      </c>
      <c r="BE4" s="34">
        <f t="shared" si="3"/>
        <v>46965</v>
      </c>
      <c r="BF4" s="34">
        <f t="shared" si="3"/>
        <v>46996</v>
      </c>
      <c r="BG4" s="34">
        <f t="shared" si="3"/>
        <v>47026</v>
      </c>
      <c r="BH4" s="34">
        <f t="shared" si="3"/>
        <v>47057</v>
      </c>
      <c r="BI4" s="34">
        <f t="shared" si="3"/>
        <v>47087</v>
      </c>
      <c r="BJ4" s="34">
        <f t="shared" si="3"/>
        <v>47118</v>
      </c>
      <c r="BK4" s="34">
        <f t="shared" si="3"/>
        <v>47149</v>
      </c>
      <c r="BL4" s="34">
        <f t="shared" si="3"/>
        <v>47177</v>
      </c>
      <c r="BM4" s="34">
        <f t="shared" si="3"/>
        <v>47208</v>
      </c>
      <c r="BN4" s="34">
        <f t="shared" si="3"/>
        <v>47238</v>
      </c>
      <c r="BO4" s="268">
        <f t="shared" si="3"/>
        <v>47269</v>
      </c>
      <c r="BP4" s="34">
        <f t="shared" si="3"/>
        <v>47299</v>
      </c>
      <c r="BQ4" s="34">
        <f t="shared" si="3"/>
        <v>47330</v>
      </c>
      <c r="BR4" s="34">
        <f t="shared" si="3"/>
        <v>47361</v>
      </c>
      <c r="BS4" s="34">
        <f t="shared" si="3"/>
        <v>47391</v>
      </c>
      <c r="BT4" s="34">
        <f t="shared" si="3"/>
        <v>47422</v>
      </c>
      <c r="BU4" s="34">
        <f t="shared" si="3"/>
        <v>47452</v>
      </c>
      <c r="BV4" s="34">
        <f t="shared" ref="BV4:DK4" si="4">+EOMONTH(BU4,1)</f>
        <v>47483</v>
      </c>
      <c r="BW4" s="34">
        <f t="shared" si="4"/>
        <v>47514</v>
      </c>
      <c r="BX4" s="34">
        <f t="shared" si="4"/>
        <v>47542</v>
      </c>
      <c r="BY4" s="34">
        <f t="shared" si="4"/>
        <v>47573</v>
      </c>
      <c r="BZ4" s="34">
        <f t="shared" si="4"/>
        <v>47603</v>
      </c>
      <c r="CA4" s="268">
        <f t="shared" si="4"/>
        <v>47634</v>
      </c>
      <c r="CB4" s="34">
        <f t="shared" si="4"/>
        <v>47664</v>
      </c>
      <c r="CC4" s="34">
        <f t="shared" si="4"/>
        <v>47695</v>
      </c>
      <c r="CD4" s="34">
        <f t="shared" si="4"/>
        <v>47726</v>
      </c>
      <c r="CE4" s="34">
        <f t="shared" si="4"/>
        <v>47756</v>
      </c>
      <c r="CF4" s="34">
        <f t="shared" si="4"/>
        <v>47787</v>
      </c>
      <c r="CG4" s="34">
        <f t="shared" si="4"/>
        <v>47817</v>
      </c>
      <c r="CH4" s="34">
        <f t="shared" si="4"/>
        <v>47848</v>
      </c>
      <c r="CI4" s="34">
        <f t="shared" si="4"/>
        <v>47879</v>
      </c>
      <c r="CJ4" s="34">
        <f t="shared" si="4"/>
        <v>47907</v>
      </c>
      <c r="CK4" s="34">
        <f t="shared" si="4"/>
        <v>47938</v>
      </c>
      <c r="CL4" s="34">
        <f t="shared" si="4"/>
        <v>47968</v>
      </c>
      <c r="CM4" s="268">
        <f t="shared" si="4"/>
        <v>47999</v>
      </c>
      <c r="CN4" s="34">
        <f t="shared" si="4"/>
        <v>48029</v>
      </c>
      <c r="CO4" s="34">
        <f t="shared" si="4"/>
        <v>48060</v>
      </c>
      <c r="CP4" s="34">
        <f t="shared" si="4"/>
        <v>48091</v>
      </c>
      <c r="CQ4" s="34">
        <f t="shared" si="4"/>
        <v>48121</v>
      </c>
      <c r="CR4" s="34">
        <f t="shared" si="4"/>
        <v>48152</v>
      </c>
      <c r="CS4" s="34">
        <f t="shared" si="4"/>
        <v>48182</v>
      </c>
      <c r="CT4" s="34">
        <f t="shared" si="4"/>
        <v>48213</v>
      </c>
      <c r="CU4" s="34">
        <f t="shared" si="4"/>
        <v>48244</v>
      </c>
      <c r="CV4" s="34">
        <f t="shared" si="4"/>
        <v>48273</v>
      </c>
      <c r="CW4" s="34">
        <f t="shared" si="4"/>
        <v>48304</v>
      </c>
      <c r="CX4" s="34">
        <f t="shared" si="4"/>
        <v>48334</v>
      </c>
      <c r="CY4" s="268">
        <f t="shared" si="4"/>
        <v>48365</v>
      </c>
      <c r="CZ4" s="34">
        <f t="shared" si="4"/>
        <v>48395</v>
      </c>
      <c r="DA4" s="34">
        <f t="shared" si="4"/>
        <v>48426</v>
      </c>
      <c r="DB4" s="34">
        <f t="shared" si="4"/>
        <v>48457</v>
      </c>
      <c r="DC4" s="34">
        <f t="shared" si="4"/>
        <v>48487</v>
      </c>
      <c r="DD4" s="34">
        <f t="shared" si="4"/>
        <v>48518</v>
      </c>
      <c r="DE4" s="34">
        <f t="shared" si="4"/>
        <v>48548</v>
      </c>
      <c r="DF4" s="34">
        <f t="shared" si="4"/>
        <v>48579</v>
      </c>
      <c r="DG4" s="34">
        <f t="shared" si="4"/>
        <v>48610</v>
      </c>
      <c r="DH4" s="34">
        <f t="shared" si="4"/>
        <v>48638</v>
      </c>
      <c r="DI4" s="34">
        <f t="shared" si="4"/>
        <v>48669</v>
      </c>
      <c r="DJ4" s="34">
        <f t="shared" si="4"/>
        <v>48699</v>
      </c>
      <c r="DK4" s="34">
        <f t="shared" si="4"/>
        <v>48730</v>
      </c>
      <c r="DL4" s="34"/>
      <c r="DM4" s="34"/>
      <c r="DN4" s="54"/>
    </row>
    <row r="5" spans="1:159" x14ac:dyDescent="0.3">
      <c r="L5" s="269"/>
    </row>
    <row r="6" spans="1:159" x14ac:dyDescent="0.3">
      <c r="G6" s="172">
        <v>45443</v>
      </c>
      <c r="H6" s="172">
        <v>45473</v>
      </c>
      <c r="I6" s="172">
        <f>+EOMONTH(H6,1)</f>
        <v>45504</v>
      </c>
      <c r="J6" s="172">
        <f t="shared" ref="J6:BU6" si="5">+EOMONTH(I6,1)</f>
        <v>45535</v>
      </c>
      <c r="K6" s="172">
        <f t="shared" si="5"/>
        <v>45565</v>
      </c>
      <c r="L6" s="590">
        <f t="shared" si="5"/>
        <v>45596</v>
      </c>
      <c r="M6" s="172">
        <f t="shared" si="5"/>
        <v>45626</v>
      </c>
      <c r="N6" s="172">
        <f t="shared" si="5"/>
        <v>45657</v>
      </c>
      <c r="O6" s="172">
        <f t="shared" si="5"/>
        <v>45688</v>
      </c>
      <c r="P6" s="172">
        <f t="shared" si="5"/>
        <v>45716</v>
      </c>
      <c r="Q6" s="172">
        <f t="shared" si="5"/>
        <v>45747</v>
      </c>
      <c r="R6" s="172">
        <f t="shared" si="5"/>
        <v>45777</v>
      </c>
      <c r="S6" s="172">
        <f t="shared" si="5"/>
        <v>45808</v>
      </c>
      <c r="T6" s="172">
        <f t="shared" si="5"/>
        <v>45838</v>
      </c>
      <c r="U6" s="172">
        <f t="shared" si="5"/>
        <v>45869</v>
      </c>
      <c r="V6" s="172">
        <f t="shared" si="5"/>
        <v>45900</v>
      </c>
      <c r="W6" s="172">
        <f t="shared" si="5"/>
        <v>45930</v>
      </c>
      <c r="X6" s="172">
        <f t="shared" si="5"/>
        <v>45961</v>
      </c>
      <c r="Y6" s="172">
        <f t="shared" si="5"/>
        <v>45991</v>
      </c>
      <c r="Z6" s="172">
        <f t="shared" si="5"/>
        <v>46022</v>
      </c>
      <c r="AA6" s="172">
        <f t="shared" si="5"/>
        <v>46053</v>
      </c>
      <c r="AB6" s="172">
        <f t="shared" si="5"/>
        <v>46081</v>
      </c>
      <c r="AC6" s="172">
        <f t="shared" si="5"/>
        <v>46112</v>
      </c>
      <c r="AD6" s="172">
        <f t="shared" si="5"/>
        <v>46142</v>
      </c>
      <c r="AE6" s="172">
        <f t="shared" si="5"/>
        <v>46173</v>
      </c>
      <c r="AF6" s="172">
        <f t="shared" si="5"/>
        <v>46203</v>
      </c>
      <c r="AG6" s="172">
        <f t="shared" si="5"/>
        <v>46234</v>
      </c>
      <c r="AH6" s="172">
        <f t="shared" si="5"/>
        <v>46265</v>
      </c>
      <c r="AI6" s="172">
        <f t="shared" si="5"/>
        <v>46295</v>
      </c>
      <c r="AJ6" s="172">
        <f t="shared" si="5"/>
        <v>46326</v>
      </c>
      <c r="AK6" s="172">
        <f t="shared" si="5"/>
        <v>46356</v>
      </c>
      <c r="AL6" s="172">
        <f t="shared" si="5"/>
        <v>46387</v>
      </c>
      <c r="AM6" s="172">
        <f t="shared" si="5"/>
        <v>46418</v>
      </c>
      <c r="AN6" s="172">
        <f t="shared" si="5"/>
        <v>46446</v>
      </c>
      <c r="AO6" s="172">
        <f t="shared" si="5"/>
        <v>46477</v>
      </c>
      <c r="AP6" s="172">
        <f t="shared" si="5"/>
        <v>46507</v>
      </c>
      <c r="AQ6" s="172">
        <f t="shared" si="5"/>
        <v>46538</v>
      </c>
      <c r="AR6" s="172">
        <f t="shared" si="5"/>
        <v>46568</v>
      </c>
      <c r="AS6" s="172">
        <f t="shared" si="5"/>
        <v>46599</v>
      </c>
      <c r="AT6" s="172">
        <f t="shared" si="5"/>
        <v>46630</v>
      </c>
      <c r="AU6" s="172">
        <f t="shared" si="5"/>
        <v>46660</v>
      </c>
      <c r="AV6" s="172">
        <f t="shared" si="5"/>
        <v>46691</v>
      </c>
      <c r="AW6" s="172">
        <f t="shared" si="5"/>
        <v>46721</v>
      </c>
      <c r="AX6" s="172">
        <f t="shared" si="5"/>
        <v>46752</v>
      </c>
      <c r="AY6" s="172">
        <f t="shared" si="5"/>
        <v>46783</v>
      </c>
      <c r="AZ6" s="172">
        <f t="shared" si="5"/>
        <v>46812</v>
      </c>
      <c r="BA6" s="172">
        <f t="shared" si="5"/>
        <v>46843</v>
      </c>
      <c r="BB6" s="172">
        <f t="shared" si="5"/>
        <v>46873</v>
      </c>
      <c r="BC6" s="172">
        <f t="shared" si="5"/>
        <v>46904</v>
      </c>
      <c r="BD6" s="172">
        <f t="shared" si="5"/>
        <v>46934</v>
      </c>
      <c r="BE6" s="172">
        <f t="shared" si="5"/>
        <v>46965</v>
      </c>
      <c r="BF6" s="172">
        <f t="shared" si="5"/>
        <v>46996</v>
      </c>
      <c r="BG6" s="172">
        <f t="shared" si="5"/>
        <v>47026</v>
      </c>
      <c r="BH6" s="172">
        <f t="shared" si="5"/>
        <v>47057</v>
      </c>
      <c r="BI6" s="172">
        <f t="shared" si="5"/>
        <v>47087</v>
      </c>
      <c r="BJ6" s="172">
        <f t="shared" si="5"/>
        <v>47118</v>
      </c>
      <c r="BK6" s="172">
        <f t="shared" si="5"/>
        <v>47149</v>
      </c>
      <c r="BL6" s="172">
        <f t="shared" si="5"/>
        <v>47177</v>
      </c>
      <c r="BM6" s="172">
        <f t="shared" si="5"/>
        <v>47208</v>
      </c>
      <c r="BN6" s="172">
        <f t="shared" si="5"/>
        <v>47238</v>
      </c>
      <c r="BO6" s="172">
        <f t="shared" si="5"/>
        <v>47269</v>
      </c>
      <c r="BP6" s="172">
        <f t="shared" si="5"/>
        <v>47299</v>
      </c>
      <c r="BQ6" s="172">
        <f t="shared" si="5"/>
        <v>47330</v>
      </c>
      <c r="BR6" s="172">
        <f t="shared" si="5"/>
        <v>47361</v>
      </c>
      <c r="BS6" s="172">
        <f t="shared" si="5"/>
        <v>47391</v>
      </c>
      <c r="BT6" s="172">
        <f t="shared" si="5"/>
        <v>47422</v>
      </c>
      <c r="BU6" s="172">
        <f t="shared" si="5"/>
        <v>47452</v>
      </c>
      <c r="BV6" s="172">
        <f t="shared" ref="BV6:EG6" si="6">+EOMONTH(BU6,1)</f>
        <v>47483</v>
      </c>
      <c r="BW6" s="172">
        <f t="shared" si="6"/>
        <v>47514</v>
      </c>
      <c r="BX6" s="172">
        <f t="shared" si="6"/>
        <v>47542</v>
      </c>
      <c r="BY6" s="172">
        <f t="shared" si="6"/>
        <v>47573</v>
      </c>
      <c r="BZ6" s="172">
        <f t="shared" si="6"/>
        <v>47603</v>
      </c>
      <c r="CA6" s="172">
        <f t="shared" si="6"/>
        <v>47634</v>
      </c>
      <c r="CB6" s="172">
        <f t="shared" si="6"/>
        <v>47664</v>
      </c>
      <c r="CC6" s="172">
        <f t="shared" si="6"/>
        <v>47695</v>
      </c>
      <c r="CD6" s="172">
        <f t="shared" si="6"/>
        <v>47726</v>
      </c>
      <c r="CE6" s="172">
        <f t="shared" si="6"/>
        <v>47756</v>
      </c>
      <c r="CF6" s="172">
        <f t="shared" si="6"/>
        <v>47787</v>
      </c>
      <c r="CG6" s="172">
        <f t="shared" si="6"/>
        <v>47817</v>
      </c>
      <c r="CH6" s="172">
        <f t="shared" si="6"/>
        <v>47848</v>
      </c>
      <c r="CI6" s="172">
        <f t="shared" si="6"/>
        <v>47879</v>
      </c>
      <c r="CJ6" s="172">
        <f t="shared" si="6"/>
        <v>47907</v>
      </c>
      <c r="CK6" s="172">
        <f t="shared" si="6"/>
        <v>47938</v>
      </c>
      <c r="CL6" s="172">
        <f t="shared" si="6"/>
        <v>47968</v>
      </c>
      <c r="CM6" s="172">
        <f t="shared" si="6"/>
        <v>47999</v>
      </c>
      <c r="CN6" s="172">
        <f t="shared" si="6"/>
        <v>48029</v>
      </c>
      <c r="CO6" s="172">
        <f t="shared" si="6"/>
        <v>48060</v>
      </c>
      <c r="CP6" s="172">
        <f t="shared" si="6"/>
        <v>48091</v>
      </c>
      <c r="CQ6" s="172">
        <f t="shared" si="6"/>
        <v>48121</v>
      </c>
      <c r="CR6" s="172">
        <f t="shared" si="6"/>
        <v>48152</v>
      </c>
      <c r="CS6" s="172">
        <f t="shared" si="6"/>
        <v>48182</v>
      </c>
      <c r="CT6" s="172">
        <f t="shared" si="6"/>
        <v>48213</v>
      </c>
      <c r="CU6" s="172">
        <f t="shared" si="6"/>
        <v>48244</v>
      </c>
      <c r="CV6" s="172">
        <f t="shared" si="6"/>
        <v>48273</v>
      </c>
      <c r="CW6" s="172">
        <f t="shared" si="6"/>
        <v>48304</v>
      </c>
      <c r="CX6" s="172">
        <f t="shared" si="6"/>
        <v>48334</v>
      </c>
      <c r="CY6" s="172">
        <f t="shared" si="6"/>
        <v>48365</v>
      </c>
      <c r="CZ6" s="172">
        <f t="shared" si="6"/>
        <v>48395</v>
      </c>
      <c r="DA6" s="172">
        <f t="shared" si="6"/>
        <v>48426</v>
      </c>
      <c r="DB6" s="172">
        <f t="shared" si="6"/>
        <v>48457</v>
      </c>
      <c r="DC6" s="172">
        <f t="shared" si="6"/>
        <v>48487</v>
      </c>
      <c r="DD6" s="172">
        <f t="shared" si="6"/>
        <v>48518</v>
      </c>
      <c r="DE6" s="172">
        <f t="shared" si="6"/>
        <v>48548</v>
      </c>
      <c r="DF6" s="172">
        <f t="shared" si="6"/>
        <v>48579</v>
      </c>
      <c r="DG6" s="172">
        <f t="shared" si="6"/>
        <v>48610</v>
      </c>
      <c r="DH6" s="172">
        <f t="shared" si="6"/>
        <v>48638</v>
      </c>
      <c r="DI6" s="172">
        <f t="shared" si="6"/>
        <v>48669</v>
      </c>
      <c r="DJ6" s="172">
        <f t="shared" si="6"/>
        <v>48699</v>
      </c>
      <c r="DK6" s="172">
        <f t="shared" si="6"/>
        <v>48730</v>
      </c>
      <c r="DL6" s="172">
        <f t="shared" si="6"/>
        <v>48760</v>
      </c>
      <c r="DM6" s="172">
        <f t="shared" si="6"/>
        <v>48791</v>
      </c>
      <c r="DN6" s="172">
        <f t="shared" si="6"/>
        <v>48822</v>
      </c>
      <c r="DO6" s="172">
        <f t="shared" si="6"/>
        <v>48852</v>
      </c>
      <c r="DP6" s="172">
        <f t="shared" si="6"/>
        <v>48883</v>
      </c>
      <c r="DQ6" s="172">
        <f t="shared" si="6"/>
        <v>48913</v>
      </c>
      <c r="DR6" s="172">
        <f t="shared" si="6"/>
        <v>48944</v>
      </c>
      <c r="DS6" s="172">
        <f t="shared" si="6"/>
        <v>48975</v>
      </c>
      <c r="DT6" s="172">
        <f t="shared" si="6"/>
        <v>49003</v>
      </c>
      <c r="DU6" s="172">
        <f t="shared" si="6"/>
        <v>49034</v>
      </c>
      <c r="DV6" s="172">
        <f t="shared" si="6"/>
        <v>49064</v>
      </c>
      <c r="DW6" s="172">
        <f t="shared" si="6"/>
        <v>49095</v>
      </c>
      <c r="DX6" s="172">
        <f t="shared" si="6"/>
        <v>49125</v>
      </c>
      <c r="DY6" s="172">
        <f t="shared" si="6"/>
        <v>49156</v>
      </c>
      <c r="DZ6" s="172">
        <f t="shared" si="6"/>
        <v>49187</v>
      </c>
      <c r="EA6" s="172">
        <f t="shared" si="6"/>
        <v>49217</v>
      </c>
      <c r="EB6" s="172">
        <f t="shared" si="6"/>
        <v>49248</v>
      </c>
      <c r="EC6" s="172">
        <f t="shared" si="6"/>
        <v>49278</v>
      </c>
      <c r="ED6" s="172">
        <f t="shared" si="6"/>
        <v>49309</v>
      </c>
      <c r="EE6" s="172">
        <f t="shared" si="6"/>
        <v>49340</v>
      </c>
      <c r="EF6" s="172">
        <f t="shared" si="6"/>
        <v>49368</v>
      </c>
      <c r="EG6" s="172">
        <f t="shared" si="6"/>
        <v>49399</v>
      </c>
      <c r="EH6" s="172">
        <f t="shared" ref="EH6:FB6" si="7">+EOMONTH(EG6,1)</f>
        <v>49429</v>
      </c>
      <c r="EI6" s="172">
        <f t="shared" si="7"/>
        <v>49460</v>
      </c>
      <c r="EJ6" s="172">
        <f t="shared" si="7"/>
        <v>49490</v>
      </c>
      <c r="EK6" s="172">
        <f t="shared" si="7"/>
        <v>49521</v>
      </c>
      <c r="EL6" s="172">
        <f t="shared" si="7"/>
        <v>49552</v>
      </c>
      <c r="EM6" s="172">
        <f t="shared" si="7"/>
        <v>49582</v>
      </c>
      <c r="EN6" s="172">
        <f t="shared" si="7"/>
        <v>49613</v>
      </c>
      <c r="EO6" s="172">
        <f t="shared" si="7"/>
        <v>49643</v>
      </c>
      <c r="EP6" s="172">
        <f t="shared" si="7"/>
        <v>49674</v>
      </c>
      <c r="EQ6" s="172">
        <f t="shared" si="7"/>
        <v>49705</v>
      </c>
      <c r="ER6" s="172">
        <f t="shared" si="7"/>
        <v>49734</v>
      </c>
      <c r="ES6" s="172">
        <f t="shared" si="7"/>
        <v>49765</v>
      </c>
      <c r="ET6" s="172">
        <f t="shared" si="7"/>
        <v>49795</v>
      </c>
      <c r="EU6" s="172">
        <f t="shared" si="7"/>
        <v>49826</v>
      </c>
      <c r="EV6" s="172">
        <f t="shared" si="7"/>
        <v>49856</v>
      </c>
      <c r="EW6" s="172">
        <f t="shared" si="7"/>
        <v>49887</v>
      </c>
      <c r="EX6" s="172">
        <f t="shared" si="7"/>
        <v>49918</v>
      </c>
      <c r="EY6" s="172">
        <f t="shared" si="7"/>
        <v>49948</v>
      </c>
      <c r="EZ6" s="172">
        <f t="shared" si="7"/>
        <v>49979</v>
      </c>
      <c r="FA6" s="172">
        <f t="shared" si="7"/>
        <v>50009</v>
      </c>
      <c r="FB6" s="172">
        <f t="shared" si="7"/>
        <v>50040</v>
      </c>
      <c r="FC6" s="172"/>
    </row>
    <row r="7" spans="1:159" x14ac:dyDescent="0.3">
      <c r="B7" t="s">
        <v>260</v>
      </c>
      <c r="C7" t="s">
        <v>261</v>
      </c>
      <c r="D7" t="s">
        <v>262</v>
      </c>
      <c r="E7" t="s">
        <v>346</v>
      </c>
      <c r="L7" s="269"/>
    </row>
    <row r="8" spans="1:159" x14ac:dyDescent="0.3">
      <c r="B8" t="s">
        <v>335</v>
      </c>
      <c r="C8" t="s">
        <v>336</v>
      </c>
      <c r="D8">
        <v>10</v>
      </c>
      <c r="E8">
        <v>60</v>
      </c>
      <c r="G8" s="589">
        <v>0</v>
      </c>
      <c r="H8" s="589">
        <v>765</v>
      </c>
      <c r="I8" s="589">
        <v>394</v>
      </c>
      <c r="J8" s="597">
        <v>630</v>
      </c>
      <c r="K8" s="597">
        <v>210</v>
      </c>
      <c r="L8" s="591">
        <v>475</v>
      </c>
      <c r="M8" s="307">
        <f t="shared" ref="M8:BX8" si="8">+$D$8*((IF(M2="Trough",0.5*$E$8,IF(M2="Shoulder",0.9*$E$8,1.1*$E$8))))</f>
        <v>540</v>
      </c>
      <c r="N8" s="307">
        <f t="shared" si="8"/>
        <v>540</v>
      </c>
      <c r="O8" s="307">
        <f t="shared" si="8"/>
        <v>540</v>
      </c>
      <c r="P8" s="307">
        <f t="shared" si="8"/>
        <v>300</v>
      </c>
      <c r="Q8" s="307">
        <f t="shared" si="8"/>
        <v>540</v>
      </c>
      <c r="R8" s="307">
        <f t="shared" si="8"/>
        <v>660</v>
      </c>
      <c r="S8" s="307">
        <f t="shared" si="8"/>
        <v>660</v>
      </c>
      <c r="T8" s="307">
        <f t="shared" si="8"/>
        <v>540</v>
      </c>
      <c r="U8" s="307">
        <f t="shared" si="8"/>
        <v>300</v>
      </c>
      <c r="V8" s="307">
        <f t="shared" si="8"/>
        <v>540</v>
      </c>
      <c r="W8" s="307">
        <f t="shared" si="8"/>
        <v>300</v>
      </c>
      <c r="X8" s="307">
        <f t="shared" si="8"/>
        <v>540</v>
      </c>
      <c r="Y8" s="307">
        <f t="shared" si="8"/>
        <v>540</v>
      </c>
      <c r="Z8" s="307">
        <f t="shared" si="8"/>
        <v>540</v>
      </c>
      <c r="AA8" s="307">
        <f t="shared" si="8"/>
        <v>540</v>
      </c>
      <c r="AB8" s="307">
        <f t="shared" si="8"/>
        <v>300</v>
      </c>
      <c r="AC8" s="307">
        <f t="shared" si="8"/>
        <v>540</v>
      </c>
      <c r="AD8" s="307">
        <f t="shared" si="8"/>
        <v>660</v>
      </c>
      <c r="AE8" s="307">
        <f t="shared" si="8"/>
        <v>660</v>
      </c>
      <c r="AF8" s="307">
        <f t="shared" si="8"/>
        <v>540</v>
      </c>
      <c r="AG8" s="307">
        <f t="shared" si="8"/>
        <v>300</v>
      </c>
      <c r="AH8" s="307">
        <f t="shared" si="8"/>
        <v>540</v>
      </c>
      <c r="AI8" s="307">
        <f t="shared" si="8"/>
        <v>300</v>
      </c>
      <c r="AJ8" s="307">
        <f t="shared" si="8"/>
        <v>540</v>
      </c>
      <c r="AK8" s="307">
        <f t="shared" si="8"/>
        <v>540</v>
      </c>
      <c r="AL8" s="307">
        <f t="shared" si="8"/>
        <v>540</v>
      </c>
      <c r="AM8" s="307">
        <f t="shared" si="8"/>
        <v>540</v>
      </c>
      <c r="AN8" s="307">
        <f t="shared" si="8"/>
        <v>300</v>
      </c>
      <c r="AO8" s="307">
        <f t="shared" si="8"/>
        <v>540</v>
      </c>
      <c r="AP8" s="307">
        <f t="shared" si="8"/>
        <v>660</v>
      </c>
      <c r="AQ8" s="307">
        <f t="shared" si="8"/>
        <v>660</v>
      </c>
      <c r="AR8" s="307">
        <f t="shared" si="8"/>
        <v>540</v>
      </c>
      <c r="AS8" s="307">
        <f t="shared" si="8"/>
        <v>300</v>
      </c>
      <c r="AT8" s="307">
        <f t="shared" si="8"/>
        <v>540</v>
      </c>
      <c r="AU8" s="307">
        <f t="shared" si="8"/>
        <v>300</v>
      </c>
      <c r="AV8" s="307">
        <f t="shared" si="8"/>
        <v>540</v>
      </c>
      <c r="AW8" s="307">
        <f t="shared" si="8"/>
        <v>540</v>
      </c>
      <c r="AX8" s="307">
        <f t="shared" si="8"/>
        <v>540</v>
      </c>
      <c r="AY8" s="307">
        <f t="shared" si="8"/>
        <v>540</v>
      </c>
      <c r="AZ8" s="307">
        <f t="shared" si="8"/>
        <v>300</v>
      </c>
      <c r="BA8" s="307">
        <f t="shared" si="8"/>
        <v>540</v>
      </c>
      <c r="BB8" s="307">
        <f t="shared" si="8"/>
        <v>660</v>
      </c>
      <c r="BC8" s="307">
        <f t="shared" si="8"/>
        <v>660</v>
      </c>
      <c r="BD8" s="307">
        <f t="shared" si="8"/>
        <v>540</v>
      </c>
      <c r="BE8" s="307">
        <f t="shared" si="8"/>
        <v>300</v>
      </c>
      <c r="BF8" s="307">
        <f t="shared" si="8"/>
        <v>540</v>
      </c>
      <c r="BG8" s="307">
        <f t="shared" si="8"/>
        <v>300</v>
      </c>
      <c r="BH8" s="307">
        <f t="shared" si="8"/>
        <v>540</v>
      </c>
      <c r="BI8" s="307">
        <f t="shared" si="8"/>
        <v>540</v>
      </c>
      <c r="BJ8" s="307">
        <f t="shared" si="8"/>
        <v>540</v>
      </c>
      <c r="BK8" s="307">
        <f t="shared" si="8"/>
        <v>540</v>
      </c>
      <c r="BL8" s="307">
        <f t="shared" si="8"/>
        <v>300</v>
      </c>
      <c r="BM8" s="307">
        <f t="shared" si="8"/>
        <v>540</v>
      </c>
      <c r="BN8" s="307">
        <f t="shared" si="8"/>
        <v>660</v>
      </c>
      <c r="BO8" s="307">
        <f t="shared" si="8"/>
        <v>660</v>
      </c>
      <c r="BP8" s="307">
        <f t="shared" si="8"/>
        <v>540</v>
      </c>
      <c r="BQ8" s="307">
        <f t="shared" si="8"/>
        <v>300</v>
      </c>
      <c r="BR8" s="307">
        <f t="shared" si="8"/>
        <v>540</v>
      </c>
      <c r="BS8" s="307">
        <f t="shared" si="8"/>
        <v>300</v>
      </c>
      <c r="BT8" s="307">
        <f t="shared" si="8"/>
        <v>540</v>
      </c>
      <c r="BU8" s="307">
        <f t="shared" si="8"/>
        <v>540</v>
      </c>
      <c r="BV8" s="307">
        <f t="shared" si="8"/>
        <v>540</v>
      </c>
      <c r="BW8" s="307">
        <f t="shared" si="8"/>
        <v>540</v>
      </c>
      <c r="BX8" s="307">
        <f t="shared" si="8"/>
        <v>300</v>
      </c>
      <c r="BY8" s="307">
        <f t="shared" ref="BY8:EJ8" si="9">+$D$8*((IF(BY2="Trough",0.5*$E$8,IF(BY2="Shoulder",0.9*$E$8,1.1*$E$8))))</f>
        <v>540</v>
      </c>
      <c r="BZ8" s="307">
        <f t="shared" si="9"/>
        <v>660</v>
      </c>
      <c r="CA8" s="307">
        <f t="shared" si="9"/>
        <v>660</v>
      </c>
      <c r="CB8" s="307">
        <f t="shared" si="9"/>
        <v>540</v>
      </c>
      <c r="CC8" s="307">
        <f t="shared" si="9"/>
        <v>300</v>
      </c>
      <c r="CD8" s="307">
        <f t="shared" si="9"/>
        <v>540</v>
      </c>
      <c r="CE8" s="307">
        <f t="shared" si="9"/>
        <v>300</v>
      </c>
      <c r="CF8" s="307">
        <f t="shared" si="9"/>
        <v>540</v>
      </c>
      <c r="CG8" s="307">
        <f t="shared" si="9"/>
        <v>540</v>
      </c>
      <c r="CH8" s="307">
        <f t="shared" si="9"/>
        <v>540</v>
      </c>
      <c r="CI8" s="307">
        <f t="shared" si="9"/>
        <v>660</v>
      </c>
      <c r="CJ8" s="307">
        <f t="shared" si="9"/>
        <v>660</v>
      </c>
      <c r="CK8" s="307">
        <f t="shared" si="9"/>
        <v>660</v>
      </c>
      <c r="CL8" s="307">
        <f t="shared" si="9"/>
        <v>660</v>
      </c>
      <c r="CM8" s="307">
        <f t="shared" si="9"/>
        <v>660</v>
      </c>
      <c r="CN8" s="307">
        <f t="shared" si="9"/>
        <v>660</v>
      </c>
      <c r="CO8" s="307">
        <f t="shared" si="9"/>
        <v>660</v>
      </c>
      <c r="CP8" s="307">
        <f t="shared" si="9"/>
        <v>660</v>
      </c>
      <c r="CQ8" s="307">
        <f t="shared" si="9"/>
        <v>660</v>
      </c>
      <c r="CR8" s="307">
        <f t="shared" si="9"/>
        <v>660</v>
      </c>
      <c r="CS8" s="307">
        <f t="shared" si="9"/>
        <v>660</v>
      </c>
      <c r="CT8" s="307">
        <f t="shared" si="9"/>
        <v>660</v>
      </c>
      <c r="CU8" s="307">
        <f t="shared" si="9"/>
        <v>660</v>
      </c>
      <c r="CV8" s="307">
        <f t="shared" si="9"/>
        <v>660</v>
      </c>
      <c r="CW8" s="307">
        <f t="shared" si="9"/>
        <v>660</v>
      </c>
      <c r="CX8" s="307">
        <f t="shared" si="9"/>
        <v>660</v>
      </c>
      <c r="CY8" s="307">
        <f t="shared" si="9"/>
        <v>660</v>
      </c>
      <c r="CZ8" s="307">
        <f t="shared" si="9"/>
        <v>660</v>
      </c>
      <c r="DA8" s="307">
        <f t="shared" si="9"/>
        <v>660</v>
      </c>
      <c r="DB8" s="307">
        <f t="shared" si="9"/>
        <v>660</v>
      </c>
      <c r="DC8" s="307">
        <f t="shared" si="9"/>
        <v>660</v>
      </c>
      <c r="DD8" s="307">
        <f t="shared" si="9"/>
        <v>660</v>
      </c>
      <c r="DE8" s="307">
        <f t="shared" si="9"/>
        <v>660</v>
      </c>
      <c r="DF8" s="307">
        <f t="shared" si="9"/>
        <v>660</v>
      </c>
      <c r="DG8" s="307">
        <f t="shared" si="9"/>
        <v>660</v>
      </c>
      <c r="DH8" s="307">
        <f t="shared" si="9"/>
        <v>660</v>
      </c>
      <c r="DI8" s="307">
        <f t="shared" si="9"/>
        <v>660</v>
      </c>
      <c r="DJ8" s="307">
        <f t="shared" si="9"/>
        <v>660</v>
      </c>
      <c r="DK8" s="307">
        <f t="shared" si="9"/>
        <v>660</v>
      </c>
      <c r="DL8" s="307">
        <f t="shared" si="9"/>
        <v>660</v>
      </c>
      <c r="DM8" s="307">
        <f t="shared" si="9"/>
        <v>660</v>
      </c>
      <c r="DN8" s="307">
        <f t="shared" si="9"/>
        <v>660</v>
      </c>
      <c r="DO8" s="307">
        <f t="shared" si="9"/>
        <v>660</v>
      </c>
      <c r="DP8" s="307">
        <f t="shared" si="9"/>
        <v>660</v>
      </c>
      <c r="DQ8" s="307">
        <f t="shared" si="9"/>
        <v>660</v>
      </c>
      <c r="DR8" s="307">
        <f t="shared" si="9"/>
        <v>660</v>
      </c>
      <c r="DS8" s="307">
        <f t="shared" si="9"/>
        <v>660</v>
      </c>
      <c r="DT8" s="307">
        <f t="shared" si="9"/>
        <v>660</v>
      </c>
      <c r="DU8" s="307">
        <f t="shared" si="9"/>
        <v>660</v>
      </c>
      <c r="DV8" s="307">
        <f t="shared" si="9"/>
        <v>660</v>
      </c>
      <c r="DW8" s="307">
        <f t="shared" si="9"/>
        <v>660</v>
      </c>
      <c r="DX8" s="307">
        <f t="shared" si="9"/>
        <v>660</v>
      </c>
      <c r="DY8" s="307">
        <f t="shared" si="9"/>
        <v>660</v>
      </c>
      <c r="DZ8" s="307">
        <f t="shared" si="9"/>
        <v>660</v>
      </c>
      <c r="EA8" s="307">
        <f t="shared" si="9"/>
        <v>660</v>
      </c>
      <c r="EB8" s="307">
        <f t="shared" si="9"/>
        <v>660</v>
      </c>
      <c r="EC8" s="307">
        <f t="shared" si="9"/>
        <v>660</v>
      </c>
      <c r="ED8" s="307">
        <f t="shared" si="9"/>
        <v>660</v>
      </c>
      <c r="EE8" s="307">
        <f t="shared" si="9"/>
        <v>660</v>
      </c>
      <c r="EF8" s="307">
        <f t="shared" si="9"/>
        <v>660</v>
      </c>
      <c r="EG8" s="307">
        <f t="shared" si="9"/>
        <v>660</v>
      </c>
      <c r="EH8" s="307">
        <f t="shared" si="9"/>
        <v>660</v>
      </c>
      <c r="EI8" s="307">
        <f t="shared" si="9"/>
        <v>660</v>
      </c>
      <c r="EJ8" s="307">
        <f t="shared" si="9"/>
        <v>660</v>
      </c>
      <c r="EK8" s="307">
        <f t="shared" ref="EK8:FB8" si="10">+$D$8*((IF(EK2="Trough",0.5*$E$8,IF(EK2="Shoulder",0.9*$E$8,1.1*$E$8))))</f>
        <v>660</v>
      </c>
      <c r="EL8" s="307">
        <f t="shared" si="10"/>
        <v>660</v>
      </c>
      <c r="EM8" s="307">
        <f t="shared" si="10"/>
        <v>660</v>
      </c>
      <c r="EN8" s="307">
        <f t="shared" si="10"/>
        <v>660</v>
      </c>
      <c r="EO8" s="307">
        <f t="shared" si="10"/>
        <v>660</v>
      </c>
      <c r="EP8" s="307">
        <f t="shared" si="10"/>
        <v>660</v>
      </c>
      <c r="EQ8" s="307">
        <f t="shared" si="10"/>
        <v>660</v>
      </c>
      <c r="ER8" s="307">
        <f t="shared" si="10"/>
        <v>660</v>
      </c>
      <c r="ES8" s="307">
        <f t="shared" si="10"/>
        <v>660</v>
      </c>
      <c r="ET8" s="307">
        <f t="shared" si="10"/>
        <v>660</v>
      </c>
      <c r="EU8" s="307">
        <f t="shared" si="10"/>
        <v>660</v>
      </c>
      <c r="EV8" s="307">
        <f t="shared" si="10"/>
        <v>660</v>
      </c>
      <c r="EW8" s="307">
        <f t="shared" si="10"/>
        <v>660</v>
      </c>
      <c r="EX8" s="307">
        <f t="shared" si="10"/>
        <v>660</v>
      </c>
      <c r="EY8" s="307">
        <f t="shared" si="10"/>
        <v>660</v>
      </c>
      <c r="EZ8" s="307">
        <f t="shared" si="10"/>
        <v>660</v>
      </c>
      <c r="FA8" s="307">
        <f t="shared" si="10"/>
        <v>660</v>
      </c>
      <c r="FB8" s="307">
        <f t="shared" si="10"/>
        <v>660</v>
      </c>
    </row>
    <row r="9" spans="1:159" x14ac:dyDescent="0.3">
      <c r="B9" t="s">
        <v>357</v>
      </c>
      <c r="C9" t="s">
        <v>311</v>
      </c>
      <c r="D9">
        <v>15</v>
      </c>
      <c r="L9" s="269"/>
      <c r="M9" s="307">
        <f>+IF(('Monthly Detail'!AL30-'Monthly Detail'!$B$28)&gt;0,('Monthly Detail'!AL30-'Monthly Detail'!$B$28)*'People Plan'!$D$9, 0)</f>
        <v>0</v>
      </c>
      <c r="N9" s="307">
        <f>+IF(('Monthly Detail'!AM30-'Monthly Detail'!$B$28)&gt;0,('Monthly Detail'!AM30-'Monthly Detail'!$B$28)*'People Plan'!$D$9, 0)</f>
        <v>0</v>
      </c>
      <c r="O9" s="307">
        <f>+IF(('Monthly Detail'!AN30-'Monthly Detail'!$B$28)&gt;0,('Monthly Detail'!AN30-'Monthly Detail'!$B$28)*'People Plan'!$D$9, 0)</f>
        <v>312.5280270899998</v>
      </c>
      <c r="P9" s="307">
        <f>+IF(('Monthly Detail'!AO30-'Monthly Detail'!$B$28)&gt;0,('Monthly Detail'!AO30-'Monthly Detail'!$B$28)*'People Plan'!$D$9, 0)</f>
        <v>0</v>
      </c>
      <c r="Q9" s="307">
        <f>+IF(('Monthly Detail'!AP30-'Monthly Detail'!$B$28)&gt;0,('Monthly Detail'!AP30-'Monthly Detail'!$B$28)*'People Plan'!$D$9, 0)</f>
        <v>159.65218155376192</v>
      </c>
      <c r="R9" s="307">
        <f>+IF(('Monthly Detail'!AQ30-'Monthly Detail'!$B$28)&gt;0,('Monthly Detail'!AQ30-'Monthly Detail'!$B$28)*'People Plan'!$D$9, 0)</f>
        <v>964.16133556654802</v>
      </c>
      <c r="S9" s="307">
        <f>+IF(('Monthly Detail'!AR30-'Monthly Detail'!$B$28)&gt;0,('Monthly Detail'!AR30-'Monthly Detail'!$B$28)*'People Plan'!$D$9, 0)</f>
        <v>1396.8358579301637</v>
      </c>
      <c r="T9" s="307">
        <f>+IF(('Monthly Detail'!AS30-'Monthly Detail'!$B$28)&gt;0,('Monthly Detail'!AS30-'Monthly Detail'!$B$28)*'People Plan'!$D$9, 0)</f>
        <v>1342.0371069664989</v>
      </c>
      <c r="U9" s="307">
        <f>+IF(('Monthly Detail'!AT30-'Monthly Detail'!$B$28)&gt;0,('Monthly Detail'!AT30-'Monthly Detail'!$B$28)*'People Plan'!$D$9, 0)</f>
        <v>788.67392386782956</v>
      </c>
      <c r="V9" s="307">
        <f>+IF(('Monthly Detail'!AU30-'Monthly Detail'!$B$28)&gt;0,('Monthly Detail'!AU30-'Monthly Detail'!$B$28)*'People Plan'!$D$9, 0)</f>
        <v>596.83228962895419</v>
      </c>
      <c r="W9" s="307">
        <f>+IF(('Monthly Detail'!AV30-'Monthly Detail'!$B$28)&gt;0,('Monthly Detail'!AV30-'Monthly Detail'!$B$28)*'People Plan'!$D$9, 0)</f>
        <v>412.48346689982407</v>
      </c>
      <c r="X9" s="307">
        <f>+IF(('Monthly Detail'!AW30-'Monthly Detail'!$B$28)&gt;0,('Monthly Detail'!AW30-'Monthly Detail'!$B$28)*'People Plan'!$D$9, 0)</f>
        <v>627.07400518124041</v>
      </c>
      <c r="Y9" s="307">
        <f>+IF(('Monthly Detail'!AX30-'Monthly Detail'!$B$28)&gt;0,('Monthly Detail'!AX30-'Monthly Detail'!$B$28)*'People Plan'!$D$9, 0)</f>
        <v>449.10970621532243</v>
      </c>
      <c r="Z9" s="307">
        <f>+IF(('Monthly Detail'!AY30-'Monthly Detail'!$B$28)&gt;0,('Monthly Detail'!AY30-'Monthly Detail'!$B$28)*'People Plan'!$D$9, 0)</f>
        <v>800.15550255001926</v>
      </c>
      <c r="AA9" s="307">
        <f>+IF(('Monthly Detail'!AZ30-'Monthly Detail'!$B$28)&gt;0,('Monthly Detail'!AZ30-'Monthly Detail'!$B$28)*'People Plan'!$D$9, 0)</f>
        <v>950.77884230031418</v>
      </c>
      <c r="AB9" s="307">
        <f>+IF(('Monthly Detail'!BA30-'Monthly Detail'!$B$28)&gt;0,('Monthly Detail'!BA30-'Monthly Detail'!$B$28)*'People Plan'!$D$9, 0)</f>
        <v>252.86013205549631</v>
      </c>
      <c r="AC9" s="307">
        <f>+IF(('Monthly Detail'!BB30-'Monthly Detail'!$B$28)&gt;0,('Monthly Detail'!BB30-'Monthly Detail'!$B$28)*'People Plan'!$D$9, 0)</f>
        <v>775.1948865325279</v>
      </c>
      <c r="AD9" s="307">
        <f>+IF(('Monthly Detail'!BC30-'Monthly Detail'!$B$28)&gt;0,('Monthly Detail'!BC30-'Monthly Detail'!$B$28)*'People Plan'!$D$9, 0)</f>
        <v>1587.8360217476031</v>
      </c>
      <c r="AE9" s="307">
        <f>+IF(('Monthly Detail'!BD30-'Monthly Detail'!$B$28)&gt;0,('Monthly Detail'!BD30-'Monthly Detail'!$B$28)*'People Plan'!$D$9, 0)</f>
        <v>1889.8024813361253</v>
      </c>
      <c r="AF9" s="307">
        <f>+IF(('Monthly Detail'!BE30-'Monthly Detail'!$B$28)&gt;0,('Monthly Detail'!BE30-'Monthly Detail'!$B$28)*'People Plan'!$D$9, 0)</f>
        <v>2192.9131211326953</v>
      </c>
      <c r="AG9" s="307">
        <f>+IF(('Monthly Detail'!BF30-'Monthly Detail'!$B$28)&gt;0,('Monthly Detail'!BF30-'Monthly Detail'!$B$28)*'People Plan'!$D$9, 0)</f>
        <v>1506.9659235507115</v>
      </c>
      <c r="AH9" s="307">
        <f>+IF(('Monthly Detail'!BG30-'Monthly Detail'!$B$28)&gt;0,('Monthly Detail'!BG30-'Monthly Detail'!$B$28)*'People Plan'!$D$9, 0)</f>
        <v>1109.9508775931747</v>
      </c>
      <c r="AI9" s="307">
        <f>+IF(('Monthly Detail'!BH30-'Monthly Detail'!$B$28)&gt;0,('Monthly Detail'!BH30-'Monthly Detail'!$B$28)*'People Plan'!$D$9, 0)</f>
        <v>894.67233991958733</v>
      </c>
      <c r="AJ9" s="307">
        <f>+IF(('Monthly Detail'!BI30-'Monthly Detail'!$B$28)&gt;0,('Monthly Detail'!BI30-'Monthly Detail'!$B$28)*'People Plan'!$D$9, 0)</f>
        <v>1046.4982506582198</v>
      </c>
      <c r="AK9" s="307">
        <f>+IF(('Monthly Detail'!BJ30-'Monthly Detail'!$B$28)&gt;0,('Monthly Detail'!BJ30-'Monthly Detail'!$B$28)*'People Plan'!$D$9, 0)</f>
        <v>1295.0325626607382</v>
      </c>
      <c r="AL9" s="307">
        <f>+IF(('Monthly Detail'!BK30-'Monthly Detail'!$B$28)&gt;0,('Monthly Detail'!BK30-'Monthly Detail'!$B$28)*'People Plan'!$D$9, 0)</f>
        <v>1621.700178694414</v>
      </c>
      <c r="AM9" s="307">
        <f>+IF(('Monthly Detail'!BL30-'Monthly Detail'!$B$28)&gt;0,('Monthly Detail'!BL30-'Monthly Detail'!$B$28)*'People Plan'!$D$9, 0)</f>
        <v>1379.0989676884406</v>
      </c>
      <c r="AN9" s="307">
        <f>+IF(('Monthly Detail'!BM30-'Monthly Detail'!$B$28)&gt;0,('Monthly Detail'!BM30-'Monthly Detail'!$B$28)*'People Plan'!$D$9, 0)</f>
        <v>650.02901433473437</v>
      </c>
      <c r="AO9" s="307">
        <f>+IF(('Monthly Detail'!BN30-'Monthly Detail'!$B$28)&gt;0,('Monthly Detail'!BN30-'Monthly Detail'!$B$28)*'People Plan'!$D$9, 0)</f>
        <v>1371.2678709158586</v>
      </c>
      <c r="AP9" s="307">
        <f>+IF(('Monthly Detail'!BO30-'Monthly Detail'!$B$28)&gt;0,('Monthly Detail'!BO30-'Monthly Detail'!$B$28)*'People Plan'!$D$9, 0)</f>
        <v>2178.685724445445</v>
      </c>
      <c r="AQ9" s="307">
        <f>+IF(('Monthly Detail'!BP30-'Monthly Detail'!$B$28)&gt;0,('Monthly Detail'!BP30-'Monthly Detail'!$B$28)*'People Plan'!$D$9, 0)</f>
        <v>2507.6252801025494</v>
      </c>
      <c r="AR9" s="307">
        <f>+IF(('Monthly Detail'!BQ30-'Monthly Detail'!$B$28)&gt;0,('Monthly Detail'!BQ30-'Monthly Detail'!$B$28)*'People Plan'!$D$9, 0)</f>
        <v>2897.9704586715397</v>
      </c>
      <c r="AS9" s="307">
        <f>+IF(('Monthly Detail'!BR30-'Monthly Detail'!$B$28)&gt;0,('Monthly Detail'!BR30-'Monthly Detail'!$B$28)*'People Plan'!$D$9, 0)</f>
        <v>1959.8525012240223</v>
      </c>
      <c r="AT9" s="307">
        <f>+IF(('Monthly Detail'!BS30-'Monthly Detail'!$B$28)&gt;0,('Monthly Detail'!BS30-'Monthly Detail'!$B$28)*'People Plan'!$D$9, 0)</f>
        <v>1764.6442020125094</v>
      </c>
      <c r="AU9" s="307">
        <f>+IF(('Monthly Detail'!BT30-'Monthly Detail'!$B$28)&gt;0,('Monthly Detail'!BT30-'Monthly Detail'!$B$28)*'People Plan'!$D$9, 0)</f>
        <v>1376.8612129393509</v>
      </c>
      <c r="AV9" s="307">
        <f>+IF(('Monthly Detail'!BU30-'Monthly Detail'!$B$28)&gt;0,('Monthly Detail'!BU30-'Monthly Detail'!$B$28)*'People Plan'!$D$9, 0)</f>
        <v>1404.4168205617204</v>
      </c>
      <c r="AW9" s="307">
        <f>+IF(('Monthly Detail'!BV30-'Monthly Detail'!$B$28)&gt;0,('Monthly Detail'!BV30-'Monthly Detail'!$B$28)*'People Plan'!$D$9, 0)</f>
        <v>1975.1837930592133</v>
      </c>
      <c r="AX9" s="307">
        <f>+IF(('Monthly Detail'!BW30-'Monthly Detail'!$B$28)&gt;0,('Monthly Detail'!BW30-'Monthly Detail'!$B$28)*'People Plan'!$D$9, 0)</f>
        <v>2219.7782020794543</v>
      </c>
      <c r="AY9" s="307">
        <f>+IF(('Monthly Detail'!BX30-'Monthly Detail'!$B$28)&gt;0,('Monthly Detail'!BX30-'Monthly Detail'!$B$28)*'People Plan'!$D$9, 0)</f>
        <v>1911.9999495447641</v>
      </c>
      <c r="AZ9" s="307">
        <f>+IF(('Monthly Detail'!BY30-'Monthly Detail'!$B$28)&gt;0,('Monthly Detail'!BY30-'Monthly Detail'!$B$28)*'People Plan'!$D$9, 0)</f>
        <v>1167.0577914446706</v>
      </c>
      <c r="BA9" s="307">
        <f>+IF(('Monthly Detail'!BZ30-'Monthly Detail'!$B$28)&gt;0,('Monthly Detail'!BZ30-'Monthly Detail'!$B$28)*'People Plan'!$D$9, 0)</f>
        <v>1887.9643021024137</v>
      </c>
      <c r="BB9" s="307">
        <f>+IF(('Monthly Detail'!CA30-'Monthly Detail'!$B$28)&gt;0,('Monthly Detail'!CA30-'Monthly Detail'!$B$28)*'People Plan'!$D$9, 0)</f>
        <v>2395.0322064938964</v>
      </c>
      <c r="BC9" s="307">
        <f>+IF(('Monthly Detail'!CB30-'Monthly Detail'!$B$28)&gt;0,('Monthly Detail'!CB30-'Monthly Detail'!$B$28)*'People Plan'!$D$9, 0)</f>
        <v>3551.6812292374466</v>
      </c>
      <c r="BD9" s="307">
        <f>+IF(('Monthly Detail'!CC30-'Monthly Detail'!$B$28)&gt;0,('Monthly Detail'!CC30-'Monthly Detail'!$B$28)*'People Plan'!$D$9, 0)</f>
        <v>3585.4013627719141</v>
      </c>
      <c r="BE9" s="307">
        <f>+IF(('Monthly Detail'!CD30-'Monthly Detail'!$B$28)&gt;0,('Monthly Detail'!CD30-'Monthly Detail'!$B$28)*'People Plan'!$D$9, 0)</f>
        <v>2344.0731412262517</v>
      </c>
      <c r="BF9" s="307">
        <f>+IF(('Monthly Detail'!CE30-'Monthly Detail'!$B$28)&gt;0,('Monthly Detail'!CE30-'Monthly Detail'!$B$28)*'People Plan'!$D$9, 0)</f>
        <v>2468.2059633808171</v>
      </c>
      <c r="BG9" s="307">
        <f>+IF(('Monthly Detail'!CF30-'Monthly Detail'!$B$28)&gt;0,('Monthly Detail'!CF30-'Monthly Detail'!$B$28)*'People Plan'!$D$9, 0)</f>
        <v>1713.1841729609723</v>
      </c>
      <c r="BH9" s="307">
        <f>+IF(('Monthly Detail'!CG30-'Monthly Detail'!$B$28)&gt;0,('Monthly Detail'!CG30-'Monthly Detail'!$B$28)*'People Plan'!$D$9, 0)</f>
        <v>2040.9635111354403</v>
      </c>
      <c r="BI9" s="307">
        <f>+IF(('Monthly Detail'!CH30-'Monthly Detail'!$B$28)&gt;0,('Monthly Detail'!CH30-'Monthly Detail'!$B$28)*'People Plan'!$D$9, 0)</f>
        <v>2547.2584241231643</v>
      </c>
      <c r="BJ9" s="307">
        <f>+IF(('Monthly Detail'!CI30-'Monthly Detail'!$B$28)&gt;0,('Monthly Detail'!CI30-'Monthly Detail'!$B$28)*'People Plan'!$D$9, 0)</f>
        <v>2455.4339449893196</v>
      </c>
      <c r="BK9" s="307">
        <f>+IF(('Monthly Detail'!CJ30-'Monthly Detail'!$B$28)&gt;0,('Monthly Detail'!CJ30-'Monthly Detail'!$B$28)*'People Plan'!$D$9, 0)</f>
        <v>2788.6335993517027</v>
      </c>
      <c r="BL9" s="307">
        <f>+IF(('Monthly Detail'!CK30-'Monthly Detail'!$B$28)&gt;0,('Monthly Detail'!CK30-'Monthly Detail'!$B$28)*'People Plan'!$D$9, 0)</f>
        <v>1444.3667788932107</v>
      </c>
      <c r="BM9" s="307">
        <f>+IF(('Monthly Detail'!CL30-'Monthly Detail'!$B$28)&gt;0,('Monthly Detail'!CL30-'Monthly Detail'!$B$28)*'People Plan'!$D$9, 0)</f>
        <v>2241.4146144503184</v>
      </c>
      <c r="BN9" s="307">
        <f>+IF(('Monthly Detail'!CM30-'Monthly Detail'!$B$28)&gt;0,('Monthly Detail'!CM30-'Monthly Detail'!$B$28)*'People Plan'!$D$9, 0)</f>
        <v>3146.2767148483499</v>
      </c>
      <c r="BO9" s="307">
        <f>+IF(('Monthly Detail'!CN30-'Monthly Detail'!$B$28)&gt;0,('Monthly Detail'!CN30-'Monthly Detail'!$B$28)*'People Plan'!$D$9, 0)</f>
        <v>4228.3442945530542</v>
      </c>
      <c r="BP9" s="307">
        <f>+IF(('Monthly Detail'!CO30-'Monthly Detail'!$B$28)&gt;0,('Monthly Detail'!CO30-'Monthly Detail'!$B$28)*'People Plan'!$D$9, 0)</f>
        <v>4034.0742139329977</v>
      </c>
      <c r="BQ9" s="307">
        <f>+IF(('Monthly Detail'!CP30-'Monthly Detail'!$B$28)&gt;0,('Monthly Detail'!CP30-'Monthly Detail'!$B$28)*'People Plan'!$D$9, 0)</f>
        <v>3097.0838734394556</v>
      </c>
      <c r="BR9" s="307">
        <f>+IF(('Monthly Detail'!CQ30-'Monthly Detail'!$B$28)&gt;0,('Monthly Detail'!CQ30-'Monthly Detail'!$B$28)*'People Plan'!$D$9, 0)</f>
        <v>3030.1929882940117</v>
      </c>
      <c r="BS9" s="307">
        <f>+IF(('Monthly Detail'!CR30-'Monthly Detail'!$B$28)&gt;0,('Monthly Detail'!CR30-'Monthly Detail'!$B$28)*'People Plan'!$D$9, 0)</f>
        <v>2020.7874195425456</v>
      </c>
      <c r="BT9" s="307">
        <f>+IF(('Monthly Detail'!CS30-'Monthly Detail'!$B$28)&gt;0,('Monthly Detail'!CS30-'Monthly Detail'!$B$28)*'People Plan'!$D$9, 0)</f>
        <v>2740.49794175429</v>
      </c>
      <c r="BU9" s="307">
        <f>+IF(('Monthly Detail'!CT30-'Monthly Detail'!$B$28)&gt;0,('Monthly Detail'!CT30-'Monthly Detail'!$B$28)*'People Plan'!$D$9, 0)</f>
        <v>3155.0877196286124</v>
      </c>
      <c r="BV9" s="307">
        <f>+IF(('Monthly Detail'!CU30-'Monthly Detail'!$B$28)&gt;0,('Monthly Detail'!CU30-'Monthly Detail'!$B$28)*'People Plan'!$D$9, 0)</f>
        <v>3052.6993623643248</v>
      </c>
      <c r="BW9" s="307">
        <f>+IF(('Monthly Detail'!CV30-'Monthly Detail'!$B$28)&gt;0,('Monthly Detail'!CV30-'Monthly Detail'!$B$28)*'People Plan'!$D$9, 0)</f>
        <v>3425.3464607904261</v>
      </c>
      <c r="BX9" s="307">
        <f>+IF(('Monthly Detail'!CW30-'Monthly Detail'!$B$28)&gt;0,('Monthly Detail'!CW30-'Monthly Detail'!$B$28)*'People Plan'!$D$9, 0)</f>
        <v>1884.0894699880816</v>
      </c>
      <c r="BY9" s="307">
        <f>+IF(('Monthly Detail'!CX30-'Monthly Detail'!$B$28)&gt;0,('Monthly Detail'!CX30-'Monthly Detail'!$B$28)*'People Plan'!$D$9, 0)</f>
        <v>2581.385889462922</v>
      </c>
      <c r="BZ9" s="307">
        <f>+IF(('Monthly Detail'!CY30-'Monthly Detail'!$B$28)&gt;0,('Monthly Detail'!CY30-'Monthly Detail'!$B$28)*'People Plan'!$D$9, 0)</f>
        <v>3984.0598160221844</v>
      </c>
      <c r="CA9" s="307">
        <f>+IF(('Monthly Detail'!CZ30-'Monthly Detail'!$B$28)&gt;0,('Monthly Detail'!CZ30-'Monthly Detail'!$B$28)*'People Plan'!$D$9, 0)</f>
        <v>4938.0153142743011</v>
      </c>
      <c r="CB9" s="307">
        <f>+IF(('Monthly Detail'!DA30-'Monthly Detail'!$B$28)&gt;0,('Monthly Detail'!DA30-'Monthly Detail'!$B$28)*'People Plan'!$D$9, 0)</f>
        <v>4450.6990042968609</v>
      </c>
      <c r="CC9" s="307">
        <f>+IF(('Monthly Detail'!DB30-'Monthly Detail'!$B$28)&gt;0,('Monthly Detail'!DB30-'Monthly Detail'!$B$28)*'People Plan'!$D$9, 0)</f>
        <v>3938.0487280628081</v>
      </c>
      <c r="CD9" s="307">
        <f>+IF(('Monthly Detail'!DC30-'Monthly Detail'!$B$28)&gt;0,('Monthly Detail'!DC30-'Monthly Detail'!$B$28)*'People Plan'!$D$9, 0)</f>
        <v>3424.7337513085163</v>
      </c>
      <c r="CE9" s="307">
        <f>+IF(('Monthly Detail'!DD30-'Monthly Detail'!$B$28)&gt;0,('Monthly Detail'!DD30-'Monthly Detail'!$B$28)*'People Plan'!$D$9, 0)</f>
        <v>2697.212249248953</v>
      </c>
      <c r="CF9" s="307">
        <f>+IF(('Monthly Detail'!DE30-'Monthly Detail'!$B$28)&gt;0,('Monthly Detail'!DE30-'Monthly Detail'!$B$28)*'People Plan'!$D$9, 0)</f>
        <v>3302.9414087455057</v>
      </c>
      <c r="CG9" s="307">
        <f>+IF(('Monthly Detail'!DF30-'Monthly Detail'!$B$28)&gt;0,('Monthly Detail'!DF30-'Monthly Detail'!$B$28)*'People Plan'!$D$9, 0)</f>
        <v>3530.5116962643297</v>
      </c>
      <c r="CH9" s="307">
        <f>+IF(('Monthly Detail'!DG30-'Monthly Detail'!$B$28)&gt;0,('Monthly Detail'!DG30-'Monthly Detail'!$B$28)*'People Plan'!$D$9, 0)</f>
        <v>3888.0583406792989</v>
      </c>
      <c r="CI9" s="307">
        <f>+IF(('Monthly Detail'!DH30-'Monthly Detail'!$B$28)&gt;0,('Monthly Detail'!DH30-'Monthly Detail'!$B$28)*'People Plan'!$D$9, 0)</f>
        <v>0</v>
      </c>
      <c r="CJ9" s="307">
        <f>+IF(('Monthly Detail'!DI30-'Monthly Detail'!$B$28)&gt;0,('Monthly Detail'!DI30-'Monthly Detail'!$B$28)*'People Plan'!$D$9, 0)</f>
        <v>0</v>
      </c>
      <c r="CK9" s="307">
        <f>+IF(('Monthly Detail'!DJ30-'Monthly Detail'!$B$28)&gt;0,('Monthly Detail'!DJ30-'Monthly Detail'!$B$28)*'People Plan'!$D$9, 0)</f>
        <v>0</v>
      </c>
      <c r="CL9" s="307">
        <f>+IF(('Monthly Detail'!DK30-'Monthly Detail'!$B$28)&gt;0,('Monthly Detail'!DK30-'Monthly Detail'!$B$28)*'People Plan'!$D$9, 0)</f>
        <v>0</v>
      </c>
      <c r="CM9" s="307">
        <f>+IF(('Monthly Detail'!DL30-'Monthly Detail'!$B$28)&gt;0,('Monthly Detail'!DL30-'Monthly Detail'!$B$28)*'People Plan'!$D$9, 0)</f>
        <v>0</v>
      </c>
      <c r="CN9" s="307">
        <f>+IF(('Monthly Detail'!DM30-'Monthly Detail'!$B$28)&gt;0,('Monthly Detail'!DM30-'Monthly Detail'!$B$28)*'People Plan'!$D$9, 0)</f>
        <v>0</v>
      </c>
      <c r="CO9" s="307">
        <f>+IF(('Monthly Detail'!DN30-'Monthly Detail'!$B$28)&gt;0,('Monthly Detail'!DN30-'Monthly Detail'!$B$28)*'People Plan'!$D$9, 0)</f>
        <v>0</v>
      </c>
      <c r="CP9" s="307">
        <f>+IF(('Monthly Detail'!DO30-'Monthly Detail'!$B$28)&gt;0,('Monthly Detail'!DO30-'Monthly Detail'!$B$28)*'People Plan'!$D$9, 0)</f>
        <v>0</v>
      </c>
      <c r="CQ9" s="307">
        <f>+IF(('Monthly Detail'!DP30-'Monthly Detail'!$B$28)&gt;0,('Monthly Detail'!DP30-'Monthly Detail'!$B$28)*'People Plan'!$D$9, 0)</f>
        <v>0</v>
      </c>
      <c r="CR9" s="307">
        <f>+IF(('Monthly Detail'!DQ30-'Monthly Detail'!$B$28)&gt;0,('Monthly Detail'!DQ30-'Monthly Detail'!$B$28)*'People Plan'!$D$9, 0)</f>
        <v>0</v>
      </c>
      <c r="CS9" s="307">
        <f>+IF(('Monthly Detail'!DR30-'Monthly Detail'!$B$28)&gt;0,('Monthly Detail'!DR30-'Monthly Detail'!$B$28)*'People Plan'!$D$9, 0)</f>
        <v>0</v>
      </c>
      <c r="CT9" s="307">
        <f>+IF(('Monthly Detail'!DS30-'Monthly Detail'!$B$28)&gt;0,('Monthly Detail'!DS30-'Monthly Detail'!$B$28)*'People Plan'!$D$9, 0)</f>
        <v>0</v>
      </c>
      <c r="CU9" s="307">
        <f>+IF(('Monthly Detail'!DT30-'Monthly Detail'!$B$28)&gt;0,('Monthly Detail'!DT30-'Monthly Detail'!$B$28)*'People Plan'!$D$9, 0)</f>
        <v>0</v>
      </c>
      <c r="CV9" s="307">
        <f>+IF(('Monthly Detail'!DU30-'Monthly Detail'!$B$28)&gt;0,('Monthly Detail'!DU30-'Monthly Detail'!$B$28)*'People Plan'!$D$9, 0)</f>
        <v>0</v>
      </c>
      <c r="CW9" s="307">
        <f>+IF(('Monthly Detail'!DV30-'Monthly Detail'!$B$28)&gt;0,('Monthly Detail'!DV30-'Monthly Detail'!$B$28)*'People Plan'!$D$9, 0)</f>
        <v>0</v>
      </c>
      <c r="CX9" s="307">
        <f>+IF(('Monthly Detail'!DW30-'Monthly Detail'!$B$28)&gt;0,('Monthly Detail'!DW30-'Monthly Detail'!$B$28)*'People Plan'!$D$9, 0)</f>
        <v>0</v>
      </c>
      <c r="CY9" s="307">
        <f>+IF(('Monthly Detail'!DX30-'Monthly Detail'!$B$28)&gt;0,('Monthly Detail'!DX30-'Monthly Detail'!$B$28)*'People Plan'!$D$9, 0)</f>
        <v>0</v>
      </c>
      <c r="CZ9" s="307">
        <f>+IF(('Monthly Detail'!DY30-'Monthly Detail'!$B$28)&gt;0,('Monthly Detail'!DY30-'Monthly Detail'!$B$28)*'People Plan'!$D$9, 0)</f>
        <v>0</v>
      </c>
      <c r="DA9" s="307">
        <f>+IF(('Monthly Detail'!DZ30-'Monthly Detail'!$B$28)&gt;0,('Monthly Detail'!DZ30-'Monthly Detail'!$B$28)*'People Plan'!$D$9, 0)</f>
        <v>0</v>
      </c>
      <c r="DB9" s="307">
        <f>+IF(('Monthly Detail'!EA30-'Monthly Detail'!$B$28)&gt;0,('Monthly Detail'!EA30-'Monthly Detail'!$B$28)*'People Plan'!$D$9, 0)</f>
        <v>0</v>
      </c>
      <c r="DC9" s="307">
        <f>+IF(('Monthly Detail'!EB30-'Monthly Detail'!$B$28)&gt;0,('Monthly Detail'!EB30-'Monthly Detail'!$B$28)*'People Plan'!$D$9, 0)</f>
        <v>0</v>
      </c>
      <c r="DD9" s="307">
        <f>+IF(('Monthly Detail'!EC30-'Monthly Detail'!$B$28)&gt;0,('Monthly Detail'!EC30-'Monthly Detail'!$B$28)*'People Plan'!$D$9, 0)</f>
        <v>0</v>
      </c>
      <c r="DE9" s="307">
        <f>+IF(('Monthly Detail'!ED30-'Monthly Detail'!$B$28)&gt;0,('Monthly Detail'!ED30-'Monthly Detail'!$B$28)*'People Plan'!$D$9, 0)</f>
        <v>0</v>
      </c>
      <c r="DF9" s="307">
        <f>+IF(('Monthly Detail'!EE30-'Monthly Detail'!$B$28)&gt;0,('Monthly Detail'!EE30-'Monthly Detail'!$B$28)*'People Plan'!$D$9, 0)</f>
        <v>0</v>
      </c>
      <c r="DG9" s="307">
        <f>+IF(('Monthly Detail'!EF30-'Monthly Detail'!$B$28)&gt;0,('Monthly Detail'!EF30-'Monthly Detail'!$B$28)*'People Plan'!$D$9, 0)</f>
        <v>0</v>
      </c>
      <c r="DH9" s="307">
        <f>+IF(('Monthly Detail'!EG30-'Monthly Detail'!$B$28)&gt;0,('Monthly Detail'!EG30-'Monthly Detail'!$B$28)*'People Plan'!$D$9, 0)</f>
        <v>0</v>
      </c>
      <c r="DI9" s="307">
        <f>+IF(('Monthly Detail'!EH30-'Monthly Detail'!$B$28)&gt;0,('Monthly Detail'!EH30-'Monthly Detail'!$B$28)*'People Plan'!$D$9, 0)</f>
        <v>0</v>
      </c>
      <c r="DJ9" s="307">
        <f>+IF(('Monthly Detail'!EI30-'Monthly Detail'!$B$28)&gt;0,('Monthly Detail'!EI30-'Monthly Detail'!$B$28)*'People Plan'!$D$9, 0)</f>
        <v>0</v>
      </c>
      <c r="DK9" s="307">
        <f>+IF(('Monthly Detail'!EJ30-'Monthly Detail'!$B$28)&gt;0,('Monthly Detail'!EJ30-'Monthly Detail'!$B$28)*'People Plan'!$D$9, 0)</f>
        <v>0</v>
      </c>
      <c r="DL9" s="307">
        <f>+IF(('Monthly Detail'!EK30-'Monthly Detail'!$B$28)&gt;0,('Monthly Detail'!EK30-'Monthly Detail'!$B$28)*'People Plan'!$D$9, 0)</f>
        <v>0</v>
      </c>
      <c r="DM9" s="307">
        <f>+IF(('Monthly Detail'!EL30-'Monthly Detail'!$B$28)&gt;0,('Monthly Detail'!EL30-'Monthly Detail'!$B$28)*'People Plan'!$D$9, 0)</f>
        <v>0</v>
      </c>
      <c r="DN9" s="307">
        <f>+IF(('Monthly Detail'!EM30-'Monthly Detail'!$B$28)&gt;0,('Monthly Detail'!EM30-'Monthly Detail'!$B$28)*'People Plan'!$D$9, 0)</f>
        <v>0</v>
      </c>
      <c r="DO9" s="307">
        <f>+IF(('Monthly Detail'!EN30-'Monthly Detail'!$B$28)&gt;0,('Monthly Detail'!EN30-'Monthly Detail'!$B$28)*'People Plan'!$D$9, 0)</f>
        <v>0</v>
      </c>
      <c r="DP9" s="307">
        <f>+IF(('Monthly Detail'!EO30-'Monthly Detail'!$B$28)&gt;0,('Monthly Detail'!EO30-'Monthly Detail'!$B$28)*'People Plan'!$D$9, 0)</f>
        <v>0</v>
      </c>
      <c r="DQ9" s="307">
        <f>+IF(('Monthly Detail'!EP30-'Monthly Detail'!$B$28)&gt;0,('Monthly Detail'!EP30-'Monthly Detail'!$B$28)*'People Plan'!$D$9, 0)</f>
        <v>0</v>
      </c>
      <c r="DR9" s="307">
        <f>+IF(('Monthly Detail'!EQ30-'Monthly Detail'!$B$28)&gt;0,('Monthly Detail'!EQ30-'Monthly Detail'!$B$28)*'People Plan'!$D$9, 0)</f>
        <v>0</v>
      </c>
      <c r="DS9" s="307">
        <f>+IF(('Monthly Detail'!ER30-'Monthly Detail'!$B$28)&gt;0,('Monthly Detail'!ER30-'Monthly Detail'!$B$28)*'People Plan'!$D$9, 0)</f>
        <v>0</v>
      </c>
      <c r="DT9" s="307">
        <f>+IF(('Monthly Detail'!ES30-'Monthly Detail'!$B$28)&gt;0,('Monthly Detail'!ES30-'Monthly Detail'!$B$28)*'People Plan'!$D$9, 0)</f>
        <v>0</v>
      </c>
      <c r="DU9" s="307">
        <f>+IF(('Monthly Detail'!ET30-'Monthly Detail'!$B$28)&gt;0,('Monthly Detail'!ET30-'Monthly Detail'!$B$28)*'People Plan'!$D$9, 0)</f>
        <v>0</v>
      </c>
      <c r="DV9" s="307">
        <f>+IF(('Monthly Detail'!EU30-'Monthly Detail'!$B$28)&gt;0,('Monthly Detail'!EU30-'Monthly Detail'!$B$28)*'People Plan'!$D$9, 0)</f>
        <v>0</v>
      </c>
      <c r="DW9" s="307">
        <f>+IF(('Monthly Detail'!EV30-'Monthly Detail'!$B$28)&gt;0,('Monthly Detail'!EV30-'Monthly Detail'!$B$28)*'People Plan'!$D$9, 0)</f>
        <v>0</v>
      </c>
      <c r="DX9" s="307">
        <f>+IF(('Monthly Detail'!EW30-'Monthly Detail'!$B$28)&gt;0,('Monthly Detail'!EW30-'Monthly Detail'!$B$28)*'People Plan'!$D$9, 0)</f>
        <v>0</v>
      </c>
      <c r="DY9" s="307">
        <f>+IF(('Monthly Detail'!EX30-'Monthly Detail'!$B$28)&gt;0,('Monthly Detail'!EX30-'Monthly Detail'!$B$28)*'People Plan'!$D$9, 0)</f>
        <v>0</v>
      </c>
      <c r="DZ9" s="307">
        <f>+IF(('Monthly Detail'!EY30-'Monthly Detail'!$B$28)&gt;0,('Monthly Detail'!EY30-'Monthly Detail'!$B$28)*'People Plan'!$D$9, 0)</f>
        <v>0</v>
      </c>
      <c r="EA9" s="307">
        <f>+IF(('Monthly Detail'!EZ30-'Monthly Detail'!$B$28)&gt;0,('Monthly Detail'!EZ30-'Monthly Detail'!$B$28)*'People Plan'!$D$9, 0)</f>
        <v>0</v>
      </c>
      <c r="EB9" s="307">
        <f>+IF(('Monthly Detail'!FA30-'Monthly Detail'!$B$28)&gt;0,('Monthly Detail'!FA30-'Monthly Detail'!$B$28)*'People Plan'!$D$9, 0)</f>
        <v>0</v>
      </c>
      <c r="EC9" s="307">
        <f>+IF(('Monthly Detail'!FB30-'Monthly Detail'!$B$28)&gt;0,('Monthly Detail'!FB30-'Monthly Detail'!$B$28)*'People Plan'!$D$9, 0)</f>
        <v>0</v>
      </c>
      <c r="ED9" s="307">
        <f>+IF(('Monthly Detail'!FC30-'Monthly Detail'!$B$28)&gt;0,('Monthly Detail'!FC30-'Monthly Detail'!$B$28)*'People Plan'!$D$9, 0)</f>
        <v>0</v>
      </c>
      <c r="EE9" s="307">
        <f>+IF(('Monthly Detail'!FD30-'Monthly Detail'!$B$28)&gt;0,('Monthly Detail'!FD30-'Monthly Detail'!$B$28)*'People Plan'!$D$9, 0)</f>
        <v>0</v>
      </c>
      <c r="EF9" s="307">
        <f>+IF(('Monthly Detail'!FE30-'Monthly Detail'!$B$28)&gt;0,('Monthly Detail'!FE30-'Monthly Detail'!$B$28)*'People Plan'!$D$9, 0)</f>
        <v>0</v>
      </c>
      <c r="EG9" s="307">
        <f>+IF(('Monthly Detail'!FF30-'Monthly Detail'!$B$28)&gt;0,('Monthly Detail'!FF30-'Monthly Detail'!$B$28)*'People Plan'!$D$9, 0)</f>
        <v>0</v>
      </c>
      <c r="EH9" s="307">
        <f>+IF(('Monthly Detail'!FG30-'Monthly Detail'!$B$28)&gt;0,('Monthly Detail'!FG30-'Monthly Detail'!$B$28)*'People Plan'!$D$9, 0)</f>
        <v>0</v>
      </c>
      <c r="EI9" s="307">
        <f>+IF(('Monthly Detail'!FH30-'Monthly Detail'!$B$28)&gt;0,('Monthly Detail'!FH30-'Monthly Detail'!$B$28)*'People Plan'!$D$9, 0)</f>
        <v>0</v>
      </c>
      <c r="EJ9" s="307">
        <f>+IF(('Monthly Detail'!FI30-'Monthly Detail'!$B$28)&gt;0,('Monthly Detail'!FI30-'Monthly Detail'!$B$28)*'People Plan'!$D$9, 0)</f>
        <v>0</v>
      </c>
      <c r="EK9" s="307">
        <f>+IF(('Monthly Detail'!FJ30-'Monthly Detail'!$B$28)&gt;0,('Monthly Detail'!FJ30-'Monthly Detail'!$B$28)*'People Plan'!$D$9, 0)</f>
        <v>0</v>
      </c>
      <c r="EL9" s="307">
        <f>+IF(('Monthly Detail'!FK30-'Monthly Detail'!$B$28)&gt;0,('Monthly Detail'!FK30-'Monthly Detail'!$B$28)*'People Plan'!$D$9, 0)</f>
        <v>0</v>
      </c>
      <c r="EM9" s="307">
        <f>+IF(('Monthly Detail'!FL30-'Monthly Detail'!$B$28)&gt;0,('Monthly Detail'!FL30-'Monthly Detail'!$B$28)*'People Plan'!$D$9, 0)</f>
        <v>0</v>
      </c>
      <c r="EN9" s="307">
        <f>+IF(('Monthly Detail'!FM30-'Monthly Detail'!$B$28)&gt;0,('Monthly Detail'!FM30-'Monthly Detail'!$B$28)*'People Plan'!$D$9, 0)</f>
        <v>0</v>
      </c>
      <c r="EO9" s="307">
        <f>+IF(('Monthly Detail'!FN30-'Monthly Detail'!$B$28)&gt;0,('Monthly Detail'!FN30-'Monthly Detail'!$B$28)*'People Plan'!$D$9, 0)</f>
        <v>0</v>
      </c>
      <c r="EP9" s="307">
        <f>+IF(('Monthly Detail'!FO30-'Monthly Detail'!$B$28)&gt;0,('Monthly Detail'!FO30-'Monthly Detail'!$B$28)*'People Plan'!$D$9, 0)</f>
        <v>0</v>
      </c>
      <c r="EQ9" s="307">
        <f>+IF(('Monthly Detail'!FP30-'Monthly Detail'!$B$28)&gt;0,('Monthly Detail'!FP30-'Monthly Detail'!$B$28)*'People Plan'!$D$9, 0)</f>
        <v>0</v>
      </c>
      <c r="ER9" s="307">
        <f>+IF(('Monthly Detail'!FQ30-'Monthly Detail'!$B$28)&gt;0,('Monthly Detail'!FQ30-'Monthly Detail'!$B$28)*'People Plan'!$D$9, 0)</f>
        <v>0</v>
      </c>
      <c r="ES9" s="307">
        <f>+IF(('Monthly Detail'!FR30-'Monthly Detail'!$B$28)&gt;0,('Monthly Detail'!FR30-'Monthly Detail'!$B$28)*'People Plan'!$D$9, 0)</f>
        <v>0</v>
      </c>
      <c r="ET9" s="307">
        <f>+IF(('Monthly Detail'!FS30-'Monthly Detail'!$B$28)&gt;0,('Monthly Detail'!FS30-'Monthly Detail'!$B$28)*'People Plan'!$D$9, 0)</f>
        <v>0</v>
      </c>
      <c r="EU9" s="307">
        <f>+IF(('Monthly Detail'!FT30-'Monthly Detail'!$B$28)&gt;0,('Monthly Detail'!FT30-'Monthly Detail'!$B$28)*'People Plan'!$D$9, 0)</f>
        <v>0</v>
      </c>
      <c r="EV9" s="307">
        <f>+IF(('Monthly Detail'!FU30-'Monthly Detail'!$B$28)&gt;0,('Monthly Detail'!FU30-'Monthly Detail'!$B$28)*'People Plan'!$D$9, 0)</f>
        <v>0</v>
      </c>
      <c r="EW9" s="307">
        <f>+IF(('Monthly Detail'!FV30-'Monthly Detail'!$B$28)&gt;0,('Monthly Detail'!FV30-'Monthly Detail'!$B$28)*'People Plan'!$D$9, 0)</f>
        <v>0</v>
      </c>
      <c r="EX9" s="307">
        <f>+IF(('Monthly Detail'!FW30-'Monthly Detail'!$B$28)&gt;0,('Monthly Detail'!FW30-'Monthly Detail'!$B$28)*'People Plan'!$D$9, 0)</f>
        <v>0</v>
      </c>
      <c r="EY9" s="307">
        <f>+IF(('Monthly Detail'!FX30-'Monthly Detail'!$B$28)&gt;0,('Monthly Detail'!FX30-'Monthly Detail'!$B$28)*'People Plan'!$D$9, 0)</f>
        <v>0</v>
      </c>
      <c r="EZ9" s="307">
        <f>+IF(('Monthly Detail'!FY30-'Monthly Detail'!$B$28)&gt;0,('Monthly Detail'!FY30-'Monthly Detail'!$B$28)*'People Plan'!$D$9, 0)</f>
        <v>0</v>
      </c>
      <c r="FA9" s="307">
        <f>+IF(('Monthly Detail'!FZ30-'Monthly Detail'!$B$28)&gt;0,('Monthly Detail'!FZ30-'Monthly Detail'!$B$28)*'People Plan'!$D$9, 0)</f>
        <v>0</v>
      </c>
      <c r="FB9" s="307">
        <f>+IF(('Monthly Detail'!GA30-'Monthly Detail'!$B$28)&gt;0,('Monthly Detail'!GA30-'Monthly Detail'!$B$28)*'People Plan'!$D$9, 0)</f>
        <v>0</v>
      </c>
    </row>
    <row r="10" spans="1:159" x14ac:dyDescent="0.3">
      <c r="L10" s="269"/>
    </row>
    <row r="11" spans="1:159" x14ac:dyDescent="0.3">
      <c r="L11" s="269"/>
    </row>
    <row r="12" spans="1:159" x14ac:dyDescent="0.3">
      <c r="L12" s="269"/>
    </row>
    <row r="13" spans="1:159" x14ac:dyDescent="0.3">
      <c r="E13" s="592" t="s">
        <v>347</v>
      </c>
      <c r="F13" s="5"/>
      <c r="G13" s="593">
        <f>SUM(G8:G12)</f>
        <v>0</v>
      </c>
      <c r="H13" s="593">
        <f t="shared" ref="H13:BS13" si="11">SUM(H8:H12)</f>
        <v>765</v>
      </c>
      <c r="I13" s="593">
        <f t="shared" si="11"/>
        <v>394</v>
      </c>
      <c r="J13" s="593">
        <f t="shared" si="11"/>
        <v>630</v>
      </c>
      <c r="K13" s="593">
        <f t="shared" si="11"/>
        <v>210</v>
      </c>
      <c r="L13" s="594">
        <f t="shared" ref="L13" si="12">SUM(L8:L12)</f>
        <v>475</v>
      </c>
      <c r="M13" s="593">
        <f t="shared" si="11"/>
        <v>540</v>
      </c>
      <c r="N13" s="593">
        <f t="shared" si="11"/>
        <v>540</v>
      </c>
      <c r="O13" s="593">
        <f t="shared" si="11"/>
        <v>852.5280270899998</v>
      </c>
      <c r="P13" s="593">
        <f t="shared" si="11"/>
        <v>300</v>
      </c>
      <c r="Q13" s="593">
        <f t="shared" si="11"/>
        <v>699.65218155376192</v>
      </c>
      <c r="R13" s="593">
        <f t="shared" si="11"/>
        <v>1624.1613355665481</v>
      </c>
      <c r="S13" s="593">
        <f t="shared" si="11"/>
        <v>2056.8358579301639</v>
      </c>
      <c r="T13" s="593">
        <f t="shared" si="11"/>
        <v>1882.0371069664989</v>
      </c>
      <c r="U13" s="593">
        <f t="shared" si="11"/>
        <v>1088.6739238678297</v>
      </c>
      <c r="V13" s="593">
        <f t="shared" si="11"/>
        <v>1136.8322896289542</v>
      </c>
      <c r="W13" s="593">
        <f t="shared" si="11"/>
        <v>712.48346689982407</v>
      </c>
      <c r="X13" s="593">
        <f t="shared" si="11"/>
        <v>1167.0740051812404</v>
      </c>
      <c r="Y13" s="593">
        <f t="shared" si="11"/>
        <v>989.10970621532238</v>
      </c>
      <c r="Z13" s="593">
        <f t="shared" si="11"/>
        <v>1340.1555025500193</v>
      </c>
      <c r="AA13" s="593">
        <f t="shared" si="11"/>
        <v>1490.7788423003142</v>
      </c>
      <c r="AB13" s="593">
        <f t="shared" si="11"/>
        <v>552.86013205549625</v>
      </c>
      <c r="AC13" s="593">
        <f t="shared" si="11"/>
        <v>1315.194886532528</v>
      </c>
      <c r="AD13" s="593">
        <f t="shared" si="11"/>
        <v>2247.8360217476029</v>
      </c>
      <c r="AE13" s="593">
        <f t="shared" si="11"/>
        <v>2549.8024813361253</v>
      </c>
      <c r="AF13" s="593">
        <f t="shared" si="11"/>
        <v>2732.9131211326953</v>
      </c>
      <c r="AG13" s="593">
        <f t="shared" si="11"/>
        <v>1806.9659235507115</v>
      </c>
      <c r="AH13" s="593">
        <f t="shared" si="11"/>
        <v>1649.9508775931747</v>
      </c>
      <c r="AI13" s="593">
        <f t="shared" si="11"/>
        <v>1194.6723399195873</v>
      </c>
      <c r="AJ13" s="593">
        <f t="shared" si="11"/>
        <v>1586.4982506582198</v>
      </c>
      <c r="AK13" s="593">
        <f t="shared" si="11"/>
        <v>1835.0325626607382</v>
      </c>
      <c r="AL13" s="593">
        <f t="shared" si="11"/>
        <v>2161.7001786944138</v>
      </c>
      <c r="AM13" s="593">
        <f t="shared" si="11"/>
        <v>1919.0989676884406</v>
      </c>
      <c r="AN13" s="593">
        <f t="shared" si="11"/>
        <v>950.02901433473437</v>
      </c>
      <c r="AO13" s="593">
        <f t="shared" si="11"/>
        <v>1911.2678709158586</v>
      </c>
      <c r="AP13" s="593">
        <f t="shared" si="11"/>
        <v>2838.685724445445</v>
      </c>
      <c r="AQ13" s="593">
        <f t="shared" si="11"/>
        <v>3167.6252801025494</v>
      </c>
      <c r="AR13" s="593">
        <f t="shared" si="11"/>
        <v>3437.9704586715397</v>
      </c>
      <c r="AS13" s="593">
        <f t="shared" si="11"/>
        <v>2259.8525012240225</v>
      </c>
      <c r="AT13" s="593">
        <f t="shared" si="11"/>
        <v>2304.6442020125096</v>
      </c>
      <c r="AU13" s="593">
        <f t="shared" si="11"/>
        <v>1676.8612129393509</v>
      </c>
      <c r="AV13" s="593">
        <f t="shared" si="11"/>
        <v>1944.4168205617204</v>
      </c>
      <c r="AW13" s="593">
        <f t="shared" si="11"/>
        <v>2515.1837930592133</v>
      </c>
      <c r="AX13" s="593">
        <f t="shared" si="11"/>
        <v>2759.7782020794543</v>
      </c>
      <c r="AY13" s="593">
        <f t="shared" si="11"/>
        <v>2451.9999495447641</v>
      </c>
      <c r="AZ13" s="593">
        <f t="shared" si="11"/>
        <v>1467.0577914446706</v>
      </c>
      <c r="BA13" s="593">
        <f t="shared" si="11"/>
        <v>2427.964302102414</v>
      </c>
      <c r="BB13" s="593">
        <f t="shared" si="11"/>
        <v>3055.0322064938964</v>
      </c>
      <c r="BC13" s="593">
        <f t="shared" si="11"/>
        <v>4211.681229237447</v>
      </c>
      <c r="BD13" s="593">
        <f t="shared" si="11"/>
        <v>4125.4013627719141</v>
      </c>
      <c r="BE13" s="593">
        <f t="shared" si="11"/>
        <v>2644.0731412262517</v>
      </c>
      <c r="BF13" s="593">
        <f t="shared" si="11"/>
        <v>3008.2059633808171</v>
      </c>
      <c r="BG13" s="593">
        <f t="shared" si="11"/>
        <v>2013.1841729609723</v>
      </c>
      <c r="BH13" s="593">
        <f t="shared" si="11"/>
        <v>2580.9635111354401</v>
      </c>
      <c r="BI13" s="593">
        <f t="shared" si="11"/>
        <v>3087.2584241231643</v>
      </c>
      <c r="BJ13" s="593">
        <f t="shared" si="11"/>
        <v>2995.4339449893196</v>
      </c>
      <c r="BK13" s="593">
        <f t="shared" si="11"/>
        <v>3328.6335993517027</v>
      </c>
      <c r="BL13" s="593">
        <f t="shared" si="11"/>
        <v>1744.3667788932107</v>
      </c>
      <c r="BM13" s="593">
        <f t="shared" si="11"/>
        <v>2781.4146144503184</v>
      </c>
      <c r="BN13" s="593">
        <f t="shared" si="11"/>
        <v>3806.2767148483499</v>
      </c>
      <c r="BO13" s="593">
        <f t="shared" si="11"/>
        <v>4888.3442945530542</v>
      </c>
      <c r="BP13" s="593">
        <f t="shared" si="11"/>
        <v>4574.0742139329977</v>
      </c>
      <c r="BQ13" s="593">
        <f t="shared" si="11"/>
        <v>3397.0838734394556</v>
      </c>
      <c r="BR13" s="593">
        <f t="shared" si="11"/>
        <v>3570.1929882940117</v>
      </c>
      <c r="BS13" s="593">
        <f t="shared" si="11"/>
        <v>2320.7874195425456</v>
      </c>
      <c r="BT13" s="593">
        <f t="shared" ref="BT13:EE13" si="13">SUM(BT8:BT12)</f>
        <v>3280.49794175429</v>
      </c>
      <c r="BU13" s="593">
        <f t="shared" si="13"/>
        <v>3695.0877196286124</v>
      </c>
      <c r="BV13" s="593">
        <f t="shared" si="13"/>
        <v>3592.6993623643248</v>
      </c>
      <c r="BW13" s="593">
        <f t="shared" si="13"/>
        <v>3965.3464607904261</v>
      </c>
      <c r="BX13" s="593">
        <f t="shared" si="13"/>
        <v>2184.0894699880819</v>
      </c>
      <c r="BY13" s="593">
        <f t="shared" si="13"/>
        <v>3121.385889462922</v>
      </c>
      <c r="BZ13" s="593">
        <f t="shared" si="13"/>
        <v>4644.0598160221844</v>
      </c>
      <c r="CA13" s="593">
        <f t="shared" si="13"/>
        <v>5598.0153142743011</v>
      </c>
      <c r="CB13" s="593">
        <f t="shared" si="13"/>
        <v>4990.6990042968609</v>
      </c>
      <c r="CC13" s="593">
        <f t="shared" si="13"/>
        <v>4238.0487280628076</v>
      </c>
      <c r="CD13" s="593">
        <f t="shared" si="13"/>
        <v>3964.7337513085163</v>
      </c>
      <c r="CE13" s="593">
        <f t="shared" si="13"/>
        <v>2997.212249248953</v>
      </c>
      <c r="CF13" s="593">
        <f t="shared" si="13"/>
        <v>3842.9414087455057</v>
      </c>
      <c r="CG13" s="593">
        <f t="shared" si="13"/>
        <v>4070.5116962643297</v>
      </c>
      <c r="CH13" s="593">
        <f t="shared" si="13"/>
        <v>4428.0583406792994</v>
      </c>
      <c r="CI13" s="593">
        <f t="shared" si="13"/>
        <v>660</v>
      </c>
      <c r="CJ13" s="593">
        <f t="shared" si="13"/>
        <v>660</v>
      </c>
      <c r="CK13" s="593">
        <f t="shared" si="13"/>
        <v>660</v>
      </c>
      <c r="CL13" s="593">
        <f t="shared" si="13"/>
        <v>660</v>
      </c>
      <c r="CM13" s="593">
        <f t="shared" si="13"/>
        <v>660</v>
      </c>
      <c r="CN13" s="593">
        <f t="shared" si="13"/>
        <v>660</v>
      </c>
      <c r="CO13" s="593">
        <f t="shared" si="13"/>
        <v>660</v>
      </c>
      <c r="CP13" s="593">
        <f t="shared" si="13"/>
        <v>660</v>
      </c>
      <c r="CQ13" s="593">
        <f t="shared" si="13"/>
        <v>660</v>
      </c>
      <c r="CR13" s="593">
        <f t="shared" si="13"/>
        <v>660</v>
      </c>
      <c r="CS13" s="593">
        <f t="shared" si="13"/>
        <v>660</v>
      </c>
      <c r="CT13" s="593">
        <f t="shared" si="13"/>
        <v>660</v>
      </c>
      <c r="CU13" s="593">
        <f t="shared" si="13"/>
        <v>660</v>
      </c>
      <c r="CV13" s="593">
        <f t="shared" si="13"/>
        <v>660</v>
      </c>
      <c r="CW13" s="593">
        <f t="shared" si="13"/>
        <v>660</v>
      </c>
      <c r="CX13" s="593">
        <f t="shared" si="13"/>
        <v>660</v>
      </c>
      <c r="CY13" s="593">
        <f t="shared" si="13"/>
        <v>660</v>
      </c>
      <c r="CZ13" s="593">
        <f t="shared" si="13"/>
        <v>660</v>
      </c>
      <c r="DA13" s="593">
        <f t="shared" si="13"/>
        <v>660</v>
      </c>
      <c r="DB13" s="593">
        <f t="shared" si="13"/>
        <v>660</v>
      </c>
      <c r="DC13" s="593">
        <f t="shared" si="13"/>
        <v>660</v>
      </c>
      <c r="DD13" s="593">
        <f t="shared" si="13"/>
        <v>660</v>
      </c>
      <c r="DE13" s="593">
        <f t="shared" si="13"/>
        <v>660</v>
      </c>
      <c r="DF13" s="593">
        <f t="shared" si="13"/>
        <v>660</v>
      </c>
      <c r="DG13" s="593">
        <f t="shared" si="13"/>
        <v>660</v>
      </c>
      <c r="DH13" s="593">
        <f t="shared" si="13"/>
        <v>660</v>
      </c>
      <c r="DI13" s="593">
        <f t="shared" si="13"/>
        <v>660</v>
      </c>
      <c r="DJ13" s="593">
        <f t="shared" si="13"/>
        <v>660</v>
      </c>
      <c r="DK13" s="593">
        <f t="shared" si="13"/>
        <v>660</v>
      </c>
      <c r="DL13" s="593">
        <f t="shared" si="13"/>
        <v>660</v>
      </c>
      <c r="DM13" s="593">
        <f t="shared" si="13"/>
        <v>660</v>
      </c>
      <c r="DN13" s="593">
        <f t="shared" si="13"/>
        <v>660</v>
      </c>
      <c r="DO13" s="593">
        <f t="shared" si="13"/>
        <v>660</v>
      </c>
      <c r="DP13" s="593">
        <f t="shared" si="13"/>
        <v>660</v>
      </c>
      <c r="DQ13" s="593">
        <f t="shared" si="13"/>
        <v>660</v>
      </c>
      <c r="DR13" s="593">
        <f t="shared" si="13"/>
        <v>660</v>
      </c>
      <c r="DS13" s="593">
        <f t="shared" si="13"/>
        <v>660</v>
      </c>
      <c r="DT13" s="593">
        <f t="shared" si="13"/>
        <v>660</v>
      </c>
      <c r="DU13" s="593">
        <f t="shared" si="13"/>
        <v>660</v>
      </c>
      <c r="DV13" s="593">
        <f t="shared" si="13"/>
        <v>660</v>
      </c>
      <c r="DW13" s="593">
        <f t="shared" si="13"/>
        <v>660</v>
      </c>
      <c r="DX13" s="593">
        <f t="shared" si="13"/>
        <v>660</v>
      </c>
      <c r="DY13" s="593">
        <f t="shared" si="13"/>
        <v>660</v>
      </c>
      <c r="DZ13" s="593">
        <f t="shared" si="13"/>
        <v>660</v>
      </c>
      <c r="EA13" s="593">
        <f t="shared" si="13"/>
        <v>660</v>
      </c>
      <c r="EB13" s="593">
        <f t="shared" si="13"/>
        <v>660</v>
      </c>
      <c r="EC13" s="593">
        <f t="shared" si="13"/>
        <v>660</v>
      </c>
      <c r="ED13" s="593">
        <f t="shared" si="13"/>
        <v>660</v>
      </c>
      <c r="EE13" s="593">
        <f t="shared" si="13"/>
        <v>660</v>
      </c>
      <c r="EF13" s="593">
        <f t="shared" ref="EF13:FB13" si="14">SUM(EF8:EF12)</f>
        <v>660</v>
      </c>
      <c r="EG13" s="593">
        <f t="shared" si="14"/>
        <v>660</v>
      </c>
      <c r="EH13" s="593">
        <f t="shared" si="14"/>
        <v>660</v>
      </c>
      <c r="EI13" s="593">
        <f t="shared" si="14"/>
        <v>660</v>
      </c>
      <c r="EJ13" s="593">
        <f t="shared" si="14"/>
        <v>660</v>
      </c>
      <c r="EK13" s="593">
        <f t="shared" si="14"/>
        <v>660</v>
      </c>
      <c r="EL13" s="593">
        <f t="shared" si="14"/>
        <v>660</v>
      </c>
      <c r="EM13" s="593">
        <f t="shared" si="14"/>
        <v>660</v>
      </c>
      <c r="EN13" s="593">
        <f t="shared" si="14"/>
        <v>660</v>
      </c>
      <c r="EO13" s="593">
        <f t="shared" si="14"/>
        <v>660</v>
      </c>
      <c r="EP13" s="593">
        <f t="shared" si="14"/>
        <v>660</v>
      </c>
      <c r="EQ13" s="593">
        <f t="shared" si="14"/>
        <v>660</v>
      </c>
      <c r="ER13" s="593">
        <f t="shared" si="14"/>
        <v>660</v>
      </c>
      <c r="ES13" s="593">
        <f t="shared" si="14"/>
        <v>660</v>
      </c>
      <c r="ET13" s="593">
        <f t="shared" si="14"/>
        <v>660</v>
      </c>
      <c r="EU13" s="593">
        <f t="shared" si="14"/>
        <v>660</v>
      </c>
      <c r="EV13" s="593">
        <f t="shared" si="14"/>
        <v>660</v>
      </c>
      <c r="EW13" s="593">
        <f t="shared" si="14"/>
        <v>660</v>
      </c>
      <c r="EX13" s="593">
        <f t="shared" si="14"/>
        <v>660</v>
      </c>
      <c r="EY13" s="593">
        <f t="shared" si="14"/>
        <v>660</v>
      </c>
      <c r="EZ13" s="593">
        <f t="shared" si="14"/>
        <v>660</v>
      </c>
      <c r="FA13" s="593">
        <f t="shared" si="14"/>
        <v>660</v>
      </c>
      <c r="FB13" s="594">
        <f t="shared" si="14"/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36</v>
      </c>
      <c r="C2" s="13"/>
    </row>
    <row r="3" spans="2:3" x14ac:dyDescent="0.3">
      <c r="B3" s="14">
        <v>43831</v>
      </c>
      <c r="C3" t="s">
        <v>37</v>
      </c>
    </row>
    <row r="4" spans="2:3" x14ac:dyDescent="0.3">
      <c r="B4" s="14">
        <v>43850</v>
      </c>
      <c r="C4" t="s">
        <v>38</v>
      </c>
    </row>
    <row r="5" spans="2:3" x14ac:dyDescent="0.3">
      <c r="B5" s="14">
        <v>43878</v>
      </c>
      <c r="C5" t="s">
        <v>39</v>
      </c>
    </row>
    <row r="6" spans="2:3" x14ac:dyDescent="0.3">
      <c r="B6" s="14">
        <v>43976</v>
      </c>
      <c r="C6" t="s">
        <v>40</v>
      </c>
    </row>
    <row r="7" spans="2:3" x14ac:dyDescent="0.3">
      <c r="B7" s="14">
        <v>44081</v>
      </c>
      <c r="C7" t="s">
        <v>41</v>
      </c>
    </row>
    <row r="8" spans="2:3" x14ac:dyDescent="0.3">
      <c r="B8" s="14">
        <v>44016</v>
      </c>
      <c r="C8" t="s">
        <v>42</v>
      </c>
    </row>
    <row r="9" spans="2:3" x14ac:dyDescent="0.3">
      <c r="B9" s="14">
        <v>44161</v>
      </c>
      <c r="C9" t="s">
        <v>43</v>
      </c>
    </row>
    <row r="10" spans="2:3" x14ac:dyDescent="0.3">
      <c r="B10" s="14">
        <f>+B9+1</f>
        <v>44162</v>
      </c>
      <c r="C10" t="s">
        <v>44</v>
      </c>
    </row>
    <row r="11" spans="2:3" x14ac:dyDescent="0.3">
      <c r="B11" s="14">
        <v>44189</v>
      </c>
      <c r="C11" t="s">
        <v>45</v>
      </c>
    </row>
    <row r="12" spans="2:3" x14ac:dyDescent="0.3">
      <c r="B12" s="14">
        <f>+B11+1</f>
        <v>44190</v>
      </c>
      <c r="C12" t="s">
        <v>46</v>
      </c>
    </row>
    <row r="13" spans="2:3" x14ac:dyDescent="0.3">
      <c r="B13" s="14">
        <f>+B3+366</f>
        <v>44197</v>
      </c>
      <c r="C13" t="s">
        <v>37</v>
      </c>
    </row>
    <row r="14" spans="2:3" x14ac:dyDescent="0.3">
      <c r="B14" s="14">
        <f t="shared" ref="B14:B22" si="0">+B4+366</f>
        <v>44216</v>
      </c>
      <c r="C14" t="s">
        <v>38</v>
      </c>
    </row>
    <row r="15" spans="2:3" x14ac:dyDescent="0.3">
      <c r="B15" s="14">
        <f t="shared" si="0"/>
        <v>44244</v>
      </c>
      <c r="C15" t="s">
        <v>39</v>
      </c>
    </row>
    <row r="16" spans="2:3" x14ac:dyDescent="0.3">
      <c r="B16" s="14">
        <f t="shared" si="0"/>
        <v>44342</v>
      </c>
      <c r="C16" t="s">
        <v>40</v>
      </c>
    </row>
    <row r="17" spans="2:3" x14ac:dyDescent="0.3">
      <c r="B17" s="14">
        <f t="shared" si="0"/>
        <v>44447</v>
      </c>
      <c r="C17" t="s">
        <v>41</v>
      </c>
    </row>
    <row r="18" spans="2:3" x14ac:dyDescent="0.3">
      <c r="B18" s="14">
        <f t="shared" si="0"/>
        <v>44382</v>
      </c>
      <c r="C18" t="s">
        <v>42</v>
      </c>
    </row>
    <row r="19" spans="2:3" x14ac:dyDescent="0.3">
      <c r="B19" s="14">
        <f t="shared" si="0"/>
        <v>44527</v>
      </c>
      <c r="C19" t="s">
        <v>43</v>
      </c>
    </row>
    <row r="20" spans="2:3" x14ac:dyDescent="0.3">
      <c r="B20" s="14">
        <f t="shared" si="0"/>
        <v>44528</v>
      </c>
      <c r="C20" t="s">
        <v>44</v>
      </c>
    </row>
    <row r="21" spans="2:3" x14ac:dyDescent="0.3">
      <c r="B21" s="14">
        <f t="shared" si="0"/>
        <v>44555</v>
      </c>
      <c r="C21" t="s">
        <v>45</v>
      </c>
    </row>
    <row r="22" spans="2:3" x14ac:dyDescent="0.3">
      <c r="B22" s="14">
        <f t="shared" si="0"/>
        <v>44556</v>
      </c>
      <c r="C22" t="s">
        <v>46</v>
      </c>
    </row>
    <row r="23" spans="2:3" x14ac:dyDescent="0.3">
      <c r="B23" s="14">
        <f>+B13+365</f>
        <v>44562</v>
      </c>
      <c r="C23" t="s">
        <v>37</v>
      </c>
    </row>
    <row r="24" spans="2:3" x14ac:dyDescent="0.3">
      <c r="B24" s="14">
        <f t="shared" ref="B24:B87" si="1">+B14+365</f>
        <v>44581</v>
      </c>
      <c r="C24" t="s">
        <v>38</v>
      </c>
    </row>
    <row r="25" spans="2:3" x14ac:dyDescent="0.3">
      <c r="B25" s="14">
        <f t="shared" si="1"/>
        <v>44609</v>
      </c>
      <c r="C25" t="s">
        <v>39</v>
      </c>
    </row>
    <row r="26" spans="2:3" x14ac:dyDescent="0.3">
      <c r="B26" s="14">
        <f t="shared" si="1"/>
        <v>44707</v>
      </c>
      <c r="C26" t="s">
        <v>40</v>
      </c>
    </row>
    <row r="27" spans="2:3" x14ac:dyDescent="0.3">
      <c r="B27" s="14">
        <f t="shared" si="1"/>
        <v>44812</v>
      </c>
      <c r="C27" t="s">
        <v>41</v>
      </c>
    </row>
    <row r="28" spans="2:3" x14ac:dyDescent="0.3">
      <c r="B28" s="14">
        <f t="shared" si="1"/>
        <v>44747</v>
      </c>
      <c r="C28" t="s">
        <v>42</v>
      </c>
    </row>
    <row r="29" spans="2:3" x14ac:dyDescent="0.3">
      <c r="B29" s="14">
        <f t="shared" si="1"/>
        <v>44892</v>
      </c>
      <c r="C29" t="s">
        <v>43</v>
      </c>
    </row>
    <row r="30" spans="2:3" x14ac:dyDescent="0.3">
      <c r="B30" s="14">
        <f t="shared" si="1"/>
        <v>44893</v>
      </c>
      <c r="C30" t="s">
        <v>44</v>
      </c>
    </row>
    <row r="31" spans="2:3" x14ac:dyDescent="0.3">
      <c r="B31" s="14">
        <f t="shared" si="1"/>
        <v>44920</v>
      </c>
      <c r="C31" t="s">
        <v>45</v>
      </c>
    </row>
    <row r="32" spans="2:3" x14ac:dyDescent="0.3">
      <c r="B32" s="14">
        <f t="shared" si="1"/>
        <v>44921</v>
      </c>
      <c r="C32" t="s">
        <v>46</v>
      </c>
    </row>
    <row r="33" spans="2:3" x14ac:dyDescent="0.3">
      <c r="B33" s="14">
        <f t="shared" si="1"/>
        <v>44927</v>
      </c>
      <c r="C33" t="s">
        <v>37</v>
      </c>
    </row>
    <row r="34" spans="2:3" x14ac:dyDescent="0.3">
      <c r="B34" s="14">
        <f t="shared" si="1"/>
        <v>44946</v>
      </c>
      <c r="C34" t="s">
        <v>38</v>
      </c>
    </row>
    <row r="35" spans="2:3" x14ac:dyDescent="0.3">
      <c r="B35" s="14">
        <f t="shared" si="1"/>
        <v>44974</v>
      </c>
      <c r="C35" t="s">
        <v>39</v>
      </c>
    </row>
    <row r="36" spans="2:3" x14ac:dyDescent="0.3">
      <c r="B36" s="14">
        <f t="shared" si="1"/>
        <v>45072</v>
      </c>
      <c r="C36" t="s">
        <v>40</v>
      </c>
    </row>
    <row r="37" spans="2:3" x14ac:dyDescent="0.3">
      <c r="B37" s="14">
        <f t="shared" si="1"/>
        <v>45177</v>
      </c>
      <c r="C37" t="s">
        <v>41</v>
      </c>
    </row>
    <row r="38" spans="2:3" x14ac:dyDescent="0.3">
      <c r="B38" s="14">
        <f t="shared" si="1"/>
        <v>45112</v>
      </c>
      <c r="C38" t="s">
        <v>42</v>
      </c>
    </row>
    <row r="39" spans="2:3" x14ac:dyDescent="0.3">
      <c r="B39" s="14">
        <f t="shared" si="1"/>
        <v>45257</v>
      </c>
      <c r="C39" t="s">
        <v>43</v>
      </c>
    </row>
    <row r="40" spans="2:3" x14ac:dyDescent="0.3">
      <c r="B40" s="14">
        <f t="shared" si="1"/>
        <v>45258</v>
      </c>
      <c r="C40" t="s">
        <v>44</v>
      </c>
    </row>
    <row r="41" spans="2:3" x14ac:dyDescent="0.3">
      <c r="B41" s="14">
        <f t="shared" si="1"/>
        <v>45285</v>
      </c>
      <c r="C41" t="s">
        <v>45</v>
      </c>
    </row>
    <row r="42" spans="2:3" x14ac:dyDescent="0.3">
      <c r="B42" s="14">
        <f t="shared" si="1"/>
        <v>45286</v>
      </c>
      <c r="C42" t="s">
        <v>46</v>
      </c>
    </row>
    <row r="43" spans="2:3" x14ac:dyDescent="0.3">
      <c r="B43" s="14">
        <f t="shared" si="1"/>
        <v>45292</v>
      </c>
      <c r="C43" t="s">
        <v>37</v>
      </c>
    </row>
    <row r="44" spans="2:3" x14ac:dyDescent="0.3">
      <c r="B44" s="14">
        <f t="shared" si="1"/>
        <v>45311</v>
      </c>
      <c r="C44" t="s">
        <v>38</v>
      </c>
    </row>
    <row r="45" spans="2:3" x14ac:dyDescent="0.3">
      <c r="B45" s="14">
        <f t="shared" si="1"/>
        <v>45339</v>
      </c>
      <c r="C45" t="s">
        <v>39</v>
      </c>
    </row>
    <row r="46" spans="2:3" x14ac:dyDescent="0.3">
      <c r="B46" s="14">
        <f t="shared" si="1"/>
        <v>45437</v>
      </c>
      <c r="C46" t="s">
        <v>40</v>
      </c>
    </row>
    <row r="47" spans="2:3" x14ac:dyDescent="0.3">
      <c r="B47" s="14">
        <f t="shared" si="1"/>
        <v>45542</v>
      </c>
      <c r="C47" t="s">
        <v>41</v>
      </c>
    </row>
    <row r="48" spans="2:3" x14ac:dyDescent="0.3">
      <c r="B48" s="14">
        <f t="shared" si="1"/>
        <v>45477</v>
      </c>
      <c r="C48" t="s">
        <v>42</v>
      </c>
    </row>
    <row r="49" spans="2:3" x14ac:dyDescent="0.3">
      <c r="B49" s="14">
        <f t="shared" si="1"/>
        <v>45622</v>
      </c>
      <c r="C49" t="s">
        <v>43</v>
      </c>
    </row>
    <row r="50" spans="2:3" x14ac:dyDescent="0.3">
      <c r="B50" s="14">
        <f t="shared" si="1"/>
        <v>45623</v>
      </c>
      <c r="C50" t="s">
        <v>44</v>
      </c>
    </row>
    <row r="51" spans="2:3" x14ac:dyDescent="0.3">
      <c r="B51" s="14">
        <f t="shared" si="1"/>
        <v>45650</v>
      </c>
      <c r="C51" t="s">
        <v>45</v>
      </c>
    </row>
    <row r="52" spans="2:3" x14ac:dyDescent="0.3">
      <c r="B52" s="14">
        <f t="shared" si="1"/>
        <v>45651</v>
      </c>
      <c r="C52" t="s">
        <v>46</v>
      </c>
    </row>
    <row r="53" spans="2:3" x14ac:dyDescent="0.3">
      <c r="B53" s="14">
        <f t="shared" si="1"/>
        <v>45657</v>
      </c>
      <c r="C53" t="s">
        <v>37</v>
      </c>
    </row>
    <row r="54" spans="2:3" x14ac:dyDescent="0.3">
      <c r="B54" s="14">
        <f t="shared" si="1"/>
        <v>45676</v>
      </c>
      <c r="C54" t="s">
        <v>38</v>
      </c>
    </row>
    <row r="55" spans="2:3" x14ac:dyDescent="0.3">
      <c r="B55" s="14">
        <f t="shared" si="1"/>
        <v>45704</v>
      </c>
      <c r="C55" t="s">
        <v>39</v>
      </c>
    </row>
    <row r="56" spans="2:3" x14ac:dyDescent="0.3">
      <c r="B56" s="14">
        <f t="shared" si="1"/>
        <v>45802</v>
      </c>
      <c r="C56" t="s">
        <v>40</v>
      </c>
    </row>
    <row r="57" spans="2:3" x14ac:dyDescent="0.3">
      <c r="B57" s="14">
        <f t="shared" si="1"/>
        <v>45907</v>
      </c>
      <c r="C57" t="s">
        <v>41</v>
      </c>
    </row>
    <row r="58" spans="2:3" x14ac:dyDescent="0.3">
      <c r="B58" s="14">
        <f t="shared" si="1"/>
        <v>45842</v>
      </c>
      <c r="C58" t="s">
        <v>42</v>
      </c>
    </row>
    <row r="59" spans="2:3" x14ac:dyDescent="0.3">
      <c r="B59" s="14">
        <f t="shared" si="1"/>
        <v>45987</v>
      </c>
      <c r="C59" t="s">
        <v>43</v>
      </c>
    </row>
    <row r="60" spans="2:3" x14ac:dyDescent="0.3">
      <c r="B60" s="14">
        <f t="shared" si="1"/>
        <v>45988</v>
      </c>
      <c r="C60" t="s">
        <v>44</v>
      </c>
    </row>
    <row r="61" spans="2:3" x14ac:dyDescent="0.3">
      <c r="B61" s="14">
        <f t="shared" si="1"/>
        <v>46015</v>
      </c>
      <c r="C61" t="s">
        <v>45</v>
      </c>
    </row>
    <row r="62" spans="2:3" x14ac:dyDescent="0.3">
      <c r="B62" s="14">
        <f t="shared" si="1"/>
        <v>46016</v>
      </c>
      <c r="C62" t="s">
        <v>46</v>
      </c>
    </row>
    <row r="63" spans="2:3" x14ac:dyDescent="0.3">
      <c r="B63" s="14">
        <f t="shared" si="1"/>
        <v>46022</v>
      </c>
      <c r="C63" t="s">
        <v>37</v>
      </c>
    </row>
    <row r="64" spans="2:3" x14ac:dyDescent="0.3">
      <c r="B64" s="14">
        <f t="shared" si="1"/>
        <v>46041</v>
      </c>
      <c r="C64" t="s">
        <v>38</v>
      </c>
    </row>
    <row r="65" spans="2:3" x14ac:dyDescent="0.3">
      <c r="B65" s="14">
        <f t="shared" si="1"/>
        <v>46069</v>
      </c>
      <c r="C65" t="s">
        <v>39</v>
      </c>
    </row>
    <row r="66" spans="2:3" x14ac:dyDescent="0.3">
      <c r="B66" s="14">
        <f t="shared" si="1"/>
        <v>46167</v>
      </c>
      <c r="C66" t="s">
        <v>40</v>
      </c>
    </row>
    <row r="67" spans="2:3" x14ac:dyDescent="0.3">
      <c r="B67" s="14">
        <f t="shared" si="1"/>
        <v>46272</v>
      </c>
      <c r="C67" t="s">
        <v>41</v>
      </c>
    </row>
    <row r="68" spans="2:3" x14ac:dyDescent="0.3">
      <c r="B68" s="14">
        <f t="shared" si="1"/>
        <v>46207</v>
      </c>
      <c r="C68" t="s">
        <v>312</v>
      </c>
    </row>
    <row r="69" spans="2:3" x14ac:dyDescent="0.3">
      <c r="B69" s="14">
        <f t="shared" si="1"/>
        <v>46352</v>
      </c>
      <c r="C69" t="s">
        <v>43</v>
      </c>
    </row>
    <row r="70" spans="2:3" x14ac:dyDescent="0.3">
      <c r="B70" s="14">
        <f t="shared" si="1"/>
        <v>46353</v>
      </c>
      <c r="C70" t="s">
        <v>44</v>
      </c>
    </row>
    <row r="71" spans="2:3" x14ac:dyDescent="0.3">
      <c r="B71" s="14">
        <f t="shared" si="1"/>
        <v>46380</v>
      </c>
      <c r="C71" t="s">
        <v>45</v>
      </c>
    </row>
    <row r="72" spans="2:3" x14ac:dyDescent="0.3">
      <c r="B72" s="14">
        <f t="shared" si="1"/>
        <v>46381</v>
      </c>
      <c r="C72" t="s">
        <v>46</v>
      </c>
    </row>
    <row r="73" spans="2:3" x14ac:dyDescent="0.3">
      <c r="B73" s="14">
        <f t="shared" si="1"/>
        <v>46387</v>
      </c>
      <c r="C73" t="s">
        <v>37</v>
      </c>
    </row>
    <row r="74" spans="2:3" x14ac:dyDescent="0.3">
      <c r="B74" s="14">
        <f t="shared" si="1"/>
        <v>46406</v>
      </c>
      <c r="C74" t="s">
        <v>38</v>
      </c>
    </row>
    <row r="75" spans="2:3" x14ac:dyDescent="0.3">
      <c r="B75" s="14">
        <f t="shared" si="1"/>
        <v>46434</v>
      </c>
      <c r="C75" t="s">
        <v>39</v>
      </c>
    </row>
    <row r="76" spans="2:3" x14ac:dyDescent="0.3">
      <c r="B76" s="14">
        <f t="shared" si="1"/>
        <v>46532</v>
      </c>
      <c r="C76" t="s">
        <v>40</v>
      </c>
    </row>
    <row r="77" spans="2:3" x14ac:dyDescent="0.3">
      <c r="B77" s="14">
        <f t="shared" si="1"/>
        <v>46637</v>
      </c>
      <c r="C77" t="s">
        <v>41</v>
      </c>
    </row>
    <row r="78" spans="2:3" x14ac:dyDescent="0.3">
      <c r="B78" s="14">
        <f t="shared" si="1"/>
        <v>46572</v>
      </c>
      <c r="C78" t="s">
        <v>313</v>
      </c>
    </row>
    <row r="79" spans="2:3" x14ac:dyDescent="0.3">
      <c r="B79" s="14">
        <f t="shared" si="1"/>
        <v>46717</v>
      </c>
      <c r="C79" t="s">
        <v>43</v>
      </c>
    </row>
    <row r="80" spans="2:3" x14ac:dyDescent="0.3">
      <c r="B80" s="14">
        <f t="shared" si="1"/>
        <v>46718</v>
      </c>
      <c r="C80" t="s">
        <v>44</v>
      </c>
    </row>
    <row r="81" spans="2:3" x14ac:dyDescent="0.3">
      <c r="B81" s="14">
        <f t="shared" si="1"/>
        <v>46745</v>
      </c>
      <c r="C81" t="s">
        <v>45</v>
      </c>
    </row>
    <row r="82" spans="2:3" x14ac:dyDescent="0.3">
      <c r="B82" s="14">
        <f t="shared" si="1"/>
        <v>46746</v>
      </c>
      <c r="C82" t="s">
        <v>46</v>
      </c>
    </row>
    <row r="83" spans="2:3" x14ac:dyDescent="0.3">
      <c r="B83" s="14">
        <f t="shared" si="1"/>
        <v>46752</v>
      </c>
      <c r="C83" t="s">
        <v>37</v>
      </c>
    </row>
    <row r="84" spans="2:3" x14ac:dyDescent="0.3">
      <c r="B84" s="14">
        <f t="shared" si="1"/>
        <v>46771</v>
      </c>
      <c r="C84" t="s">
        <v>38</v>
      </c>
    </row>
    <row r="85" spans="2:3" x14ac:dyDescent="0.3">
      <c r="B85" s="14">
        <f t="shared" si="1"/>
        <v>46799</v>
      </c>
      <c r="C85" t="s">
        <v>39</v>
      </c>
    </row>
    <row r="86" spans="2:3" x14ac:dyDescent="0.3">
      <c r="B86" s="14">
        <f t="shared" si="1"/>
        <v>46897</v>
      </c>
      <c r="C86" t="s">
        <v>40</v>
      </c>
    </row>
    <row r="87" spans="2:3" x14ac:dyDescent="0.3">
      <c r="B87" s="14">
        <f t="shared" si="1"/>
        <v>47002</v>
      </c>
      <c r="C87" t="s">
        <v>41</v>
      </c>
    </row>
    <row r="88" spans="2:3" x14ac:dyDescent="0.3">
      <c r="B88" s="14">
        <f t="shared" ref="B88:B93" si="2">+B78+365</f>
        <v>46937</v>
      </c>
      <c r="C88" t="s">
        <v>314</v>
      </c>
    </row>
    <row r="89" spans="2:3" x14ac:dyDescent="0.3">
      <c r="B89" s="14">
        <f t="shared" si="2"/>
        <v>47082</v>
      </c>
      <c r="C89" t="s">
        <v>43</v>
      </c>
    </row>
    <row r="90" spans="2:3" x14ac:dyDescent="0.3">
      <c r="B90" s="14">
        <f t="shared" si="2"/>
        <v>47083</v>
      </c>
      <c r="C90" t="s">
        <v>44</v>
      </c>
    </row>
    <row r="91" spans="2:3" x14ac:dyDescent="0.3">
      <c r="B91" s="14">
        <f t="shared" si="2"/>
        <v>47110</v>
      </c>
      <c r="C91" t="s">
        <v>45</v>
      </c>
    </row>
    <row r="92" spans="2:3" x14ac:dyDescent="0.3">
      <c r="B92" s="14">
        <f t="shared" si="2"/>
        <v>47111</v>
      </c>
      <c r="C92" t="s">
        <v>46</v>
      </c>
    </row>
    <row r="93" spans="2:3" x14ac:dyDescent="0.3">
      <c r="B93" s="14">
        <f t="shared" si="2"/>
        <v>47117</v>
      </c>
      <c r="C93" t="s">
        <v>37</v>
      </c>
    </row>
  </sheetData>
  <phoneticPr fontId="5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51</v>
      </c>
      <c r="B1" s="136" t="s">
        <v>52</v>
      </c>
      <c r="C1" s="136" t="s">
        <v>53</v>
      </c>
      <c r="D1" s="136" t="s">
        <v>54</v>
      </c>
      <c r="E1" s="136" t="s">
        <v>55</v>
      </c>
      <c r="F1" s="136" t="s">
        <v>56</v>
      </c>
      <c r="G1" s="136" t="s">
        <v>57</v>
      </c>
      <c r="H1" s="136" t="s">
        <v>58</v>
      </c>
      <c r="I1" s="136" t="s">
        <v>59</v>
      </c>
      <c r="J1" s="137" t="s">
        <v>60</v>
      </c>
      <c r="K1" s="136" t="s">
        <v>61</v>
      </c>
    </row>
    <row r="2" spans="1:11 16384:16384" x14ac:dyDescent="0.3">
      <c r="A2" s="138" t="s">
        <v>74</v>
      </c>
      <c r="B2" s="138" t="s">
        <v>192</v>
      </c>
      <c r="C2" s="138">
        <v>2</v>
      </c>
      <c r="D2" s="138">
        <v>50</v>
      </c>
      <c r="E2" s="138">
        <v>100</v>
      </c>
      <c r="F2" s="138" t="s">
        <v>63</v>
      </c>
      <c r="G2" s="138" t="s">
        <v>63</v>
      </c>
      <c r="H2" s="138" t="s">
        <v>193</v>
      </c>
      <c r="I2" s="138"/>
      <c r="J2" s="139" t="s">
        <v>194</v>
      </c>
      <c r="K2" s="138">
        <v>100</v>
      </c>
    </row>
    <row r="3" spans="1:11 16384:16384" x14ac:dyDescent="0.3">
      <c r="A3" s="138" t="s">
        <v>81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63</v>
      </c>
      <c r="G3" s="138" t="s">
        <v>63</v>
      </c>
      <c r="H3" s="138" t="s">
        <v>82</v>
      </c>
      <c r="I3" s="138" t="s">
        <v>65</v>
      </c>
      <c r="J3" s="138" t="s">
        <v>163</v>
      </c>
      <c r="K3" s="138">
        <v>75</v>
      </c>
    </row>
    <row r="4" spans="1:11 16384:16384" x14ac:dyDescent="0.3">
      <c r="A4" s="138" t="s">
        <v>195</v>
      </c>
      <c r="B4" s="140">
        <v>44907</v>
      </c>
      <c r="C4" s="138">
        <v>1</v>
      </c>
      <c r="D4" s="139">
        <v>60</v>
      </c>
      <c r="E4" s="138">
        <v>60</v>
      </c>
      <c r="F4" s="138" t="s">
        <v>63</v>
      </c>
      <c r="G4" s="138" t="s">
        <v>63</v>
      </c>
      <c r="H4" s="138" t="s">
        <v>196</v>
      </c>
      <c r="I4" s="138" t="s">
        <v>65</v>
      </c>
      <c r="J4" s="138" t="s">
        <v>163</v>
      </c>
      <c r="K4" s="138">
        <v>60</v>
      </c>
    </row>
    <row r="5" spans="1:11 16384:16384" x14ac:dyDescent="0.3">
      <c r="A5" s="138" t="s">
        <v>195</v>
      </c>
      <c r="B5" s="140">
        <v>44908</v>
      </c>
      <c r="C5" s="138">
        <v>1.5</v>
      </c>
      <c r="D5" s="139">
        <v>60</v>
      </c>
      <c r="E5" s="138">
        <v>90</v>
      </c>
      <c r="F5" s="138" t="s">
        <v>63</v>
      </c>
      <c r="G5" s="138" t="s">
        <v>63</v>
      </c>
      <c r="H5" s="138" t="s">
        <v>196</v>
      </c>
      <c r="I5" s="138" t="s">
        <v>65</v>
      </c>
      <c r="J5" s="138" t="s">
        <v>163</v>
      </c>
      <c r="K5" s="138">
        <v>90</v>
      </c>
    </row>
    <row r="6" spans="1:11 16384:16384" x14ac:dyDescent="0.3">
      <c r="A6" s="138" t="s">
        <v>195</v>
      </c>
      <c r="B6" s="140">
        <v>44910</v>
      </c>
      <c r="C6" s="138">
        <v>1.5</v>
      </c>
      <c r="D6" s="138">
        <v>60</v>
      </c>
      <c r="E6" s="138">
        <v>90</v>
      </c>
      <c r="F6" s="138" t="s">
        <v>63</v>
      </c>
      <c r="G6" s="138" t="s">
        <v>63</v>
      </c>
      <c r="H6" s="138" t="s">
        <v>196</v>
      </c>
      <c r="I6" s="138" t="s">
        <v>65</v>
      </c>
      <c r="J6" s="138" t="s">
        <v>163</v>
      </c>
      <c r="K6" s="138">
        <v>90</v>
      </c>
    </row>
    <row r="7" spans="1:11 16384:16384" x14ac:dyDescent="0.3">
      <c r="A7" s="138" t="s">
        <v>197</v>
      </c>
      <c r="B7" s="140">
        <v>44905</v>
      </c>
      <c r="C7" s="138">
        <v>1</v>
      </c>
      <c r="D7" s="139">
        <v>60</v>
      </c>
      <c r="E7" s="138">
        <v>60</v>
      </c>
      <c r="F7" s="138" t="s">
        <v>63</v>
      </c>
      <c r="G7" s="138" t="s">
        <v>63</v>
      </c>
      <c r="H7" s="138" t="s">
        <v>198</v>
      </c>
      <c r="I7" s="138" t="s">
        <v>65</v>
      </c>
      <c r="J7" s="138" t="s">
        <v>163</v>
      </c>
      <c r="K7" s="138">
        <v>60</v>
      </c>
    </row>
    <row r="8" spans="1:11 16384:16384" x14ac:dyDescent="0.3">
      <c r="A8" s="138" t="s">
        <v>103</v>
      </c>
      <c r="B8" s="140">
        <v>44898</v>
      </c>
      <c r="C8" s="138">
        <v>1.5</v>
      </c>
      <c r="D8" s="138">
        <v>50</v>
      </c>
      <c r="E8" s="138">
        <v>75</v>
      </c>
      <c r="F8" s="138" t="s">
        <v>63</v>
      </c>
      <c r="G8" s="138" t="s">
        <v>63</v>
      </c>
      <c r="H8" s="138" t="s">
        <v>104</v>
      </c>
      <c r="I8" s="138" t="s">
        <v>65</v>
      </c>
      <c r="J8" s="138" t="s">
        <v>163</v>
      </c>
      <c r="K8" s="138">
        <v>75</v>
      </c>
    </row>
    <row r="9" spans="1:11 16384:16384" x14ac:dyDescent="0.3">
      <c r="A9" s="138" t="s">
        <v>103</v>
      </c>
      <c r="B9" s="140">
        <v>44900</v>
      </c>
      <c r="C9" s="138">
        <v>1.5</v>
      </c>
      <c r="D9" s="138">
        <v>50</v>
      </c>
      <c r="E9" s="138">
        <v>75</v>
      </c>
      <c r="F9" s="138" t="s">
        <v>63</v>
      </c>
      <c r="G9" s="138" t="s">
        <v>63</v>
      </c>
      <c r="H9" s="138" t="s">
        <v>104</v>
      </c>
      <c r="I9" s="138" t="s">
        <v>65</v>
      </c>
      <c r="J9" s="138" t="s">
        <v>163</v>
      </c>
      <c r="K9" s="138">
        <v>75</v>
      </c>
    </row>
    <row r="10" spans="1:11 16384:16384" x14ac:dyDescent="0.3">
      <c r="A10" s="138" t="s">
        <v>103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63</v>
      </c>
      <c r="G10" s="138" t="s">
        <v>63</v>
      </c>
      <c r="H10" s="138" t="s">
        <v>104</v>
      </c>
      <c r="I10" s="138" t="s">
        <v>65</v>
      </c>
      <c r="J10" s="138" t="s">
        <v>163</v>
      </c>
      <c r="K10" s="138">
        <v>50</v>
      </c>
    </row>
    <row r="11" spans="1:11 16384:16384" x14ac:dyDescent="0.3">
      <c r="A11" s="138" t="s">
        <v>103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63</v>
      </c>
      <c r="G11" s="138" t="s">
        <v>63</v>
      </c>
      <c r="H11" s="138" t="s">
        <v>104</v>
      </c>
      <c r="I11" s="138" t="s">
        <v>65</v>
      </c>
      <c r="J11" s="138" t="s">
        <v>163</v>
      </c>
      <c r="K11" s="138">
        <v>100</v>
      </c>
    </row>
    <row r="12" spans="1:11 16384:16384" x14ac:dyDescent="0.3">
      <c r="A12" s="138" t="s">
        <v>103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63</v>
      </c>
      <c r="G12" s="138" t="s">
        <v>63</v>
      </c>
      <c r="H12" s="138" t="s">
        <v>104</v>
      </c>
      <c r="I12" s="138" t="s">
        <v>65</v>
      </c>
      <c r="J12" s="138" t="s">
        <v>163</v>
      </c>
      <c r="K12" s="138">
        <v>62.5</v>
      </c>
      <c r="XFD12" s="136" t="s">
        <v>63</v>
      </c>
    </row>
    <row r="13" spans="1:11 16384:16384" x14ac:dyDescent="0.3">
      <c r="A13" s="138" t="s">
        <v>103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63</v>
      </c>
      <c r="G13" s="138" t="s">
        <v>63</v>
      </c>
      <c r="H13" s="138" t="s">
        <v>104</v>
      </c>
      <c r="I13" s="138" t="s">
        <v>65</v>
      </c>
      <c r="J13" s="138" t="s">
        <v>163</v>
      </c>
      <c r="K13" s="138">
        <v>75</v>
      </c>
    </row>
    <row r="14" spans="1:11 16384:16384" x14ac:dyDescent="0.3">
      <c r="A14" s="138" t="s">
        <v>103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63</v>
      </c>
      <c r="G14" s="138" t="s">
        <v>63</v>
      </c>
      <c r="H14" s="138" t="s">
        <v>104</v>
      </c>
      <c r="I14" s="138" t="s">
        <v>65</v>
      </c>
      <c r="J14" s="138" t="s">
        <v>163</v>
      </c>
      <c r="K14" s="138">
        <v>25</v>
      </c>
    </row>
    <row r="15" spans="1:11 16384:16384" x14ac:dyDescent="0.3">
      <c r="A15" s="138" t="s">
        <v>108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199</v>
      </c>
      <c r="G15" s="138" t="s">
        <v>63</v>
      </c>
      <c r="H15" s="138" t="s">
        <v>200</v>
      </c>
      <c r="I15" s="138" t="s">
        <v>65</v>
      </c>
      <c r="J15" s="138" t="s">
        <v>163</v>
      </c>
      <c r="K15" s="138">
        <v>0</v>
      </c>
    </row>
    <row r="16" spans="1:11 16384:16384" x14ac:dyDescent="0.3">
      <c r="A16" s="138" t="s">
        <v>108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63</v>
      </c>
      <c r="G16" s="138" t="s">
        <v>63</v>
      </c>
      <c r="H16" s="138" t="s">
        <v>201</v>
      </c>
      <c r="I16" s="138" t="s">
        <v>65</v>
      </c>
      <c r="J16" s="138" t="s">
        <v>163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51</v>
      </c>
      <c r="B1" s="118" t="s">
        <v>52</v>
      </c>
      <c r="C1" s="118" t="s">
        <v>53</v>
      </c>
      <c r="D1" s="118" t="s">
        <v>54</v>
      </c>
      <c r="E1" s="118" t="s">
        <v>55</v>
      </c>
      <c r="F1" s="118" t="s">
        <v>56</v>
      </c>
      <c r="G1" s="118" t="s">
        <v>57</v>
      </c>
      <c r="H1" s="118" t="s">
        <v>58</v>
      </c>
      <c r="I1" s="118" t="s">
        <v>59</v>
      </c>
      <c r="J1" s="119" t="s">
        <v>60</v>
      </c>
      <c r="K1" s="118" t="s">
        <v>61</v>
      </c>
    </row>
    <row r="2" spans="1:20" x14ac:dyDescent="0.3">
      <c r="A2" s="120" t="s">
        <v>62</v>
      </c>
      <c r="B2" s="120">
        <v>44868</v>
      </c>
      <c r="C2" s="121">
        <v>1</v>
      </c>
      <c r="D2" s="121">
        <v>50</v>
      </c>
      <c r="E2" s="121">
        <v>50</v>
      </c>
      <c r="F2" s="121" t="s">
        <v>63</v>
      </c>
      <c r="G2" s="121" t="s">
        <v>63</v>
      </c>
      <c r="H2" s="121" t="s">
        <v>160</v>
      </c>
      <c r="I2" s="121" t="s">
        <v>65</v>
      </c>
      <c r="J2" s="121" t="s">
        <v>63</v>
      </c>
      <c r="K2" s="121">
        <v>50</v>
      </c>
      <c r="R2" s="48" t="s">
        <v>132</v>
      </c>
      <c r="S2" t="s">
        <v>134</v>
      </c>
      <c r="T2" t="s">
        <v>135</v>
      </c>
    </row>
    <row r="3" spans="1:20" s="122" customFormat="1" x14ac:dyDescent="0.3">
      <c r="A3" s="122" t="s">
        <v>161</v>
      </c>
      <c r="B3" s="123">
        <v>44878</v>
      </c>
      <c r="C3" s="122">
        <v>1</v>
      </c>
      <c r="D3" s="122">
        <v>60</v>
      </c>
      <c r="E3" s="122">
        <v>60</v>
      </c>
      <c r="F3" s="122" t="s">
        <v>63</v>
      </c>
      <c r="G3" s="122" t="s">
        <v>63</v>
      </c>
      <c r="H3" s="122" t="s">
        <v>162</v>
      </c>
      <c r="I3" s="122" t="s">
        <v>65</v>
      </c>
      <c r="J3" s="122" t="s">
        <v>163</v>
      </c>
      <c r="K3" s="122">
        <v>60</v>
      </c>
      <c r="R3" s="49" t="s">
        <v>62</v>
      </c>
      <c r="S3">
        <v>1</v>
      </c>
      <c r="T3">
        <v>50</v>
      </c>
    </row>
    <row r="4" spans="1:20" s="122" customFormat="1" x14ac:dyDescent="0.3">
      <c r="A4" s="122" t="s">
        <v>161</v>
      </c>
      <c r="B4" s="123">
        <v>44880</v>
      </c>
      <c r="C4" s="122">
        <v>1.5</v>
      </c>
      <c r="D4" s="122">
        <v>60</v>
      </c>
      <c r="E4" s="122">
        <v>90</v>
      </c>
      <c r="F4" s="122" t="s">
        <v>63</v>
      </c>
      <c r="G4" s="122" t="s">
        <v>63</v>
      </c>
      <c r="H4" s="122" t="s">
        <v>162</v>
      </c>
      <c r="I4" s="122" t="s">
        <v>65</v>
      </c>
      <c r="J4" s="122" t="s">
        <v>163</v>
      </c>
      <c r="K4" s="122">
        <v>90</v>
      </c>
      <c r="R4" s="49" t="s">
        <v>161</v>
      </c>
      <c r="S4">
        <v>2.5</v>
      </c>
      <c r="T4">
        <v>150</v>
      </c>
    </row>
    <row r="5" spans="1:20" s="122" customFormat="1" x14ac:dyDescent="0.3">
      <c r="A5" s="122" t="s">
        <v>81</v>
      </c>
      <c r="B5" s="123">
        <v>44872</v>
      </c>
      <c r="C5" s="122">
        <v>1</v>
      </c>
      <c r="D5" s="122">
        <v>60</v>
      </c>
      <c r="E5" s="122">
        <v>60</v>
      </c>
      <c r="F5" s="122" t="s">
        <v>63</v>
      </c>
      <c r="G5" s="122" t="s">
        <v>63</v>
      </c>
      <c r="H5" s="122" t="s">
        <v>164</v>
      </c>
      <c r="I5" s="122" t="s">
        <v>65</v>
      </c>
      <c r="J5" s="122" t="s">
        <v>163</v>
      </c>
      <c r="K5" s="122">
        <v>60</v>
      </c>
      <c r="R5" s="49" t="s">
        <v>81</v>
      </c>
      <c r="S5">
        <v>2.5</v>
      </c>
      <c r="T5">
        <v>150</v>
      </c>
    </row>
    <row r="6" spans="1:20" s="124" customFormat="1" x14ac:dyDescent="0.3">
      <c r="A6" s="124" t="s">
        <v>81</v>
      </c>
      <c r="B6" s="125">
        <v>44892</v>
      </c>
      <c r="C6" s="124">
        <v>1.5</v>
      </c>
      <c r="D6" s="124">
        <v>60</v>
      </c>
      <c r="E6" s="124">
        <v>90</v>
      </c>
      <c r="F6" s="124" t="s">
        <v>63</v>
      </c>
      <c r="G6" s="124" t="s">
        <v>63</v>
      </c>
      <c r="H6" s="124" t="s">
        <v>165</v>
      </c>
      <c r="I6" s="124" t="s">
        <v>65</v>
      </c>
      <c r="J6" s="124" t="s">
        <v>163</v>
      </c>
      <c r="K6" s="124">
        <v>90</v>
      </c>
      <c r="R6" s="49" t="s">
        <v>166</v>
      </c>
      <c r="S6">
        <v>2.5</v>
      </c>
      <c r="T6">
        <v>150</v>
      </c>
    </row>
    <row r="7" spans="1:20" x14ac:dyDescent="0.3">
      <c r="A7" s="121" t="s">
        <v>166</v>
      </c>
      <c r="B7" s="120">
        <v>44878</v>
      </c>
      <c r="C7" s="121">
        <v>1</v>
      </c>
      <c r="D7" s="121">
        <v>60</v>
      </c>
      <c r="E7" s="121">
        <v>60</v>
      </c>
      <c r="F7" s="121" t="s">
        <v>63</v>
      </c>
      <c r="G7" s="121" t="s">
        <v>63</v>
      </c>
      <c r="H7" s="121" t="s">
        <v>167</v>
      </c>
      <c r="I7" s="121" t="s">
        <v>65</v>
      </c>
      <c r="J7" s="121" t="s">
        <v>163</v>
      </c>
      <c r="K7" s="121">
        <v>60</v>
      </c>
      <c r="R7" s="49" t="s">
        <v>86</v>
      </c>
      <c r="S7">
        <v>1.5</v>
      </c>
      <c r="T7">
        <v>75</v>
      </c>
    </row>
    <row r="8" spans="1:20" s="124" customFormat="1" x14ac:dyDescent="0.3">
      <c r="A8" s="124" t="s">
        <v>166</v>
      </c>
      <c r="B8" s="125">
        <v>44884</v>
      </c>
      <c r="C8" s="124">
        <v>1.5</v>
      </c>
      <c r="D8" s="124">
        <v>60</v>
      </c>
      <c r="E8" s="124">
        <v>90</v>
      </c>
      <c r="F8" s="124" t="s">
        <v>63</v>
      </c>
      <c r="G8" s="124" t="s">
        <v>63</v>
      </c>
      <c r="H8" s="124" t="s">
        <v>167</v>
      </c>
      <c r="I8" s="124" t="s">
        <v>65</v>
      </c>
      <c r="J8" s="124" t="s">
        <v>163</v>
      </c>
      <c r="K8" s="124">
        <v>90</v>
      </c>
      <c r="R8" s="49" t="s">
        <v>89</v>
      </c>
      <c r="S8">
        <v>1</v>
      </c>
      <c r="T8">
        <v>50</v>
      </c>
    </row>
    <row r="9" spans="1:20" x14ac:dyDescent="0.3">
      <c r="A9" s="121" t="s">
        <v>86</v>
      </c>
      <c r="B9" s="120">
        <v>44875</v>
      </c>
      <c r="C9" s="121">
        <v>1.5</v>
      </c>
      <c r="D9" s="121">
        <v>50</v>
      </c>
      <c r="E9" s="121">
        <v>75</v>
      </c>
      <c r="F9" s="121" t="s">
        <v>63</v>
      </c>
      <c r="G9" s="121" t="s">
        <v>63</v>
      </c>
      <c r="H9" s="121" t="s">
        <v>168</v>
      </c>
      <c r="I9" s="121" t="s">
        <v>65</v>
      </c>
      <c r="J9" s="121" t="s">
        <v>163</v>
      </c>
      <c r="K9" s="121">
        <v>75</v>
      </c>
      <c r="R9" s="49" t="s">
        <v>98</v>
      </c>
      <c r="S9">
        <v>0.5</v>
      </c>
      <c r="T9">
        <v>30</v>
      </c>
    </row>
    <row r="10" spans="1:20" s="124" customFormat="1" x14ac:dyDescent="0.3">
      <c r="A10" s="124" t="s">
        <v>89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63</v>
      </c>
      <c r="G10" s="124" t="s">
        <v>63</v>
      </c>
      <c r="H10" s="124" t="s">
        <v>169</v>
      </c>
      <c r="I10" s="124" t="s">
        <v>65</v>
      </c>
      <c r="J10" s="124" t="s">
        <v>163</v>
      </c>
      <c r="K10" s="124">
        <v>50</v>
      </c>
      <c r="R10" s="49" t="s">
        <v>100</v>
      </c>
      <c r="S10">
        <v>7.5</v>
      </c>
      <c r="T10">
        <v>375</v>
      </c>
    </row>
    <row r="11" spans="1:20" s="122" customFormat="1" x14ac:dyDescent="0.3">
      <c r="A11" s="123" t="s">
        <v>98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63</v>
      </c>
      <c r="G11" s="122" t="s">
        <v>63</v>
      </c>
      <c r="H11" s="122" t="s">
        <v>170</v>
      </c>
      <c r="I11" s="122" t="s">
        <v>65</v>
      </c>
      <c r="J11" s="122" t="s">
        <v>163</v>
      </c>
      <c r="K11" s="122">
        <v>30</v>
      </c>
      <c r="R11" s="49" t="s">
        <v>103</v>
      </c>
      <c r="S11">
        <v>9</v>
      </c>
      <c r="T11">
        <v>450</v>
      </c>
    </row>
    <row r="12" spans="1:20" x14ac:dyDescent="0.3">
      <c r="A12" s="121" t="s">
        <v>100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63</v>
      </c>
      <c r="G12" s="121" t="s">
        <v>63</v>
      </c>
      <c r="H12" s="121" t="s">
        <v>171</v>
      </c>
      <c r="I12" s="121" t="s">
        <v>65</v>
      </c>
      <c r="J12" s="121" t="s">
        <v>163</v>
      </c>
      <c r="K12" s="121">
        <v>100</v>
      </c>
      <c r="R12" s="49" t="s">
        <v>106</v>
      </c>
      <c r="S12">
        <v>2</v>
      </c>
      <c r="T12">
        <v>100</v>
      </c>
    </row>
    <row r="13" spans="1:20" x14ac:dyDescent="0.3">
      <c r="A13" s="121" t="s">
        <v>100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63</v>
      </c>
      <c r="G13" s="121" t="s">
        <v>63</v>
      </c>
      <c r="H13" s="121" t="s">
        <v>172</v>
      </c>
      <c r="I13" s="121" t="s">
        <v>65</v>
      </c>
      <c r="J13" s="121" t="s">
        <v>163</v>
      </c>
      <c r="K13" s="121">
        <v>50</v>
      </c>
      <c r="R13" s="49" t="s">
        <v>108</v>
      </c>
      <c r="S13">
        <v>1</v>
      </c>
      <c r="T13">
        <v>60</v>
      </c>
    </row>
    <row r="14" spans="1:20" s="124" customFormat="1" x14ac:dyDescent="0.3">
      <c r="A14" s="124" t="s">
        <v>100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63</v>
      </c>
      <c r="G14" s="124" t="s">
        <v>63</v>
      </c>
      <c r="H14" s="124" t="s">
        <v>173</v>
      </c>
      <c r="I14" s="124" t="s">
        <v>65</v>
      </c>
      <c r="J14" s="124" t="s">
        <v>163</v>
      </c>
      <c r="K14" s="124">
        <v>75</v>
      </c>
      <c r="R14" s="49" t="s">
        <v>133</v>
      </c>
      <c r="S14">
        <v>31</v>
      </c>
      <c r="T14">
        <v>1640</v>
      </c>
    </row>
    <row r="15" spans="1:20" s="124" customFormat="1" x14ac:dyDescent="0.3">
      <c r="A15" s="124" t="s">
        <v>100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63</v>
      </c>
      <c r="G15" s="124" t="s">
        <v>63</v>
      </c>
      <c r="H15" s="124" t="s">
        <v>174</v>
      </c>
      <c r="I15" s="124" t="s">
        <v>65</v>
      </c>
      <c r="J15" s="124" t="s">
        <v>163</v>
      </c>
      <c r="K15" s="124">
        <v>75</v>
      </c>
      <c r="L15" s="124" t="s">
        <v>175</v>
      </c>
      <c r="R15"/>
      <c r="S15"/>
      <c r="T15"/>
    </row>
    <row r="16" spans="1:20" s="124" customFormat="1" x14ac:dyDescent="0.3">
      <c r="A16" s="124" t="s">
        <v>100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63</v>
      </c>
      <c r="G16" s="124" t="s">
        <v>63</v>
      </c>
      <c r="H16" s="124" t="s">
        <v>176</v>
      </c>
      <c r="I16" s="124" t="s">
        <v>65</v>
      </c>
      <c r="J16" s="124" t="s">
        <v>163</v>
      </c>
      <c r="K16" s="124">
        <v>75</v>
      </c>
      <c r="R16"/>
      <c r="S16"/>
      <c r="T16"/>
    </row>
    <row r="17" spans="1:20" x14ac:dyDescent="0.3">
      <c r="A17" s="120" t="s">
        <v>103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63</v>
      </c>
      <c r="G17" s="121" t="s">
        <v>63</v>
      </c>
      <c r="H17" s="121" t="s">
        <v>177</v>
      </c>
      <c r="I17" s="121" t="s">
        <v>65</v>
      </c>
      <c r="J17" s="121" t="s">
        <v>63</v>
      </c>
      <c r="K17" s="121">
        <v>62.5</v>
      </c>
      <c r="R17"/>
      <c r="S17"/>
      <c r="T17"/>
    </row>
    <row r="18" spans="1:20" x14ac:dyDescent="0.3">
      <c r="A18" s="121" t="s">
        <v>103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63</v>
      </c>
      <c r="G18" s="121" t="s">
        <v>63</v>
      </c>
      <c r="H18" s="121" t="s">
        <v>178</v>
      </c>
      <c r="I18" s="121" t="s">
        <v>65</v>
      </c>
      <c r="J18" s="121" t="s">
        <v>163</v>
      </c>
      <c r="K18" s="121">
        <v>50</v>
      </c>
      <c r="R18"/>
      <c r="S18"/>
      <c r="T18"/>
    </row>
    <row r="19" spans="1:20" x14ac:dyDescent="0.3">
      <c r="A19" s="121" t="s">
        <v>103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63</v>
      </c>
      <c r="G19" s="121" t="s">
        <v>63</v>
      </c>
      <c r="H19" s="121" t="s">
        <v>179</v>
      </c>
      <c r="I19" s="121" t="s">
        <v>65</v>
      </c>
      <c r="J19" s="121" t="s">
        <v>163</v>
      </c>
      <c r="K19" s="121">
        <v>62.5</v>
      </c>
      <c r="R19"/>
      <c r="S19"/>
      <c r="T19"/>
    </row>
    <row r="20" spans="1:20" s="124" customFormat="1" x14ac:dyDescent="0.3">
      <c r="A20" s="124" t="s">
        <v>103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63</v>
      </c>
      <c r="G20" s="124" t="s">
        <v>63</v>
      </c>
      <c r="H20" s="124" t="s">
        <v>178</v>
      </c>
      <c r="I20" s="124" t="s">
        <v>65</v>
      </c>
      <c r="J20" s="124" t="s">
        <v>163</v>
      </c>
      <c r="K20" s="124">
        <v>75</v>
      </c>
    </row>
    <row r="21" spans="1:20" s="124" customFormat="1" x14ac:dyDescent="0.3">
      <c r="A21" s="124" t="s">
        <v>103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63</v>
      </c>
      <c r="G21" s="124" t="s">
        <v>63</v>
      </c>
      <c r="H21" s="124" t="s">
        <v>178</v>
      </c>
      <c r="I21" s="124" t="s">
        <v>65</v>
      </c>
      <c r="J21" s="124" t="s">
        <v>163</v>
      </c>
      <c r="K21" s="124">
        <v>50</v>
      </c>
      <c r="L21" s="124" t="s">
        <v>175</v>
      </c>
    </row>
    <row r="22" spans="1:20" s="124" customFormat="1" x14ac:dyDescent="0.3">
      <c r="A22" s="124" t="s">
        <v>103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63</v>
      </c>
      <c r="G22" s="124" t="s">
        <v>63</v>
      </c>
      <c r="H22" s="124" t="s">
        <v>178</v>
      </c>
      <c r="I22" s="124" t="s">
        <v>65</v>
      </c>
      <c r="J22" s="124" t="s">
        <v>163</v>
      </c>
      <c r="K22" s="124">
        <v>100</v>
      </c>
    </row>
    <row r="23" spans="1:20" s="124" customFormat="1" x14ac:dyDescent="0.3">
      <c r="A23" s="124" t="s">
        <v>103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63</v>
      </c>
      <c r="G23" s="124" t="s">
        <v>63</v>
      </c>
      <c r="H23" s="124" t="s">
        <v>178</v>
      </c>
      <c r="I23" s="124" t="s">
        <v>65</v>
      </c>
      <c r="J23" s="124" t="s">
        <v>163</v>
      </c>
      <c r="K23" s="124">
        <v>50</v>
      </c>
    </row>
    <row r="24" spans="1:20" x14ac:dyDescent="0.3">
      <c r="A24" s="121" t="s">
        <v>106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63</v>
      </c>
      <c r="G24" s="121" t="s">
        <v>63</v>
      </c>
      <c r="H24" s="121" t="s">
        <v>180</v>
      </c>
      <c r="I24" s="121" t="s">
        <v>65</v>
      </c>
      <c r="J24" s="121" t="s">
        <v>163</v>
      </c>
      <c r="K24" s="121">
        <v>100</v>
      </c>
    </row>
    <row r="25" spans="1:20" x14ac:dyDescent="0.3">
      <c r="A25" s="121" t="s">
        <v>108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63</v>
      </c>
      <c r="G25" s="121" t="s">
        <v>63</v>
      </c>
      <c r="H25" s="121" t="s">
        <v>181</v>
      </c>
      <c r="I25" s="121"/>
      <c r="J25" s="121" t="s">
        <v>163</v>
      </c>
      <c r="K25" s="121">
        <v>60</v>
      </c>
    </row>
    <row r="26" spans="1:20" x14ac:dyDescent="0.3">
      <c r="B26" s="126"/>
    </row>
    <row r="27" spans="1:20" x14ac:dyDescent="0.3">
      <c r="A27" s="118" t="s">
        <v>182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136</v>
      </c>
      <c r="B1" s="119" t="s">
        <v>137</v>
      </c>
      <c r="C1" s="119" t="s">
        <v>138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139</v>
      </c>
      <c r="I2" s="118" t="s">
        <v>140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141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142</v>
      </c>
      <c r="B14" s="118">
        <v>12</v>
      </c>
      <c r="C14" s="118">
        <v>600</v>
      </c>
    </row>
    <row r="15" spans="1:9" x14ac:dyDescent="0.3">
      <c r="A15" s="118" t="s">
        <v>143</v>
      </c>
      <c r="C15" s="128">
        <v>100</v>
      </c>
    </row>
    <row r="16" spans="1:9" x14ac:dyDescent="0.3">
      <c r="A16" s="118" t="s">
        <v>144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136</v>
      </c>
      <c r="B18" s="119" t="s">
        <v>137</v>
      </c>
      <c r="C18" s="119" t="s">
        <v>138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142</v>
      </c>
      <c r="B36" s="118">
        <v>14</v>
      </c>
      <c r="C36" s="118">
        <v>700</v>
      </c>
      <c r="E36" s="119"/>
    </row>
    <row r="37" spans="1:5" x14ac:dyDescent="0.3">
      <c r="A37" s="118" t="s">
        <v>143</v>
      </c>
      <c r="C37" s="128">
        <v>100</v>
      </c>
    </row>
    <row r="38" spans="1:5" x14ac:dyDescent="0.3">
      <c r="A38" s="118" t="s">
        <v>144</v>
      </c>
      <c r="C38" s="118">
        <v>300</v>
      </c>
    </row>
    <row r="39" spans="1:5" s="129" customFormat="1" x14ac:dyDescent="0.3"/>
    <row r="40" spans="1:5" x14ac:dyDescent="0.3">
      <c r="A40" s="119" t="s">
        <v>136</v>
      </c>
      <c r="B40" s="119" t="s">
        <v>137</v>
      </c>
      <c r="C40" s="119" t="s">
        <v>138</v>
      </c>
    </row>
    <row r="41" spans="1:5" x14ac:dyDescent="0.3">
      <c r="A41" s="118" t="s">
        <v>183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topLeftCell="A14" zoomScale="65" zoomScaleNormal="85" workbookViewId="0">
      <selection activeCell="B8" sqref="B8:X47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10"/>
      <c r="D17" s="311">
        <v>2023</v>
      </c>
      <c r="E17" s="311">
        <f t="shared" ref="E17:K17" si="0">+D17+1</f>
        <v>2024</v>
      </c>
      <c r="F17" s="311">
        <f t="shared" si="0"/>
        <v>2025</v>
      </c>
      <c r="G17" s="311">
        <f t="shared" si="0"/>
        <v>2026</v>
      </c>
      <c r="H17" s="311">
        <f t="shared" si="0"/>
        <v>2027</v>
      </c>
      <c r="I17" s="311">
        <f t="shared" si="0"/>
        <v>2028</v>
      </c>
      <c r="J17" s="311">
        <f t="shared" si="0"/>
        <v>2029</v>
      </c>
      <c r="K17" s="312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13"/>
      <c r="D18" s="314"/>
      <c r="E18" s="314"/>
      <c r="F18" s="314"/>
      <c r="G18" s="314"/>
      <c r="H18" s="314"/>
      <c r="I18" s="315"/>
      <c r="J18" s="314"/>
      <c r="K18" s="315"/>
      <c r="L18" s="98"/>
      <c r="M18" s="97"/>
      <c r="X18" s="98"/>
    </row>
    <row r="19" spans="2:24" x14ac:dyDescent="0.3">
      <c r="B19" s="97"/>
      <c r="C19" s="230" t="s">
        <v>47</v>
      </c>
      <c r="D19" s="102">
        <f>SUMIF('Monthly Detail'!$1:$1,'Annual Summary'!D$17, 'Monthly Detail'!9:9)</f>
        <v>0</v>
      </c>
      <c r="E19" s="102">
        <f>SUMIF('Monthly Detail'!$1:$1,'Annual Summary'!E$17, 'Monthly Detail'!9:9)</f>
        <v>81915.38811681472</v>
      </c>
      <c r="F19" s="102">
        <f>SUMIF('Monthly Detail'!$1:$1,'Annual Summary'!F$17, 'Monthly Detail'!9:9)</f>
        <v>136967.71707383305</v>
      </c>
      <c r="G19" s="102">
        <f>SUMIF('Monthly Detail'!$1:$1,'Annual Summary'!G$17, 'Monthly Detail'!9:9)</f>
        <v>189122.63450885474</v>
      </c>
      <c r="H19" s="102">
        <f>SUMIF('Monthly Detail'!$1:$1,'Annual Summary'!H$17, 'Monthly Detail'!9:9)</f>
        <v>240173.33022381717</v>
      </c>
      <c r="I19" s="316">
        <f>SUMIF('Monthly Detail'!$1:$1,'Annual Summary'!I$17, 'Monthly Detail'!9:9)</f>
        <v>294669.00310904894</v>
      </c>
      <c r="J19" s="102">
        <f>SUMIF('Monthly Detail'!$1:$1,'Annual Summary'!J$17, 'Monthly Detail'!9:9)</f>
        <v>357706.66756728943</v>
      </c>
      <c r="K19" s="316">
        <f>SUMIF('Monthly Detail'!$1:$1,'Annual Summary'!K$17, 'Monthly Detail'!9:9)</f>
        <v>427444.81201428652</v>
      </c>
      <c r="L19" s="98"/>
      <c r="M19" s="97"/>
      <c r="X19" s="98"/>
    </row>
    <row r="20" spans="2:24" x14ac:dyDescent="0.3">
      <c r="B20" s="97"/>
      <c r="C20" s="230" t="s">
        <v>158</v>
      </c>
      <c r="D20" s="102">
        <f>SUMIF('Monthly Detail'!$1:$1,'Annual Summary'!D$17, 'Monthly Detail'!12:12)</f>
        <v>0</v>
      </c>
      <c r="E20" s="102">
        <f>SUMIF('Monthly Detail'!$1:$1,'Annual Summary'!E$17, 'Monthly Detail'!12:12)</f>
        <v>0</v>
      </c>
      <c r="F20" s="102">
        <f>SUMIF('Monthly Detail'!$1:$1,'Annual Summary'!F$17, 'Monthly Detail'!12:12)</f>
        <v>0</v>
      </c>
      <c r="G20" s="102">
        <f>SUMIF('Monthly Detail'!$1:$1,'Annual Summary'!G$17, 'Monthly Detail'!12:12)</f>
        <v>0</v>
      </c>
      <c r="H20" s="102">
        <f>SUMIF('Monthly Detail'!$1:$1,'Annual Summary'!H$17, 'Monthly Detail'!12:12)</f>
        <v>0</v>
      </c>
      <c r="I20" s="316">
        <f>SUMIF('Monthly Detail'!$1:$1,'Annual Summary'!I$17, 'Monthly Detail'!12:12)</f>
        <v>0</v>
      </c>
      <c r="J20" s="102">
        <f>SUMIF('Monthly Detail'!$1:$1,'Annual Summary'!J$17, 'Monthly Detail'!12:12)</f>
        <v>0</v>
      </c>
      <c r="K20" s="316">
        <f>SUMIF('Monthly Detail'!$1:$1,'Annual Summary'!K$17, 'Monthly Detail'!12:12)</f>
        <v>0</v>
      </c>
      <c r="L20" s="98"/>
      <c r="M20" s="97"/>
      <c r="X20" s="98"/>
    </row>
    <row r="21" spans="2:24" ht="15" thickBot="1" x14ac:dyDescent="0.35">
      <c r="B21" s="97"/>
      <c r="C21" s="231" t="s">
        <v>2</v>
      </c>
      <c r="D21" s="103">
        <f t="shared" ref="D21:K21" si="1">SUM(D19:D20)</f>
        <v>0</v>
      </c>
      <c r="E21" s="103">
        <f t="shared" si="1"/>
        <v>81915.38811681472</v>
      </c>
      <c r="F21" s="103">
        <f t="shared" si="1"/>
        <v>136967.71707383305</v>
      </c>
      <c r="G21" s="103">
        <f t="shared" si="1"/>
        <v>189122.63450885474</v>
      </c>
      <c r="H21" s="103">
        <f t="shared" si="1"/>
        <v>240173.33022381717</v>
      </c>
      <c r="I21" s="317">
        <f t="shared" si="1"/>
        <v>294669.00310904894</v>
      </c>
      <c r="J21" s="103">
        <f t="shared" si="1"/>
        <v>357706.66756728943</v>
      </c>
      <c r="K21" s="317">
        <f t="shared" si="1"/>
        <v>427444.81201428652</v>
      </c>
      <c r="L21" s="98"/>
      <c r="M21" s="97"/>
      <c r="X21" s="98"/>
    </row>
    <row r="22" spans="2:24" x14ac:dyDescent="0.3">
      <c r="B22" s="97"/>
      <c r="C22" s="459" t="s">
        <v>277</v>
      </c>
      <c r="D22" s="462">
        <f>SUMIF('Monthly Detail'!$1:$1,'Annual Summary'!D$17, 'Monthly Detail'!15:15)</f>
        <v>1088</v>
      </c>
      <c r="E22" s="462">
        <f>SUMIF('Monthly Detail'!$1:$1,'Annual Summary'!E$17, 'Monthly Detail'!15:15)</f>
        <v>888.85510072698571</v>
      </c>
      <c r="F22" s="462">
        <f>SUMIF('Monthly Detail'!$1:$1,'Annual Summary'!F$17, 'Monthly Detail'!15:15)</f>
        <v>1594.0428305306896</v>
      </c>
      <c r="G22" s="462">
        <f>SUMIF('Monthly Detail'!$1:$1,'Annual Summary'!G$17, 'Monthly Detail'!15:15)</f>
        <v>2052.031816743543</v>
      </c>
      <c r="H22" s="462">
        <f>SUMIF('Monthly Detail'!$1:$1,'Annual Summary'!H$17, 'Monthly Detail'!15:15)</f>
        <v>2482.0279233291099</v>
      </c>
      <c r="I22" s="463">
        <f>SUMIF('Monthly Detail'!$1:$1,'Annual Summary'!I$17, 'Monthly Detail'!15:15)</f>
        <v>2913.0922813955781</v>
      </c>
      <c r="J22" s="462">
        <f>SUMIF('Monthly Detail'!$1:$1,'Annual Summary'!J$17, 'Monthly Detail'!15:15)</f>
        <v>3352.8403664283233</v>
      </c>
      <c r="K22" s="463">
        <f>SUMIF('Monthly Detail'!$1:$1,'Annual Summary'!K$17, 'Monthly Detail'!15:15)</f>
        <v>3817.378349375962</v>
      </c>
      <c r="L22" s="98"/>
      <c r="M22" s="97"/>
      <c r="X22" s="98"/>
    </row>
    <row r="23" spans="2:24" x14ac:dyDescent="0.3">
      <c r="B23" s="97"/>
      <c r="C23" s="232" t="s">
        <v>243</v>
      </c>
      <c r="D23" s="460">
        <f>AVERAGEIF('Monthly Detail'!$1:$1,'Annual Summary'!D$17, 'Monthly Detail'!41:41)</f>
        <v>0</v>
      </c>
      <c r="E23" s="460">
        <f>AVERAGEIF('Monthly Detail'!$1:$1,'Annual Summary'!E$17, 'Monthly Detail'!41:41)</f>
        <v>3753.1937653883529</v>
      </c>
      <c r="F23" s="460">
        <f>AVERAGEIF('Monthly Detail'!$1:$1,'Annual Summary'!F$17, 'Monthly Detail'!41:41)</f>
        <v>5881.5363640816713</v>
      </c>
      <c r="G23" s="460">
        <f>AVERAGEIF('Monthly Detail'!$1:$1,'Annual Summary'!G$17, 'Monthly Detail'!41:41)</f>
        <v>8115.6909669006745</v>
      </c>
      <c r="H23" s="460">
        <f>AVERAGEIF('Monthly Detail'!$1:$1,'Annual Summary'!H$17, 'Monthly Detail'!41:41)</f>
        <v>10298.127910284655</v>
      </c>
      <c r="I23" s="461">
        <f>AVERAGEIF('Monthly Detail'!$1:$1,'Annual Summary'!I$17, 'Monthly Detail'!41:41)</f>
        <v>12631.238571531949</v>
      </c>
      <c r="J23" s="460">
        <f>AVERAGEIF('Monthly Detail'!$1:$1,'Annual Summary'!J$17, 'Monthly Detail'!41:41)</f>
        <v>15350.011348172469</v>
      </c>
      <c r="K23" s="461">
        <f>AVERAGEIF('Monthly Detail'!$1:$1,'Annual Summary'!K$17, 'Monthly Detail'!41:41)</f>
        <v>18348.842882365137</v>
      </c>
      <c r="L23" s="98"/>
      <c r="M23" s="97"/>
      <c r="X23" s="98"/>
    </row>
    <row r="24" spans="2:24" x14ac:dyDescent="0.3">
      <c r="B24" s="97"/>
      <c r="C24" s="232" t="s">
        <v>278</v>
      </c>
      <c r="D24" s="464">
        <f>AVERAGEIF('Monthly Detail'!$1:$1,'Annual Summary'!D$17, 'Monthly Detail'!17:17)</f>
        <v>72.75</v>
      </c>
      <c r="E24" s="464">
        <f>AVERAGEIF('Monthly Detail'!$1:$1,'Annual Summary'!E$17, 'Monthly Detail'!17:17)</f>
        <v>30.137335336041001</v>
      </c>
      <c r="F24" s="464">
        <f>AVERAGEIF('Monthly Detail'!$1:$1,'Annual Summary'!F$17, 'Monthly Detail'!17:17)</f>
        <v>49.833655480391343</v>
      </c>
      <c r="G24" s="464">
        <f>AVERAGEIF('Monthly Detail'!$1:$1,'Annual Summary'!G$17, 'Monthly Detail'!17:17)</f>
        <v>64.17354409821823</v>
      </c>
      <c r="H24" s="464">
        <f>AVERAGEIF('Monthly Detail'!$1:$1,'Annual Summary'!H$17, 'Monthly Detail'!17:17)</f>
        <v>77.632021122514402</v>
      </c>
      <c r="I24" s="465">
        <f>AVERAGEIF('Monthly Detail'!$1:$1,'Annual Summary'!I$17, 'Monthly Detail'!17:17)</f>
        <v>91.124398592715579</v>
      </c>
      <c r="J24" s="464">
        <f>AVERAGEIF('Monthly Detail'!$1:$1,'Annual Summary'!J$17, 'Monthly Detail'!17:17)</f>
        <v>104.88797963015696</v>
      </c>
      <c r="K24" s="465">
        <f>AVERAGEIF('Monthly Detail'!$1:$1,'Annual Summary'!K$17, 'Monthly Detail'!17:17)</f>
        <v>119.43127092341405</v>
      </c>
      <c r="L24" s="98"/>
      <c r="M24" s="97"/>
      <c r="X24" s="98"/>
    </row>
    <row r="25" spans="2:24" ht="10.95" customHeight="1" x14ac:dyDescent="0.3">
      <c r="B25" s="97"/>
      <c r="C25" s="318" t="s">
        <v>202</v>
      </c>
      <c r="D25" s="131"/>
      <c r="E25" s="575" t="s">
        <v>334</v>
      </c>
      <c r="F25" s="131">
        <f>(F21/E21)-1</f>
        <v>0.6720633353834744</v>
      </c>
      <c r="G25" s="131">
        <f t="shared" ref="G25:K25" si="2">(G21/F21)-1</f>
        <v>0.38078255627862556</v>
      </c>
      <c r="H25" s="131">
        <f t="shared" si="2"/>
        <v>0.26993435157848467</v>
      </c>
      <c r="I25" s="319">
        <f t="shared" si="2"/>
        <v>0.22690143337083812</v>
      </c>
      <c r="J25" s="131">
        <f t="shared" si="2"/>
        <v>0.21392702928754259</v>
      </c>
      <c r="K25" s="319">
        <f t="shared" si="2"/>
        <v>0.1949590286400753</v>
      </c>
      <c r="L25" s="98"/>
      <c r="M25" s="97"/>
      <c r="X25" s="98"/>
    </row>
    <row r="26" spans="2:24" ht="4.95" customHeight="1" x14ac:dyDescent="0.3">
      <c r="B26" s="97"/>
      <c r="C26" s="229"/>
      <c r="I26" s="98"/>
      <c r="K26" s="98"/>
      <c r="L26" s="98"/>
      <c r="M26" s="97"/>
      <c r="X26" s="98"/>
    </row>
    <row r="27" spans="2:24" x14ac:dyDescent="0.3">
      <c r="B27" s="97"/>
      <c r="C27" s="229" t="s">
        <v>216</v>
      </c>
      <c r="D27" s="102">
        <f>SUMIF('Monthly Detail'!$1:$1,'Annual Summary'!D$17, 'Monthly Detail'!58:58)</f>
        <v>0</v>
      </c>
      <c r="E27" s="102">
        <f>SUMIF('Monthly Detail'!$1:$1,'Annual Summary'!E$17, 'Monthly Detail'!58:58)</f>
        <v>2253.131351754329</v>
      </c>
      <c r="F27" s="102">
        <f>SUMIF('Monthly Detail'!$1:$1,'Annual Summary'!F$17, 'Monthly Detail'!58:58)</f>
        <v>3862.6309468362651</v>
      </c>
      <c r="G27" s="102">
        <f>SUMIF('Monthly Detail'!$1:$1,'Annual Summary'!G$17, 'Monthly Detail'!58:58)</f>
        <v>5333.4534327335077</v>
      </c>
      <c r="H27" s="102">
        <f>SUMIF('Monthly Detail'!$1:$1,'Annual Summary'!H$17, 'Monthly Detail'!58:58)</f>
        <v>6773.1357267724688</v>
      </c>
      <c r="I27" s="316">
        <f>SUMIF('Monthly Detail'!$1:$1,'Annual Summary'!I$17, 'Monthly Detail'!58:58)</f>
        <v>8309.9699315923754</v>
      </c>
      <c r="J27" s="102">
        <f>SUMIF('Monthly Detail'!$1:$1,'Annual Summary'!J$17, 'Monthly Detail'!58:58)</f>
        <v>10087.697112526739</v>
      </c>
      <c r="K27" s="316">
        <f>SUMIF('Monthly Detail'!$1:$1,'Annual Summary'!K$17, 'Monthly Detail'!58:58)</f>
        <v>12054.384742800243</v>
      </c>
      <c r="L27" s="98"/>
      <c r="M27" s="97"/>
      <c r="X27" s="98"/>
    </row>
    <row r="28" spans="2:24" x14ac:dyDescent="0.3">
      <c r="B28" s="97"/>
      <c r="C28" s="229" t="s">
        <v>217</v>
      </c>
      <c r="D28" s="102">
        <f>SUMIF('Monthly Detail'!$1:$1,'Annual Summary'!D$17, 'Monthly Detail'!59:59)</f>
        <v>0</v>
      </c>
      <c r="E28" s="102">
        <f>SUMIF('Monthly Detail'!$1:$1,'Annual Summary'!E$17, 'Monthly Detail'!59:59)</f>
        <v>3450.0050256260142</v>
      </c>
      <c r="F28" s="102">
        <f>SUMIF('Monthly Detail'!$1:$1,'Annual Summary'!F$17, 'Monthly Detail'!59:59)</f>
        <v>5108.0302629939724</v>
      </c>
      <c r="G28" s="102">
        <f>SUMIF('Monthly Detail'!$1:$1,'Annual Summary'!G$17, 'Monthly Detail'!59:59)</f>
        <v>7053.0790840853988</v>
      </c>
      <c r="H28" s="102">
        <f>SUMIF('Monthly Detail'!$1:$1,'Annual Summary'!H$17, 'Monthly Detail'!59:59)</f>
        <v>8956.9474132797641</v>
      </c>
      <c r="I28" s="316">
        <f>SUMIF('Monthly Detail'!$1:$1,'Annual Summary'!I$17, 'Monthly Detail'!59:59)</f>
        <v>10989.29161998016</v>
      </c>
      <c r="J28" s="102">
        <f>SUMIF('Monthly Detail'!$1:$1,'Annual Summary'!J$17, 'Monthly Detail'!59:59)</f>
        <v>13340.198130217006</v>
      </c>
      <c r="K28" s="316">
        <f>SUMIF('Monthly Detail'!$1:$1,'Annual Summary'!K$17, 'Monthly Detail'!59:59)</f>
        <v>15940.990199550262</v>
      </c>
      <c r="L28" s="98"/>
      <c r="M28" s="97"/>
      <c r="X28" s="98"/>
    </row>
    <row r="29" spans="2:24" x14ac:dyDescent="0.3">
      <c r="B29" s="97"/>
      <c r="C29" s="229" t="s">
        <v>307</v>
      </c>
      <c r="D29" s="102">
        <f>SUMIF('Monthly Detail'!$1:$1,'Annual Summary'!D$17, 'Monthly Detail'!60:60)</f>
        <v>0</v>
      </c>
      <c r="E29" s="102">
        <f>SUMIF('Monthly Detail'!$1:$1,'Annual Summary'!E$17, 'Monthly Detail'!60:60)</f>
        <v>3554</v>
      </c>
      <c r="F29" s="102">
        <f>SUMIF('Monthly Detail'!$1:$1,'Annual Summary'!F$17, 'Monthly Detail'!60:60)</f>
        <v>13849.543403450163</v>
      </c>
      <c r="G29" s="102">
        <f>SUMIF('Monthly Detail'!$1:$1,'Annual Summary'!G$17, 'Monthly Detail'!60:60)</f>
        <v>21124.205618181604</v>
      </c>
      <c r="H29" s="102">
        <f>SUMIF('Monthly Detail'!$1:$1,'Annual Summary'!H$17, 'Monthly Detail'!60:60)</f>
        <v>27685.41404803484</v>
      </c>
      <c r="I29" s="316">
        <f>SUMIF('Monthly Detail'!$1:$1,'Annual Summary'!I$17, 'Monthly Detail'!60:60)</f>
        <v>34068.255999411071</v>
      </c>
      <c r="J29" s="102">
        <f>SUMIF('Monthly Detail'!$1:$1,'Annual Summary'!J$17, 'Monthly Detail'!60:60)</f>
        <v>40979.459521052879</v>
      </c>
      <c r="K29" s="316">
        <f>SUMIF('Monthly Detail'!$1:$1,'Annual Summary'!K$17, 'Monthly Detail'!60:60)</f>
        <v>48045.102129144187</v>
      </c>
      <c r="L29" s="98"/>
      <c r="M29" s="97"/>
      <c r="X29" s="98"/>
    </row>
    <row r="30" spans="2:24" ht="15.6" x14ac:dyDescent="0.3">
      <c r="B30" s="105"/>
      <c r="C30" s="240" t="s">
        <v>232</v>
      </c>
      <c r="D30" s="89">
        <f>SUM(D27:D29)</f>
        <v>0</v>
      </c>
      <c r="E30" s="89">
        <f t="shared" ref="E30:K30" si="3">SUM(E27:E29)</f>
        <v>9257.1363773803423</v>
      </c>
      <c r="F30" s="89">
        <f t="shared" si="3"/>
        <v>22820.204613280403</v>
      </c>
      <c r="G30" s="89">
        <f t="shared" si="3"/>
        <v>33510.738135000509</v>
      </c>
      <c r="H30" s="89">
        <f t="shared" si="3"/>
        <v>43415.497188087073</v>
      </c>
      <c r="I30" s="241">
        <f t="shared" si="3"/>
        <v>53367.517550983604</v>
      </c>
      <c r="J30" s="89">
        <f t="shared" si="3"/>
        <v>64407.354763796626</v>
      </c>
      <c r="K30" s="241">
        <f t="shared" si="3"/>
        <v>76040.477071494694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29"/>
      <c r="I31" s="98"/>
      <c r="K31" s="98"/>
      <c r="L31" s="98"/>
      <c r="M31" s="97"/>
      <c r="X31" s="98"/>
    </row>
    <row r="32" spans="2:24" ht="15.6" x14ac:dyDescent="0.3">
      <c r="B32" s="105"/>
      <c r="C32" s="240" t="s">
        <v>147</v>
      </c>
      <c r="D32" s="89">
        <f t="shared" ref="D32:K32" si="4">D21-D30</f>
        <v>0</v>
      </c>
      <c r="E32" s="89">
        <f t="shared" si="4"/>
        <v>72658.251739434374</v>
      </c>
      <c r="F32" s="89">
        <f t="shared" si="4"/>
        <v>114147.51246055265</v>
      </c>
      <c r="G32" s="89">
        <f t="shared" si="4"/>
        <v>155611.89637385422</v>
      </c>
      <c r="H32" s="89">
        <f t="shared" si="4"/>
        <v>196757.83303573012</v>
      </c>
      <c r="I32" s="241">
        <f t="shared" si="4"/>
        <v>241301.48555806532</v>
      </c>
      <c r="J32" s="89">
        <f t="shared" si="4"/>
        <v>293299.31280349282</v>
      </c>
      <c r="K32" s="241">
        <f t="shared" si="4"/>
        <v>351404.33494279184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42" t="s">
        <v>148</v>
      </c>
      <c r="D33" s="91" t="e">
        <f t="shared" ref="D33:K33" si="5">+D32/D21</f>
        <v>#DIV/0!</v>
      </c>
      <c r="E33" s="91">
        <f t="shared" si="5"/>
        <v>0.88699148486998214</v>
      </c>
      <c r="F33" s="91">
        <f t="shared" si="5"/>
        <v>0.83338990310410832</v>
      </c>
      <c r="G33" s="91">
        <f t="shared" si="5"/>
        <v>0.82280947903445401</v>
      </c>
      <c r="H33" s="91">
        <f t="shared" si="5"/>
        <v>0.81923264690701414</v>
      </c>
      <c r="I33" s="243">
        <f t="shared" si="5"/>
        <v>0.81888995113872309</v>
      </c>
      <c r="J33" s="91">
        <f t="shared" si="5"/>
        <v>0.81994365606371955</v>
      </c>
      <c r="K33" s="243">
        <f t="shared" si="5"/>
        <v>0.82210457365674339</v>
      </c>
      <c r="L33" s="98"/>
      <c r="M33" s="97"/>
      <c r="X33" s="98"/>
    </row>
    <row r="34" spans="2:24" ht="3.6" customHeight="1" x14ac:dyDescent="0.3">
      <c r="B34" s="97"/>
      <c r="C34" s="229"/>
      <c r="I34" s="98"/>
      <c r="K34" s="98"/>
      <c r="L34" s="98"/>
      <c r="M34" s="97"/>
      <c r="X34" s="98"/>
    </row>
    <row r="35" spans="2:24" x14ac:dyDescent="0.3">
      <c r="B35" s="97"/>
      <c r="C35" s="229" t="s">
        <v>185</v>
      </c>
      <c r="D35" s="77">
        <f>SUMIF('Monthly Detail'!$1:$1,'Annual Summary'!D$17, 'Monthly Detail'!$82:$82)</f>
        <v>0</v>
      </c>
      <c r="E35" s="77">
        <f>SUMIF('Monthly Detail'!$1:$1,'Annual Summary'!E$17, 'Monthly Detail'!$82:$82)</f>
        <v>22520.356666666674</v>
      </c>
      <c r="F35" s="77">
        <f>SUMIF('Monthly Detail'!$1:$1,'Annual Summary'!F$17, 'Monthly Detail'!$82:$82)</f>
        <v>33094.972000000002</v>
      </c>
      <c r="G35" s="77">
        <f>SUMIF('Monthly Detail'!$1:$1,'Annual Summary'!G$17, 'Monthly Detail'!$82:$82)</f>
        <v>36148.9692</v>
      </c>
      <c r="H35" s="77">
        <f>SUMIF('Monthly Detail'!$1:$1,'Annual Summary'!H$17, 'Monthly Detail'!$82:$82)</f>
        <v>39508.366120000013</v>
      </c>
      <c r="I35" s="239">
        <f>SUMIF('Monthly Detail'!$1:$1,'Annual Summary'!I$17, 'Monthly Detail'!$82:$82)</f>
        <v>43203.702732000012</v>
      </c>
      <c r="J35" s="77">
        <f>SUMIF('Monthly Detail'!$1:$1,'Annual Summary'!J$17, 'Monthly Detail'!$82:$82)</f>
        <v>47268.573005200022</v>
      </c>
      <c r="K35" s="239">
        <f>SUMIF('Monthly Detail'!$1:$1,'Annual Summary'!K$17, 'Monthly Detail'!$82:$82)</f>
        <v>51739.930305720023</v>
      </c>
      <c r="L35" s="98"/>
      <c r="M35" s="97"/>
      <c r="X35" s="98"/>
    </row>
    <row r="36" spans="2:24" x14ac:dyDescent="0.3">
      <c r="B36" s="97"/>
      <c r="C36" s="320" t="s">
        <v>157</v>
      </c>
      <c r="D36" s="104">
        <f t="shared" ref="D36:K36" si="6">SUM(D35:D35)</f>
        <v>0</v>
      </c>
      <c r="E36" s="104">
        <f t="shared" si="6"/>
        <v>22520.356666666674</v>
      </c>
      <c r="F36" s="104">
        <f t="shared" si="6"/>
        <v>33094.972000000002</v>
      </c>
      <c r="G36" s="104">
        <f t="shared" si="6"/>
        <v>36148.9692</v>
      </c>
      <c r="H36" s="104">
        <f t="shared" si="6"/>
        <v>39508.366120000013</v>
      </c>
      <c r="I36" s="321">
        <f t="shared" si="6"/>
        <v>43203.702732000012</v>
      </c>
      <c r="J36" s="104">
        <f t="shared" si="6"/>
        <v>47268.573005200022</v>
      </c>
      <c r="K36" s="321">
        <f t="shared" si="6"/>
        <v>51739.930305720023</v>
      </c>
      <c r="L36" s="98"/>
      <c r="M36" s="97"/>
      <c r="X36" s="98"/>
    </row>
    <row r="37" spans="2:24" ht="3" customHeight="1" x14ac:dyDescent="0.3">
      <c r="B37" s="97"/>
      <c r="C37" s="229"/>
      <c r="I37" s="98"/>
      <c r="K37" s="98"/>
      <c r="L37" s="98"/>
      <c r="M37" s="97"/>
      <c r="X37" s="98"/>
    </row>
    <row r="38" spans="2:24" ht="15.6" x14ac:dyDescent="0.3">
      <c r="B38" s="105"/>
      <c r="C38" s="240" t="s">
        <v>150</v>
      </c>
      <c r="D38" s="89">
        <f t="shared" ref="D38:K38" si="7">D32-D36</f>
        <v>0</v>
      </c>
      <c r="E38" s="89">
        <f t="shared" si="7"/>
        <v>50137.8950727677</v>
      </c>
      <c r="F38" s="89">
        <f t="shared" si="7"/>
        <v>81052.540460552642</v>
      </c>
      <c r="G38" s="89">
        <f t="shared" si="7"/>
        <v>119462.92717385423</v>
      </c>
      <c r="H38" s="89">
        <f t="shared" si="7"/>
        <v>157249.4669157301</v>
      </c>
      <c r="I38" s="241">
        <f t="shared" si="7"/>
        <v>198097.78282606532</v>
      </c>
      <c r="J38" s="89">
        <f t="shared" si="7"/>
        <v>246030.73979829281</v>
      </c>
      <c r="K38" s="241">
        <f t="shared" si="7"/>
        <v>299664.40463707183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42" t="s">
        <v>151</v>
      </c>
      <c r="D39" s="91" t="e">
        <f t="shared" ref="D39:K39" si="8">D38/D21</f>
        <v>#DIV/0!</v>
      </c>
      <c r="E39" s="91">
        <f t="shared" si="8"/>
        <v>0.61206930987458663</v>
      </c>
      <c r="F39" s="91">
        <f t="shared" si="8"/>
        <v>0.5917638272152913</v>
      </c>
      <c r="G39" s="91">
        <f t="shared" si="8"/>
        <v>0.63166911503795153</v>
      </c>
      <c r="H39" s="91">
        <f t="shared" si="8"/>
        <v>0.65473325772345148</v>
      </c>
      <c r="I39" s="243">
        <f t="shared" si="8"/>
        <v>0.67227221301167783</v>
      </c>
      <c r="J39" s="91">
        <f t="shared" si="8"/>
        <v>0.68780026235326219</v>
      </c>
      <c r="K39" s="243">
        <f t="shared" si="8"/>
        <v>0.70105987068818632</v>
      </c>
      <c r="L39" s="98"/>
      <c r="M39" s="97"/>
      <c r="X39" s="98"/>
    </row>
    <row r="40" spans="2:24" ht="3" customHeight="1" x14ac:dyDescent="0.3">
      <c r="B40" s="97"/>
      <c r="C40" s="247"/>
      <c r="D40" s="83"/>
      <c r="E40" s="83"/>
      <c r="F40" s="83"/>
      <c r="G40" s="83"/>
      <c r="H40" s="83"/>
      <c r="I40" s="248"/>
      <c r="J40" s="83"/>
      <c r="K40" s="248"/>
      <c r="L40" s="98"/>
      <c r="M40" s="97"/>
      <c r="X40" s="98"/>
    </row>
    <row r="41" spans="2:24" x14ac:dyDescent="0.3">
      <c r="B41" s="97"/>
      <c r="C41" s="229" t="s">
        <v>152</v>
      </c>
      <c r="D41" s="77">
        <f>SUMIF('Monthly Detail'!$1:$1,'Annual Summary'!D$17, 'Monthly Detail'!87:87)</f>
        <v>0</v>
      </c>
      <c r="E41" s="77">
        <f>SUMIF('Monthly Detail'!$1:$1,'Annual Summary'!E$17, 'Monthly Detail'!87:87)</f>
        <v>0</v>
      </c>
      <c r="F41" s="77">
        <f>SUMIF('Monthly Detail'!$1:$1,'Annual Summary'!F$17, 'Monthly Detail'!87:87)</f>
        <v>0</v>
      </c>
      <c r="G41" s="77">
        <f>SUMIF('Monthly Detail'!$1:$1,'Annual Summary'!G$17, 'Monthly Detail'!87:87)</f>
        <v>0</v>
      </c>
      <c r="H41" s="77">
        <f>SUMIF('Monthly Detail'!$1:$1,'Annual Summary'!H$17, 'Monthly Detail'!87:87)</f>
        <v>0</v>
      </c>
      <c r="I41" s="239">
        <f>SUMIF('Monthly Detail'!$1:$1,'Annual Summary'!I$17, 'Monthly Detail'!87:87)</f>
        <v>0</v>
      </c>
      <c r="J41" s="77">
        <f>SUMIF('Monthly Detail'!$1:$1,'Annual Summary'!J$17, 'Monthly Detail'!87:87)</f>
        <v>0</v>
      </c>
      <c r="K41" s="239">
        <f>SUMIF('Monthly Detail'!$1:$1,'Annual Summary'!K$17, 'Monthly Detail'!87:87)</f>
        <v>0</v>
      </c>
      <c r="L41" s="98"/>
      <c r="M41" s="97"/>
      <c r="X41" s="98"/>
    </row>
    <row r="42" spans="2:24" ht="15.6" x14ac:dyDescent="0.3">
      <c r="B42" s="105"/>
      <c r="C42" s="240" t="s">
        <v>11</v>
      </c>
      <c r="D42" s="89">
        <f t="shared" ref="D42:K42" si="9">D38+D41</f>
        <v>0</v>
      </c>
      <c r="E42" s="89">
        <f t="shared" si="9"/>
        <v>50137.8950727677</v>
      </c>
      <c r="F42" s="89">
        <f t="shared" si="9"/>
        <v>81052.540460552642</v>
      </c>
      <c r="G42" s="89">
        <f t="shared" si="9"/>
        <v>119462.92717385423</v>
      </c>
      <c r="H42" s="89">
        <f t="shared" si="9"/>
        <v>157249.4669157301</v>
      </c>
      <c r="I42" s="241">
        <f t="shared" si="9"/>
        <v>198097.78282606532</v>
      </c>
      <c r="J42" s="89">
        <f t="shared" si="9"/>
        <v>246030.73979829281</v>
      </c>
      <c r="K42" s="241">
        <f t="shared" si="9"/>
        <v>299664.40463707183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22" t="s">
        <v>153</v>
      </c>
      <c r="D43" s="323" t="e">
        <f t="shared" ref="D43:K43" si="10">D42/D21</f>
        <v>#DIV/0!</v>
      </c>
      <c r="E43" s="323">
        <f t="shared" si="10"/>
        <v>0.61206930987458663</v>
      </c>
      <c r="F43" s="323">
        <f t="shared" si="10"/>
        <v>0.5917638272152913</v>
      </c>
      <c r="G43" s="323">
        <f t="shared" si="10"/>
        <v>0.63166911503795153</v>
      </c>
      <c r="H43" s="323">
        <f t="shared" si="10"/>
        <v>0.65473325772345148</v>
      </c>
      <c r="I43" s="324">
        <f t="shared" si="10"/>
        <v>0.67227221301167783</v>
      </c>
      <c r="J43" s="323">
        <f t="shared" si="10"/>
        <v>0.68780026235326219</v>
      </c>
      <c r="K43" s="324">
        <f t="shared" si="10"/>
        <v>0.70105987068818632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199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0">
        <v>45260</v>
      </c>
      <c r="N11" s="92">
        <v>45291</v>
      </c>
      <c r="O11" s="92">
        <v>45322</v>
      </c>
    </row>
    <row r="12" spans="2:16" x14ac:dyDescent="0.3">
      <c r="B12" s="73" t="s">
        <v>47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1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156</v>
      </c>
      <c r="C13" s="74">
        <f>SUMIF('Monthly Detail'!$4:$4, '2023 Overview'!C$11, 'Monthly Detail'!12:12)</f>
        <v>0</v>
      </c>
      <c r="D13" s="74">
        <f>SUMIF('Monthly Detail'!$4:$4, '2023 Overview'!D$11, 'Monthly Detail'!12:12)</f>
        <v>0</v>
      </c>
      <c r="E13" s="74">
        <f>SUMIF('Monthly Detail'!$4:$4, '2023 Overview'!E$11, 'Monthly Detail'!12:12)</f>
        <v>0</v>
      </c>
      <c r="F13" s="74">
        <f>SUMIF('Monthly Detail'!$4:$4, '2023 Overview'!F$11, 'Monthly Detail'!12:12)</f>
        <v>0</v>
      </c>
      <c r="G13" s="74">
        <f>SUMIF('Monthly Detail'!$4:$4, '2023 Overview'!G$11, 'Monthly Detail'!12:12)</f>
        <v>0</v>
      </c>
      <c r="H13" s="74">
        <f>SUMIF('Monthly Detail'!$4:$4, '2023 Overview'!H$11, 'Monthly Detail'!12:12)</f>
        <v>0</v>
      </c>
      <c r="I13" s="74">
        <f>SUMIF('Monthly Detail'!$4:$4, '2023 Overview'!I$11, 'Monthly Detail'!12:12)</f>
        <v>0</v>
      </c>
      <c r="J13" s="74">
        <f>SUMIF('Monthly Detail'!$4:$4, '2023 Overview'!J$11, 'Monthly Detail'!12:12)</f>
        <v>0</v>
      </c>
      <c r="K13" s="74">
        <f>SUMIF('Monthly Detail'!$4:$4, '2023 Overview'!K$11, 'Monthly Detail'!12:12)</f>
        <v>0</v>
      </c>
      <c r="L13" s="74">
        <f>SUMIF('Monthly Detail'!$4:$4, '2023 Overview'!L$11, 'Monthly Detail'!12:12)</f>
        <v>0</v>
      </c>
      <c r="M13" s="201">
        <f>SUMIF('Monthly Detail'!$4:$4, '2023 Overview'!M$11, 'Monthly Detail'!12:12)</f>
        <v>0</v>
      </c>
      <c r="N13" s="74">
        <f>SUMIF('Monthly Detail'!$4:$4, '2023 Overview'!N$11, 'Monthly Detail'!12:12)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02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03"/>
      <c r="N15" s="77"/>
      <c r="P15" s="77"/>
    </row>
    <row r="16" spans="2:16" ht="15.6" x14ac:dyDescent="0.3">
      <c r="B16" s="88" t="s">
        <v>147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04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148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05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06"/>
    </row>
    <row r="19" spans="2:20" x14ac:dyDescent="0.3">
      <c r="B19" s="7" t="s">
        <v>185</v>
      </c>
      <c r="C19" s="74">
        <f>SUMIF('Monthly Detail'!$4:$4, '2023 Overview'!C$11, 'Monthly Detail'!$82:$82)</f>
        <v>0</v>
      </c>
      <c r="D19" s="74">
        <f>SUMIF('Monthly Detail'!$4:$4, '2023 Overview'!D$11, 'Monthly Detail'!$82:$82)</f>
        <v>0</v>
      </c>
      <c r="E19" s="74">
        <f>SUMIF('Monthly Detail'!$4:$4, '2023 Overview'!E$11, 'Monthly Detail'!$82:$82)</f>
        <v>0</v>
      </c>
      <c r="F19" s="74">
        <f>SUMIF('Monthly Detail'!$4:$4, '2023 Overview'!F$11, 'Monthly Detail'!$82:$82)</f>
        <v>0</v>
      </c>
      <c r="G19" s="74">
        <f>SUMIF('Monthly Detail'!$4:$4, '2023 Overview'!G$11, 'Monthly Detail'!$82:$82)</f>
        <v>0</v>
      </c>
      <c r="H19" s="74">
        <f>SUMIF('Monthly Detail'!$4:$4, '2023 Overview'!H$11, 'Monthly Detail'!$82:$82)</f>
        <v>0</v>
      </c>
      <c r="I19" s="74">
        <f>SUMIF('Monthly Detail'!$4:$4, '2023 Overview'!I$11, 'Monthly Detail'!$82:$82)</f>
        <v>0</v>
      </c>
      <c r="J19" s="74">
        <f>SUMIF('Monthly Detail'!$4:$4, '2023 Overview'!J$11, 'Monthly Detail'!$82:$82)</f>
        <v>0</v>
      </c>
      <c r="K19" s="74">
        <f>SUMIF('Monthly Detail'!$4:$4, '2023 Overview'!K$11, 'Monthly Detail'!$82:$82)</f>
        <v>0</v>
      </c>
      <c r="L19" s="74">
        <f>SUMIF('Monthly Detail'!$4:$4, '2023 Overview'!L$11, 'Monthly Detail'!$82:$82)</f>
        <v>0</v>
      </c>
      <c r="M19" s="201">
        <f>SUMIF('Monthly Detail'!$4:$4, '2023 Overview'!M$11, 'Monthly Detail'!$82:$82)</f>
        <v>0</v>
      </c>
      <c r="N19" s="74">
        <f>SUMIF('Monthly Detail'!$4:$4, '2023 Overview'!N$11, 'Monthly Detail'!$82:$82)</f>
        <v>0</v>
      </c>
      <c r="P19" s="74">
        <f>SUM(C19:O19)</f>
        <v>0</v>
      </c>
      <c r="T19" s="1"/>
    </row>
    <row r="20" spans="2:20" x14ac:dyDescent="0.3">
      <c r="B20" s="79" t="s">
        <v>149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07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06"/>
    </row>
    <row r="22" spans="2:20" ht="15.6" x14ac:dyDescent="0.3">
      <c r="B22" s="88" t="s">
        <v>150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04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151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05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08"/>
      <c r="N24" s="83"/>
      <c r="P24" s="83"/>
    </row>
    <row r="25" spans="2:20" x14ac:dyDescent="0.3">
      <c r="B25" s="7" t="s">
        <v>152</v>
      </c>
      <c r="C25" s="133">
        <f>SUMIF('Monthly Detail'!$4:$4, '2023 Overview'!C$11, 'Monthly Detail'!87:87)</f>
        <v>0</v>
      </c>
      <c r="D25" s="130">
        <f>SUMIF('Monthly Detail'!$4:$4, '2023 Overview'!D$11, 'Monthly Detail'!87:87)</f>
        <v>0</v>
      </c>
      <c r="E25" s="133">
        <f>SUMIF('Monthly Detail'!$4:$4, '2023 Overview'!E$11, 'Monthly Detail'!87:87)</f>
        <v>0</v>
      </c>
      <c r="F25" s="130">
        <f>SUMIF('Monthly Detail'!$4:$4, '2023 Overview'!F$11, 'Monthly Detail'!87:87)</f>
        <v>0</v>
      </c>
      <c r="G25" s="130">
        <f>SUMIF('Monthly Detail'!$4:$4, '2023 Overview'!G$11, 'Monthly Detail'!87:87)</f>
        <v>0</v>
      </c>
      <c r="H25" s="133">
        <f>SUMIF('Monthly Detail'!$4:$4, '2023 Overview'!H$11, 'Monthly Detail'!87:87)</f>
        <v>0</v>
      </c>
      <c r="I25" s="133">
        <f>SUMIF('Monthly Detail'!$4:$4, '2023 Overview'!I$11, 'Monthly Detail'!87:87)</f>
        <v>0</v>
      </c>
      <c r="J25" s="133">
        <f>SUMIF('Monthly Detail'!$4:$4, '2023 Overview'!J$11, 'Monthly Detail'!87:87)</f>
        <v>0</v>
      </c>
      <c r="K25" s="133">
        <f>SUMIF('Monthly Detail'!$4:$4, '2023 Overview'!K$11, 'Monthly Detail'!87:87)</f>
        <v>0</v>
      </c>
      <c r="L25" s="133">
        <f>SUMIF('Monthly Detail'!$4:$4, '2023 Overview'!L$11, 'Monthly Detail'!87:87)</f>
        <v>0</v>
      </c>
      <c r="M25" s="209">
        <f>SUMIF('Monthly Detail'!$4:$4, '2023 Overview'!M$11, 'Monthly Detail'!87:87)</f>
        <v>0</v>
      </c>
      <c r="N25" s="130">
        <f>SUMIF('Monthly Detail'!$4:$4, '2023 Overview'!N$11, 'Monthly Detail'!87:87)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04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153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05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06"/>
    </row>
    <row r="29" spans="2:20" x14ac:dyDescent="0.3">
      <c r="B29" s="84" t="s">
        <v>154</v>
      </c>
      <c r="C29" s="85">
        <f>SUMIF('Monthly Detail'!$4:$4, '2023 Overview'!C$11, 'Monthly Detail'!151:151)</f>
        <v>0</v>
      </c>
      <c r="D29" s="163">
        <f>SUMIF('Monthly Detail'!$4:$4, '2023 Overview'!D$11, 'Monthly Detail'!151:151)</f>
        <v>0</v>
      </c>
      <c r="E29" s="85">
        <f>SUMIF('Monthly Detail'!$4:$4, '2023 Overview'!E$11, 'Monthly Detail'!151:151)</f>
        <v>0</v>
      </c>
      <c r="F29" s="163">
        <f>SUMIF('Monthly Detail'!$4:$4, '2023 Overview'!F$11, 'Monthly Detail'!151:151)</f>
        <v>0</v>
      </c>
      <c r="G29" s="85">
        <f>SUMIF('Monthly Detail'!$4:$4, '2023 Overview'!G$11, 'Monthly Detail'!151:151)</f>
        <v>0</v>
      </c>
      <c r="H29" s="85">
        <f>SUMIF('Monthly Detail'!$4:$4, '2023 Overview'!H$11, 'Monthly Detail'!151:151)</f>
        <v>0</v>
      </c>
      <c r="I29" s="163">
        <f>SUMIF('Monthly Detail'!$4:$4, '2023 Overview'!I$11, 'Monthly Detail'!151:151)</f>
        <v>0</v>
      </c>
      <c r="J29" s="163">
        <f>SUMIF('Monthly Detail'!$4:$4, '2023 Overview'!J$11, 'Monthly Detail'!151:151)</f>
        <v>0</v>
      </c>
      <c r="K29" s="163">
        <f>SUMIF('Monthly Detail'!$4:$4, '2023 Overview'!K$11, 'Monthly Detail'!151:151)</f>
        <v>0</v>
      </c>
      <c r="L29" s="163">
        <f>SUMIF('Monthly Detail'!$4:$4, '2023 Overview'!L$11, 'Monthly Detail'!151:151)</f>
        <v>0</v>
      </c>
      <c r="M29" s="210">
        <f>SUMIF('Monthly Detail'!$4:$4, '2023 Overview'!M$11, 'Monthly Detail'!151:151)</f>
        <v>0</v>
      </c>
      <c r="N29" s="163">
        <f>SUMIF('Monthly Detail'!$4:$4, '2023 Overview'!N$11, 'Monthly Detail'!151:151)</f>
        <v>0</v>
      </c>
    </row>
    <row r="30" spans="2:20" ht="15" thickBot="1" x14ac:dyDescent="0.35">
      <c r="B30" s="86" t="s">
        <v>155</v>
      </c>
      <c r="C30" s="87">
        <f>SUMIF('Monthly Detail'!$4:$4, '2023 Overview'!C$11, 'Monthly Detail'!148:148)</f>
        <v>0</v>
      </c>
      <c r="D30" s="164">
        <f>SUMIF('Monthly Detail'!$4:$4, '2023 Overview'!D$11, 'Monthly Detail'!148:148)</f>
        <v>0</v>
      </c>
      <c r="E30" s="87">
        <f>SUMIF('Monthly Detail'!$4:$4, '2023 Overview'!E$11, 'Monthly Detail'!148:148)</f>
        <v>0</v>
      </c>
      <c r="F30" s="164">
        <f>SUMIF('Monthly Detail'!$4:$4, '2023 Overview'!F$11, 'Monthly Detail'!148:148)</f>
        <v>0</v>
      </c>
      <c r="G30" s="87">
        <f>SUMIF('Monthly Detail'!$4:$4, '2023 Overview'!G$11, 'Monthly Detail'!148:148)</f>
        <v>0</v>
      </c>
      <c r="H30" s="87">
        <f>SUMIF('Monthly Detail'!$4:$4, '2023 Overview'!H$11, 'Monthly Detail'!148:148)</f>
        <v>0</v>
      </c>
      <c r="I30" s="164">
        <f>SUMIF('Monthly Detail'!$4:$4, '2023 Overview'!I$11, 'Monthly Detail'!148:148)</f>
        <v>0</v>
      </c>
      <c r="J30" s="164">
        <f>SUMIF('Monthly Detail'!$4:$4, '2023 Overview'!J$11, 'Monthly Detail'!148:148)</f>
        <v>0</v>
      </c>
      <c r="K30" s="164">
        <f>SUMIF('Monthly Detail'!$4:$4, '2023 Overview'!K$11, 'Monthly Detail'!148:148)</f>
        <v>0</v>
      </c>
      <c r="L30" s="164">
        <f>SUMIF('Monthly Detail'!$4:$4, '2023 Overview'!L$11, 'Monthly Detail'!148:148)</f>
        <v>0</v>
      </c>
      <c r="M30" s="211">
        <f>SUMIF('Monthly Detail'!$4:$4, '2023 Overview'!M$11, 'Monthly Detail'!148:148)</f>
        <v>0</v>
      </c>
      <c r="N30" s="164">
        <f>SUMIF('Monthly Detail'!$4:$4, '2023 Overview'!N$11, 'Monthly Detail'!148:148)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37" zoomScale="71" zoomScaleNormal="70" workbookViewId="0">
      <selection activeCell="B5" sqref="B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2" width="16.6640625" bestFit="1" customWidth="1"/>
    <col min="13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5" customHeight="1" x14ac:dyDescent="0.3">
      <c r="B15" s="634" t="s">
        <v>223</v>
      </c>
      <c r="C15" s="635"/>
      <c r="D15" s="635"/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5"/>
      <c r="P15" s="636"/>
    </row>
    <row r="16" spans="2:16" ht="15" customHeight="1" x14ac:dyDescent="0.3">
      <c r="B16" s="637"/>
      <c r="C16" s="638"/>
      <c r="D16" s="638"/>
      <c r="E16" s="638"/>
      <c r="F16" s="638"/>
      <c r="G16" s="638"/>
      <c r="H16" s="638"/>
      <c r="I16" s="638"/>
      <c r="J16" s="638"/>
      <c r="K16" s="638"/>
      <c r="L16" s="638"/>
      <c r="M16" s="638"/>
      <c r="N16" s="638"/>
      <c r="O16" s="638"/>
      <c r="P16" s="639"/>
    </row>
    <row r="17" spans="2:16" x14ac:dyDescent="0.3">
      <c r="B17" s="637"/>
      <c r="C17" s="638"/>
      <c r="D17" s="638"/>
      <c r="E17" s="638"/>
      <c r="F17" s="638"/>
      <c r="G17" s="638"/>
      <c r="H17" s="638"/>
      <c r="I17" s="638"/>
      <c r="J17" s="638"/>
      <c r="K17" s="638"/>
      <c r="L17" s="638"/>
      <c r="M17" s="638"/>
      <c r="N17" s="638"/>
      <c r="O17" s="638"/>
      <c r="P17" s="639"/>
    </row>
    <row r="18" spans="2:16" ht="15.6" x14ac:dyDescent="0.3">
      <c r="B18" s="228"/>
      <c r="C18" s="70" t="s">
        <v>246</v>
      </c>
      <c r="D18" s="70" t="s">
        <v>247</v>
      </c>
      <c r="E18" s="70" t="s">
        <v>248</v>
      </c>
      <c r="F18" s="70" t="s">
        <v>249</v>
      </c>
      <c r="G18" s="70" t="s">
        <v>250</v>
      </c>
      <c r="H18" s="70" t="s">
        <v>251</v>
      </c>
      <c r="I18" s="70" t="s">
        <v>252</v>
      </c>
      <c r="J18" s="70" t="s">
        <v>253</v>
      </c>
      <c r="K18" s="70" t="s">
        <v>254</v>
      </c>
      <c r="L18" s="151" t="s">
        <v>255</v>
      </c>
      <c r="M18" s="70" t="s">
        <v>256</v>
      </c>
      <c r="N18" s="548" t="s">
        <v>257</v>
      </c>
      <c r="O18" s="71"/>
      <c r="P18" s="535" t="s">
        <v>0</v>
      </c>
    </row>
    <row r="19" spans="2:16" x14ac:dyDescent="0.3">
      <c r="B19" s="229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92">
        <v>45565</v>
      </c>
      <c r="L19" s="152">
        <v>45596</v>
      </c>
      <c r="M19" s="92">
        <v>45626</v>
      </c>
      <c r="N19" s="432">
        <v>45657</v>
      </c>
      <c r="O19" s="92">
        <v>45322</v>
      </c>
      <c r="P19" s="536"/>
    </row>
    <row r="20" spans="2:16" x14ac:dyDescent="0.3">
      <c r="B20" s="230" t="s">
        <v>47</v>
      </c>
      <c r="C20" s="74">
        <f>SUMIF('Monthly Detail'!$4:$4, '2024 Overview'!C$19, 'Monthly Detail'!13:13)</f>
        <v>5728.5</v>
      </c>
      <c r="D20" s="74">
        <f>SUMIF('Monthly Detail'!$4:$4, '2024 Overview'!D$19, 'Monthly Detail'!13:13)</f>
        <v>6746.25</v>
      </c>
      <c r="E20" s="74">
        <f>SUMIF('Monthly Detail'!$4:$4, '2024 Overview'!E$19, 'Monthly Detail'!13:13)</f>
        <v>7639.25</v>
      </c>
      <c r="F20" s="74">
        <f>SUMIF('Monthly Detail'!$4:$4, '2024 Overview'!F$19, 'Monthly Detail'!13:13)</f>
        <v>7817</v>
      </c>
      <c r="G20" s="74">
        <f>SUMIF('Monthly Detail'!$4:$4, '2024 Overview'!G$19, 'Monthly Detail'!13:13)</f>
        <v>8048</v>
      </c>
      <c r="H20" s="74">
        <f>SUMIF('Monthly Detail'!$4:$4, '2024 Overview'!H$19, 'Monthly Detail'!13:13)</f>
        <v>7154</v>
      </c>
      <c r="I20" s="74">
        <f>SUMIF('Monthly Detail'!$4:$4, '2024 Overview'!I$19, 'Monthly Detail'!13:13)</f>
        <v>6015.5</v>
      </c>
      <c r="J20" s="74">
        <f>SUMIF('Monthly Detail'!$4:$4, '2024 Overview'!J$19, 'Monthly Detail'!13:13)</f>
        <v>7295</v>
      </c>
      <c r="K20" s="74">
        <f>SUMIF('Monthly Detail'!$4:$4, '2024 Overview'!K$19, 'Monthly Detail'!13:13)</f>
        <v>4103</v>
      </c>
      <c r="L20" s="153">
        <f>SUMIF('Monthly Detail'!$4:$4, '2024 Overview'!L$19, 'Monthly Detail'!13:13)</f>
        <v>7697</v>
      </c>
      <c r="M20" s="74">
        <f>SUMIF('Monthly Detail'!$4:$4, '2024 Overview'!M$19, 'Monthly Detail'!13:13)</f>
        <v>6569.6085756122675</v>
      </c>
      <c r="N20" s="549">
        <f>SUMIF('Monthly Detail'!$4:$4, '2024 Overview'!N$19, 'Monthly Detail'!13:13)</f>
        <v>7102.2795412024516</v>
      </c>
      <c r="O20" s="74"/>
      <c r="P20" s="537">
        <f>SUM(C20:O20)</f>
        <v>81915.38811681472</v>
      </c>
    </row>
    <row r="21" spans="2:16" x14ac:dyDescent="0.3">
      <c r="B21" s="230" t="s">
        <v>156</v>
      </c>
      <c r="C21" s="74">
        <f>SUMIF('Monthly Detail'!$4:$4, '2024 Overview'!C$19, 'Monthly Detail'!12:12)</f>
        <v>0</v>
      </c>
      <c r="D21" s="74">
        <f>SUMIF('Monthly Detail'!$4:$4, '2024 Overview'!D$19, 'Monthly Detail'!12:12)</f>
        <v>0</v>
      </c>
      <c r="E21" s="74">
        <f>SUMIF('Monthly Detail'!$4:$4, '2024 Overview'!E$19, 'Monthly Detail'!12:12)</f>
        <v>0</v>
      </c>
      <c r="F21" s="74">
        <f>SUMIF('Monthly Detail'!$4:$4, '2024 Overview'!F$19, 'Monthly Detail'!12:12)</f>
        <v>0</v>
      </c>
      <c r="G21" s="74">
        <f>SUMIF('Monthly Detail'!$4:$4, '2024 Overview'!G$19, 'Monthly Detail'!12:12)</f>
        <v>0</v>
      </c>
      <c r="H21" s="74">
        <f>SUMIF('Monthly Detail'!$4:$4, '2024 Overview'!H$19, 'Monthly Detail'!12:12)</f>
        <v>0</v>
      </c>
      <c r="I21" s="74">
        <f>SUMIF('Monthly Detail'!$4:$4, '2024 Overview'!I$19, 'Monthly Detail'!12:12)</f>
        <v>0</v>
      </c>
      <c r="J21" s="74">
        <f>SUMIF('Monthly Detail'!$4:$4, '2024 Overview'!J$19, 'Monthly Detail'!12:12)</f>
        <v>0</v>
      </c>
      <c r="K21" s="74">
        <f>SUMIF('Monthly Detail'!$4:$4, '2024 Overview'!K$19, 'Monthly Detail'!12:12)</f>
        <v>0</v>
      </c>
      <c r="L21" s="153">
        <f>SUMIF('Monthly Detail'!$4:$4, '2024 Overview'!L$19, 'Monthly Detail'!12:12)</f>
        <v>0</v>
      </c>
      <c r="M21" s="74">
        <f>SUMIF('Monthly Detail'!$4:$4, '2024 Overview'!M$19, 'Monthly Detail'!12:12)</f>
        <v>0</v>
      </c>
      <c r="N21" s="549">
        <f>SUMIF('Monthly Detail'!$4:$4, '2024 Overview'!N$19, 'Monthly Detail'!12:12)</f>
        <v>0</v>
      </c>
      <c r="O21" s="74"/>
      <c r="P21" s="537">
        <f>SUM(C21:O21)</f>
        <v>0</v>
      </c>
    </row>
    <row r="22" spans="2:16" x14ac:dyDescent="0.3">
      <c r="B22" s="231" t="s">
        <v>2</v>
      </c>
      <c r="C22" s="75">
        <f>SUM(C20:C21)</f>
        <v>5728.5</v>
      </c>
      <c r="D22" s="75">
        <f t="shared" ref="D22:N22" si="0">SUM(D20:D21)</f>
        <v>6746.25</v>
      </c>
      <c r="E22" s="75">
        <f t="shared" si="0"/>
        <v>7639.25</v>
      </c>
      <c r="F22" s="75">
        <f t="shared" si="0"/>
        <v>7817</v>
      </c>
      <c r="G22" s="75">
        <f t="shared" si="0"/>
        <v>8048</v>
      </c>
      <c r="H22" s="75">
        <f t="shared" si="0"/>
        <v>7154</v>
      </c>
      <c r="I22" s="75">
        <f t="shared" si="0"/>
        <v>6015.5</v>
      </c>
      <c r="J22" s="75">
        <f t="shared" si="0"/>
        <v>7295</v>
      </c>
      <c r="K22" s="75">
        <f t="shared" si="0"/>
        <v>4103</v>
      </c>
      <c r="L22" s="154">
        <f t="shared" si="0"/>
        <v>7697</v>
      </c>
      <c r="M22" s="75">
        <f t="shared" si="0"/>
        <v>6569.6085756122675</v>
      </c>
      <c r="N22" s="343">
        <f t="shared" si="0"/>
        <v>7102.2795412024516</v>
      </c>
      <c r="O22" s="76"/>
      <c r="P22" s="538">
        <f>SUM(P20:P20)</f>
        <v>81915.38811681472</v>
      </c>
    </row>
    <row r="23" spans="2:16" x14ac:dyDescent="0.3">
      <c r="B23" s="232" t="s">
        <v>277</v>
      </c>
      <c r="C23" s="233">
        <f>+'Monthly Detail'!AB15</f>
        <v>67</v>
      </c>
      <c r="D23" s="233">
        <f>+'Monthly Detail'!AC15</f>
        <v>74</v>
      </c>
      <c r="E23" s="233">
        <f>+'Monthly Detail'!AD15</f>
        <v>77</v>
      </c>
      <c r="F23" s="233">
        <f>+'Monthly Detail'!AE15</f>
        <v>78</v>
      </c>
      <c r="G23" s="233">
        <f>+'Monthly Detail'!AF15</f>
        <v>82</v>
      </c>
      <c r="H23" s="233">
        <f>+'Monthly Detail'!AG15</f>
        <v>75</v>
      </c>
      <c r="I23" s="233">
        <f>+'Monthly Detail'!AH15</f>
        <v>66</v>
      </c>
      <c r="J23" s="233">
        <f>+'Monthly Detail'!AI15</f>
        <v>74</v>
      </c>
      <c r="K23" s="233">
        <f>+'Monthly Detail'!AJ15</f>
        <v>48</v>
      </c>
      <c r="L23" s="234">
        <f>+'Monthly Detail'!AK15</f>
        <v>81</v>
      </c>
      <c r="M23" s="233">
        <f>+'Monthly Detail'!AL15</f>
        <v>80.177126323356731</v>
      </c>
      <c r="N23" s="467">
        <f>+'Monthly Detail'!AM15</f>
        <v>86.677974403628895</v>
      </c>
      <c r="O23" s="76"/>
      <c r="P23" s="539">
        <f>+SUM(C23:N23)</f>
        <v>888.85510072698571</v>
      </c>
    </row>
    <row r="24" spans="2:16" x14ac:dyDescent="0.3">
      <c r="B24" s="235" t="s">
        <v>243</v>
      </c>
      <c r="C24" s="236">
        <f>+'Monthly Detail'!AB41</f>
        <v>3806.3752066115703</v>
      </c>
      <c r="D24" s="237">
        <f>+'Monthly Detail'!AC41</f>
        <v>3565.1260239445496</v>
      </c>
      <c r="E24" s="237">
        <f>+'Monthly Detail'!AD41</f>
        <v>3434.6887435121107</v>
      </c>
      <c r="F24" s="237">
        <f>+'Monthly Detail'!AE41</f>
        <v>2659.5027548209364</v>
      </c>
      <c r="G24" s="237">
        <f>+'Monthly Detail'!AF41</f>
        <v>4158.3868935097671</v>
      </c>
      <c r="H24" s="237">
        <f>+'Monthly Detail'!AG41</f>
        <v>3809.8224852071003</v>
      </c>
      <c r="I24" s="237">
        <f>+'Monthly Detail'!AH41</f>
        <v>3948.4454732510294</v>
      </c>
      <c r="J24" s="237">
        <f>+'Monthly Detail'!AI41</f>
        <v>4344.1940828402367</v>
      </c>
      <c r="K24" s="237">
        <f>+'Monthly Detail'!AJ41</f>
        <v>4130.9115646258506</v>
      </c>
      <c r="L24" s="238">
        <f>+'Monthly Detail'!AK41</f>
        <v>4150.6549586776864</v>
      </c>
      <c r="M24" s="237">
        <f>+'Monthly Detail'!AL41</f>
        <v>3378.1562196545151</v>
      </c>
      <c r="N24" s="550">
        <f>+'Monthly Detail'!AM41</f>
        <v>3652.0607780048817</v>
      </c>
      <c r="O24" s="76"/>
      <c r="P24" s="540">
        <f>+AVERAGE(C24:N24)</f>
        <v>3753.1937653883529</v>
      </c>
    </row>
    <row r="25" spans="2:16" x14ac:dyDescent="0.3">
      <c r="B25" s="232" t="s">
        <v>278</v>
      </c>
      <c r="C25" s="233">
        <f>+'Monthly Detail'!AB17</f>
        <v>30</v>
      </c>
      <c r="D25" s="233">
        <f>+'Monthly Detail'!AC17</f>
        <v>34</v>
      </c>
      <c r="E25" s="233">
        <f>+'Monthly Detail'!AD17</f>
        <v>27</v>
      </c>
      <c r="F25" s="233">
        <f>+'Monthly Detail'!AE17</f>
        <v>19</v>
      </c>
      <c r="G25" s="233">
        <f>+'Monthly Detail'!AF17</f>
        <v>30</v>
      </c>
      <c r="H25" s="233">
        <f>+'Monthly Detail'!AG17</f>
        <v>30</v>
      </c>
      <c r="I25" s="233">
        <f>+'Monthly Detail'!AH17</f>
        <v>29</v>
      </c>
      <c r="J25" s="233">
        <f>+'Monthly Detail'!AI17</f>
        <v>34</v>
      </c>
      <c r="K25" s="233">
        <f>+'Monthly Detail'!AJ17</f>
        <v>37</v>
      </c>
      <c r="L25" s="234">
        <f>+'Monthly Detail'!AK17</f>
        <v>29</v>
      </c>
      <c r="M25" s="233">
        <f>+'Monthly Detail'!AL17</f>
        <v>30.103595963664979</v>
      </c>
      <c r="N25" s="467">
        <f>+'Monthly Detail'!AM17</f>
        <v>32.54442806882701</v>
      </c>
      <c r="P25" s="541"/>
    </row>
    <row r="26" spans="2:16" hidden="1" x14ac:dyDescent="0.3">
      <c r="B26" s="229"/>
      <c r="C26" s="77"/>
      <c r="D26" s="77"/>
      <c r="E26" s="77"/>
      <c r="F26" s="77"/>
      <c r="G26" s="77"/>
      <c r="H26" s="77"/>
      <c r="I26" s="77"/>
      <c r="J26" s="77"/>
      <c r="K26" s="77"/>
      <c r="L26" s="155"/>
      <c r="M26" s="77"/>
      <c r="N26" s="551"/>
      <c r="O26" s="7"/>
      <c r="P26" s="541"/>
    </row>
    <row r="27" spans="2:16" x14ac:dyDescent="0.3">
      <c r="B27" s="229"/>
      <c r="C27" s="77"/>
      <c r="D27" s="77"/>
      <c r="E27" s="77"/>
      <c r="F27" s="77"/>
      <c r="G27" s="77"/>
      <c r="H27" s="77"/>
      <c r="I27" s="77"/>
      <c r="J27" s="77"/>
      <c r="K27" s="77"/>
      <c r="L27" s="155"/>
      <c r="M27" s="77"/>
      <c r="N27" s="551"/>
      <c r="O27" s="7"/>
      <c r="P27" s="541"/>
    </row>
    <row r="28" spans="2:16" x14ac:dyDescent="0.3">
      <c r="B28" s="229" t="s">
        <v>217</v>
      </c>
      <c r="C28" s="74">
        <f>SUMIF('Monthly Detail'!$4:$4, '2024 Overview'!C$19, 'Monthly Detail'!58:58)</f>
        <v>144.34</v>
      </c>
      <c r="D28" s="77">
        <f>SUMIF('Monthly Detail'!$4:$4, '2024 Overview'!D$19, 'Monthly Detail'!58:58)</f>
        <v>195.79</v>
      </c>
      <c r="E28" s="77">
        <f>SUMIF('Monthly Detail'!$4:$4, '2024 Overview'!E$19, 'Monthly Detail'!58:58)</f>
        <v>210.1</v>
      </c>
      <c r="F28" s="77">
        <f>SUMIF('Monthly Detail'!$4:$4, '2024 Overview'!F$19, 'Monthly Detail'!58:58)</f>
        <v>193.92</v>
      </c>
      <c r="G28" s="77">
        <f>SUMIF('Monthly Detail'!$4:$4, '2024 Overview'!G$19, 'Monthly Detail'!58:58)</f>
        <v>192.8</v>
      </c>
      <c r="H28" s="77">
        <f>SUMIF('Monthly Detail'!$4:$4, '2024 Overview'!H$19, 'Monthly Detail'!58:58)</f>
        <v>204.71</v>
      </c>
      <c r="I28" s="77">
        <f>SUMIF('Monthly Detail'!$4:$4, '2024 Overview'!I$19, 'Monthly Detail'!58:58)</f>
        <v>174.91</v>
      </c>
      <c r="J28" s="77">
        <f>SUMIF('Monthly Detail'!$4:$4, '2024 Overview'!J$19, 'Monthly Detail'!58:58)</f>
        <v>191.38</v>
      </c>
      <c r="K28" s="77">
        <f>SUMIF('Monthly Detail'!$4:$4, '2024 Overview'!K$19, 'Monthly Detail'!58:58)</f>
        <v>128.31</v>
      </c>
      <c r="L28" s="155">
        <f>SUMIF('Monthly Detail'!$4:$4, '2024 Overview'!L$19, 'Monthly Detail'!58:58)</f>
        <v>231.31</v>
      </c>
      <c r="M28" s="77">
        <f>SUMIF('Monthly Detail'!$4:$4, '2024 Overview'!M$19, 'Monthly Detail'!58:58)</f>
        <v>185.26974045337877</v>
      </c>
      <c r="N28" s="551">
        <f>SUMIF('Monthly Detail'!$4:$4, '2024 Overview'!N$19, 'Monthly Detail'!58:58)</f>
        <v>200.29161130095002</v>
      </c>
      <c r="O28" s="7"/>
      <c r="P28" s="541">
        <f>+SUM(C28:N28)</f>
        <v>2253.131351754329</v>
      </c>
    </row>
    <row r="29" spans="2:16" x14ac:dyDescent="0.3">
      <c r="B29" s="229" t="s">
        <v>216</v>
      </c>
      <c r="C29" s="74">
        <f>SUMIF('Monthly Detail'!$4:$4, '2024 Overview'!C$19, 'Monthly Detail'!59:59)</f>
        <v>359.46</v>
      </c>
      <c r="D29" s="77">
        <f>SUMIF('Monthly Detail'!$4:$4, '2024 Overview'!D$19, 'Monthly Detail'!59:59)</f>
        <v>458.1</v>
      </c>
      <c r="E29" s="77">
        <f>SUMIF('Monthly Detail'!$4:$4, '2024 Overview'!E$19, 'Monthly Detail'!59:59)</f>
        <v>321.74</v>
      </c>
      <c r="F29" s="77">
        <f>SUMIF('Monthly Detail'!$4:$4, '2024 Overview'!F$19, 'Monthly Detail'!59:59)</f>
        <v>142.87</v>
      </c>
      <c r="G29" s="77">
        <f>SUMIF('Monthly Detail'!$4:$4, '2024 Overview'!G$19, 'Monthly Detail'!59:59)</f>
        <v>753.32</v>
      </c>
      <c r="H29" s="77">
        <f>SUMIF('Monthly Detail'!$4:$4, '2024 Overview'!H$19, 'Monthly Detail'!59:59)</f>
        <v>314.89999999999998</v>
      </c>
      <c r="I29" s="77">
        <f>SUMIF('Monthly Detail'!$4:$4, '2024 Overview'!I$19, 'Monthly Detail'!59:59)</f>
        <v>165.74</v>
      </c>
      <c r="J29" s="77">
        <f>SUMIF('Monthly Detail'!$4:$4, '2024 Overview'!J$19, 'Monthly Detail'!59:59)</f>
        <v>38.46</v>
      </c>
      <c r="K29" s="77">
        <f>SUMIF('Monthly Detail'!$4:$4, '2024 Overview'!K$19, 'Monthly Detail'!59:59)</f>
        <v>28.36</v>
      </c>
      <c r="L29" s="155">
        <f>SUMIF('Monthly Detail'!$4:$4, '2024 Overview'!L$19, 'Monthly Detail'!59:59)</f>
        <v>357.18</v>
      </c>
      <c r="M29" s="77">
        <f>SUMIF('Monthly Detail'!$4:$4, '2024 Overview'!M$19, 'Monthly Detail'!59:59)</f>
        <v>245.00488244366909</v>
      </c>
      <c r="N29" s="551">
        <f>SUMIF('Monthly Detail'!$4:$4, '2024 Overview'!N$19, 'Monthly Detail'!59:59)</f>
        <v>264.87014318234498</v>
      </c>
      <c r="O29" s="7"/>
      <c r="P29" s="541">
        <f>+SUM(C29:N29)</f>
        <v>3450.0050256260142</v>
      </c>
    </row>
    <row r="30" spans="2:16" x14ac:dyDescent="0.3">
      <c r="B30" s="229" t="s">
        <v>307</v>
      </c>
      <c r="C30" s="74">
        <f>SUMIF('Monthly Detail'!$4:$4, '2024 Overview'!C$19, 'Monthly Detail'!60:60)</f>
        <v>0</v>
      </c>
      <c r="D30" s="77">
        <f>SUMIF('Monthly Detail'!$4:$4, '2024 Overview'!D$19, 'Monthly Detail'!60:60)</f>
        <v>0</v>
      </c>
      <c r="E30" s="77">
        <f>SUMIF('Monthly Detail'!$4:$4, '2024 Overview'!E$19, 'Monthly Detail'!60:60)</f>
        <v>0</v>
      </c>
      <c r="F30" s="77">
        <f>SUMIF('Monthly Detail'!$4:$4, '2024 Overview'!F$19, 'Monthly Detail'!60:60)</f>
        <v>0</v>
      </c>
      <c r="G30" s="77">
        <f>SUMIF('Monthly Detail'!$4:$4, '2024 Overview'!G$19, 'Monthly Detail'!60:60)</f>
        <v>0</v>
      </c>
      <c r="H30" s="77">
        <f>SUMIF('Monthly Detail'!$4:$4, '2024 Overview'!H$19, 'Monthly Detail'!60:60)</f>
        <v>765</v>
      </c>
      <c r="I30" s="77">
        <f>SUMIF('Monthly Detail'!$4:$4, '2024 Overview'!I$19, 'Monthly Detail'!60:60)</f>
        <v>394</v>
      </c>
      <c r="J30" s="77">
        <f>SUMIF('Monthly Detail'!$4:$4, '2024 Overview'!J$19, 'Monthly Detail'!60:60)</f>
        <v>630</v>
      </c>
      <c r="K30" s="77">
        <f>SUMIF('Monthly Detail'!$4:$4, '2024 Overview'!K$19, 'Monthly Detail'!60:60)</f>
        <v>210</v>
      </c>
      <c r="L30" s="155">
        <f>SUMIF('Monthly Detail'!$4:$4, '2024 Overview'!L$19, 'Monthly Detail'!60:60)</f>
        <v>475</v>
      </c>
      <c r="M30" s="77">
        <f>SUMIF('Monthly Detail'!$4:$4, '2024 Overview'!M$19, 'Monthly Detail'!60:60)</f>
        <v>540</v>
      </c>
      <c r="N30" s="551">
        <f>SUMIF('Monthly Detail'!$4:$4, '2024 Overview'!N$19, 'Monthly Detail'!60:60)</f>
        <v>540</v>
      </c>
      <c r="O30" s="7"/>
      <c r="P30" s="541">
        <f>+SUM(C30:N30)</f>
        <v>3554</v>
      </c>
    </row>
    <row r="31" spans="2:16" ht="15.6" x14ac:dyDescent="0.3">
      <c r="B31" s="240" t="s">
        <v>232</v>
      </c>
      <c r="C31" s="89">
        <f t="shared" ref="C31:N31" si="1">SUM(C28:C30)</f>
        <v>503.79999999999995</v>
      </c>
      <c r="D31" s="89">
        <f t="shared" si="1"/>
        <v>653.89</v>
      </c>
      <c r="E31" s="89">
        <f t="shared" si="1"/>
        <v>531.84</v>
      </c>
      <c r="F31" s="89">
        <f t="shared" si="1"/>
        <v>336.78999999999996</v>
      </c>
      <c r="G31" s="89">
        <f t="shared" si="1"/>
        <v>946.12000000000012</v>
      </c>
      <c r="H31" s="89">
        <f t="shared" si="1"/>
        <v>1284.6100000000001</v>
      </c>
      <c r="I31" s="89">
        <f t="shared" si="1"/>
        <v>734.65</v>
      </c>
      <c r="J31" s="89">
        <f t="shared" si="1"/>
        <v>859.84</v>
      </c>
      <c r="K31" s="89">
        <f t="shared" si="1"/>
        <v>366.67</v>
      </c>
      <c r="L31" s="156">
        <f t="shared" si="1"/>
        <v>1063.49</v>
      </c>
      <c r="M31" s="89">
        <f t="shared" si="1"/>
        <v>970.27462289704783</v>
      </c>
      <c r="N31" s="349">
        <f t="shared" si="1"/>
        <v>1005.161754483295</v>
      </c>
      <c r="P31" s="542">
        <f>SUM(P28:P30)</f>
        <v>9257.1363773803423</v>
      </c>
    </row>
    <row r="32" spans="2:16" ht="5.4" customHeight="1" x14ac:dyDescent="0.3">
      <c r="B32" s="229"/>
      <c r="C32" s="77"/>
      <c r="D32" s="77"/>
      <c r="E32" s="77"/>
      <c r="F32" s="77"/>
      <c r="G32" s="77"/>
      <c r="H32" s="77"/>
      <c r="I32" s="77"/>
      <c r="J32" s="77"/>
      <c r="K32" s="77"/>
      <c r="L32" s="155"/>
      <c r="M32" s="77"/>
      <c r="N32" s="551"/>
      <c r="O32" s="7"/>
      <c r="P32" s="541"/>
    </row>
    <row r="33" spans="2:20" ht="15.6" x14ac:dyDescent="0.3">
      <c r="B33" s="240" t="s">
        <v>147</v>
      </c>
      <c r="C33" s="89">
        <f t="shared" ref="C33:N33" si="2">+C22-C31</f>
        <v>5224.7</v>
      </c>
      <c r="D33" s="89">
        <f t="shared" si="2"/>
        <v>6092.36</v>
      </c>
      <c r="E33" s="89">
        <f t="shared" si="2"/>
        <v>7107.41</v>
      </c>
      <c r="F33" s="89">
        <f t="shared" si="2"/>
        <v>7480.21</v>
      </c>
      <c r="G33" s="89">
        <f t="shared" si="2"/>
        <v>7101.88</v>
      </c>
      <c r="H33" s="89">
        <f t="shared" si="2"/>
        <v>5869.3899999999994</v>
      </c>
      <c r="I33" s="89">
        <f t="shared" si="2"/>
        <v>5280.85</v>
      </c>
      <c r="J33" s="89">
        <f t="shared" si="2"/>
        <v>6435.16</v>
      </c>
      <c r="K33" s="89">
        <f t="shared" si="2"/>
        <v>3736.33</v>
      </c>
      <c r="L33" s="156">
        <f t="shared" si="2"/>
        <v>6633.51</v>
      </c>
      <c r="M33" s="89">
        <f t="shared" si="2"/>
        <v>5599.3339527152193</v>
      </c>
      <c r="N33" s="349">
        <f t="shared" si="2"/>
        <v>6097.1177867191564</v>
      </c>
      <c r="P33" s="542">
        <f>+SUM(C33:N33)</f>
        <v>72658.251739434374</v>
      </c>
    </row>
    <row r="34" spans="2:20" x14ac:dyDescent="0.3">
      <c r="B34" s="242" t="s">
        <v>148</v>
      </c>
      <c r="C34" s="91">
        <f t="shared" ref="C34:N34" si="3">IFERROR(C33/C22, 0)</f>
        <v>0.91205376625643708</v>
      </c>
      <c r="D34" s="91">
        <f t="shared" si="3"/>
        <v>0.90307355938484335</v>
      </c>
      <c r="E34" s="91">
        <f t="shared" si="3"/>
        <v>0.93038060018980917</v>
      </c>
      <c r="F34" s="91">
        <f t="shared" si="3"/>
        <v>0.95691569655878217</v>
      </c>
      <c r="G34" s="91">
        <f t="shared" si="3"/>
        <v>0.88244035785288266</v>
      </c>
      <c r="H34" s="91">
        <f t="shared" si="3"/>
        <v>0.82043472183393895</v>
      </c>
      <c r="I34" s="91">
        <f t="shared" si="3"/>
        <v>0.87787382594963015</v>
      </c>
      <c r="J34" s="91">
        <f t="shared" si="3"/>
        <v>0.88213296778615491</v>
      </c>
      <c r="K34" s="91">
        <f t="shared" si="3"/>
        <v>0.91063368267121614</v>
      </c>
      <c r="L34" s="157">
        <f t="shared" si="3"/>
        <v>0.86183058334416007</v>
      </c>
      <c r="M34" s="91">
        <f t="shared" si="3"/>
        <v>0.85230860990730772</v>
      </c>
      <c r="N34" s="351">
        <f t="shared" si="3"/>
        <v>0.85847336074959446</v>
      </c>
      <c r="P34" s="543">
        <f>P33/P22</f>
        <v>0.88699148486998214</v>
      </c>
      <c r="T34" s="1"/>
    </row>
    <row r="35" spans="2:20" ht="3" customHeight="1" x14ac:dyDescent="0.3">
      <c r="B35" s="229"/>
      <c r="L35" s="117"/>
      <c r="N35" s="269"/>
      <c r="O35" s="244"/>
      <c r="P35" s="536"/>
    </row>
    <row r="36" spans="2:20" x14ac:dyDescent="0.3">
      <c r="B36" s="229" t="s">
        <v>185</v>
      </c>
      <c r="C36" s="74">
        <f>SUMIF('Monthly Detail'!$4:$4, '2024 Overview'!C$19, 'Monthly Detail'!$82:$82)</f>
        <v>959.96</v>
      </c>
      <c r="D36" s="74">
        <f>SUMIF('Monthly Detail'!$4:$4, '2024 Overview'!D$19, 'Monthly Detail'!$82:$82)</f>
        <v>850.04</v>
      </c>
      <c r="E36" s="74">
        <f>SUMIF('Monthly Detail'!$4:$4, '2024 Overview'!E$19, 'Monthly Detail'!$82:$82)</f>
        <v>791.98</v>
      </c>
      <c r="F36" s="74">
        <f>SUMIF('Monthly Detail'!$4:$4, '2024 Overview'!F$19, 'Monthly Detail'!$82:$82)</f>
        <v>1208.6299999999999</v>
      </c>
      <c r="G36" s="74">
        <f>SUMIF('Monthly Detail'!$4:$4, '2024 Overview'!G$19, 'Monthly Detail'!$82:$82)</f>
        <v>2664.6200000000003</v>
      </c>
      <c r="H36" s="74">
        <f>SUMIF('Monthly Detail'!$4:$4, '2024 Overview'!H$19, 'Monthly Detail'!$82:$82)</f>
        <v>2227.69</v>
      </c>
      <c r="I36" s="74">
        <f>SUMIF('Monthly Detail'!$4:$4, '2024 Overview'!I$19, 'Monthly Detail'!$82:$82)</f>
        <v>1832.3400000000001</v>
      </c>
      <c r="J36" s="74">
        <f>SUMIF('Monthly Detail'!$4:$4, '2024 Overview'!J$19, 'Monthly Detail'!$82:$82)</f>
        <v>2698.71</v>
      </c>
      <c r="K36" s="74">
        <f>SUMIF('Monthly Detail'!$4:$4, '2024 Overview'!K$19, 'Monthly Detail'!$82:$82)</f>
        <v>2232.4700000000003</v>
      </c>
      <c r="L36" s="153">
        <f>SUMIF('Monthly Detail'!$4:$4, '2024 Overview'!L$19, 'Monthly Detail'!$82:$82)</f>
        <v>2114.83</v>
      </c>
      <c r="M36" s="74">
        <f>SUMIF('Monthly Detail'!$4:$4, '2024 Overview'!M$19, 'Monthly Detail'!$82:$82)</f>
        <v>2594.5433333333331</v>
      </c>
      <c r="N36" s="549">
        <f>SUMIF('Monthly Detail'!$4:$4, '2024 Overview'!N$19, 'Monthly Detail'!$82:$82)</f>
        <v>2344.5433333333331</v>
      </c>
      <c r="P36" s="537">
        <f>SUM(C36:O36)</f>
        <v>22520.356666666674</v>
      </c>
    </row>
    <row r="37" spans="2:20" ht="15.6" x14ac:dyDescent="0.3">
      <c r="B37" s="245" t="s">
        <v>149</v>
      </c>
      <c r="C37" s="80">
        <f t="shared" ref="C37:N37" si="4">SUM(C36:C36)</f>
        <v>959.96</v>
      </c>
      <c r="D37" s="80">
        <f t="shared" si="4"/>
        <v>850.04</v>
      </c>
      <c r="E37" s="80">
        <f t="shared" si="4"/>
        <v>791.98</v>
      </c>
      <c r="F37" s="80">
        <f t="shared" si="4"/>
        <v>1208.6299999999999</v>
      </c>
      <c r="G37" s="80">
        <f t="shared" si="4"/>
        <v>2664.6200000000003</v>
      </c>
      <c r="H37" s="80">
        <f t="shared" si="4"/>
        <v>2227.69</v>
      </c>
      <c r="I37" s="80">
        <f t="shared" si="4"/>
        <v>1832.3400000000001</v>
      </c>
      <c r="J37" s="80">
        <f t="shared" si="4"/>
        <v>2698.71</v>
      </c>
      <c r="K37" s="80">
        <f t="shared" si="4"/>
        <v>2232.4700000000003</v>
      </c>
      <c r="L37" s="158">
        <f t="shared" si="4"/>
        <v>2114.83</v>
      </c>
      <c r="M37" s="80">
        <f t="shared" si="4"/>
        <v>2594.5433333333331</v>
      </c>
      <c r="N37" s="355">
        <f t="shared" si="4"/>
        <v>2344.5433333333331</v>
      </c>
      <c r="O37" s="246"/>
      <c r="P37" s="544">
        <f>SUM(P36:P36)</f>
        <v>22520.356666666674</v>
      </c>
    </row>
    <row r="38" spans="2:20" ht="4.95" customHeight="1" x14ac:dyDescent="0.3">
      <c r="B38" s="229"/>
      <c r="L38" s="117"/>
      <c r="N38" s="269"/>
      <c r="O38" s="7"/>
      <c r="P38" s="536"/>
    </row>
    <row r="39" spans="2:20" ht="15.6" x14ac:dyDescent="0.3">
      <c r="B39" s="240" t="s">
        <v>150</v>
      </c>
      <c r="C39" s="89">
        <f t="shared" ref="C39:N39" si="5">C33-C37</f>
        <v>4264.74</v>
      </c>
      <c r="D39" s="89">
        <f t="shared" si="5"/>
        <v>5242.32</v>
      </c>
      <c r="E39" s="89">
        <f t="shared" si="5"/>
        <v>6315.43</v>
      </c>
      <c r="F39" s="89">
        <f t="shared" si="5"/>
        <v>6271.58</v>
      </c>
      <c r="G39" s="89">
        <f t="shared" si="5"/>
        <v>4437.26</v>
      </c>
      <c r="H39" s="89">
        <f t="shared" si="5"/>
        <v>3641.6999999999994</v>
      </c>
      <c r="I39" s="89">
        <f t="shared" si="5"/>
        <v>3448.51</v>
      </c>
      <c r="J39" s="89">
        <f t="shared" si="5"/>
        <v>3736.45</v>
      </c>
      <c r="K39" s="89">
        <f t="shared" si="5"/>
        <v>1503.8599999999997</v>
      </c>
      <c r="L39" s="156">
        <f t="shared" si="5"/>
        <v>4518.68</v>
      </c>
      <c r="M39" s="89">
        <f t="shared" si="5"/>
        <v>3004.7906193818862</v>
      </c>
      <c r="N39" s="349">
        <f t="shared" si="5"/>
        <v>3752.5744533858233</v>
      </c>
      <c r="P39" s="542">
        <f>P33-P37</f>
        <v>50137.8950727677</v>
      </c>
    </row>
    <row r="40" spans="2:20" x14ac:dyDescent="0.3">
      <c r="B40" s="242" t="s">
        <v>151</v>
      </c>
      <c r="C40" s="91">
        <f t="shared" ref="C40:N40" si="6">IFERROR(C39/C22, 0)</f>
        <v>0.74447761194029849</v>
      </c>
      <c r="D40" s="91">
        <f t="shared" si="6"/>
        <v>0.77707170650361312</v>
      </c>
      <c r="E40" s="91">
        <f t="shared" si="6"/>
        <v>0.8267081192525445</v>
      </c>
      <c r="F40" s="91">
        <f t="shared" si="6"/>
        <v>0.80230011513368293</v>
      </c>
      <c r="G40" s="91">
        <f t="shared" si="6"/>
        <v>0.55134940357852891</v>
      </c>
      <c r="H40" s="91">
        <f t="shared" si="6"/>
        <v>0.50904389152921437</v>
      </c>
      <c r="I40" s="91">
        <f t="shared" si="6"/>
        <v>0.57327071731360657</v>
      </c>
      <c r="J40" s="91">
        <f t="shared" si="6"/>
        <v>0.51219328307059631</v>
      </c>
      <c r="K40" s="91">
        <f t="shared" si="6"/>
        <v>0.36652693151352661</v>
      </c>
      <c r="L40" s="157">
        <f t="shared" si="6"/>
        <v>0.58707028712485387</v>
      </c>
      <c r="M40" s="91">
        <f t="shared" si="6"/>
        <v>0.45737741979579793</v>
      </c>
      <c r="N40" s="351">
        <f t="shared" si="6"/>
        <v>0.52836197612555447</v>
      </c>
      <c r="O40" s="133"/>
      <c r="P40" s="543">
        <f>P39/P22</f>
        <v>0.61206930987458663</v>
      </c>
    </row>
    <row r="41" spans="2:20" ht="5.4" customHeight="1" x14ac:dyDescent="0.3">
      <c r="B41" s="247"/>
      <c r="C41" s="83"/>
      <c r="D41" s="83"/>
      <c r="E41" s="83"/>
      <c r="F41" s="83"/>
      <c r="G41" s="83"/>
      <c r="H41" s="83"/>
      <c r="I41" s="83"/>
      <c r="J41" s="83"/>
      <c r="K41" s="83"/>
      <c r="L41" s="159"/>
      <c r="M41" s="83"/>
      <c r="N41" s="552"/>
      <c r="O41" s="246"/>
      <c r="P41" s="545"/>
    </row>
    <row r="42" spans="2:20" x14ac:dyDescent="0.3">
      <c r="B42" s="229" t="s">
        <v>152</v>
      </c>
      <c r="C42" s="133">
        <f>SUMIF('Monthly Detail'!$4:$4, '2024 Overview'!C$19, 'Monthly Detail'!120:120)</f>
        <v>0</v>
      </c>
      <c r="D42" s="133">
        <f>SUMIF('Monthly Detail'!$4:$4, '2024 Overview'!D$19, 'Monthly Detail'!120:120)</f>
        <v>0</v>
      </c>
      <c r="E42" s="133">
        <f>SUMIF('Monthly Detail'!$4:$4, '2024 Overview'!E$19, 'Monthly Detail'!120:120)</f>
        <v>0</v>
      </c>
      <c r="F42" s="133">
        <f>SUMIF('Monthly Detail'!$4:$4, '2024 Overview'!F$19, 'Monthly Detail'!120:120)</f>
        <v>0</v>
      </c>
      <c r="G42" s="133">
        <f>SUMIF('Monthly Detail'!$4:$4, '2024 Overview'!G$19, 'Monthly Detail'!120:120)</f>
        <v>0</v>
      </c>
      <c r="H42" s="133">
        <f>SUMIF('Monthly Detail'!$4:$4, '2024 Overview'!H$19, 'Monthly Detail'!120:120)</f>
        <v>0</v>
      </c>
      <c r="I42" s="133">
        <f>SUMIF('Monthly Detail'!$4:$4, '2024 Overview'!I$19, 'Monthly Detail'!120:120)</f>
        <v>0</v>
      </c>
      <c r="J42" s="133">
        <f>SUMIF('Monthly Detail'!$4:$4, '2024 Overview'!J$19, 'Monthly Detail'!120:120)</f>
        <v>0</v>
      </c>
      <c r="K42" s="133">
        <f>SUMIF('Monthly Detail'!$4:$4, '2024 Overview'!K$19, 'Monthly Detail'!120:120)</f>
        <v>0</v>
      </c>
      <c r="L42" s="160">
        <f>SUMIF('Monthly Detail'!$4:$4, '2024 Overview'!L$19, 'Monthly Detail'!120:120)</f>
        <v>0</v>
      </c>
      <c r="M42" s="133">
        <f>SUMIF('Monthly Detail'!$4:$4, '2024 Overview'!M$19, 'Monthly Detail'!120:120)</f>
        <v>0</v>
      </c>
      <c r="N42" s="553">
        <f>SUMIF('Monthly Detail'!$4:$4, '2024 Overview'!N$19, 'Monthly Detail'!120:120)</f>
        <v>0</v>
      </c>
      <c r="O42" s="7"/>
      <c r="P42" s="546">
        <f>SUM(C42:O42)</f>
        <v>0</v>
      </c>
    </row>
    <row r="43" spans="2:20" ht="15.6" x14ac:dyDescent="0.3">
      <c r="B43" s="240" t="s">
        <v>11</v>
      </c>
      <c r="C43" s="89">
        <f t="shared" ref="C43:N43" si="7">C39+SUM(C42:C42)</f>
        <v>4264.74</v>
      </c>
      <c r="D43" s="89">
        <f t="shared" si="7"/>
        <v>5242.32</v>
      </c>
      <c r="E43" s="89">
        <f t="shared" si="7"/>
        <v>6315.43</v>
      </c>
      <c r="F43" s="89">
        <f t="shared" si="7"/>
        <v>6271.58</v>
      </c>
      <c r="G43" s="89">
        <f t="shared" si="7"/>
        <v>4437.26</v>
      </c>
      <c r="H43" s="89">
        <f t="shared" si="7"/>
        <v>3641.6999999999994</v>
      </c>
      <c r="I43" s="89">
        <f t="shared" si="7"/>
        <v>3448.51</v>
      </c>
      <c r="J43" s="89">
        <f t="shared" si="7"/>
        <v>3736.45</v>
      </c>
      <c r="K43" s="89">
        <f t="shared" si="7"/>
        <v>1503.8599999999997</v>
      </c>
      <c r="L43" s="156">
        <f t="shared" si="7"/>
        <v>4518.68</v>
      </c>
      <c r="M43" s="89">
        <f t="shared" si="7"/>
        <v>3004.7906193818862</v>
      </c>
      <c r="N43" s="349">
        <f t="shared" si="7"/>
        <v>3752.5744533858233</v>
      </c>
      <c r="P43" s="542">
        <f>P39+SUM(P42:P42)</f>
        <v>50137.8950727677</v>
      </c>
    </row>
    <row r="44" spans="2:20" x14ac:dyDescent="0.3">
      <c r="B44" s="242" t="s">
        <v>153</v>
      </c>
      <c r="C44" s="91">
        <f t="shared" ref="C44:N44" si="8">IFERROR(C43/C22, 0)</f>
        <v>0.74447761194029849</v>
      </c>
      <c r="D44" s="91">
        <f t="shared" si="8"/>
        <v>0.77707170650361312</v>
      </c>
      <c r="E44" s="91">
        <f t="shared" si="8"/>
        <v>0.8267081192525445</v>
      </c>
      <c r="F44" s="91">
        <f t="shared" si="8"/>
        <v>0.80230011513368293</v>
      </c>
      <c r="G44" s="91">
        <f t="shared" si="8"/>
        <v>0.55134940357852891</v>
      </c>
      <c r="H44" s="91">
        <f t="shared" si="8"/>
        <v>0.50904389152921437</v>
      </c>
      <c r="I44" s="91">
        <f t="shared" si="8"/>
        <v>0.57327071731360657</v>
      </c>
      <c r="J44" s="91">
        <f t="shared" si="8"/>
        <v>0.51219328307059631</v>
      </c>
      <c r="K44" s="91">
        <f t="shared" si="8"/>
        <v>0.36652693151352661</v>
      </c>
      <c r="L44" s="157">
        <f t="shared" si="8"/>
        <v>0.58707028712485387</v>
      </c>
      <c r="M44" s="91">
        <f t="shared" si="8"/>
        <v>0.45737741979579793</v>
      </c>
      <c r="N44" s="351">
        <f t="shared" si="8"/>
        <v>0.52836197612555447</v>
      </c>
      <c r="P44" s="547">
        <f>P43/P22</f>
        <v>0.61206930987458663</v>
      </c>
    </row>
    <row r="45" spans="2:20" ht="6" customHeight="1" thickBot="1" x14ac:dyDescent="0.35">
      <c r="B45" s="229"/>
      <c r="E45" s="110"/>
      <c r="P45" s="98"/>
    </row>
    <row r="46" spans="2:20" ht="15" thickBot="1" x14ac:dyDescent="0.35">
      <c r="B46" s="250" t="s">
        <v>305</v>
      </c>
      <c r="C46" s="252">
        <f>+'Monthly Detail'!AB103</f>
        <v>606.71</v>
      </c>
      <c r="D46" s="251">
        <f>+'Monthly Detail'!AC103</f>
        <v>679.75049999999999</v>
      </c>
      <c r="E46" s="251">
        <f>+'Monthly Detail'!AD103</f>
        <v>1825.2845000000002</v>
      </c>
      <c r="F46" s="251">
        <f>+'Monthly Detail'!AE103</f>
        <v>1156.9480000000001</v>
      </c>
      <c r="G46" s="253">
        <f>+'Monthly Detail'!AF103</f>
        <v>1696.8445000000002</v>
      </c>
      <c r="H46" s="253">
        <f>+'Monthly Detail'!AG103</f>
        <v>1703.2404999999999</v>
      </c>
      <c r="I46" s="253">
        <f>+'Monthly Detail'!AH103</f>
        <v>1893.2809999999999</v>
      </c>
      <c r="J46" s="253">
        <f>+'Monthly Detail'!AI103</f>
        <v>689.98800000000006</v>
      </c>
      <c r="K46" s="253">
        <f>+'Monthly Detail'!AJ103</f>
        <v>80.255500000000012</v>
      </c>
      <c r="L46" s="252">
        <f>+'Monthly Detail'!AK103</f>
        <v>1455.8765000000001</v>
      </c>
      <c r="M46" s="251">
        <f>+'Monthly Detail'!AL103</f>
        <v>-1.0403847920403224</v>
      </c>
      <c r="N46" s="253">
        <f>+'Monthly Detail'!AM103</f>
        <v>513.50101605284374</v>
      </c>
      <c r="P46" s="98"/>
    </row>
    <row r="47" spans="2:20" ht="15" thickBot="1" x14ac:dyDescent="0.35">
      <c r="B47" s="471" t="s">
        <v>306</v>
      </c>
      <c r="C47" s="472">
        <f>+'Monthly Detail'!AB98</f>
        <v>130.91</v>
      </c>
      <c r="D47" s="473">
        <f>+'Monthly Detail'!AC98</f>
        <v>33.950000000000003</v>
      </c>
      <c r="E47" s="473">
        <f>+'Monthly Detail'!AD98</f>
        <v>770.48</v>
      </c>
      <c r="F47" s="473">
        <f>+'Monthly Detail'!AE98</f>
        <v>79.36</v>
      </c>
      <c r="G47" s="474">
        <f>+'Monthly Detail'!AF98</f>
        <v>107.93</v>
      </c>
      <c r="H47" s="474">
        <f>+'Monthly Detail'!AG98</f>
        <v>496.7</v>
      </c>
      <c r="I47" s="474">
        <f>+'Monthly Detail'!AH98</f>
        <v>27.5</v>
      </c>
      <c r="J47" s="474">
        <f>+'Monthly Detail'!AI98</f>
        <v>53.18</v>
      </c>
      <c r="K47" s="474">
        <f>+'Monthly Detail'!AJ98</f>
        <v>110.31</v>
      </c>
      <c r="L47" s="472">
        <f>+'Monthly Detail'!AK98</f>
        <v>528.12</v>
      </c>
      <c r="M47" s="473">
        <f>+'Monthly Detail'!AL98</f>
        <v>468.90388160244913</v>
      </c>
      <c r="N47" s="474">
        <f>+'Monthly Detail'!AM98</f>
        <v>589.91815804118721</v>
      </c>
      <c r="P47" s="98"/>
    </row>
    <row r="48" spans="2:20" ht="15" thickBot="1" x14ac:dyDescent="0.35">
      <c r="B48" s="254" t="s">
        <v>279</v>
      </c>
      <c r="C48" s="468">
        <f>+'Monthly Detail'!AB151</f>
        <v>933.39999999999964</v>
      </c>
      <c r="D48" s="469">
        <f>+'Monthly Detail'!AC151</f>
        <v>1045.7699999999986</v>
      </c>
      <c r="E48" s="469">
        <f>+'Monthly Detail'!AD151</f>
        <v>2808.1299999999983</v>
      </c>
      <c r="F48" s="469">
        <f>+'Monthly Detail'!AE151</f>
        <v>1779.92</v>
      </c>
      <c r="G48" s="470">
        <f>+'Monthly Detail'!AF151</f>
        <v>2610.5300000000007</v>
      </c>
      <c r="H48" s="470">
        <f>+'Monthly Detail'!AG151</f>
        <v>2620.3699999999972</v>
      </c>
      <c r="I48" s="470">
        <f>+'Monthly Detail'!AH151</f>
        <v>2912.7400000000002</v>
      </c>
      <c r="J48" s="470">
        <f>+'Monthly Detail'!AI151</f>
        <v>1061.5200000000009</v>
      </c>
      <c r="K48" s="470">
        <f>+'Monthly Detail'!AJ151</f>
        <v>123.46999999999639</v>
      </c>
      <c r="L48" s="468">
        <f>+'Monthly Detail'!AK151</f>
        <v>2239.8099999999977</v>
      </c>
      <c r="M48" s="469">
        <f>+'Monthly Detail'!AL151</f>
        <v>1943.7294080122433</v>
      </c>
      <c r="N48" s="470">
        <f>+'Monthly Detail'!AM151</f>
        <v>2548.8007902059335</v>
      </c>
      <c r="P48" s="98"/>
    </row>
    <row r="49" spans="2:16" ht="15" thickBot="1" x14ac:dyDescent="0.35">
      <c r="B49" s="86" t="s">
        <v>225</v>
      </c>
      <c r="C49" s="87">
        <f>SUMIF('Monthly Detail'!$4:$4, '2024 Overview'!C$19, 'Monthly Detail'!148:148)</f>
        <v>933.39999999999964</v>
      </c>
      <c r="D49" s="164">
        <f>SUMIF('Monthly Detail'!$4:$4, '2024 Overview'!D$19, 'Monthly Detail'!148:148)</f>
        <v>112.36999999999898</v>
      </c>
      <c r="E49" s="164">
        <f>SUMIF('Monthly Detail'!$4:$4, '2024 Overview'!E$19, 'Monthly Detail'!148:148)</f>
        <v>1762.3599999999997</v>
      </c>
      <c r="F49" s="164">
        <f>SUMIF('Monthly Detail'!$4:$4, '2024 Overview'!F$19, 'Monthly Detail'!148:148)</f>
        <v>-1028.2099999999982</v>
      </c>
      <c r="G49" s="164">
        <f>SUMIF('Monthly Detail'!$4:$4, '2024 Overview'!G$19, 'Monthly Detail'!148:148)</f>
        <v>830.61000000000058</v>
      </c>
      <c r="H49" s="164">
        <f>SUMIF('Monthly Detail'!$4:$4, '2024 Overview'!H$19, 'Monthly Detail'!148:148)</f>
        <v>9.8399999999965075</v>
      </c>
      <c r="I49" s="164">
        <f>SUMIF('Monthly Detail'!$4:$4, '2024 Overview'!I$19, 'Monthly Detail'!148:148)</f>
        <v>292.37000000000307</v>
      </c>
      <c r="J49" s="164">
        <f>SUMIF('Monthly Detail'!$4:$4, '2024 Overview'!J$19, 'Monthly Detail'!148:148)</f>
        <v>-1851.2199999999993</v>
      </c>
      <c r="K49" s="164">
        <f>SUMIF('Monthly Detail'!$4:$4, '2024 Overview'!K$19, 'Monthly Detail'!148:148)</f>
        <v>-938.0500000000045</v>
      </c>
      <c r="L49" s="164">
        <f>SUMIF('Monthly Detail'!$4:$4, '2024 Overview'!L$19, 'Monthly Detail'!148:148)</f>
        <v>2116.3400000000011</v>
      </c>
      <c r="M49" s="87">
        <f>SUMIF('Monthly Detail'!$4:$4, '2024 Overview'!M$19, 'Monthly Detail'!148:148)</f>
        <v>-296.08059198775436</v>
      </c>
      <c r="N49" s="87">
        <f>SUMIF('Monthly Detail'!$4:$4, '2024 Overview'!N$19, 'Monthly Detail'!148:148)</f>
        <v>605.07138219369017</v>
      </c>
      <c r="P49" s="98"/>
    </row>
    <row r="50" spans="2:16" ht="15" thickBot="1" x14ac:dyDescent="0.35">
      <c r="B50" s="255" t="s">
        <v>226</v>
      </c>
      <c r="C50" s="256">
        <f>-'Monthly Detail'!AB82</f>
        <v>-959.96</v>
      </c>
      <c r="D50" s="257">
        <f>-'Monthly Detail'!AC82</f>
        <v>-850.04</v>
      </c>
      <c r="E50" s="257">
        <f>-'Monthly Detail'!AD82</f>
        <v>-791.98</v>
      </c>
      <c r="F50" s="257">
        <f>-'Monthly Detail'!AE82</f>
        <v>-1208.6299999999999</v>
      </c>
      <c r="G50" s="257">
        <f>-'Monthly Detail'!AF82</f>
        <v>-2664.6200000000003</v>
      </c>
      <c r="H50" s="257">
        <f>-'Monthly Detail'!AG82</f>
        <v>-2227.69</v>
      </c>
      <c r="I50" s="257">
        <f>-'Monthly Detail'!AH82</f>
        <v>-1832.3400000000001</v>
      </c>
      <c r="J50" s="257">
        <f>-'Monthly Detail'!AI82</f>
        <v>-2698.71</v>
      </c>
      <c r="K50" s="257">
        <f>-'Monthly Detail'!AJ82</f>
        <v>-2232.4700000000003</v>
      </c>
      <c r="L50" s="257">
        <f>-'Monthly Detail'!AK82</f>
        <v>-2114.83</v>
      </c>
      <c r="M50" s="257">
        <f>-'Monthly Detail'!AL82</f>
        <v>-2594.5433333333331</v>
      </c>
      <c r="N50" s="257">
        <f>-'Monthly Detail'!AM82</f>
        <v>-2344.5433333333331</v>
      </c>
      <c r="P50" s="98"/>
    </row>
    <row r="51" spans="2:16" ht="15" thickBot="1" x14ac:dyDescent="0.35">
      <c r="B51" s="255" t="s">
        <v>227</v>
      </c>
      <c r="C51" s="256">
        <f>+'Monthly Detail'!AB133</f>
        <v>-4414.2</v>
      </c>
      <c r="D51" s="257">
        <f>+'Monthly Detail'!AC133</f>
        <v>-5131.4900000000007</v>
      </c>
      <c r="E51" s="257">
        <f>+'Monthly Detail'!AD133</f>
        <v>-4430.43</v>
      </c>
      <c r="F51" s="257">
        <f>+'Monthly Detail'!AE133</f>
        <v>-7086.409999999998</v>
      </c>
      <c r="G51" s="257">
        <f>+'Monthly Detail'!AF133</f>
        <v>-3622.2299999999996</v>
      </c>
      <c r="H51" s="257">
        <f>+'Monthly Detail'!AG133</f>
        <v>-4328.0700000000033</v>
      </c>
      <c r="I51" s="257">
        <f>+'Monthly Detail'!AH133</f>
        <v>-3552.9499999999971</v>
      </c>
      <c r="J51" s="257">
        <f>+'Monthly Detail'!AI133</f>
        <v>-6174.5299999999988</v>
      </c>
      <c r="K51" s="257">
        <f>+'Monthly Detail'!AJ133</f>
        <v>-2737.7700000000041</v>
      </c>
      <c r="L51" s="257">
        <f>+'Monthly Detail'!AK133</f>
        <v>-2589.3899999999994</v>
      </c>
      <c r="M51" s="257">
        <f>+'Monthly Detail'!AL133</f>
        <v>-3130</v>
      </c>
      <c r="N51" s="257">
        <f>+'Monthly Detail'!AM133</f>
        <v>-3130</v>
      </c>
      <c r="P51" s="98"/>
    </row>
    <row r="52" spans="2:16" ht="15" thickBot="1" x14ac:dyDescent="0.35">
      <c r="B52" s="255" t="s">
        <v>228</v>
      </c>
      <c r="C52" s="87">
        <f>+C46-SUM('Monthly Detail'!AC82:AN82)-SUM('Monthly Detail'!AC61:AN61)</f>
        <v>-33930.656888301179</v>
      </c>
      <c r="D52" s="87">
        <f>+D46-SUM('Monthly Detail'!AD82:AO82)-SUM('Monthly Detail'!AD61:AO61)</f>
        <v>-35820.695915199824</v>
      </c>
      <c r="E52" s="87">
        <f>+E46-SUM('Monthly Detail'!AE82:AP82)-SUM('Monthly Detail'!AE61:AP61)</f>
        <v>-37364.526861707636</v>
      </c>
      <c r="F52" s="87">
        <f>+F46-SUM('Monthly Detail'!AF82:AQ82)-SUM('Monthly Detail'!AF61:AQ61)</f>
        <v>-41728.115655840345</v>
      </c>
      <c r="G52" s="258">
        <f>+G46-SUM('Monthly Detail'!AG82:AR82)-SUM('Monthly Detail'!AG61:AR61)</f>
        <v>-43413.771222311581</v>
      </c>
      <c r="H52" s="164">
        <f>+H46-SUM('Monthly Detail'!AH82:AS82)-SUM('Monthly Detail'!AH61:AS61)</f>
        <v>-45585.931325058598</v>
      </c>
      <c r="I52" s="164">
        <f>+I46-SUM('Monthly Detail'!AI82:AT82)-SUM('Monthly Detail'!AI61:AT61)</f>
        <v>-47467.997138166887</v>
      </c>
      <c r="J52" s="164">
        <f>+J46-SUM('Monthly Detail'!AJ82:AU82)-SUM('Monthly Detail'!AJ61:AU61)</f>
        <v>-49727.747246562569</v>
      </c>
      <c r="K52" s="164">
        <f>+K46-SUM('Monthly Detail'!AK82:AV82)-SUM('Monthly Detail'!AK61:AV61)</f>
        <v>-51859.572255000363</v>
      </c>
      <c r="L52" s="164">
        <f>+L46-SUM('Monthly Detail'!AL82:AW82)-SUM('Monthly Detail'!AL61:AW61)</f>
        <v>-52067.269110762412</v>
      </c>
      <c r="M52" s="87">
        <f>+M46-SUM('Monthly Detail'!AM82:AX82)-SUM('Monthly Detail'!AM61:AX61)</f>
        <v>-54371.020230907379</v>
      </c>
      <c r="N52" s="87">
        <f>+N46-SUM('Monthly Detail'!AN82:AY82)-SUM('Monthly Detail'!AN61:AY61)</f>
        <v>-55401.675597227557</v>
      </c>
      <c r="P52" s="98"/>
    </row>
    <row r="53" spans="2:16" ht="15" thickBot="1" x14ac:dyDescent="0.35">
      <c r="B53" s="255" t="s">
        <v>229</v>
      </c>
      <c r="C53" s="258">
        <f>+C48-SUM('Monthly Detail'!AC82:AN82)-SUM('Monthly Detail'!AC61:AN61)</f>
        <v>-33603.966888301176</v>
      </c>
      <c r="D53" s="258">
        <f>+D48-SUM('Monthly Detail'!AD82:AO82)-SUM('Monthly Detail'!AD61:AO61)</f>
        <v>-35454.676415199829</v>
      </c>
      <c r="E53" s="258">
        <f>+E48-SUM('Monthly Detail'!AE82:AP82)-SUM('Monthly Detail'!AE61:AP61)</f>
        <v>-36381.68136170764</v>
      </c>
      <c r="F53" s="258">
        <f>+F48-SUM('Monthly Detail'!AF82:AQ82)-SUM('Monthly Detail'!AF61:AQ61)</f>
        <v>-41105.143655840344</v>
      </c>
      <c r="G53" s="258">
        <f>+G48-SUM('Monthly Detail'!AG82:AR82)-SUM('Monthly Detail'!AG61:AR61)</f>
        <v>-42500.085722311582</v>
      </c>
      <c r="H53" s="258">
        <f>+H48-SUM('Monthly Detail'!AH82:AS82)-SUM('Monthly Detail'!AH61:AS61)</f>
        <v>-44668.801825058603</v>
      </c>
      <c r="I53" s="258">
        <f>+I48-SUM('Monthly Detail'!AI82:AT82)-SUM('Monthly Detail'!AI61:AT61)</f>
        <v>-46448.538138166885</v>
      </c>
      <c r="J53" s="258">
        <f>+J48-SUM('Monthly Detail'!AJ82:AU82)-SUM('Monthly Detail'!AJ61:AU61)</f>
        <v>-49356.21524656257</v>
      </c>
      <c r="K53" s="258">
        <f>+K48-SUM('Monthly Detail'!AK82:AV82)-SUM('Monthly Detail'!AK61:AV61)</f>
        <v>-51816.357755000368</v>
      </c>
      <c r="L53" s="258">
        <f>+L48-SUM('Monthly Detail'!AL82:AW82)-SUM('Monthly Detail'!AL61:AW61)</f>
        <v>-51283.335610762413</v>
      </c>
      <c r="M53" s="258">
        <f>+M48-SUM('Monthly Detail'!AM82:AX82)-SUM('Monthly Detail'!AM61:AX61)</f>
        <v>-52426.250438103096</v>
      </c>
      <c r="N53" s="258">
        <f>+N48-SUM('Monthly Detail'!AN82:AY82)-SUM('Monthly Detail'!AN61:AY61)</f>
        <v>-53366.375823074472</v>
      </c>
      <c r="P53" s="98"/>
    </row>
    <row r="54" spans="2:16" ht="15" thickBot="1" x14ac:dyDescent="0.35">
      <c r="B54" s="255" t="s">
        <v>230</v>
      </c>
      <c r="C54" s="259">
        <f>+C46/-C50</f>
        <v>0.63201591732988871</v>
      </c>
      <c r="D54" s="260">
        <f t="shared" ref="D54:M54" si="9">+D46/-D50</f>
        <v>0.79966883911345354</v>
      </c>
      <c r="E54" s="260">
        <f t="shared" si="9"/>
        <v>2.3047103462208645</v>
      </c>
      <c r="F54" s="260">
        <f t="shared" si="9"/>
        <v>0.95723918817173181</v>
      </c>
      <c r="G54" s="260">
        <f t="shared" si="9"/>
        <v>0.63680543567187819</v>
      </c>
      <c r="H54" s="260">
        <f t="shared" si="9"/>
        <v>0.76457698333251034</v>
      </c>
      <c r="I54" s="260">
        <f t="shared" si="9"/>
        <v>1.0332585655500615</v>
      </c>
      <c r="J54" s="260">
        <f t="shared" si="9"/>
        <v>0.25567326611603325</v>
      </c>
      <c r="K54" s="260">
        <f t="shared" si="9"/>
        <v>3.5949195285938894E-2</v>
      </c>
      <c r="L54" s="260">
        <f t="shared" si="9"/>
        <v>0.68841301664909238</v>
      </c>
      <c r="M54" s="260">
        <f t="shared" si="9"/>
        <v>-4.0098956092735234E-4</v>
      </c>
      <c r="N54" s="260">
        <f>+N46/-N50</f>
        <v>0.21901963113762474</v>
      </c>
      <c r="P54" s="98"/>
    </row>
    <row r="55" spans="2:16" x14ac:dyDescent="0.3">
      <c r="B55" s="255" t="s">
        <v>231</v>
      </c>
      <c r="C55" s="259">
        <f t="shared" ref="C55:N55" si="10">+IFERROR(C48/-C51, 0)</f>
        <v>0.21145394408952917</v>
      </c>
      <c r="D55" s="260">
        <f t="shared" si="10"/>
        <v>0.20379460936297225</v>
      </c>
      <c r="E55" s="260">
        <f t="shared" si="10"/>
        <v>0.63382786772389998</v>
      </c>
      <c r="F55" s="260">
        <f t="shared" si="10"/>
        <v>0.25117372548300204</v>
      </c>
      <c r="G55" s="260">
        <f t="shared" si="10"/>
        <v>0.7206969187489477</v>
      </c>
      <c r="H55" s="260">
        <f t="shared" si="10"/>
        <v>0.60543614128237189</v>
      </c>
      <c r="I55" s="260">
        <f t="shared" si="10"/>
        <v>0.81980889120308553</v>
      </c>
      <c r="J55" s="260">
        <f t="shared" si="10"/>
        <v>0.17191915821933024</v>
      </c>
      <c r="K55" s="260">
        <f t="shared" si="10"/>
        <v>4.5098748251312638E-2</v>
      </c>
      <c r="L55" s="260">
        <f t="shared" si="10"/>
        <v>0.86499523053692107</v>
      </c>
      <c r="M55" s="260">
        <f t="shared" si="10"/>
        <v>0.62099981086653144</v>
      </c>
      <c r="N55" s="260">
        <f t="shared" si="10"/>
        <v>0.81431335150349315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7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47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156</v>
      </c>
      <c r="C13" s="74">
        <f>SUMIF('Monthly Detail'!$4:$4, '2022 Overview'!C$11, 'Monthly Detail'!12:12)</f>
        <v>0</v>
      </c>
      <c r="D13" s="74">
        <f>SUMIF('Monthly Detail'!$4:$4, '2022 Overview'!D$11, 'Monthly Detail'!12:12)</f>
        <v>0</v>
      </c>
      <c r="E13" s="74">
        <f>SUMIF('Monthly Detail'!$4:$4, '2022 Overview'!E$11, 'Monthly Detail'!12:12)</f>
        <v>0</v>
      </c>
      <c r="F13" s="74">
        <f>SUMIF('Monthly Detail'!$4:$4, '2022 Overview'!F$11, 'Monthly Detail'!12:12)</f>
        <v>0</v>
      </c>
      <c r="G13" s="74">
        <f>SUMIF('Monthly Detail'!$4:$4, '2022 Overview'!G$11, 'Monthly Detail'!12:12)</f>
        <v>0</v>
      </c>
      <c r="H13" s="74">
        <f>SUMIF('Monthly Detail'!$4:$4, '2022 Overview'!H$11, 'Monthly Detail'!12:12)</f>
        <v>0</v>
      </c>
      <c r="I13" s="74">
        <f>SUMIF('Monthly Detail'!$4:$4, '2022 Overview'!I$11, 'Monthly Detail'!12:12)</f>
        <v>0</v>
      </c>
      <c r="J13" s="74">
        <f>SUMIF('Monthly Detail'!$4:$4, '2022 Overview'!J$11, 'Monthly Detail'!12:12)</f>
        <v>0</v>
      </c>
      <c r="K13" s="74">
        <f>SUMIF('Monthly Detail'!$4:$4, '2022 Overview'!K$11, 'Monthly Detail'!12:12)</f>
        <v>0</v>
      </c>
      <c r="L13" s="74">
        <f>SUMIF('Monthly Detail'!$4:$4, '2022 Overview'!L$11, 'Monthly Detail'!12:12)</f>
        <v>0</v>
      </c>
      <c r="M13" s="134">
        <f>SUMIF('Monthly Detail'!$4:$4, '2022 Overview'!M$11, 'Monthly Detail'!12:12)</f>
        <v>0</v>
      </c>
      <c r="N13" s="153">
        <f>SUMIF('Monthly Detail'!$4:$4, '2022 Overview'!N$11, 'Monthly Detail'!12:12)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147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148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185</v>
      </c>
      <c r="C19" s="74">
        <f>SUMIF('Monthly Detail'!$4:$4, '2023 Overview'!C$11, 'Monthly Detail'!$82:$82)</f>
        <v>0</v>
      </c>
      <c r="D19" s="74">
        <f>SUMIF('Monthly Detail'!$4:$4, '2023 Overview'!D$11, 'Monthly Detail'!$82:$82)</f>
        <v>0</v>
      </c>
      <c r="E19" s="74">
        <f>SUMIF('Monthly Detail'!$4:$4, '2023 Overview'!E$11, 'Monthly Detail'!$82:$82)</f>
        <v>0</v>
      </c>
      <c r="F19" s="74">
        <f>SUMIF('Monthly Detail'!$4:$4, '2023 Overview'!F$11, 'Monthly Detail'!$82:$82)</f>
        <v>0</v>
      </c>
      <c r="G19" s="74">
        <f>SUMIF('Monthly Detail'!$4:$4, '2023 Overview'!G$11, 'Monthly Detail'!$82:$82)</f>
        <v>0</v>
      </c>
      <c r="H19" s="74">
        <f>SUMIF('Monthly Detail'!$4:$4, '2023 Overview'!H$11, 'Monthly Detail'!$82:$82)</f>
        <v>0</v>
      </c>
      <c r="I19" s="74">
        <f>SUMIF('Monthly Detail'!$4:$4, '2023 Overview'!I$11, 'Monthly Detail'!$82:$82)</f>
        <v>0</v>
      </c>
      <c r="J19" s="74">
        <f>SUMIF('Monthly Detail'!$4:$4, '2023 Overview'!J$11, 'Monthly Detail'!$82:$82)</f>
        <v>0</v>
      </c>
      <c r="K19" s="74">
        <f>SUMIF('Monthly Detail'!$4:$4, '2023 Overview'!K$11, 'Monthly Detail'!$82:$82)</f>
        <v>0</v>
      </c>
      <c r="L19" s="74">
        <f>SUMIF('Monthly Detail'!$4:$4, '2023 Overview'!L$11, 'Monthly Detail'!$82:$82)</f>
        <v>0</v>
      </c>
      <c r="M19" s="74">
        <f>SUMIF('Monthly Detail'!$4:$4, '2023 Overview'!M$11, 'Monthly Detail'!$82:$82)</f>
        <v>0</v>
      </c>
      <c r="N19" s="153">
        <f>SUMIF('Monthly Detail'!$4:$4, '2023 Overview'!N$11, 'Monthly Detail'!$82:$82)</f>
        <v>0</v>
      </c>
      <c r="P19" s="74">
        <f>SUM(C19:O19)</f>
        <v>0</v>
      </c>
      <c r="T19" s="1"/>
    </row>
    <row r="20" spans="2:20" x14ac:dyDescent="0.3">
      <c r="B20" s="7" t="s">
        <v>184</v>
      </c>
      <c r="C20" s="74">
        <f>SUMIF('Monthly Detail'!$4:$4, '2022 Overview'!C$11, 'Monthly Detail'!47:47)</f>
        <v>0</v>
      </c>
      <c r="D20" s="74">
        <f>SUMIF('Monthly Detail'!$4:$4, '2022 Overview'!D$11, 'Monthly Detail'!47:47)</f>
        <v>0</v>
      </c>
      <c r="E20" s="74">
        <f>SUMIF('Monthly Detail'!$4:$4, '2022 Overview'!E$11, 'Monthly Detail'!47:47)</f>
        <v>0</v>
      </c>
      <c r="F20" s="74">
        <f>SUMIF('Monthly Detail'!$4:$4, '2022 Overview'!F$11, 'Monthly Detail'!47:47)</f>
        <v>0</v>
      </c>
      <c r="G20" s="74">
        <f>SUMIF('Monthly Detail'!$4:$4, '2022 Overview'!G$11, 'Monthly Detail'!47:47)</f>
        <v>0</v>
      </c>
      <c r="H20" s="74">
        <f>SUMIF('Monthly Detail'!$4:$4, '2022 Overview'!H$11, 'Monthly Detail'!47:47)</f>
        <v>0</v>
      </c>
      <c r="I20" s="74">
        <f>SUMIF('Monthly Detail'!$4:$4, '2022 Overview'!I$11, 'Monthly Detail'!47:47)</f>
        <v>0</v>
      </c>
      <c r="J20" s="74">
        <f>SUMIF('Monthly Detail'!$4:$4, '2022 Overview'!J$11, 'Monthly Detail'!47:47)</f>
        <v>0</v>
      </c>
      <c r="K20" s="74">
        <f>SUMIF('Monthly Detail'!$4:$4, '2022 Overview'!K$11, 'Monthly Detail'!47:47)</f>
        <v>0</v>
      </c>
      <c r="L20" s="74">
        <f>SUMIF('Monthly Detail'!$4:$4, '2022 Overview'!L$11, 'Monthly Detail'!47:47)</f>
        <v>0</v>
      </c>
      <c r="M20" s="74">
        <f>SUMIF('Monthly Detail'!$4:$4, '2022 Overview'!M$11, 'Monthly Detail'!47:47)</f>
        <v>0</v>
      </c>
      <c r="N20" s="153">
        <f>SUMIF('Monthly Detail'!$4:$4, '2022 Overview'!N$11, 'Monthly Detail'!47:47)</f>
        <v>0</v>
      </c>
      <c r="P20" s="74">
        <f>SUM(C20:O20)</f>
        <v>0</v>
      </c>
      <c r="T20" s="1"/>
    </row>
    <row r="21" spans="2:20" x14ac:dyDescent="0.3">
      <c r="B21" s="79" t="s">
        <v>149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150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151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152</v>
      </c>
      <c r="C26" s="74">
        <f>SUMIF('Monthly Detail'!$4:$4, '2022 Overview'!C$11, 'Monthly Detail'!71:71)</f>
        <v>0</v>
      </c>
      <c r="D26" s="74">
        <f>SUMIF('Monthly Detail'!$4:$4, '2022 Overview'!D$11, 'Monthly Detail'!71:71)</f>
        <v>0</v>
      </c>
      <c r="E26" s="74">
        <f>SUMIF('Monthly Detail'!$4:$4, '2022 Overview'!E$11, 'Monthly Detail'!71:71)</f>
        <v>0</v>
      </c>
      <c r="F26" s="74">
        <f>SUMIF('Monthly Detail'!$4:$4, '2022 Overview'!F$11, 'Monthly Detail'!71:71)</f>
        <v>0</v>
      </c>
      <c r="G26" s="74">
        <f>SUMIF('Monthly Detail'!$4:$4, '2022 Overview'!G$11, 'Monthly Detail'!71:71)</f>
        <v>0</v>
      </c>
      <c r="H26" s="74">
        <f>SUMIF('Monthly Detail'!$4:$4, '2022 Overview'!H$11, 'Monthly Detail'!71:71)</f>
        <v>0</v>
      </c>
      <c r="I26" s="74">
        <f>SUMIF('Monthly Detail'!$4:$4, '2022 Overview'!I$11, 'Monthly Detail'!71:71)</f>
        <v>0</v>
      </c>
      <c r="J26" s="74">
        <f>SUMIF('Monthly Detail'!$4:$4, '2022 Overview'!J$11, 'Monthly Detail'!71:71)</f>
        <v>0</v>
      </c>
      <c r="K26" s="74">
        <f>SUMIF('Monthly Detail'!$4:$4, '2022 Overview'!K$11, 'Monthly Detail'!71:71)</f>
        <v>0</v>
      </c>
      <c r="L26" s="130">
        <f>SUMIF('Monthly Detail'!$4:$4, '2022 Overview'!L$11, 'Monthly Detail'!71:71)</f>
        <v>0</v>
      </c>
      <c r="M26" s="133">
        <f>SUMIF('Monthly Detail'!$4:$4, '2022 Overview'!M$11, 'Monthly Detail'!71:71)</f>
        <v>0</v>
      </c>
      <c r="N26" s="160">
        <f>SUMIF('Monthly Detail'!$4:$4, '2022 Overview'!N$11, 'Monthly Detail'!71:71)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153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154</v>
      </c>
      <c r="C30" s="85">
        <f>SUMIF('Monthly Detail'!$4:$4, '2022 Overview'!C$11, 'Monthly Detail'!151:151)</f>
        <v>0</v>
      </c>
      <c r="D30" s="85">
        <f>SUMIF('Monthly Detail'!$4:$4, '2022 Overview'!D$11, 'Monthly Detail'!151:151)</f>
        <v>0</v>
      </c>
      <c r="E30" s="85">
        <f>SUMIF('Monthly Detail'!$4:$4, '2022 Overview'!E$11, 'Monthly Detail'!151:151)</f>
        <v>0</v>
      </c>
      <c r="F30" s="85">
        <f>SUMIF('Monthly Detail'!$4:$4, '2022 Overview'!F$11, 'Monthly Detail'!151:151)</f>
        <v>0</v>
      </c>
      <c r="G30" s="85">
        <f>SUMIF('Monthly Detail'!$4:$4, '2022 Overview'!G$11, 'Monthly Detail'!151:151)</f>
        <v>0</v>
      </c>
      <c r="H30" s="85">
        <f>SUMIF('Monthly Detail'!$4:$4, '2022 Overview'!H$11, 'Monthly Detail'!151:151)</f>
        <v>0</v>
      </c>
      <c r="I30" s="85">
        <f>SUMIF('Monthly Detail'!$4:$4, '2022 Overview'!I$11, 'Monthly Detail'!151:151)</f>
        <v>0</v>
      </c>
      <c r="J30" s="85">
        <f>SUMIF('Monthly Detail'!$4:$4, '2022 Overview'!J$11, 'Monthly Detail'!151:151)</f>
        <v>0</v>
      </c>
      <c r="K30" s="85">
        <f>SUMIF('Monthly Detail'!$4:$4, '2022 Overview'!K$11, 'Monthly Detail'!151:151)</f>
        <v>0</v>
      </c>
      <c r="L30" s="85">
        <f>SUMIF('Monthly Detail'!$4:$4, '2022 Overview'!L$11, 'Monthly Detail'!151:151)</f>
        <v>0</v>
      </c>
      <c r="M30" s="85">
        <f>SUMIF('Monthly Detail'!$4:$4, '2022 Overview'!M$11, 'Monthly Detail'!151:151)</f>
        <v>0</v>
      </c>
      <c r="N30" s="161">
        <f>SUMIF('Monthly Detail'!$4:$4, '2022 Overview'!N$11, 'Monthly Detail'!151:151)</f>
        <v>0</v>
      </c>
    </row>
    <row r="31" spans="2:20" ht="15" thickBot="1" x14ac:dyDescent="0.35">
      <c r="B31" s="86" t="s">
        <v>155</v>
      </c>
      <c r="C31" s="87">
        <f>SUMIF('Monthly Detail'!$4:$4, '2022 Overview'!C$11, 'Monthly Detail'!136:136)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3:V60"/>
  <sheetViews>
    <sheetView showGridLines="0" zoomScale="79" zoomScaleNormal="100" workbookViewId="0">
      <selection activeCell="B4" sqref="B4:V59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4.88671875" customWidth="1" outlineLevel="1"/>
    <col min="6" max="6" width="13.6640625" bestFit="1" customWidth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3" spans="2:22" ht="15" thickBot="1" x14ac:dyDescent="0.35"/>
    <row r="4" spans="2:22" ht="15" thickTop="1" x14ac:dyDescent="0.3">
      <c r="B4" s="604"/>
      <c r="C4" s="605"/>
      <c r="D4" s="605"/>
      <c r="E4" s="605"/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6"/>
    </row>
    <row r="5" spans="2:22" x14ac:dyDescent="0.3">
      <c r="B5" s="607"/>
      <c r="V5" s="608"/>
    </row>
    <row r="6" spans="2:22" x14ac:dyDescent="0.3">
      <c r="B6" s="607"/>
      <c r="V6" s="608"/>
    </row>
    <row r="7" spans="2:22" ht="103.2" customHeight="1" x14ac:dyDescent="0.3">
      <c r="B7" s="607"/>
      <c r="V7" s="608"/>
    </row>
    <row r="8" spans="2:22" x14ac:dyDescent="0.3">
      <c r="B8" s="607"/>
      <c r="V8" s="608"/>
    </row>
    <row r="9" spans="2:22" x14ac:dyDescent="0.3">
      <c r="B9" s="607"/>
      <c r="C9" s="92">
        <v>45382</v>
      </c>
      <c r="D9" s="92">
        <v>45473</v>
      </c>
      <c r="E9" s="609"/>
      <c r="F9" s="92">
        <v>45565</v>
      </c>
      <c r="G9" s="609"/>
      <c r="H9" s="92">
        <v>45657</v>
      </c>
      <c r="I9" s="609"/>
      <c r="V9" s="608"/>
    </row>
    <row r="10" spans="2:22" ht="15.6" x14ac:dyDescent="0.3">
      <c r="B10" s="610"/>
      <c r="C10" s="336" t="s">
        <v>281</v>
      </c>
      <c r="D10" s="336" t="s">
        <v>282</v>
      </c>
      <c r="E10" s="337" t="s">
        <v>207</v>
      </c>
      <c r="F10" s="336" t="s">
        <v>283</v>
      </c>
      <c r="G10" s="337" t="s">
        <v>207</v>
      </c>
      <c r="H10" s="431" t="s">
        <v>284</v>
      </c>
      <c r="I10" s="338" t="s">
        <v>207</v>
      </c>
      <c r="J10" s="339"/>
      <c r="K10" s="440" t="s">
        <v>0</v>
      </c>
      <c r="V10" s="608"/>
    </row>
    <row r="11" spans="2:22" ht="3.6" customHeight="1" x14ac:dyDescent="0.3">
      <c r="B11" s="611"/>
      <c r="C11" s="92" t="str">
        <f>+C10</f>
        <v>Q1 2024</v>
      </c>
      <c r="D11" s="92" t="str">
        <f>+D10</f>
        <v>Q2 2024</v>
      </c>
      <c r="E11" s="340"/>
      <c r="F11" s="92" t="str">
        <f>+F10</f>
        <v>Q3 2024</v>
      </c>
      <c r="G11" s="340"/>
      <c r="H11" s="432" t="str">
        <f>+H10</f>
        <v>Q4 2024</v>
      </c>
      <c r="I11" s="200"/>
      <c r="J11" s="92">
        <v>45322</v>
      </c>
      <c r="K11" s="441"/>
      <c r="V11" s="608"/>
    </row>
    <row r="12" spans="2:22" x14ac:dyDescent="0.3">
      <c r="B12" s="612" t="s">
        <v>358</v>
      </c>
      <c r="C12" s="613">
        <f>SUMIF('Monthly Detail'!$3:$3, 'Quarterly Overview'!C$11, 'Monthly Detail'!13:13)</f>
        <v>20114</v>
      </c>
      <c r="D12" s="613">
        <f>SUMIF('Monthly Detail'!$3:$3, 'Quarterly Overview'!D$11, 'Monthly Detail'!13:13)</f>
        <v>23019</v>
      </c>
      <c r="E12" s="341">
        <f>+D12-C12</f>
        <v>2905</v>
      </c>
      <c r="F12" s="613">
        <f>SUMIF('Monthly Detail'!$3:$3, 'Quarterly Overview'!F$11, 'Monthly Detail'!13:13)</f>
        <v>17413.5</v>
      </c>
      <c r="G12" s="341">
        <f>+F12-D12</f>
        <v>-5605.5</v>
      </c>
      <c r="H12" s="433">
        <f>SUMIF('Monthly Detail'!$3:$3, 'Quarterly Overview'!H$11, 'Monthly Detail'!13:13)</f>
        <v>21368.88811681472</v>
      </c>
      <c r="I12" s="215">
        <f>+H12-F12</f>
        <v>3955.38811681472</v>
      </c>
      <c r="J12" s="74"/>
      <c r="K12" s="442">
        <f>SUM(C12,D12,F12,H12)</f>
        <v>81915.38811681472</v>
      </c>
      <c r="V12" s="608"/>
    </row>
    <row r="13" spans="2:22" x14ac:dyDescent="0.3">
      <c r="B13" s="614" t="s">
        <v>2</v>
      </c>
      <c r="C13" s="75">
        <f>SUM(C12:C12)</f>
        <v>20114</v>
      </c>
      <c r="D13" s="75">
        <f>SUM(D12:D12)</f>
        <v>23019</v>
      </c>
      <c r="E13" s="342">
        <f>+D13-C13</f>
        <v>2905</v>
      </c>
      <c r="F13" s="75">
        <f>SUM(F12:F12)</f>
        <v>17413.5</v>
      </c>
      <c r="G13" s="342">
        <f t="shared" ref="G13:G16" si="0">+F13-D13</f>
        <v>-5605.5</v>
      </c>
      <c r="H13" s="343">
        <f>SUM(H12:H12)</f>
        <v>21368.88811681472</v>
      </c>
      <c r="I13" s="216">
        <f>+H13-F13</f>
        <v>3955.38811681472</v>
      </c>
      <c r="J13" s="76"/>
      <c r="K13" s="443">
        <f>SUM(K12:K12)</f>
        <v>81915.38811681472</v>
      </c>
      <c r="V13" s="608"/>
    </row>
    <row r="14" spans="2:22" x14ac:dyDescent="0.3">
      <c r="B14" s="615" t="s">
        <v>277</v>
      </c>
      <c r="C14" s="344">
        <f>+AVERAGEIFS('Monthly Detail'!15:15,'Monthly Detail'!$3:$3,'Quarterly Overview'!C$10)</f>
        <v>72.666666666666671</v>
      </c>
      <c r="D14" s="344">
        <f>+AVERAGEIFS('Monthly Detail'!15:15,'Monthly Detail'!$3:$3,'Quarterly Overview'!D$10)</f>
        <v>78.333333333333329</v>
      </c>
      <c r="E14" s="345">
        <f>+D14-C14</f>
        <v>5.6666666666666572</v>
      </c>
      <c r="F14" s="344">
        <f>+AVERAGEIFS('Monthly Detail'!15:15,'Monthly Detail'!$3:$3,'Quarterly Overview'!F$10)</f>
        <v>62.666666666666664</v>
      </c>
      <c r="G14" s="345">
        <f t="shared" si="0"/>
        <v>-15.666666666666664</v>
      </c>
      <c r="H14" s="434">
        <f>+AVERAGEIFS('Monthly Detail'!15:15,'Monthly Detail'!$3:$3,'Quarterly Overview'!H$10)</f>
        <v>82.618366908995213</v>
      </c>
      <c r="I14" s="346">
        <f>+H14-F14</f>
        <v>19.951700242328549</v>
      </c>
      <c r="J14" s="76"/>
      <c r="K14" s="453">
        <f>+AVERAGE(C14,D14,F14,H14)</f>
        <v>74.071258393915471</v>
      </c>
      <c r="V14" s="608"/>
    </row>
    <row r="15" spans="2:22" x14ac:dyDescent="0.3">
      <c r="B15" s="615" t="s">
        <v>243</v>
      </c>
      <c r="C15" s="344">
        <f>+AVERAGEIFS('Monthly Detail'!41:41,'Monthly Detail'!$3:$3,'Quarterly Overview'!C$10)</f>
        <v>3602.0633246894104</v>
      </c>
      <c r="D15" s="344">
        <f>+AVERAGEIFS('Monthly Detail'!41:41,'Monthly Detail'!$3:$3,'Quarterly Overview'!D$10)</f>
        <v>3542.5707111792676</v>
      </c>
      <c r="E15" s="345">
        <f>+D15-C15</f>
        <v>-59.492613510142746</v>
      </c>
      <c r="F15" s="344">
        <f>+AVERAGEIFS('Monthly Detail'!41:41,'Monthly Detail'!$3:$3,'Quarterly Overview'!F$10)</f>
        <v>4141.1837069057055</v>
      </c>
      <c r="G15" s="345">
        <f t="shared" si="0"/>
        <v>598.61299572643793</v>
      </c>
      <c r="H15" s="434">
        <f>+AVERAGEIFS('Monthly Detail'!41:41,'Monthly Detail'!$3:$3,'Quarterly Overview'!H$10)</f>
        <v>3726.9573187790279</v>
      </c>
      <c r="I15" s="346"/>
      <c r="J15" s="76"/>
      <c r="K15" s="452">
        <f>+AVERAGE(C15,D15,F15,H15)</f>
        <v>3753.1937653883529</v>
      </c>
      <c r="V15" s="608"/>
    </row>
    <row r="16" spans="2:22" x14ac:dyDescent="0.3">
      <c r="B16" s="616" t="s">
        <v>278</v>
      </c>
      <c r="C16" s="598">
        <f>+AVERAGEIFS('Monthly Detail'!17:17,'Monthly Detail'!$3:$3,'Quarterly Overview'!C$10)</f>
        <v>30.333333333333332</v>
      </c>
      <c r="D16" s="598">
        <f>+AVERAGEIFS('Monthly Detail'!17:17,'Monthly Detail'!$3:$3,'Quarterly Overview'!D$10)</f>
        <v>26.333333333333332</v>
      </c>
      <c r="E16" s="599">
        <f>+D16-C16</f>
        <v>-4</v>
      </c>
      <c r="F16" s="598">
        <f>+AVERAGEIFS('Monthly Detail'!17:17,'Monthly Detail'!$3:$3,'Quarterly Overview'!F$10)</f>
        <v>33.333333333333336</v>
      </c>
      <c r="G16" s="599">
        <f t="shared" si="0"/>
        <v>7.0000000000000036</v>
      </c>
      <c r="H16" s="600">
        <f>+AVERAGEIFS('Monthly Detail'!17:17,'Monthly Detail'!$3:$3,'Quarterly Overview'!H$10)</f>
        <v>30.549341344163995</v>
      </c>
      <c r="I16" s="346"/>
      <c r="J16" s="76"/>
      <c r="K16" s="453">
        <f>+AVERAGE(C16,D16,F16,H16)</f>
        <v>30.137335336040998</v>
      </c>
      <c r="V16" s="608"/>
    </row>
    <row r="17" spans="2:22" ht="4.95" customHeight="1" x14ac:dyDescent="0.3">
      <c r="B17" s="611"/>
      <c r="C17" s="617"/>
      <c r="D17" s="617"/>
      <c r="E17" s="347"/>
      <c r="F17" s="617"/>
      <c r="G17" s="347"/>
      <c r="H17" s="435"/>
      <c r="I17" s="217"/>
      <c r="K17" s="444"/>
      <c r="V17" s="608"/>
    </row>
    <row r="18" spans="2:22" ht="16.95" customHeight="1" x14ac:dyDescent="0.3">
      <c r="B18" s="611" t="s">
        <v>217</v>
      </c>
      <c r="C18" s="613">
        <f>SUMIF('Monthly Detail'!$3:$3, 'Quarterly Overview'!C$11, 'Monthly Detail'!58:58)</f>
        <v>550.23</v>
      </c>
      <c r="D18" s="613">
        <f>SUMIF('Monthly Detail'!$3:$3, 'Quarterly Overview'!D$11, 'Monthly Detail'!58:58)</f>
        <v>591.43000000000006</v>
      </c>
      <c r="E18" s="345">
        <f>+D18-C18</f>
        <v>41.200000000000045</v>
      </c>
      <c r="F18" s="613">
        <f>SUMIF('Monthly Detail'!$3:$3, 'Quarterly Overview'!F$11, 'Monthly Detail'!58:58)</f>
        <v>494.59999999999997</v>
      </c>
      <c r="G18" s="345">
        <f t="shared" ref="G18:G21" si="1">+F18-D18</f>
        <v>-96.830000000000098</v>
      </c>
      <c r="H18" s="433">
        <f>SUMIF('Monthly Detail'!$3:$3, 'Quarterly Overview'!H$11, 'Monthly Detail'!58:58)</f>
        <v>616.87135175432877</v>
      </c>
      <c r="I18" s="217"/>
      <c r="K18" s="442">
        <f>SUM(C18,D18,F18,H18)</f>
        <v>2253.1313517543285</v>
      </c>
      <c r="V18" s="608"/>
    </row>
    <row r="19" spans="2:22" ht="16.95" customHeight="1" x14ac:dyDescent="0.3">
      <c r="B19" s="611" t="s">
        <v>216</v>
      </c>
      <c r="C19" s="613">
        <f>SUMIF('Monthly Detail'!$3:$3, 'Quarterly Overview'!C$11, 'Monthly Detail'!59:59)</f>
        <v>1139.3</v>
      </c>
      <c r="D19" s="613">
        <f>SUMIF('Monthly Detail'!$3:$3, 'Quarterly Overview'!D$11, 'Monthly Detail'!59:59)</f>
        <v>1211.0900000000001</v>
      </c>
      <c r="E19" s="345">
        <f>+D19-C19</f>
        <v>71.790000000000191</v>
      </c>
      <c r="F19" s="613">
        <f>SUMIF('Monthly Detail'!$3:$3, 'Quarterly Overview'!F$11, 'Monthly Detail'!59:59)</f>
        <v>232.56</v>
      </c>
      <c r="G19" s="345">
        <f t="shared" si="1"/>
        <v>-978.5300000000002</v>
      </c>
      <c r="H19" s="433">
        <f>SUMIF('Monthly Detail'!$3:$3, 'Quarterly Overview'!H$11, 'Monthly Detail'!59:59)</f>
        <v>867.05502562601396</v>
      </c>
      <c r="I19" s="217"/>
      <c r="K19" s="442">
        <f>SUM(C19,D19,F19,H19)</f>
        <v>3450.0050256260142</v>
      </c>
      <c r="V19" s="608"/>
    </row>
    <row r="20" spans="2:22" ht="16.95" customHeight="1" x14ac:dyDescent="0.3">
      <c r="B20" s="611" t="s">
        <v>356</v>
      </c>
      <c r="C20" s="613">
        <f>SUMIF('Monthly Detail'!$3:$3, 'Quarterly Overview'!C$11, 'Monthly Detail'!60:60)</f>
        <v>0</v>
      </c>
      <c r="D20" s="613">
        <f>SUMIF('Monthly Detail'!$3:$3, 'Quarterly Overview'!D$11, 'Monthly Detail'!60:60)</f>
        <v>765</v>
      </c>
      <c r="E20" s="345">
        <f>+D20-C20</f>
        <v>765</v>
      </c>
      <c r="F20" s="613">
        <f>SUMIF('Monthly Detail'!$3:$3, 'Quarterly Overview'!F$11, 'Monthly Detail'!60:60)</f>
        <v>1234</v>
      </c>
      <c r="G20" s="345">
        <f t="shared" si="1"/>
        <v>469</v>
      </c>
      <c r="H20" s="433">
        <f>SUMIF('Monthly Detail'!$3:$3, 'Quarterly Overview'!H$11, 'Monthly Detail'!60:60)</f>
        <v>1555</v>
      </c>
      <c r="I20" s="217"/>
      <c r="K20" s="442">
        <f>SUM(C20,D20,F20,H20)</f>
        <v>3554</v>
      </c>
      <c r="V20" s="608"/>
    </row>
    <row r="21" spans="2:22" ht="15.6" x14ac:dyDescent="0.3">
      <c r="B21" s="618" t="s">
        <v>232</v>
      </c>
      <c r="C21" s="89">
        <f>SUM(C18:C20)</f>
        <v>1689.53</v>
      </c>
      <c r="D21" s="89">
        <f>SUM(D18:D20)</f>
        <v>2567.5200000000004</v>
      </c>
      <c r="E21" s="354">
        <f>SUM(E18:E19)</f>
        <v>112.99000000000024</v>
      </c>
      <c r="F21" s="89">
        <f>SUM(F18:F20)</f>
        <v>1961.1599999999999</v>
      </c>
      <c r="G21" s="354">
        <f t="shared" si="1"/>
        <v>-606.36000000000058</v>
      </c>
      <c r="H21" s="349">
        <f>SUM(H18:H20)</f>
        <v>3038.9263773803427</v>
      </c>
      <c r="I21" s="218"/>
      <c r="J21" s="246"/>
      <c r="K21" s="445">
        <f>SUM(K18:K20)</f>
        <v>9257.1363773803423</v>
      </c>
      <c r="V21" s="608"/>
    </row>
    <row r="22" spans="2:22" ht="4.95" customHeight="1" x14ac:dyDescent="0.3">
      <c r="B22" s="619"/>
      <c r="C22" s="617"/>
      <c r="D22" s="617"/>
      <c r="E22" s="429"/>
      <c r="F22" s="617"/>
      <c r="G22" s="429"/>
      <c r="H22" s="435"/>
      <c r="I22" s="430"/>
      <c r="K22" s="444"/>
      <c r="V22" s="608"/>
    </row>
    <row r="23" spans="2:22" ht="15.6" x14ac:dyDescent="0.3">
      <c r="B23" s="618" t="s">
        <v>147</v>
      </c>
      <c r="C23" s="89">
        <f>C13-C21</f>
        <v>18424.47</v>
      </c>
      <c r="D23" s="89">
        <f>D13-D21</f>
        <v>20451.48</v>
      </c>
      <c r="E23" s="348">
        <f>+D23-C23</f>
        <v>2027.0099999999984</v>
      </c>
      <c r="F23" s="89">
        <f>F13-F21</f>
        <v>15452.34</v>
      </c>
      <c r="G23" s="348">
        <f t="shared" ref="G23:G24" si="2">+F23-D23</f>
        <v>-4999.1399999999994</v>
      </c>
      <c r="H23" s="89">
        <f>H13-H21</f>
        <v>18329.961739434377</v>
      </c>
      <c r="I23" s="218">
        <f>+H23-F23</f>
        <v>2877.6217394343767</v>
      </c>
      <c r="J23" s="246"/>
      <c r="K23" s="446">
        <f>K13-K21</f>
        <v>72658.251739434374</v>
      </c>
      <c r="V23" s="608"/>
    </row>
    <row r="24" spans="2:22" x14ac:dyDescent="0.3">
      <c r="B24" s="620" t="s">
        <v>148</v>
      </c>
      <c r="C24" s="621">
        <f>C23/C13</f>
        <v>0.91600228696430352</v>
      </c>
      <c r="D24" s="621">
        <f>D23/D13</f>
        <v>0.88846083670011733</v>
      </c>
      <c r="E24" s="350">
        <f>+D24-C24</f>
        <v>-2.7541450264186196E-2</v>
      </c>
      <c r="F24" s="621">
        <f>F23/F13</f>
        <v>0.887377035059006</v>
      </c>
      <c r="G24" s="350">
        <f t="shared" si="2"/>
        <v>-1.083801641111326E-3</v>
      </c>
      <c r="H24" s="436">
        <f>H23/H13</f>
        <v>0.85778734201013118</v>
      </c>
      <c r="I24" s="219">
        <f>+H24-F24</f>
        <v>-2.9589693048874821E-2</v>
      </c>
      <c r="J24" s="7"/>
      <c r="K24" s="447">
        <f>K23/K13</f>
        <v>0.88699148486998214</v>
      </c>
      <c r="V24" s="608"/>
    </row>
    <row r="25" spans="2:22" ht="5.4" customHeight="1" x14ac:dyDescent="0.3">
      <c r="B25" s="611"/>
      <c r="C25" s="622"/>
      <c r="D25" s="622"/>
      <c r="E25" s="352"/>
      <c r="F25" s="622"/>
      <c r="G25" s="352"/>
      <c r="H25" s="437"/>
      <c r="I25" s="220"/>
      <c r="K25" s="441"/>
      <c r="V25" s="608"/>
    </row>
    <row r="26" spans="2:22" x14ac:dyDescent="0.3">
      <c r="B26" s="611" t="s">
        <v>185</v>
      </c>
      <c r="C26" s="613">
        <f>SUMIF('Monthly Detail'!$3:$3, 'Quarterly Overview'!C$11, 'Monthly Detail'!$82:$82)</f>
        <v>2601.98</v>
      </c>
      <c r="D26" s="613">
        <f>SUMIF('Monthly Detail'!$3:$3, 'Quarterly Overview'!D$11, 'Monthly Detail'!$82:$82)</f>
        <v>6100.9400000000005</v>
      </c>
      <c r="E26" s="353">
        <f>+D26-C26</f>
        <v>3498.9600000000005</v>
      </c>
      <c r="F26" s="613">
        <f>SUMIF('Monthly Detail'!$3:$3, 'Quarterly Overview'!F$11, 'Monthly Detail'!$82:$82)</f>
        <v>6763.52</v>
      </c>
      <c r="G26" s="353">
        <f t="shared" ref="G26:G27" si="3">+F26-D26</f>
        <v>662.57999999999993</v>
      </c>
      <c r="H26" s="433">
        <f>SUMIF('Monthly Detail'!$3:$3, 'Quarterly Overview'!H$11, 'Monthly Detail'!$82:$82)</f>
        <v>7053.9166666666661</v>
      </c>
      <c r="I26" s="221">
        <f>+H26-F26</f>
        <v>290.39666666666562</v>
      </c>
      <c r="K26" s="442">
        <f>SUM(C26,D26,F26,H26)</f>
        <v>22520.356666666667</v>
      </c>
      <c r="O26" s="1"/>
      <c r="V26" s="608"/>
    </row>
    <row r="27" spans="2:22" x14ac:dyDescent="0.3">
      <c r="B27" s="623" t="s">
        <v>149</v>
      </c>
      <c r="C27" s="80">
        <f t="shared" ref="C27:H27" si="4">SUM(C26:C26)</f>
        <v>2601.98</v>
      </c>
      <c r="D27" s="80">
        <f t="shared" si="4"/>
        <v>6100.9400000000005</v>
      </c>
      <c r="E27" s="354">
        <f t="shared" si="4"/>
        <v>3498.9600000000005</v>
      </c>
      <c r="F27" s="80">
        <f t="shared" si="4"/>
        <v>6763.52</v>
      </c>
      <c r="G27" s="354">
        <f t="shared" si="3"/>
        <v>662.57999999999993</v>
      </c>
      <c r="H27" s="355">
        <f t="shared" si="4"/>
        <v>7053.9166666666661</v>
      </c>
      <c r="I27" s="222">
        <f>+H27-F27</f>
        <v>290.39666666666562</v>
      </c>
      <c r="J27" s="244"/>
      <c r="K27" s="448">
        <f>SUM(K26:K26)</f>
        <v>22520.356666666667</v>
      </c>
      <c r="V27" s="608"/>
    </row>
    <row r="28" spans="2:22" ht="1.95" customHeight="1" x14ac:dyDescent="0.3">
      <c r="B28" s="611"/>
      <c r="C28" s="622"/>
      <c r="D28" s="622"/>
      <c r="E28" s="352"/>
      <c r="F28" s="622"/>
      <c r="G28" s="352"/>
      <c r="H28" s="437"/>
      <c r="I28" s="220"/>
      <c r="K28" s="441"/>
      <c r="V28" s="608"/>
    </row>
    <row r="29" spans="2:22" ht="15.6" x14ac:dyDescent="0.3">
      <c r="B29" s="618" t="s">
        <v>150</v>
      </c>
      <c r="C29" s="89">
        <f>C23-C27</f>
        <v>15822.490000000002</v>
      </c>
      <c r="D29" s="89">
        <f>D23-D27</f>
        <v>14350.539999999999</v>
      </c>
      <c r="E29" s="348">
        <f>+D29-C29</f>
        <v>-1471.9500000000025</v>
      </c>
      <c r="F29" s="89">
        <f>F23-F27</f>
        <v>8688.82</v>
      </c>
      <c r="G29" s="348">
        <f t="shared" ref="G29:G30" si="5">+F29-D29</f>
        <v>-5661.7199999999993</v>
      </c>
      <c r="H29" s="349">
        <f>H23-H27</f>
        <v>11276.045072767711</v>
      </c>
      <c r="I29" s="218">
        <f>+H29-F29</f>
        <v>2587.225072767711</v>
      </c>
      <c r="J29" s="246"/>
      <c r="K29" s="446">
        <f>K23-K27</f>
        <v>50137.895072767707</v>
      </c>
      <c r="V29" s="608"/>
    </row>
    <row r="30" spans="2:22" x14ac:dyDescent="0.3">
      <c r="B30" s="620" t="s">
        <v>151</v>
      </c>
      <c r="C30" s="621">
        <f>C29/C13</f>
        <v>0.78664064830466351</v>
      </c>
      <c r="D30" s="621">
        <f>D29/D13</f>
        <v>0.62342152135192663</v>
      </c>
      <c r="E30" s="350">
        <f>+D30-C30</f>
        <v>-0.16321912695273688</v>
      </c>
      <c r="F30" s="621">
        <f>F29/F13</f>
        <v>0.49897033910471761</v>
      </c>
      <c r="G30" s="350">
        <f t="shared" si="5"/>
        <v>-0.12445118224720902</v>
      </c>
      <c r="H30" s="436">
        <f>H29/H13</f>
        <v>0.52768515662239035</v>
      </c>
      <c r="I30" s="219">
        <f>+H30-F30</f>
        <v>2.8714817517672742E-2</v>
      </c>
      <c r="J30" s="7"/>
      <c r="K30" s="447">
        <f>K29/K13</f>
        <v>0.61206930987458674</v>
      </c>
      <c r="V30" s="608"/>
    </row>
    <row r="31" spans="2:22" ht="4.2" customHeight="1" x14ac:dyDescent="0.3">
      <c r="B31" s="624"/>
      <c r="C31" s="625"/>
      <c r="D31" s="625"/>
      <c r="E31" s="356"/>
      <c r="F31" s="625"/>
      <c r="G31" s="356"/>
      <c r="H31" s="438"/>
      <c r="I31" s="223"/>
      <c r="K31" s="449"/>
      <c r="V31" s="608"/>
    </row>
    <row r="32" spans="2:22" x14ac:dyDescent="0.3">
      <c r="B32" s="611" t="s">
        <v>152</v>
      </c>
      <c r="C32" s="168">
        <f>SUMIF('Monthly Detail'!$3:$3, 'Quarterly Overview'!C$11, 'Monthly Detail'!88:88)</f>
        <v>0</v>
      </c>
      <c r="D32" s="168">
        <f>SUMIF('Monthly Detail'!$3:$3, 'Quarterly Overview'!D$11, 'Monthly Detail'!88:88)</f>
        <v>0</v>
      </c>
      <c r="E32" s="357">
        <f>+D32-C32</f>
        <v>0</v>
      </c>
      <c r="F32" s="168">
        <f>SUMIF('Monthly Detail'!$3:$3, 'Quarterly Overview'!F$11, 'Monthly Detail'!88:88)</f>
        <v>0</v>
      </c>
      <c r="G32" s="357">
        <f t="shared" ref="G32:G34" si="6">+F32-D32</f>
        <v>0</v>
      </c>
      <c r="H32" s="439">
        <f>SUMIF('Monthly Detail'!$3:$3, 'Quarterly Overview'!H$11, 'Monthly Detail'!88:88)</f>
        <v>0</v>
      </c>
      <c r="I32" s="224">
        <f>+H32-F32</f>
        <v>0</v>
      </c>
      <c r="J32" s="133"/>
      <c r="K32" s="450">
        <f>SUM(C32,D32,F32,H32)</f>
        <v>0</v>
      </c>
      <c r="V32" s="608"/>
    </row>
    <row r="33" spans="2:22" ht="15.6" x14ac:dyDescent="0.3">
      <c r="B33" s="618" t="s">
        <v>11</v>
      </c>
      <c r="C33" s="89">
        <f>C29+SUM(C32:C32)</f>
        <v>15822.490000000002</v>
      </c>
      <c r="D33" s="89">
        <f>D29+SUM(D32:D32)</f>
        <v>14350.539999999999</v>
      </c>
      <c r="E33" s="348">
        <f>+D33-C33</f>
        <v>-1471.9500000000025</v>
      </c>
      <c r="F33" s="89">
        <f>F29+SUM(F32:F32)</f>
        <v>8688.82</v>
      </c>
      <c r="G33" s="348">
        <f t="shared" si="6"/>
        <v>-5661.7199999999993</v>
      </c>
      <c r="H33" s="349">
        <f>H29+SUM(H32:H32)</f>
        <v>11276.045072767711</v>
      </c>
      <c r="I33" s="218">
        <f>+H33-F33</f>
        <v>2587.225072767711</v>
      </c>
      <c r="J33" s="246"/>
      <c r="K33" s="446">
        <f>K29+SUM(K32:K32)</f>
        <v>50137.895072767707</v>
      </c>
      <c r="L33" s="626"/>
      <c r="V33" s="608"/>
    </row>
    <row r="34" spans="2:22" x14ac:dyDescent="0.3">
      <c r="B34" s="620" t="s">
        <v>153</v>
      </c>
      <c r="C34" s="91">
        <f>C33/C13</f>
        <v>0.78664064830466351</v>
      </c>
      <c r="D34" s="91">
        <f>D33/D13</f>
        <v>0.62342152135192663</v>
      </c>
      <c r="E34" s="358">
        <f>+D34-C34</f>
        <v>-0.16321912695273688</v>
      </c>
      <c r="F34" s="91">
        <f>F33/F13</f>
        <v>0.49897033910471761</v>
      </c>
      <c r="G34" s="358">
        <f t="shared" si="6"/>
        <v>-0.12445118224720902</v>
      </c>
      <c r="H34" s="351">
        <f>H33/H13</f>
        <v>0.52768515662239035</v>
      </c>
      <c r="I34" s="225">
        <f>+H34-F34</f>
        <v>2.8714817517672742E-2</v>
      </c>
      <c r="J34" s="7"/>
      <c r="K34" s="447">
        <f>K33/K13</f>
        <v>0.61206930987458674</v>
      </c>
      <c r="L34" s="626"/>
      <c r="V34" s="608"/>
    </row>
    <row r="35" spans="2:22" ht="2.25" customHeight="1" thickBot="1" x14ac:dyDescent="0.35">
      <c r="B35" s="611"/>
      <c r="E35" s="359"/>
      <c r="G35" s="359"/>
      <c r="H35" s="269"/>
      <c r="I35" s="226"/>
      <c r="K35" s="441"/>
      <c r="V35" s="608"/>
    </row>
    <row r="36" spans="2:22" x14ac:dyDescent="0.3">
      <c r="B36" s="627" t="s">
        <v>154</v>
      </c>
      <c r="C36" s="85">
        <f>SUMIF('Monthly Detail'!$4:$4, 'Quarterly Overview'!C$9, 'Monthly Detail'!151:151)</f>
        <v>2808.1299999999983</v>
      </c>
      <c r="D36" s="85">
        <f>SUMIF('Monthly Detail'!$4:$4, 'Quarterly Overview'!D$9, 'Monthly Detail'!151:151)</f>
        <v>2620.3699999999972</v>
      </c>
      <c r="E36" s="360"/>
      <c r="F36" s="163">
        <f>SUMIF('Monthly Detail'!$4:$4, 'Quarterly Overview'!F$9, 'Monthly Detail'!151:151)</f>
        <v>123.46999999999639</v>
      </c>
      <c r="G36" s="360"/>
      <c r="H36" s="85">
        <f>SUMIF('Monthly Detail'!$4:$4, 'Quarterly Overview'!H$9, 'Monthly Detail'!151:151)</f>
        <v>2548.8007902059335</v>
      </c>
      <c r="I36" s="210"/>
      <c r="K36" s="441"/>
      <c r="V36" s="608"/>
    </row>
    <row r="37" spans="2:22" x14ac:dyDescent="0.3">
      <c r="B37" s="628" t="s">
        <v>155</v>
      </c>
      <c r="C37" s="361">
        <f>SUMIF('Monthly Detail'!$3:$3, 'Quarterly Overview'!C$10, 'Monthly Detail'!148:148)</f>
        <v>2808.1299999999983</v>
      </c>
      <c r="D37" s="361">
        <f>SUMIF('Monthly Detail'!$3:$3, 'Quarterly Overview'!D$10, 'Monthly Detail'!148:148)</f>
        <v>-187.76000000000113</v>
      </c>
      <c r="E37" s="603">
        <f>+D37-C37</f>
        <v>-2995.8899999999994</v>
      </c>
      <c r="F37" s="362">
        <f>SUMIF('Monthly Detail'!$3:$3, 'Quarterly Overview'!F$10, 'Monthly Detail'!148:148)</f>
        <v>-2496.9000000000005</v>
      </c>
      <c r="G37" s="603">
        <f>+F37-D37</f>
        <v>-2309.1399999999994</v>
      </c>
      <c r="H37" s="361">
        <f>SUMIF('Monthly Detail'!$3:$3, 'Quarterly Overview'!H$10, 'Monthly Detail'!148:148)</f>
        <v>2425.3307902059369</v>
      </c>
      <c r="I37" s="363">
        <f>+H37-F37</f>
        <v>4922.2307902059374</v>
      </c>
      <c r="J37" s="364"/>
      <c r="K37" s="451"/>
      <c r="V37" s="608"/>
    </row>
    <row r="38" spans="2:22" x14ac:dyDescent="0.3">
      <c r="B38" s="607"/>
      <c r="V38" s="608"/>
    </row>
    <row r="39" spans="2:22" x14ac:dyDescent="0.3">
      <c r="B39" s="607"/>
      <c r="V39" s="608"/>
    </row>
    <row r="40" spans="2:22" x14ac:dyDescent="0.3">
      <c r="B40" s="607"/>
      <c r="V40" s="608"/>
    </row>
    <row r="41" spans="2:22" x14ac:dyDescent="0.3">
      <c r="B41" s="607"/>
      <c r="C41" t="s">
        <v>285</v>
      </c>
      <c r="D41" t="s">
        <v>286</v>
      </c>
      <c r="F41" t="s">
        <v>287</v>
      </c>
      <c r="H41" t="s">
        <v>288</v>
      </c>
      <c r="V41" s="608"/>
    </row>
    <row r="42" spans="2:22" x14ac:dyDescent="0.3">
      <c r="B42" s="607" t="s">
        <v>289</v>
      </c>
      <c r="C42" s="173" t="e">
        <f>+SUM(#REF!)</f>
        <v>#REF!</v>
      </c>
      <c r="D42" s="173" t="e">
        <f>+SUM(#REF!)</f>
        <v>#REF!</v>
      </c>
      <c r="E42" s="173"/>
      <c r="F42" s="173" t="e">
        <f>+SUM(#REF!)</f>
        <v>#REF!</v>
      </c>
      <c r="G42" s="173"/>
      <c r="H42" s="173" t="e">
        <f>+SUM(#REF!)</f>
        <v>#REF!</v>
      </c>
      <c r="V42" s="608"/>
    </row>
    <row r="43" spans="2:22" x14ac:dyDescent="0.3">
      <c r="B43" s="607" t="s">
        <v>290</v>
      </c>
      <c r="C43" s="173" t="e">
        <f>+SUM(#REF!)</f>
        <v>#REF!</v>
      </c>
      <c r="D43" s="173" t="e">
        <f>+SUM(#REF!)</f>
        <v>#REF!</v>
      </c>
      <c r="E43" s="173"/>
      <c r="F43" s="173" t="e">
        <f>+SUM(#REF!)</f>
        <v>#REF!</v>
      </c>
      <c r="G43" s="173"/>
      <c r="H43" s="173" t="e">
        <f>+SUM(#REF!)</f>
        <v>#REF!</v>
      </c>
      <c r="V43" s="608"/>
    </row>
    <row r="44" spans="2:22" x14ac:dyDescent="0.3">
      <c r="B44" s="607" t="s">
        <v>300</v>
      </c>
      <c r="C44" s="102" t="e">
        <f>+AVERAGE(#REF!)</f>
        <v>#REF!</v>
      </c>
      <c r="D44" s="102" t="e">
        <f>+AVERAGE(#REF!)</f>
        <v>#REF!</v>
      </c>
      <c r="E44" s="102"/>
      <c r="F44" s="102" t="e">
        <f>+AVERAGE(#REF!)</f>
        <v>#REF!</v>
      </c>
      <c r="G44" s="102"/>
      <c r="H44" s="102" t="e">
        <f>+AVERAGE(#REF!)</f>
        <v>#REF!</v>
      </c>
      <c r="V44" s="608"/>
    </row>
    <row r="45" spans="2:22" x14ac:dyDescent="0.3">
      <c r="B45" s="607" t="s">
        <v>302</v>
      </c>
      <c r="C45" s="102" t="e">
        <f>+AVERAGE(#REF!)</f>
        <v>#REF!</v>
      </c>
      <c r="D45" s="102" t="e">
        <f>+AVERAGE(#REF!)</f>
        <v>#REF!</v>
      </c>
      <c r="E45" s="102"/>
      <c r="F45" s="102" t="e">
        <f>+AVERAGE(#REF!)</f>
        <v>#REF!</v>
      </c>
      <c r="G45" s="102"/>
      <c r="H45" s="102" t="e">
        <f>+AVERAGE(#REF!)</f>
        <v>#REF!</v>
      </c>
      <c r="V45" s="608"/>
    </row>
    <row r="46" spans="2:22" x14ac:dyDescent="0.3">
      <c r="B46" s="607" t="s">
        <v>301</v>
      </c>
      <c r="C46" s="102" t="e">
        <f>+AVERAGE(#REF!)</f>
        <v>#REF!</v>
      </c>
      <c r="D46" s="102" t="e">
        <f>+AVERAGE(#REF!)</f>
        <v>#REF!</v>
      </c>
      <c r="E46" s="102"/>
      <c r="F46" s="102" t="e">
        <f>+AVERAGE(#REF!)</f>
        <v>#REF!</v>
      </c>
      <c r="G46" s="102"/>
      <c r="H46" s="102" t="e">
        <f>+AVERAGE(#REF!)</f>
        <v>#REF!</v>
      </c>
      <c r="V46" s="608"/>
    </row>
    <row r="47" spans="2:22" x14ac:dyDescent="0.3">
      <c r="B47" s="607"/>
      <c r="V47" s="608"/>
    </row>
    <row r="48" spans="2:22" x14ac:dyDescent="0.3">
      <c r="B48" s="607"/>
      <c r="V48" s="608"/>
    </row>
    <row r="49" spans="2:22" x14ac:dyDescent="0.3">
      <c r="B49" s="607"/>
      <c r="V49" s="608"/>
    </row>
    <row r="50" spans="2:22" x14ac:dyDescent="0.3">
      <c r="B50" s="607"/>
      <c r="V50" s="608"/>
    </row>
    <row r="51" spans="2:22" x14ac:dyDescent="0.3">
      <c r="B51" s="607"/>
      <c r="V51" s="608"/>
    </row>
    <row r="52" spans="2:22" x14ac:dyDescent="0.3">
      <c r="B52" s="607"/>
      <c r="V52" s="608"/>
    </row>
    <row r="53" spans="2:22" x14ac:dyDescent="0.3">
      <c r="B53" s="607"/>
      <c r="V53" s="608"/>
    </row>
    <row r="54" spans="2:22" x14ac:dyDescent="0.3">
      <c r="B54" s="607"/>
      <c r="V54" s="608"/>
    </row>
    <row r="55" spans="2:22" x14ac:dyDescent="0.3">
      <c r="B55" s="607"/>
      <c r="V55" s="608"/>
    </row>
    <row r="56" spans="2:22" x14ac:dyDescent="0.3">
      <c r="B56" s="607"/>
      <c r="V56" s="608"/>
    </row>
    <row r="57" spans="2:22" x14ac:dyDescent="0.3">
      <c r="B57" s="607"/>
      <c r="V57" s="608"/>
    </row>
    <row r="58" spans="2:22" x14ac:dyDescent="0.3">
      <c r="B58" s="607"/>
      <c r="V58" s="608"/>
    </row>
    <row r="59" spans="2:22" ht="15" thickBot="1" x14ac:dyDescent="0.35">
      <c r="B59" s="629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630"/>
    </row>
    <row r="60" spans="2:22" ht="15" thickTop="1" x14ac:dyDescent="0.3"/>
  </sheetData>
  <pageMargins left="0.25" right="0.25" top="0.75" bottom="0.75" header="0.3" footer="0.3"/>
  <pageSetup scale="57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53"/>
  <sheetViews>
    <sheetView tabSelected="1" zoomScale="85" zoomScaleNormal="85" workbookViewId="0">
      <pane xSplit="3" ySplit="4" topLeftCell="AE59" activePane="bottomRight" state="frozen"/>
      <selection activeCell="B1" sqref="B1"/>
      <selection pane="topRight" activeCell="D1" sqref="D1"/>
      <selection pane="bottomLeft" activeCell="B5" sqref="B5"/>
      <selection pane="bottomRight" activeCell="AL71" sqref="AL71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1.3320312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7" width="13.33203125" hidden="1" customWidth="1" outlineLevel="1"/>
    <col min="28" max="28" width="13.88671875" bestFit="1" customWidth="1" collapsed="1"/>
    <col min="29" max="29" width="13.33203125" bestFit="1" customWidth="1"/>
    <col min="30" max="32" width="13.88671875" bestFit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69" bestFit="1" customWidth="1"/>
    <col min="40" max="41" width="14.5546875" bestFit="1" customWidth="1"/>
    <col min="42" max="50" width="13.33203125" bestFit="1" customWidth="1"/>
    <col min="51" max="51" width="13.33203125" style="269" bestFit="1" customWidth="1"/>
    <col min="52" max="62" width="13.5546875" bestFit="1" customWidth="1"/>
    <col min="63" max="63" width="13.5546875" style="269" bestFit="1" customWidth="1"/>
    <col min="64" max="74" width="13.5546875" bestFit="1" customWidth="1"/>
    <col min="75" max="75" width="13.5546875" style="269" bestFit="1" customWidth="1"/>
    <col min="76" max="86" width="13.5546875" bestFit="1" customWidth="1"/>
    <col min="87" max="87" width="13.5546875" style="269" bestFit="1" customWidth="1"/>
    <col min="88" max="98" width="13.5546875" bestFit="1" customWidth="1"/>
    <col min="99" max="99" width="13.5546875" style="269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66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31">
        <f t="shared" ref="AJ1:BO1" si="2">YEAR(AJ4)</f>
        <v>2024</v>
      </c>
      <c r="AK1" s="486">
        <f t="shared" si="2"/>
        <v>2024</v>
      </c>
      <c r="AL1" s="31">
        <f t="shared" si="2"/>
        <v>2024</v>
      </c>
      <c r="AM1" s="266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66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66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66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66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66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631"/>
      <c r="D2" s="325"/>
      <c r="E2" s="325"/>
      <c r="F2" s="325"/>
      <c r="G2" s="326" t="s">
        <v>187</v>
      </c>
      <c r="H2" s="326" t="s">
        <v>187</v>
      </c>
      <c r="I2" s="326" t="s">
        <v>189</v>
      </c>
      <c r="J2" s="326" t="s">
        <v>189</v>
      </c>
      <c r="K2" s="326" t="s">
        <v>188</v>
      </c>
      <c r="L2" s="326" t="s">
        <v>189</v>
      </c>
      <c r="M2" s="326" t="s">
        <v>189</v>
      </c>
      <c r="N2" s="326" t="s">
        <v>188</v>
      </c>
      <c r="O2" s="326" t="s">
        <v>189</v>
      </c>
      <c r="P2" s="326" t="s">
        <v>187</v>
      </c>
      <c r="Q2" s="326" t="s">
        <v>187</v>
      </c>
      <c r="R2" s="326" t="s">
        <v>189</v>
      </c>
      <c r="S2" s="326" t="s">
        <v>188</v>
      </c>
      <c r="T2" s="326" t="s">
        <v>188</v>
      </c>
      <c r="U2" s="326" t="s">
        <v>189</v>
      </c>
      <c r="V2" s="326" t="s">
        <v>187</v>
      </c>
      <c r="W2" s="326" t="s">
        <v>189</v>
      </c>
      <c r="X2" s="326" t="s">
        <v>187</v>
      </c>
      <c r="Y2" s="326" t="s">
        <v>187</v>
      </c>
      <c r="Z2" s="326" t="s">
        <v>187</v>
      </c>
      <c r="AA2" s="326" t="s">
        <v>189</v>
      </c>
      <c r="AB2" s="326" t="s">
        <v>189</v>
      </c>
      <c r="AC2" s="326" t="s">
        <v>188</v>
      </c>
      <c r="AD2" s="326" t="s">
        <v>189</v>
      </c>
      <c r="AE2" s="326" t="s">
        <v>187</v>
      </c>
      <c r="AF2" s="327" t="s">
        <v>187</v>
      </c>
      <c r="AG2" s="326" t="s">
        <v>189</v>
      </c>
      <c r="AH2" s="326" t="s">
        <v>188</v>
      </c>
      <c r="AI2" s="326" t="s">
        <v>189</v>
      </c>
      <c r="AJ2" s="326" t="s">
        <v>188</v>
      </c>
      <c r="AK2" s="487" t="s">
        <v>189</v>
      </c>
      <c r="AL2" s="326" t="s">
        <v>189</v>
      </c>
      <c r="AM2" s="554" t="str">
        <f t="shared" ref="AM2:CN2" si="5">+AA2</f>
        <v>Shoulder</v>
      </c>
      <c r="AN2" s="31" t="str">
        <f t="shared" si="5"/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Peak</v>
      </c>
      <c r="AR2" s="31" t="str">
        <f t="shared" si="5"/>
        <v>Peak</v>
      </c>
      <c r="AS2" s="31" t="str">
        <f t="shared" si="5"/>
        <v>Shoulder</v>
      </c>
      <c r="AT2" s="31" t="str">
        <f t="shared" si="5"/>
        <v>Trough</v>
      </c>
      <c r="AU2" s="31" t="str">
        <f t="shared" si="5"/>
        <v>Shoulder</v>
      </c>
      <c r="AV2" s="31" t="str">
        <f t="shared" si="5"/>
        <v>Trough</v>
      </c>
      <c r="AW2" s="31" t="str">
        <f t="shared" si="5"/>
        <v>Shoulder</v>
      </c>
      <c r="AX2" s="31" t="str">
        <f t="shared" si="5"/>
        <v>Shoulder</v>
      </c>
      <c r="AY2" s="266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Peak</v>
      </c>
      <c r="BD2" s="31" t="str">
        <f t="shared" si="5"/>
        <v>Peak</v>
      </c>
      <c r="BE2" s="31" t="str">
        <f t="shared" si="5"/>
        <v>Shoulder</v>
      </c>
      <c r="BF2" s="31" t="str">
        <f t="shared" si="5"/>
        <v>Trough</v>
      </c>
      <c r="BG2" s="31" t="str">
        <f t="shared" si="5"/>
        <v>Shoulder</v>
      </c>
      <c r="BH2" s="31" t="str">
        <f t="shared" si="5"/>
        <v>Trough</v>
      </c>
      <c r="BI2" s="31" t="str">
        <f t="shared" si="5"/>
        <v>Shoulder</v>
      </c>
      <c r="BJ2" s="31" t="str">
        <f t="shared" si="5"/>
        <v>Shoulder</v>
      </c>
      <c r="BK2" s="266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Peak</v>
      </c>
      <c r="BP2" s="31" t="str">
        <f t="shared" si="5"/>
        <v>Peak</v>
      </c>
      <c r="BQ2" s="31" t="str">
        <f t="shared" si="5"/>
        <v>Shoulder</v>
      </c>
      <c r="BR2" s="31" t="str">
        <f t="shared" si="5"/>
        <v>Trough</v>
      </c>
      <c r="BS2" s="31" t="str">
        <f t="shared" si="5"/>
        <v>Shoulder</v>
      </c>
      <c r="BT2" s="31" t="str">
        <f t="shared" si="5"/>
        <v>Trough</v>
      </c>
      <c r="BU2" s="31" t="str">
        <f t="shared" si="5"/>
        <v>Shoulder</v>
      </c>
      <c r="BV2" s="31" t="str">
        <f t="shared" si="5"/>
        <v>Shoulder</v>
      </c>
      <c r="BW2" s="266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Peak</v>
      </c>
      <c r="CB2" s="31" t="str">
        <f t="shared" si="5"/>
        <v>Peak</v>
      </c>
      <c r="CC2" s="31" t="str">
        <f t="shared" si="5"/>
        <v>Shoulder</v>
      </c>
      <c r="CD2" s="31" t="str">
        <f t="shared" si="5"/>
        <v>Trough</v>
      </c>
      <c r="CE2" s="31" t="str">
        <f t="shared" si="5"/>
        <v>Shoulder</v>
      </c>
      <c r="CF2" s="31" t="str">
        <f t="shared" si="5"/>
        <v>Trough</v>
      </c>
      <c r="CG2" s="31" t="str">
        <f t="shared" si="5"/>
        <v>Shoulder</v>
      </c>
      <c r="CH2" s="31" t="str">
        <f t="shared" si="5"/>
        <v>Shoulder</v>
      </c>
      <c r="CI2" s="266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Peak</v>
      </c>
      <c r="CN2" s="31" t="str">
        <f t="shared" si="5"/>
        <v>Peak</v>
      </c>
      <c r="CO2" s="31" t="str">
        <f t="shared" ref="CO2:DG2" si="6">+CC2</f>
        <v>Shoulder</v>
      </c>
      <c r="CP2" s="31" t="str">
        <f t="shared" si="6"/>
        <v>Trough</v>
      </c>
      <c r="CQ2" s="31" t="str">
        <f t="shared" si="6"/>
        <v>Shoulder</v>
      </c>
      <c r="CR2" s="31" t="str">
        <f t="shared" si="6"/>
        <v>Trough</v>
      </c>
      <c r="CS2" s="31" t="str">
        <f t="shared" si="6"/>
        <v>Shoulder</v>
      </c>
      <c r="CT2" s="31" t="str">
        <f t="shared" si="6"/>
        <v>Shoulder</v>
      </c>
      <c r="CU2" s="266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Peak</v>
      </c>
      <c r="CZ2" s="31" t="str">
        <f t="shared" si="6"/>
        <v>Peak</v>
      </c>
      <c r="DA2" s="31" t="str">
        <f t="shared" si="6"/>
        <v>Shoulder</v>
      </c>
      <c r="DB2" s="31" t="str">
        <f t="shared" si="6"/>
        <v>Trough</v>
      </c>
      <c r="DC2" s="31" t="str">
        <f t="shared" si="6"/>
        <v>Shoulder</v>
      </c>
      <c r="DD2" s="31" t="str">
        <f t="shared" si="6"/>
        <v>Trough</v>
      </c>
      <c r="DE2" s="31" t="str">
        <f t="shared" si="6"/>
        <v>Shoulder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632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167" t="str">
        <f>+"Q3 "&amp;AJ1</f>
        <v>Q3 2024</v>
      </c>
      <c r="AK3" s="488" t="str">
        <f>+"Q4 "&amp;AK1</f>
        <v>Q4 2024</v>
      </c>
      <c r="AL3" s="167" t="str">
        <f>+"Q4 "&amp;AL1</f>
        <v>Q4 2024</v>
      </c>
      <c r="AM3" s="555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67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67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67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67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67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633"/>
      <c r="D4" s="556">
        <v>44592</v>
      </c>
      <c r="E4" s="556">
        <f>+EOMONTH(D4,1)</f>
        <v>44620</v>
      </c>
      <c r="F4" s="556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68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34">
        <f t="shared" si="7"/>
        <v>45565</v>
      </c>
      <c r="AK4" s="489">
        <f t="shared" si="7"/>
        <v>45596</v>
      </c>
      <c r="AL4" s="34">
        <f t="shared" si="7"/>
        <v>45626</v>
      </c>
      <c r="AM4" s="54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68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68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68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68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68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7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K5" s="117"/>
      <c r="AM5" s="98"/>
    </row>
    <row r="6" spans="1:114" s="114" customFormat="1" hidden="1" x14ac:dyDescent="0.3">
      <c r="A6"/>
      <c r="B6" s="1" t="s">
        <v>315</v>
      </c>
      <c r="C6" s="557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5520</v>
      </c>
      <c r="AC6" s="116">
        <v>6528.4</v>
      </c>
      <c r="AD6" s="116">
        <v>7633.5</v>
      </c>
      <c r="AE6" s="116">
        <v>7610.5</v>
      </c>
      <c r="AF6" s="116">
        <v>7767.15</v>
      </c>
      <c r="AG6" s="116">
        <v>6976.15</v>
      </c>
      <c r="AH6" s="116">
        <v>5696</v>
      </c>
      <c r="AI6" s="116">
        <v>7172.75</v>
      </c>
      <c r="AJ6" s="116">
        <v>4028.25</v>
      </c>
      <c r="AK6" s="490">
        <v>7444.5</v>
      </c>
      <c r="AL6" s="584">
        <f>AL32*AL30</f>
        <v>6377.5886315285716</v>
      </c>
      <c r="AM6" s="585">
        <f t="shared" ref="AM6:CV6" si="9">AM32*AM30</f>
        <v>6894.6904124633211</v>
      </c>
      <c r="AN6" s="587">
        <f t="shared" si="9"/>
        <v>9280.2596533229098</v>
      </c>
      <c r="AO6" s="587">
        <f t="shared" si="9"/>
        <v>6255.1168462234064</v>
      </c>
      <c r="AP6" s="587">
        <f t="shared" si="9"/>
        <v>8426.9040898796648</v>
      </c>
      <c r="AQ6" s="587">
        <f t="shared" si="9"/>
        <v>12917.687836714889</v>
      </c>
      <c r="AR6" s="587">
        <f t="shared" si="9"/>
        <v>15332.884361215019</v>
      </c>
      <c r="AS6" s="587">
        <f t="shared" si="9"/>
        <v>15026.996803631569</v>
      </c>
      <c r="AT6" s="587">
        <f t="shared" si="9"/>
        <v>11938.114127329525</v>
      </c>
      <c r="AU6" s="587">
        <f t="shared" si="9"/>
        <v>10867.250870262647</v>
      </c>
      <c r="AV6" s="587">
        <f t="shared" si="9"/>
        <v>9838.2126141646586</v>
      </c>
      <c r="AW6" s="587">
        <f t="shared" si="9"/>
        <v>11036.0606395502</v>
      </c>
      <c r="AX6" s="587">
        <f t="shared" si="9"/>
        <v>10042.660903416969</v>
      </c>
      <c r="AY6" s="586">
        <f t="shared" si="9"/>
        <v>12002.204494327596</v>
      </c>
      <c r="AZ6" s="587">
        <f t="shared" si="9"/>
        <v>13485.135858871068</v>
      </c>
      <c r="BA6" s="587">
        <f t="shared" si="9"/>
        <v>9394.5520734735055</v>
      </c>
      <c r="BB6" s="587">
        <f t="shared" si="9"/>
        <v>12456.017607853379</v>
      </c>
      <c r="BC6" s="587">
        <f t="shared" si="9"/>
        <v>17219.003041918888</v>
      </c>
      <c r="BD6" s="587">
        <f t="shared" si="9"/>
        <v>18988.864037468677</v>
      </c>
      <c r="BE6" s="587">
        <f t="shared" si="9"/>
        <v>20765.431208018374</v>
      </c>
      <c r="BF6" s="587">
        <f t="shared" si="9"/>
        <v>16745.013868750466</v>
      </c>
      <c r="BG6" s="587">
        <f t="shared" si="9"/>
        <v>14418.061910429862</v>
      </c>
      <c r="BH6" s="587">
        <f t="shared" si="9"/>
        <v>13156.289038281515</v>
      </c>
      <c r="BI6" s="587">
        <f t="shared" si="9"/>
        <v>14046.158588351051</v>
      </c>
      <c r="BJ6" s="587">
        <f t="shared" si="9"/>
        <v>15502.847471839814</v>
      </c>
      <c r="BK6" s="586">
        <f t="shared" si="9"/>
        <v>17417.484855458737</v>
      </c>
      <c r="BL6" s="587">
        <f t="shared" si="9"/>
        <v>16795.349104709254</v>
      </c>
      <c r="BM6" s="587">
        <f t="shared" si="9"/>
        <v>12308.52596882967</v>
      </c>
      <c r="BN6" s="587">
        <f t="shared" si="9"/>
        <v>16747.15517487179</v>
      </c>
      <c r="BO6" s="587">
        <f t="shared" si="9"/>
        <v>21716.144897839044</v>
      </c>
      <c r="BP6" s="587">
        <f t="shared" si="9"/>
        <v>23740.496061728281</v>
      </c>
      <c r="BQ6" s="587">
        <f t="shared" si="9"/>
        <v>26142.748095467905</v>
      </c>
      <c r="BR6" s="587">
        <f t="shared" si="9"/>
        <v>20369.407229756005</v>
      </c>
      <c r="BS6" s="587">
        <f t="shared" si="9"/>
        <v>19168.061447792337</v>
      </c>
      <c r="BT6" s="587">
        <f t="shared" si="9"/>
        <v>16781.577573274644</v>
      </c>
      <c r="BU6" s="587">
        <f t="shared" si="9"/>
        <v>16951.159569123658</v>
      </c>
      <c r="BV6" s="587">
        <f t="shared" si="9"/>
        <v>20463.75866282855</v>
      </c>
      <c r="BW6" s="586">
        <f t="shared" si="9"/>
        <v>21969.035143158806</v>
      </c>
      <c r="BX6" s="587">
        <f t="shared" si="9"/>
        <v>21078.660030229785</v>
      </c>
      <c r="BY6" s="587">
        <f t="shared" si="9"/>
        <v>16264.931417214651</v>
      </c>
      <c r="BZ6" s="587">
        <f t="shared" si="9"/>
        <v>20923.344503289183</v>
      </c>
      <c r="CA6" s="587">
        <f t="shared" si="9"/>
        <v>24199.957665224014</v>
      </c>
      <c r="CB6" s="587">
        <f t="shared" si="9"/>
        <v>31674.087616731616</v>
      </c>
      <c r="CC6" s="587">
        <f t="shared" si="9"/>
        <v>31891.983153807327</v>
      </c>
      <c r="CD6" s="587">
        <f t="shared" si="9"/>
        <v>23870.666178758824</v>
      </c>
      <c r="CE6" s="587">
        <f t="shared" si="9"/>
        <v>24672.797876263667</v>
      </c>
      <c r="CF6" s="587">
        <f t="shared" si="9"/>
        <v>19793.935864663592</v>
      </c>
      <c r="CG6" s="587">
        <f t="shared" si="9"/>
        <v>21912.007397827641</v>
      </c>
      <c r="CH6" s="587">
        <f t="shared" si="9"/>
        <v>25183.625580222881</v>
      </c>
      <c r="CI6" s="586">
        <f t="shared" si="9"/>
        <v>24590.266595534558</v>
      </c>
      <c r="CJ6" s="587">
        <f t="shared" si="9"/>
        <v>28080.531753142757</v>
      </c>
      <c r="CK6" s="587">
        <f t="shared" si="9"/>
        <v>18959.712953794598</v>
      </c>
      <c r="CL6" s="587">
        <f t="shared" si="9"/>
        <v>24367.663795019351</v>
      </c>
      <c r="CM6" s="587">
        <f t="shared" si="9"/>
        <v>30507.131890581757</v>
      </c>
      <c r="CN6" s="587">
        <f t="shared" si="9"/>
        <v>37848.935000599507</v>
      </c>
      <c r="CO6" s="587">
        <f t="shared" si="9"/>
        <v>36530.817067088399</v>
      </c>
      <c r="CP6" s="587">
        <f t="shared" si="9"/>
        <v>30173.359617185495</v>
      </c>
      <c r="CQ6" s="587">
        <f t="shared" si="9"/>
        <v>29719.50653277215</v>
      </c>
      <c r="CR6" s="587">
        <f t="shared" si="9"/>
        <v>22870.713460207156</v>
      </c>
      <c r="CS6" s="587">
        <f t="shared" si="9"/>
        <v>27753.93244707365</v>
      </c>
      <c r="CT6" s="587">
        <f t="shared" si="9"/>
        <v>30566.91435104117</v>
      </c>
      <c r="CU6" s="586">
        <f t="shared" si="9"/>
        <v>29872.211752153868</v>
      </c>
      <c r="CV6" s="587">
        <f t="shared" si="9"/>
        <v>34020.644239384499</v>
      </c>
      <c r="CW6" s="587">
        <f t="shared" ref="CW6:DG6" si="10">CW32*CW30</f>
        <v>23040.382137758515</v>
      </c>
      <c r="CX6" s="587">
        <f t="shared" si="10"/>
        <v>28008.078955388701</v>
      </c>
      <c r="CY6" s="587">
        <f t="shared" si="10"/>
        <v>38001.044079731633</v>
      </c>
      <c r="CZ6" s="587">
        <f t="shared" si="10"/>
        <v>44797.238008845663</v>
      </c>
      <c r="DA6" s="587">
        <f t="shared" si="10"/>
        <v>41325.486807143752</v>
      </c>
      <c r="DB6" s="587">
        <f t="shared" si="10"/>
        <v>37673.250721200355</v>
      </c>
      <c r="DC6" s="587">
        <f t="shared" si="10"/>
        <v>34016.279158970472</v>
      </c>
      <c r="DD6" s="587">
        <f t="shared" si="10"/>
        <v>28833.252042237622</v>
      </c>
      <c r="DE6" s="587">
        <f t="shared" si="10"/>
        <v>33148.603066473595</v>
      </c>
      <c r="DF6" s="587">
        <f t="shared" si="10"/>
        <v>34769.865074309331</v>
      </c>
      <c r="DG6" s="587">
        <f t="shared" si="10"/>
        <v>37317.107936896093</v>
      </c>
    </row>
    <row r="7" spans="1:114" s="114" customFormat="1" hidden="1" x14ac:dyDescent="0.3">
      <c r="A7"/>
      <c r="B7" s="1" t="s">
        <v>316</v>
      </c>
      <c r="C7" s="557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>
        <v>208.5</v>
      </c>
      <c r="AC7" s="116">
        <v>282.85000000000002</v>
      </c>
      <c r="AD7" s="116">
        <v>291.5</v>
      </c>
      <c r="AE7" s="116">
        <v>286.5</v>
      </c>
      <c r="AF7" s="116">
        <v>310.85000000000002</v>
      </c>
      <c r="AG7" s="116">
        <v>357.85</v>
      </c>
      <c r="AH7" s="116">
        <v>349.5</v>
      </c>
      <c r="AI7" s="116">
        <v>382.25</v>
      </c>
      <c r="AJ7" s="116">
        <v>357</v>
      </c>
      <c r="AK7" s="490">
        <v>387.5</v>
      </c>
      <c r="AL7" s="116">
        <f>+AL6*AL10</f>
        <v>357.67438551874511</v>
      </c>
      <c r="AM7" s="249">
        <f t="shared" ref="AM7:CV7" si="11">+AM6*AM10</f>
        <v>386.67501137161634</v>
      </c>
      <c r="AN7" s="114">
        <f t="shared" si="11"/>
        <v>520.4649218902515</v>
      </c>
      <c r="AO7" s="114">
        <f t="shared" si="11"/>
        <v>350.80579880309335</v>
      </c>
      <c r="AP7" s="114">
        <f t="shared" si="11"/>
        <v>472.60617081392041</v>
      </c>
      <c r="AQ7" s="114">
        <f t="shared" si="11"/>
        <v>724.46285363698223</v>
      </c>
      <c r="AR7" s="114">
        <f t="shared" si="11"/>
        <v>859.91435148634196</v>
      </c>
      <c r="AS7" s="114">
        <f t="shared" si="11"/>
        <v>842.75925564720069</v>
      </c>
      <c r="AT7" s="114">
        <f t="shared" si="11"/>
        <v>669.52540865305389</v>
      </c>
      <c r="AU7" s="114">
        <f t="shared" si="11"/>
        <v>609.46817078849824</v>
      </c>
      <c r="AV7" s="114">
        <f t="shared" si="11"/>
        <v>551.75660499299272</v>
      </c>
      <c r="AW7" s="114">
        <f t="shared" si="11"/>
        <v>618.93553125778192</v>
      </c>
      <c r="AX7" s="114">
        <f t="shared" si="11"/>
        <v>563.2226810373412</v>
      </c>
      <c r="AY7" s="270">
        <f t="shared" si="11"/>
        <v>673.11978953243204</v>
      </c>
      <c r="AZ7" s="114">
        <f t="shared" si="11"/>
        <v>756.28704838594547</v>
      </c>
      <c r="BA7" s="114">
        <f t="shared" si="11"/>
        <v>526.87478516439262</v>
      </c>
      <c r="BB7" s="114">
        <f t="shared" si="11"/>
        <v>698.57099623432612</v>
      </c>
      <c r="BC7" s="114">
        <f t="shared" si="11"/>
        <v>965.69356979482836</v>
      </c>
      <c r="BD7" s="114">
        <f t="shared" si="11"/>
        <v>1064.9527068466236</v>
      </c>
      <c r="BE7" s="114">
        <f t="shared" si="11"/>
        <v>1164.5879463974754</v>
      </c>
      <c r="BF7" s="114">
        <f t="shared" si="11"/>
        <v>939.11082887964335</v>
      </c>
      <c r="BG7" s="114">
        <f t="shared" si="11"/>
        <v>808.60835217404247</v>
      </c>
      <c r="BH7" s="114">
        <f t="shared" si="11"/>
        <v>737.84432790336541</v>
      </c>
      <c r="BI7" s="114">
        <f t="shared" si="11"/>
        <v>787.75089336283713</v>
      </c>
      <c r="BJ7" s="114">
        <f t="shared" si="11"/>
        <v>869.44639481272486</v>
      </c>
      <c r="BK7" s="270">
        <f t="shared" si="11"/>
        <v>976.82502790480316</v>
      </c>
      <c r="BL7" s="114">
        <f t="shared" si="11"/>
        <v>941.93378056744859</v>
      </c>
      <c r="BM7" s="114">
        <f t="shared" si="11"/>
        <v>690.29922073971977</v>
      </c>
      <c r="BN7" s="114">
        <f t="shared" si="11"/>
        <v>939.23091977847719</v>
      </c>
      <c r="BO7" s="114">
        <f t="shared" si="11"/>
        <v>1217.9068345317457</v>
      </c>
      <c r="BP7" s="114">
        <f t="shared" si="11"/>
        <v>1331.4385469784763</v>
      </c>
      <c r="BQ7" s="114">
        <f t="shared" si="11"/>
        <v>1466.1640787854783</v>
      </c>
      <c r="BR7" s="114">
        <f t="shared" si="11"/>
        <v>1142.3777285142735</v>
      </c>
      <c r="BS7" s="114">
        <f t="shared" si="11"/>
        <v>1075.002637522178</v>
      </c>
      <c r="BT7" s="114">
        <f t="shared" si="11"/>
        <v>941.16143159229284</v>
      </c>
      <c r="BU7" s="114">
        <f t="shared" si="11"/>
        <v>950.6721008537877</v>
      </c>
      <c r="BV7" s="114">
        <f t="shared" si="11"/>
        <v>1147.6692411527965</v>
      </c>
      <c r="BW7" s="270">
        <f t="shared" si="11"/>
        <v>1232.0896814233226</v>
      </c>
      <c r="BX7" s="114">
        <f t="shared" si="11"/>
        <v>1182.1547624754787</v>
      </c>
      <c r="BY7" s="114">
        <f t="shared" si="11"/>
        <v>912.18635855515197</v>
      </c>
      <c r="BZ7" s="114">
        <f t="shared" si="11"/>
        <v>1173.4441997738695</v>
      </c>
      <c r="CA7" s="114">
        <f t="shared" si="11"/>
        <v>1357.2065380162435</v>
      </c>
      <c r="CB7" s="114">
        <f t="shared" si="11"/>
        <v>1776.3782645331976</v>
      </c>
      <c r="CC7" s="114">
        <f t="shared" si="11"/>
        <v>1788.5985027507497</v>
      </c>
      <c r="CD7" s="114">
        <f t="shared" si="11"/>
        <v>1338.7388793316222</v>
      </c>
      <c r="CE7" s="114">
        <f t="shared" si="11"/>
        <v>1383.7248416735345</v>
      </c>
      <c r="CF7" s="114">
        <f t="shared" si="11"/>
        <v>1110.1035605198838</v>
      </c>
      <c r="CG7" s="114">
        <f t="shared" si="11"/>
        <v>1228.891393646026</v>
      </c>
      <c r="CH7" s="114">
        <f t="shared" si="11"/>
        <v>1412.3735983864258</v>
      </c>
      <c r="CI7" s="270">
        <f t="shared" si="11"/>
        <v>1379.096238791416</v>
      </c>
      <c r="CJ7" s="114">
        <f t="shared" si="11"/>
        <v>1574.8408246641159</v>
      </c>
      <c r="CK7" s="114">
        <f t="shared" si="11"/>
        <v>1063.3178262447632</v>
      </c>
      <c r="CL7" s="114">
        <f t="shared" si="11"/>
        <v>1366.6120030576437</v>
      </c>
      <c r="CM7" s="114">
        <f t="shared" si="11"/>
        <v>1710.931871485079</v>
      </c>
      <c r="CN7" s="114">
        <f t="shared" si="11"/>
        <v>2122.6823100432052</v>
      </c>
      <c r="CO7" s="114">
        <f t="shared" si="11"/>
        <v>2048.7582849690411</v>
      </c>
      <c r="CP7" s="114">
        <f t="shared" si="11"/>
        <v>1692.2129167691819</v>
      </c>
      <c r="CQ7" s="114">
        <f t="shared" si="11"/>
        <v>1666.759468379485</v>
      </c>
      <c r="CR7" s="114">
        <f t="shared" si="11"/>
        <v>1282.6585181136481</v>
      </c>
      <c r="CS7" s="114">
        <f t="shared" si="11"/>
        <v>1556.5241515673881</v>
      </c>
      <c r="CT7" s="114">
        <f t="shared" si="11"/>
        <v>1714.2846519864602</v>
      </c>
      <c r="CU7" s="270">
        <f t="shared" si="11"/>
        <v>1675.3236371685857</v>
      </c>
      <c r="CV7" s="114">
        <f t="shared" si="11"/>
        <v>1907.9802298815252</v>
      </c>
      <c r="CW7" s="114">
        <f t="shared" ref="CW7:DG7" si="12">+CW6*CW10</f>
        <v>1292.1740487461743</v>
      </c>
      <c r="CX7" s="114">
        <f t="shared" si="12"/>
        <v>1570.7774534727405</v>
      </c>
      <c r="CY7" s="114">
        <f t="shared" si="12"/>
        <v>2131.2130454909957</v>
      </c>
      <c r="CZ7" s="114">
        <f t="shared" si="12"/>
        <v>2512.36407731593</v>
      </c>
      <c r="DA7" s="114">
        <f t="shared" si="12"/>
        <v>2317.6578098712275</v>
      </c>
      <c r="DB7" s="114">
        <f t="shared" si="12"/>
        <v>2112.8294063346239</v>
      </c>
      <c r="DC7" s="114">
        <f t="shared" si="12"/>
        <v>1907.7354230203382</v>
      </c>
      <c r="DD7" s="114">
        <f t="shared" si="12"/>
        <v>1617.0556463505641</v>
      </c>
      <c r="DE7" s="114">
        <f t="shared" si="12"/>
        <v>1859.0735335282993</v>
      </c>
      <c r="DF7" s="114">
        <f t="shared" si="12"/>
        <v>1949.9987916345983</v>
      </c>
      <c r="DG7" s="114">
        <f t="shared" si="12"/>
        <v>2092.8558459668034</v>
      </c>
    </row>
    <row r="8" spans="1:114" s="114" customFormat="1" hidden="1" x14ac:dyDescent="0.3">
      <c r="A8"/>
      <c r="B8" s="1" t="s">
        <v>317</v>
      </c>
      <c r="C8" s="557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>
        <v>-65</v>
      </c>
      <c r="AD8" s="116">
        <v>-285.75</v>
      </c>
      <c r="AE8" s="116">
        <v>-80</v>
      </c>
      <c r="AF8" s="116">
        <v>-30</v>
      </c>
      <c r="AG8" s="116">
        <v>-180</v>
      </c>
      <c r="AH8" s="116">
        <v>-30</v>
      </c>
      <c r="AI8" s="116">
        <v>-260</v>
      </c>
      <c r="AJ8" s="116">
        <v>-282.25</v>
      </c>
      <c r="AK8" s="490">
        <v>-135</v>
      </c>
      <c r="AL8" s="116">
        <f>+AL6*AL11</f>
        <v>-165.65444143504953</v>
      </c>
      <c r="AM8" s="249">
        <f t="shared" ref="AM8:CV8" si="13">+AM6*AM11</f>
        <v>-179.085882632486</v>
      </c>
      <c r="AN8" s="114">
        <f t="shared" si="13"/>
        <v>-241.04976317278891</v>
      </c>
      <c r="AO8" s="114">
        <f t="shared" si="13"/>
        <v>-162.47330255036456</v>
      </c>
      <c r="AP8" s="114">
        <f t="shared" si="13"/>
        <v>-218.88431046408994</v>
      </c>
      <c r="AQ8" s="114">
        <f t="shared" si="13"/>
        <v>-335.53000779080617</v>
      </c>
      <c r="AR8" s="114">
        <f t="shared" si="13"/>
        <v>-398.2634411207714</v>
      </c>
      <c r="AS8" s="114">
        <f t="shared" si="13"/>
        <v>-390.31817600239816</v>
      </c>
      <c r="AT8" s="114">
        <f t="shared" si="13"/>
        <v>-310.08610649079412</v>
      </c>
      <c r="AU8" s="114">
        <f t="shared" si="13"/>
        <v>-282.27100819082517</v>
      </c>
      <c r="AV8" s="114">
        <f t="shared" si="13"/>
        <v>-255.54229184080981</v>
      </c>
      <c r="AW8" s="114">
        <f t="shared" si="13"/>
        <v>-286.6557513368262</v>
      </c>
      <c r="AX8" s="114">
        <f t="shared" si="13"/>
        <v>-260.85272641337104</v>
      </c>
      <c r="AY8" s="270">
        <f t="shared" si="13"/>
        <v>-311.75081937207761</v>
      </c>
      <c r="AZ8" s="114">
        <f t="shared" si="13"/>
        <v>-350.26916557984902</v>
      </c>
      <c r="BA8" s="114">
        <f t="shared" si="13"/>
        <v>-244.01844743798415</v>
      </c>
      <c r="BB8" s="114">
        <f t="shared" si="13"/>
        <v>-323.53837140473291</v>
      </c>
      <c r="BC8" s="114">
        <f t="shared" si="13"/>
        <v>-447.2543614488086</v>
      </c>
      <c r="BD8" s="114">
        <f t="shared" si="13"/>
        <v>-493.22555080807132</v>
      </c>
      <c r="BE8" s="114">
        <f t="shared" si="13"/>
        <v>-539.37092946331393</v>
      </c>
      <c r="BF8" s="114">
        <f t="shared" si="13"/>
        <v>-434.94274709674642</v>
      </c>
      <c r="BG8" s="114">
        <f t="shared" si="13"/>
        <v>-374.50141900666461</v>
      </c>
      <c r="BH8" s="114">
        <f t="shared" si="13"/>
        <v>-341.72754592863015</v>
      </c>
      <c r="BI8" s="114">
        <f t="shared" si="13"/>
        <v>-364.84142984050243</v>
      </c>
      <c r="BJ8" s="114">
        <f t="shared" si="13"/>
        <v>-402.67814168893364</v>
      </c>
      <c r="BK8" s="270">
        <f t="shared" si="13"/>
        <v>-452.40982001733641</v>
      </c>
      <c r="BL8" s="114">
        <f t="shared" si="13"/>
        <v>-436.25017783256294</v>
      </c>
      <c r="BM8" s="114">
        <f t="shared" si="13"/>
        <v>-319.70735524950055</v>
      </c>
      <c r="BN8" s="114">
        <f t="shared" si="13"/>
        <v>-434.99836637386875</v>
      </c>
      <c r="BO8" s="114">
        <f t="shared" si="13"/>
        <v>-564.06520724619293</v>
      </c>
      <c r="BP8" s="114">
        <f t="shared" si="13"/>
        <v>-616.64664212655612</v>
      </c>
      <c r="BQ8" s="114">
        <f t="shared" si="13"/>
        <v>-679.04384925717193</v>
      </c>
      <c r="BR8" s="114">
        <f t="shared" si="13"/>
        <v>-529.08441919991753</v>
      </c>
      <c r="BS8" s="114">
        <f t="shared" si="13"/>
        <v>-497.88010735425894</v>
      </c>
      <c r="BT8" s="114">
        <f t="shared" si="13"/>
        <v>-435.8924696956305</v>
      </c>
      <c r="BU8" s="114">
        <f t="shared" si="13"/>
        <v>-440.297271012061</v>
      </c>
      <c r="BV8" s="114">
        <f t="shared" si="13"/>
        <v>-531.53514702939231</v>
      </c>
      <c r="BW8" s="270">
        <f t="shared" si="13"/>
        <v>-570.63389562564043</v>
      </c>
      <c r="BX8" s="114">
        <f t="shared" si="13"/>
        <v>-547.50687998986166</v>
      </c>
      <c r="BY8" s="114">
        <f t="shared" si="13"/>
        <v>-422.47286310975215</v>
      </c>
      <c r="BZ8" s="114">
        <f t="shared" si="13"/>
        <v>-543.47264254558024</v>
      </c>
      <c r="CA8" s="114">
        <f t="shared" si="13"/>
        <v>-628.58091065426697</v>
      </c>
      <c r="CB8" s="114">
        <f t="shared" si="13"/>
        <v>-822.71742429033293</v>
      </c>
      <c r="CC8" s="114">
        <f t="shared" si="13"/>
        <v>-828.3771439070897</v>
      </c>
      <c r="CD8" s="114">
        <f t="shared" si="13"/>
        <v>-620.02774104560967</v>
      </c>
      <c r="CE8" s="114">
        <f t="shared" si="13"/>
        <v>-640.86268133175747</v>
      </c>
      <c r="CF8" s="114">
        <f t="shared" si="13"/>
        <v>-514.13685938475885</v>
      </c>
      <c r="CG8" s="114">
        <f t="shared" si="13"/>
        <v>-569.15263055118385</v>
      </c>
      <c r="CH8" s="114">
        <f t="shared" si="13"/>
        <v>-654.13115674746189</v>
      </c>
      <c r="CI8" s="270">
        <f t="shared" si="13"/>
        <v>-638.71897561475475</v>
      </c>
      <c r="CJ8" s="114">
        <f t="shared" si="13"/>
        <v>-729.37673963005852</v>
      </c>
      <c r="CK8" s="114">
        <f t="shared" si="13"/>
        <v>-492.46836705693016</v>
      </c>
      <c r="CL8" s="114">
        <f t="shared" si="13"/>
        <v>-632.93698735685325</v>
      </c>
      <c r="CM8" s="114">
        <f t="shared" si="13"/>
        <v>-792.4063756850461</v>
      </c>
      <c r="CN8" s="114">
        <f t="shared" si="13"/>
        <v>-983.10577064188294</v>
      </c>
      <c r="CO8" s="114">
        <f t="shared" si="13"/>
        <v>-948.86836483903016</v>
      </c>
      <c r="CP8" s="114">
        <f t="shared" si="13"/>
        <v>-783.73682004098555</v>
      </c>
      <c r="CQ8" s="114">
        <f t="shared" si="13"/>
        <v>-771.94822978598074</v>
      </c>
      <c r="CR8" s="114">
        <f t="shared" si="13"/>
        <v>-594.05450592124987</v>
      </c>
      <c r="CS8" s="114">
        <f t="shared" si="13"/>
        <v>-720.89349796212025</v>
      </c>
      <c r="CT8" s="114">
        <f t="shared" si="13"/>
        <v>-793.95919300632306</v>
      </c>
      <c r="CU8" s="270">
        <f t="shared" si="13"/>
        <v>-775.91466589254287</v>
      </c>
      <c r="CV8" s="114">
        <f t="shared" si="13"/>
        <v>-883.6679730133402</v>
      </c>
      <c r="CW8" s="114">
        <f t="shared" ref="CW8:DG8" si="14">+CW6*CW11</f>
        <v>-598.46155874837109</v>
      </c>
      <c r="CX8" s="114">
        <f t="shared" si="14"/>
        <v>-727.49481709855172</v>
      </c>
      <c r="CY8" s="114">
        <f t="shared" si="14"/>
        <v>-987.05672232544941</v>
      </c>
      <c r="CZ8" s="114">
        <f t="shared" si="14"/>
        <v>-1163.5842116724418</v>
      </c>
      <c r="DA8" s="114">
        <f t="shared" si="14"/>
        <v>-1073.407337724153</v>
      </c>
      <c r="DB8" s="114">
        <f t="shared" si="14"/>
        <v>-978.54246578573225</v>
      </c>
      <c r="DC8" s="114">
        <f t="shared" si="14"/>
        <v>-883.55459239260995</v>
      </c>
      <c r="DD8" s="114">
        <f t="shared" si="14"/>
        <v>-748.92824510509149</v>
      </c>
      <c r="DE8" s="114">
        <f t="shared" si="14"/>
        <v>-861.01717162850741</v>
      </c>
      <c r="DF8" s="114">
        <f t="shared" si="14"/>
        <v>-903.12858204469251</v>
      </c>
      <c r="DG8" s="114">
        <f t="shared" si="14"/>
        <v>-969.29184812855272</v>
      </c>
    </row>
    <row r="9" spans="1:114" s="3" customFormat="1" x14ac:dyDescent="0.3">
      <c r="B9" s="4" t="s">
        <v>319</v>
      </c>
      <c r="C9" s="558" t="s">
        <v>276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15">SUM(K6:K6)</f>
        <v>0</v>
      </c>
      <c r="L9" s="56">
        <f t="shared" si="15"/>
        <v>0</v>
      </c>
      <c r="M9" s="56">
        <f t="shared" si="15"/>
        <v>0</v>
      </c>
      <c r="N9" s="56">
        <f t="shared" si="15"/>
        <v>0</v>
      </c>
      <c r="O9" s="56">
        <f t="shared" si="15"/>
        <v>0</v>
      </c>
      <c r="P9" s="56">
        <f t="shared" si="15"/>
        <v>0</v>
      </c>
      <c r="Q9" s="56">
        <f t="shared" si="15"/>
        <v>0</v>
      </c>
      <c r="R9" s="56">
        <f t="shared" si="15"/>
        <v>0</v>
      </c>
      <c r="S9" s="56">
        <f t="shared" si="15"/>
        <v>0</v>
      </c>
      <c r="T9" s="56">
        <f t="shared" si="15"/>
        <v>0</v>
      </c>
      <c r="U9" s="56">
        <f t="shared" si="15"/>
        <v>0</v>
      </c>
      <c r="V9" s="56">
        <f t="shared" si="15"/>
        <v>0</v>
      </c>
      <c r="W9" s="56">
        <f t="shared" si="15"/>
        <v>0</v>
      </c>
      <c r="X9" s="56">
        <f t="shared" si="15"/>
        <v>0</v>
      </c>
      <c r="Y9" s="56">
        <f t="shared" si="15"/>
        <v>0</v>
      </c>
      <c r="Z9" s="56">
        <f t="shared" si="15"/>
        <v>0</v>
      </c>
      <c r="AA9" s="56">
        <f t="shared" si="15"/>
        <v>0</v>
      </c>
      <c r="AB9" s="56">
        <f>SUM(AB6:AB8)</f>
        <v>5728.5</v>
      </c>
      <c r="AC9" s="56">
        <f t="shared" ref="AC9:AI9" si="16">SUM(AC6:AC8)</f>
        <v>6746.25</v>
      </c>
      <c r="AD9" s="56">
        <f t="shared" si="16"/>
        <v>7639.25</v>
      </c>
      <c r="AE9" s="56">
        <f t="shared" si="16"/>
        <v>7817</v>
      </c>
      <c r="AF9" s="56">
        <f t="shared" si="16"/>
        <v>8048</v>
      </c>
      <c r="AG9" s="56">
        <f t="shared" si="16"/>
        <v>7154</v>
      </c>
      <c r="AH9" s="56">
        <f t="shared" si="16"/>
        <v>6015.5</v>
      </c>
      <c r="AI9" s="56">
        <f t="shared" si="16"/>
        <v>7295</v>
      </c>
      <c r="AJ9" s="56">
        <f t="shared" ref="AJ9:AK9" si="17">SUM(AJ6:AJ8)</f>
        <v>4103</v>
      </c>
      <c r="AK9" s="491">
        <f t="shared" si="17"/>
        <v>7697</v>
      </c>
      <c r="AL9" s="66">
        <f>SUM(AL6:AL8)</f>
        <v>6569.6085756122675</v>
      </c>
      <c r="AM9" s="559">
        <f t="shared" ref="AM9:CV9" si="18">SUM(AM6:AM8)</f>
        <v>7102.2795412024516</v>
      </c>
      <c r="AN9" s="66">
        <f t="shared" si="18"/>
        <v>9559.6748120403736</v>
      </c>
      <c r="AO9" s="66">
        <f t="shared" si="18"/>
        <v>6443.4493424761349</v>
      </c>
      <c r="AP9" s="66">
        <f t="shared" si="18"/>
        <v>8680.6259502294961</v>
      </c>
      <c r="AQ9" s="66">
        <f t="shared" si="18"/>
        <v>13306.620682561064</v>
      </c>
      <c r="AR9" s="66">
        <f t="shared" si="18"/>
        <v>15794.535271580591</v>
      </c>
      <c r="AS9" s="66">
        <f t="shared" si="18"/>
        <v>15479.437883276372</v>
      </c>
      <c r="AT9" s="66">
        <f t="shared" si="18"/>
        <v>12297.553429491783</v>
      </c>
      <c r="AU9" s="66">
        <f t="shared" si="18"/>
        <v>11194.44803286032</v>
      </c>
      <c r="AV9" s="66">
        <f t="shared" si="18"/>
        <v>10134.426927316841</v>
      </c>
      <c r="AW9" s="66">
        <f t="shared" si="18"/>
        <v>11368.340419471157</v>
      </c>
      <c r="AX9" s="66">
        <f t="shared" si="18"/>
        <v>10345.030858040938</v>
      </c>
      <c r="AY9" s="287">
        <f t="shared" si="18"/>
        <v>12363.57346448795</v>
      </c>
      <c r="AZ9" s="66">
        <f t="shared" si="18"/>
        <v>13891.153741677164</v>
      </c>
      <c r="BA9" s="66">
        <f t="shared" si="18"/>
        <v>9677.4084111999146</v>
      </c>
      <c r="BB9" s="66">
        <f t="shared" si="18"/>
        <v>12831.050232682972</v>
      </c>
      <c r="BC9" s="66">
        <f t="shared" si="18"/>
        <v>17737.442250264907</v>
      </c>
      <c r="BD9" s="66">
        <f t="shared" si="18"/>
        <v>19560.591193507229</v>
      </c>
      <c r="BE9" s="66">
        <f t="shared" si="18"/>
        <v>21390.648224952532</v>
      </c>
      <c r="BF9" s="66">
        <f t="shared" si="18"/>
        <v>17249.181950533362</v>
      </c>
      <c r="BG9" s="66">
        <f t="shared" si="18"/>
        <v>14852.168843597239</v>
      </c>
      <c r="BH9" s="66">
        <f t="shared" si="18"/>
        <v>13552.40582025625</v>
      </c>
      <c r="BI9" s="66">
        <f t="shared" si="18"/>
        <v>14469.068051873386</v>
      </c>
      <c r="BJ9" s="66">
        <f t="shared" si="18"/>
        <v>15969.615724963605</v>
      </c>
      <c r="BK9" s="287">
        <f t="shared" si="18"/>
        <v>17941.900063346206</v>
      </c>
      <c r="BL9" s="66">
        <f t="shared" si="18"/>
        <v>17301.032707444137</v>
      </c>
      <c r="BM9" s="66">
        <f t="shared" si="18"/>
        <v>12679.11783431989</v>
      </c>
      <c r="BN9" s="66">
        <f t="shared" si="18"/>
        <v>17251.387728276401</v>
      </c>
      <c r="BO9" s="66">
        <f t="shared" si="18"/>
        <v>22369.986525124597</v>
      </c>
      <c r="BP9" s="66">
        <f t="shared" si="18"/>
        <v>24455.287966580199</v>
      </c>
      <c r="BQ9" s="66">
        <f t="shared" si="18"/>
        <v>26929.868324996212</v>
      </c>
      <c r="BR9" s="66">
        <f t="shared" si="18"/>
        <v>20982.700539070363</v>
      </c>
      <c r="BS9" s="66">
        <f t="shared" si="18"/>
        <v>19745.183977960256</v>
      </c>
      <c r="BT9" s="66">
        <f t="shared" si="18"/>
        <v>17286.846535171306</v>
      </c>
      <c r="BU9" s="66">
        <f t="shared" si="18"/>
        <v>17461.534398965385</v>
      </c>
      <c r="BV9" s="66">
        <f t="shared" si="18"/>
        <v>21079.892756951955</v>
      </c>
      <c r="BW9" s="287">
        <f t="shared" si="18"/>
        <v>22630.490928956489</v>
      </c>
      <c r="BX9" s="66">
        <f t="shared" si="18"/>
        <v>21713.307912715401</v>
      </c>
      <c r="BY9" s="66">
        <f t="shared" si="18"/>
        <v>16754.644912660049</v>
      </c>
      <c r="BZ9" s="66">
        <f t="shared" si="18"/>
        <v>21553.316060517471</v>
      </c>
      <c r="CA9" s="66">
        <f t="shared" si="18"/>
        <v>24928.58329258599</v>
      </c>
      <c r="CB9" s="66">
        <f t="shared" si="18"/>
        <v>32627.748456974477</v>
      </c>
      <c r="CC9" s="66">
        <f t="shared" si="18"/>
        <v>32852.204512650984</v>
      </c>
      <c r="CD9" s="66">
        <f t="shared" si="18"/>
        <v>24589.377317044833</v>
      </c>
      <c r="CE9" s="66">
        <f t="shared" si="18"/>
        <v>25415.660036605444</v>
      </c>
      <c r="CF9" s="66">
        <f t="shared" si="18"/>
        <v>20389.902565798719</v>
      </c>
      <c r="CG9" s="66">
        <f t="shared" si="18"/>
        <v>22571.746160922485</v>
      </c>
      <c r="CH9" s="66">
        <f t="shared" si="18"/>
        <v>25941.868021861843</v>
      </c>
      <c r="CI9" s="287">
        <f t="shared" si="18"/>
        <v>25330.643858711217</v>
      </c>
      <c r="CJ9" s="66">
        <f t="shared" si="18"/>
        <v>28925.995838176816</v>
      </c>
      <c r="CK9" s="66">
        <f t="shared" si="18"/>
        <v>19530.562412982432</v>
      </c>
      <c r="CL9" s="66">
        <f t="shared" si="18"/>
        <v>25101.338810720139</v>
      </c>
      <c r="CM9" s="66">
        <f t="shared" si="18"/>
        <v>31425.65738638179</v>
      </c>
      <c r="CN9" s="66">
        <f t="shared" si="18"/>
        <v>38988.511540000836</v>
      </c>
      <c r="CO9" s="66">
        <f t="shared" si="18"/>
        <v>37630.706987218415</v>
      </c>
      <c r="CP9" s="66">
        <f t="shared" si="18"/>
        <v>31081.835713913693</v>
      </c>
      <c r="CQ9" s="66">
        <f t="shared" si="18"/>
        <v>30614.317771365655</v>
      </c>
      <c r="CR9" s="66">
        <f t="shared" si="18"/>
        <v>23559.317472399554</v>
      </c>
      <c r="CS9" s="66">
        <f t="shared" si="18"/>
        <v>28589.563100678919</v>
      </c>
      <c r="CT9" s="66">
        <f t="shared" si="18"/>
        <v>31487.23981002131</v>
      </c>
      <c r="CU9" s="287">
        <f t="shared" si="18"/>
        <v>30771.620723429911</v>
      </c>
      <c r="CV9" s="66">
        <f t="shared" si="18"/>
        <v>35044.956496252686</v>
      </c>
      <c r="CW9" s="66">
        <f t="shared" ref="CW9:DG9" si="19">SUM(CW6:CW8)</f>
        <v>23734.09462775632</v>
      </c>
      <c r="CX9" s="66">
        <f t="shared" si="19"/>
        <v>28851.361591762889</v>
      </c>
      <c r="CY9" s="66">
        <f t="shared" si="19"/>
        <v>39145.200402897179</v>
      </c>
      <c r="CZ9" s="66">
        <f t="shared" si="19"/>
        <v>46146.017874489145</v>
      </c>
      <c r="DA9" s="66">
        <f t="shared" si="19"/>
        <v>42569.737279290828</v>
      </c>
      <c r="DB9" s="66">
        <f t="shared" si="19"/>
        <v>38807.537661749251</v>
      </c>
      <c r="DC9" s="66">
        <f t="shared" si="19"/>
        <v>35040.459989598196</v>
      </c>
      <c r="DD9" s="66">
        <f t="shared" si="19"/>
        <v>29701.379443483092</v>
      </c>
      <c r="DE9" s="66">
        <f t="shared" si="19"/>
        <v>34146.659428373394</v>
      </c>
      <c r="DF9" s="66">
        <f t="shared" si="19"/>
        <v>35816.735283899237</v>
      </c>
      <c r="DG9" s="66">
        <f t="shared" si="19"/>
        <v>38440.671934734346</v>
      </c>
      <c r="DH9" s="10"/>
    </row>
    <row r="10" spans="1:114" s="578" customFormat="1" hidden="1" x14ac:dyDescent="0.3">
      <c r="A10" s="576"/>
      <c r="B10" s="583"/>
      <c r="C10" s="601" t="s">
        <v>344</v>
      </c>
      <c r="W10" s="579"/>
      <c r="X10" s="579"/>
      <c r="Y10" s="579"/>
      <c r="Z10" s="579"/>
      <c r="AA10" s="579"/>
      <c r="AB10" s="579">
        <f>+AB7/AB9</f>
        <v>3.6396962555642835E-2</v>
      </c>
      <c r="AC10" s="579">
        <f t="shared" ref="AC10:AJ10" si="20">+AC7/AC9</f>
        <v>4.1926996479525663E-2</v>
      </c>
      <c r="AD10" s="579">
        <f t="shared" si="20"/>
        <v>3.8158196157999806E-2</v>
      </c>
      <c r="AE10" s="579">
        <f t="shared" si="20"/>
        <v>3.6650889087885379E-2</v>
      </c>
      <c r="AF10" s="579">
        <f t="shared" si="20"/>
        <v>3.8624502982107359E-2</v>
      </c>
      <c r="AG10" s="579">
        <f t="shared" si="20"/>
        <v>5.0020967291026001E-2</v>
      </c>
      <c r="AH10" s="579">
        <f t="shared" si="20"/>
        <v>5.8099908569528715E-2</v>
      </c>
      <c r="AI10" s="579">
        <f t="shared" si="20"/>
        <v>5.2398903358464699E-2</v>
      </c>
      <c r="AJ10" s="579">
        <f t="shared" si="20"/>
        <v>8.7009505240068244E-2</v>
      </c>
      <c r="AK10" s="580">
        <f t="shared" ref="AK10" si="21">+AK7/AK9</f>
        <v>5.0344289983110302E-2</v>
      </c>
      <c r="AL10" s="581">
        <f>+AVERAGE(AF10:AK10)</f>
        <v>5.6083012904050884E-2</v>
      </c>
      <c r="AM10" s="588">
        <f t="shared" ref="AM10:CW10" si="22">+AL10</f>
        <v>5.6083012904050884E-2</v>
      </c>
      <c r="AN10" s="579">
        <f t="shared" si="22"/>
        <v>5.6083012904050884E-2</v>
      </c>
      <c r="AO10" s="579">
        <f t="shared" si="22"/>
        <v>5.6083012904050884E-2</v>
      </c>
      <c r="AP10" s="579">
        <f t="shared" si="22"/>
        <v>5.6083012904050884E-2</v>
      </c>
      <c r="AQ10" s="579">
        <f t="shared" si="22"/>
        <v>5.6083012904050884E-2</v>
      </c>
      <c r="AR10" s="579">
        <f t="shared" si="22"/>
        <v>5.6083012904050884E-2</v>
      </c>
      <c r="AS10" s="579">
        <f t="shared" si="22"/>
        <v>5.6083012904050884E-2</v>
      </c>
      <c r="AT10" s="579">
        <f t="shared" si="22"/>
        <v>5.6083012904050884E-2</v>
      </c>
      <c r="AU10" s="579">
        <f t="shared" si="22"/>
        <v>5.6083012904050884E-2</v>
      </c>
      <c r="AV10" s="579">
        <f t="shared" si="22"/>
        <v>5.6083012904050884E-2</v>
      </c>
      <c r="AW10" s="579">
        <f t="shared" si="22"/>
        <v>5.6083012904050884E-2</v>
      </c>
      <c r="AX10" s="579">
        <f t="shared" si="22"/>
        <v>5.6083012904050884E-2</v>
      </c>
      <c r="AY10" s="582">
        <f t="shared" si="22"/>
        <v>5.6083012904050884E-2</v>
      </c>
      <c r="AZ10" s="579">
        <f t="shared" si="22"/>
        <v>5.6083012904050884E-2</v>
      </c>
      <c r="BA10" s="579">
        <f t="shared" si="22"/>
        <v>5.6083012904050884E-2</v>
      </c>
      <c r="BB10" s="579">
        <f t="shared" si="22"/>
        <v>5.6083012904050884E-2</v>
      </c>
      <c r="BC10" s="579">
        <f t="shared" si="22"/>
        <v>5.6083012904050884E-2</v>
      </c>
      <c r="BD10" s="579">
        <f t="shared" si="22"/>
        <v>5.6083012904050884E-2</v>
      </c>
      <c r="BE10" s="579">
        <f t="shared" si="22"/>
        <v>5.6083012904050884E-2</v>
      </c>
      <c r="BF10" s="579">
        <f t="shared" si="22"/>
        <v>5.6083012904050884E-2</v>
      </c>
      <c r="BG10" s="579">
        <f t="shared" si="22"/>
        <v>5.6083012904050884E-2</v>
      </c>
      <c r="BH10" s="579">
        <f t="shared" si="22"/>
        <v>5.6083012904050884E-2</v>
      </c>
      <c r="BI10" s="579">
        <f t="shared" si="22"/>
        <v>5.6083012904050884E-2</v>
      </c>
      <c r="BJ10" s="579">
        <f t="shared" si="22"/>
        <v>5.6083012904050884E-2</v>
      </c>
      <c r="BK10" s="582">
        <f t="shared" si="22"/>
        <v>5.6083012904050884E-2</v>
      </c>
      <c r="BL10" s="579">
        <f t="shared" si="22"/>
        <v>5.6083012904050884E-2</v>
      </c>
      <c r="BM10" s="579">
        <f t="shared" si="22"/>
        <v>5.6083012904050884E-2</v>
      </c>
      <c r="BN10" s="579">
        <f t="shared" si="22"/>
        <v>5.6083012904050884E-2</v>
      </c>
      <c r="BO10" s="579">
        <f t="shared" si="22"/>
        <v>5.6083012904050884E-2</v>
      </c>
      <c r="BP10" s="579">
        <f t="shared" si="22"/>
        <v>5.6083012904050884E-2</v>
      </c>
      <c r="BQ10" s="579">
        <f t="shared" si="22"/>
        <v>5.6083012904050884E-2</v>
      </c>
      <c r="BR10" s="579">
        <f t="shared" si="22"/>
        <v>5.6083012904050884E-2</v>
      </c>
      <c r="BS10" s="579">
        <f t="shared" si="22"/>
        <v>5.6083012904050884E-2</v>
      </c>
      <c r="BT10" s="579">
        <f t="shared" si="22"/>
        <v>5.6083012904050884E-2</v>
      </c>
      <c r="BU10" s="579">
        <f t="shared" si="22"/>
        <v>5.6083012904050884E-2</v>
      </c>
      <c r="BV10" s="579">
        <f t="shared" si="22"/>
        <v>5.6083012904050884E-2</v>
      </c>
      <c r="BW10" s="582">
        <f t="shared" si="22"/>
        <v>5.6083012904050884E-2</v>
      </c>
      <c r="BX10" s="579">
        <f t="shared" si="22"/>
        <v>5.6083012904050884E-2</v>
      </c>
      <c r="BY10" s="579">
        <f t="shared" si="22"/>
        <v>5.6083012904050884E-2</v>
      </c>
      <c r="BZ10" s="579">
        <f t="shared" si="22"/>
        <v>5.6083012904050884E-2</v>
      </c>
      <c r="CA10" s="579">
        <f t="shared" si="22"/>
        <v>5.6083012904050884E-2</v>
      </c>
      <c r="CB10" s="579">
        <f t="shared" si="22"/>
        <v>5.6083012904050884E-2</v>
      </c>
      <c r="CC10" s="579">
        <f t="shared" si="22"/>
        <v>5.6083012904050884E-2</v>
      </c>
      <c r="CD10" s="579">
        <f t="shared" si="22"/>
        <v>5.6083012904050884E-2</v>
      </c>
      <c r="CE10" s="579">
        <f t="shared" si="22"/>
        <v>5.6083012904050884E-2</v>
      </c>
      <c r="CF10" s="579">
        <f t="shared" si="22"/>
        <v>5.6083012904050884E-2</v>
      </c>
      <c r="CG10" s="579">
        <f t="shared" si="22"/>
        <v>5.6083012904050884E-2</v>
      </c>
      <c r="CH10" s="579">
        <f t="shared" si="22"/>
        <v>5.6083012904050884E-2</v>
      </c>
      <c r="CI10" s="582">
        <f t="shared" si="22"/>
        <v>5.6083012904050884E-2</v>
      </c>
      <c r="CJ10" s="579">
        <f t="shared" si="22"/>
        <v>5.6083012904050884E-2</v>
      </c>
      <c r="CK10" s="579">
        <f t="shared" si="22"/>
        <v>5.6083012904050884E-2</v>
      </c>
      <c r="CL10" s="579">
        <f t="shared" si="22"/>
        <v>5.6083012904050884E-2</v>
      </c>
      <c r="CM10" s="579">
        <f t="shared" si="22"/>
        <v>5.6083012904050884E-2</v>
      </c>
      <c r="CN10" s="579">
        <f t="shared" si="22"/>
        <v>5.6083012904050884E-2</v>
      </c>
      <c r="CO10" s="579">
        <f t="shared" si="22"/>
        <v>5.6083012904050884E-2</v>
      </c>
      <c r="CP10" s="579">
        <f t="shared" si="22"/>
        <v>5.6083012904050884E-2</v>
      </c>
      <c r="CQ10" s="579">
        <f t="shared" si="22"/>
        <v>5.6083012904050884E-2</v>
      </c>
      <c r="CR10" s="579">
        <f t="shared" si="22"/>
        <v>5.6083012904050884E-2</v>
      </c>
      <c r="CS10" s="579">
        <f t="shared" si="22"/>
        <v>5.6083012904050884E-2</v>
      </c>
      <c r="CT10" s="579">
        <f t="shared" si="22"/>
        <v>5.6083012904050884E-2</v>
      </c>
      <c r="CU10" s="582">
        <f t="shared" si="22"/>
        <v>5.6083012904050884E-2</v>
      </c>
      <c r="CV10" s="579">
        <f t="shared" si="22"/>
        <v>5.6083012904050884E-2</v>
      </c>
      <c r="CW10" s="579">
        <f t="shared" si="22"/>
        <v>5.6083012904050884E-2</v>
      </c>
      <c r="CX10" s="579">
        <f t="shared" ref="CX10:DG10" si="23">+CW10</f>
        <v>5.6083012904050884E-2</v>
      </c>
      <c r="CY10" s="579">
        <f t="shared" si="23"/>
        <v>5.6083012904050884E-2</v>
      </c>
      <c r="CZ10" s="579">
        <f t="shared" si="23"/>
        <v>5.6083012904050884E-2</v>
      </c>
      <c r="DA10" s="579">
        <f t="shared" si="23"/>
        <v>5.6083012904050884E-2</v>
      </c>
      <c r="DB10" s="579">
        <f t="shared" si="23"/>
        <v>5.6083012904050884E-2</v>
      </c>
      <c r="DC10" s="579">
        <f t="shared" si="23"/>
        <v>5.6083012904050884E-2</v>
      </c>
      <c r="DD10" s="579">
        <f t="shared" si="23"/>
        <v>5.6083012904050884E-2</v>
      </c>
      <c r="DE10" s="579">
        <f t="shared" si="23"/>
        <v>5.6083012904050884E-2</v>
      </c>
      <c r="DF10" s="579">
        <f t="shared" si="23"/>
        <v>5.6083012904050884E-2</v>
      </c>
      <c r="DG10" s="579">
        <f t="shared" si="23"/>
        <v>5.6083012904050884E-2</v>
      </c>
    </row>
    <row r="11" spans="1:114" s="578" customFormat="1" hidden="1" x14ac:dyDescent="0.3">
      <c r="A11" s="576"/>
      <c r="B11" s="583"/>
      <c r="C11" s="601" t="s">
        <v>345</v>
      </c>
      <c r="W11" s="579"/>
      <c r="X11" s="579"/>
      <c r="Y11" s="579"/>
      <c r="Z11" s="579"/>
      <c r="AA11" s="579"/>
      <c r="AB11" s="579">
        <f>+AB8/AB9</f>
        <v>0</v>
      </c>
      <c r="AC11" s="579">
        <f t="shared" ref="AC11:AI11" si="24">+AC8/AC9</f>
        <v>-9.6349823976283125E-3</v>
      </c>
      <c r="AD11" s="579">
        <f t="shared" si="24"/>
        <v>-3.7405504467061555E-2</v>
      </c>
      <c r="AE11" s="579">
        <f t="shared" si="24"/>
        <v>-1.0234105155430473E-2</v>
      </c>
      <c r="AF11" s="579">
        <f t="shared" si="24"/>
        <v>-3.7276341948310138E-3</v>
      </c>
      <c r="AG11" s="579">
        <f t="shared" si="24"/>
        <v>-2.516074923119933E-2</v>
      </c>
      <c r="AH11" s="579">
        <f t="shared" si="24"/>
        <v>-4.9871166154101905E-3</v>
      </c>
      <c r="AI11" s="579">
        <f t="shared" si="24"/>
        <v>-3.5640849897189859E-2</v>
      </c>
      <c r="AJ11" s="579">
        <f t="shared" ref="AJ11:AK11" si="25">+AJ8/AJ9</f>
        <v>-6.8791128442602975E-2</v>
      </c>
      <c r="AK11" s="580">
        <f t="shared" si="25"/>
        <v>-1.753930102637391E-2</v>
      </c>
      <c r="AL11" s="581">
        <f>+AVERAGE(AF11:AK11)</f>
        <v>-2.5974463234601213E-2</v>
      </c>
      <c r="AM11" s="588">
        <f t="shared" ref="AM11:CW11" si="26">+AL11</f>
        <v>-2.5974463234601213E-2</v>
      </c>
      <c r="AN11" s="579">
        <f t="shared" si="26"/>
        <v>-2.5974463234601213E-2</v>
      </c>
      <c r="AO11" s="579">
        <f t="shared" si="26"/>
        <v>-2.5974463234601213E-2</v>
      </c>
      <c r="AP11" s="579">
        <f t="shared" si="26"/>
        <v>-2.5974463234601213E-2</v>
      </c>
      <c r="AQ11" s="579">
        <f t="shared" si="26"/>
        <v>-2.5974463234601213E-2</v>
      </c>
      <c r="AR11" s="579">
        <f t="shared" si="26"/>
        <v>-2.5974463234601213E-2</v>
      </c>
      <c r="AS11" s="579">
        <f t="shared" si="26"/>
        <v>-2.5974463234601213E-2</v>
      </c>
      <c r="AT11" s="579">
        <f t="shared" si="26"/>
        <v>-2.5974463234601213E-2</v>
      </c>
      <c r="AU11" s="579">
        <f t="shared" si="26"/>
        <v>-2.5974463234601213E-2</v>
      </c>
      <c r="AV11" s="579">
        <f t="shared" si="26"/>
        <v>-2.5974463234601213E-2</v>
      </c>
      <c r="AW11" s="579">
        <f t="shared" si="26"/>
        <v>-2.5974463234601213E-2</v>
      </c>
      <c r="AX11" s="579">
        <f t="shared" si="26"/>
        <v>-2.5974463234601213E-2</v>
      </c>
      <c r="AY11" s="582">
        <f t="shared" si="26"/>
        <v>-2.5974463234601213E-2</v>
      </c>
      <c r="AZ11" s="579">
        <f t="shared" si="26"/>
        <v>-2.5974463234601213E-2</v>
      </c>
      <c r="BA11" s="579">
        <f t="shared" si="26"/>
        <v>-2.5974463234601213E-2</v>
      </c>
      <c r="BB11" s="579">
        <f t="shared" si="26"/>
        <v>-2.5974463234601213E-2</v>
      </c>
      <c r="BC11" s="579">
        <f t="shared" si="26"/>
        <v>-2.5974463234601213E-2</v>
      </c>
      <c r="BD11" s="579">
        <f t="shared" si="26"/>
        <v>-2.5974463234601213E-2</v>
      </c>
      <c r="BE11" s="579">
        <f t="shared" si="26"/>
        <v>-2.5974463234601213E-2</v>
      </c>
      <c r="BF11" s="579">
        <f t="shared" si="26"/>
        <v>-2.5974463234601213E-2</v>
      </c>
      <c r="BG11" s="579">
        <f t="shared" si="26"/>
        <v>-2.5974463234601213E-2</v>
      </c>
      <c r="BH11" s="579">
        <f t="shared" si="26"/>
        <v>-2.5974463234601213E-2</v>
      </c>
      <c r="BI11" s="579">
        <f t="shared" si="26"/>
        <v>-2.5974463234601213E-2</v>
      </c>
      <c r="BJ11" s="579">
        <f t="shared" si="26"/>
        <v>-2.5974463234601213E-2</v>
      </c>
      <c r="BK11" s="582">
        <f t="shared" si="26"/>
        <v>-2.5974463234601213E-2</v>
      </c>
      <c r="BL11" s="579">
        <f t="shared" si="26"/>
        <v>-2.5974463234601213E-2</v>
      </c>
      <c r="BM11" s="579">
        <f t="shared" si="26"/>
        <v>-2.5974463234601213E-2</v>
      </c>
      <c r="BN11" s="579">
        <f t="shared" si="26"/>
        <v>-2.5974463234601213E-2</v>
      </c>
      <c r="BO11" s="579">
        <f t="shared" si="26"/>
        <v>-2.5974463234601213E-2</v>
      </c>
      <c r="BP11" s="579">
        <f t="shared" si="26"/>
        <v>-2.5974463234601213E-2</v>
      </c>
      <c r="BQ11" s="579">
        <f t="shared" si="26"/>
        <v>-2.5974463234601213E-2</v>
      </c>
      <c r="BR11" s="579">
        <f t="shared" si="26"/>
        <v>-2.5974463234601213E-2</v>
      </c>
      <c r="BS11" s="579">
        <f t="shared" si="26"/>
        <v>-2.5974463234601213E-2</v>
      </c>
      <c r="BT11" s="579">
        <f t="shared" si="26"/>
        <v>-2.5974463234601213E-2</v>
      </c>
      <c r="BU11" s="579">
        <f t="shared" si="26"/>
        <v>-2.5974463234601213E-2</v>
      </c>
      <c r="BV11" s="579">
        <f t="shared" si="26"/>
        <v>-2.5974463234601213E-2</v>
      </c>
      <c r="BW11" s="582">
        <f t="shared" si="26"/>
        <v>-2.5974463234601213E-2</v>
      </c>
      <c r="BX11" s="579">
        <f t="shared" si="26"/>
        <v>-2.5974463234601213E-2</v>
      </c>
      <c r="BY11" s="579">
        <f t="shared" si="26"/>
        <v>-2.5974463234601213E-2</v>
      </c>
      <c r="BZ11" s="579">
        <f t="shared" si="26"/>
        <v>-2.5974463234601213E-2</v>
      </c>
      <c r="CA11" s="579">
        <f t="shared" si="26"/>
        <v>-2.5974463234601213E-2</v>
      </c>
      <c r="CB11" s="579">
        <f t="shared" si="26"/>
        <v>-2.5974463234601213E-2</v>
      </c>
      <c r="CC11" s="579">
        <f t="shared" si="26"/>
        <v>-2.5974463234601213E-2</v>
      </c>
      <c r="CD11" s="579">
        <f t="shared" si="26"/>
        <v>-2.5974463234601213E-2</v>
      </c>
      <c r="CE11" s="579">
        <f t="shared" si="26"/>
        <v>-2.5974463234601213E-2</v>
      </c>
      <c r="CF11" s="579">
        <f t="shared" si="26"/>
        <v>-2.5974463234601213E-2</v>
      </c>
      <c r="CG11" s="579">
        <f t="shared" si="26"/>
        <v>-2.5974463234601213E-2</v>
      </c>
      <c r="CH11" s="579">
        <f t="shared" si="26"/>
        <v>-2.5974463234601213E-2</v>
      </c>
      <c r="CI11" s="582">
        <f t="shared" si="26"/>
        <v>-2.5974463234601213E-2</v>
      </c>
      <c r="CJ11" s="579">
        <f t="shared" si="26"/>
        <v>-2.5974463234601213E-2</v>
      </c>
      <c r="CK11" s="579">
        <f t="shared" si="26"/>
        <v>-2.5974463234601213E-2</v>
      </c>
      <c r="CL11" s="579">
        <f t="shared" si="26"/>
        <v>-2.5974463234601213E-2</v>
      </c>
      <c r="CM11" s="579">
        <f t="shared" si="26"/>
        <v>-2.5974463234601213E-2</v>
      </c>
      <c r="CN11" s="579">
        <f t="shared" si="26"/>
        <v>-2.5974463234601213E-2</v>
      </c>
      <c r="CO11" s="579">
        <f t="shared" si="26"/>
        <v>-2.5974463234601213E-2</v>
      </c>
      <c r="CP11" s="579">
        <f t="shared" si="26"/>
        <v>-2.5974463234601213E-2</v>
      </c>
      <c r="CQ11" s="579">
        <f t="shared" si="26"/>
        <v>-2.5974463234601213E-2</v>
      </c>
      <c r="CR11" s="579">
        <f t="shared" si="26"/>
        <v>-2.5974463234601213E-2</v>
      </c>
      <c r="CS11" s="579">
        <f t="shared" si="26"/>
        <v>-2.5974463234601213E-2</v>
      </c>
      <c r="CT11" s="579">
        <f t="shared" si="26"/>
        <v>-2.5974463234601213E-2</v>
      </c>
      <c r="CU11" s="582">
        <f t="shared" si="26"/>
        <v>-2.5974463234601213E-2</v>
      </c>
      <c r="CV11" s="579">
        <f t="shared" si="26"/>
        <v>-2.5974463234601213E-2</v>
      </c>
      <c r="CW11" s="579">
        <f t="shared" si="26"/>
        <v>-2.5974463234601213E-2</v>
      </c>
      <c r="CX11" s="579">
        <f t="shared" ref="CX11:DG11" si="27">+CW11</f>
        <v>-2.5974463234601213E-2</v>
      </c>
      <c r="CY11" s="579">
        <f t="shared" si="27"/>
        <v>-2.5974463234601213E-2</v>
      </c>
      <c r="CZ11" s="579">
        <f t="shared" si="27"/>
        <v>-2.5974463234601213E-2</v>
      </c>
      <c r="DA11" s="579">
        <f t="shared" si="27"/>
        <v>-2.5974463234601213E-2</v>
      </c>
      <c r="DB11" s="579">
        <f t="shared" si="27"/>
        <v>-2.5974463234601213E-2</v>
      </c>
      <c r="DC11" s="579">
        <f t="shared" si="27"/>
        <v>-2.5974463234601213E-2</v>
      </c>
      <c r="DD11" s="579">
        <f t="shared" si="27"/>
        <v>-2.5974463234601213E-2</v>
      </c>
      <c r="DE11" s="579">
        <f t="shared" si="27"/>
        <v>-2.5974463234601213E-2</v>
      </c>
      <c r="DF11" s="579">
        <f t="shared" si="27"/>
        <v>-2.5974463234601213E-2</v>
      </c>
      <c r="DG11" s="579">
        <f t="shared" si="27"/>
        <v>-2.5974463234601213E-2</v>
      </c>
    </row>
    <row r="12" spans="1:114" s="114" customFormat="1" hidden="1" x14ac:dyDescent="0.3">
      <c r="B12" s="115" t="s">
        <v>318</v>
      </c>
      <c r="C12" s="560"/>
      <c r="D12" s="116">
        <f>0</f>
        <v>0</v>
      </c>
      <c r="E12" s="116">
        <f>0</f>
        <v>0</v>
      </c>
      <c r="F12" s="116">
        <f>0</f>
        <v>0</v>
      </c>
      <c r="G12" s="116">
        <f>0</f>
        <v>0</v>
      </c>
      <c r="H12" s="116">
        <f>0</f>
        <v>0</v>
      </c>
      <c r="I12" s="116">
        <f>0</f>
        <v>0</v>
      </c>
      <c r="J12" s="116">
        <f>0</f>
        <v>0</v>
      </c>
      <c r="K12" s="116">
        <v>0</v>
      </c>
      <c r="L12" s="116">
        <v>0</v>
      </c>
      <c r="M12" s="116"/>
      <c r="N12" s="116">
        <v>0</v>
      </c>
      <c r="O12" s="116">
        <v>0</v>
      </c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490"/>
      <c r="AL12" s="116">
        <f>AK12</f>
        <v>0</v>
      </c>
      <c r="AM12" s="249">
        <f t="shared" ref="AM12:CA12" si="28">AL12</f>
        <v>0</v>
      </c>
      <c r="AN12" s="114">
        <f t="shared" si="28"/>
        <v>0</v>
      </c>
      <c r="AO12" s="114">
        <f t="shared" si="28"/>
        <v>0</v>
      </c>
      <c r="AP12" s="114">
        <f t="shared" si="28"/>
        <v>0</v>
      </c>
      <c r="AQ12" s="114">
        <f t="shared" si="28"/>
        <v>0</v>
      </c>
      <c r="AR12" s="114">
        <f t="shared" si="28"/>
        <v>0</v>
      </c>
      <c r="AS12" s="114">
        <f t="shared" si="28"/>
        <v>0</v>
      </c>
      <c r="AT12" s="114">
        <f t="shared" si="28"/>
        <v>0</v>
      </c>
      <c r="AU12" s="114">
        <f t="shared" si="28"/>
        <v>0</v>
      </c>
      <c r="AV12" s="114">
        <f t="shared" si="28"/>
        <v>0</v>
      </c>
      <c r="AW12" s="114">
        <f t="shared" si="28"/>
        <v>0</v>
      </c>
      <c r="AX12" s="114">
        <f t="shared" si="28"/>
        <v>0</v>
      </c>
      <c r="AY12" s="270">
        <f t="shared" si="28"/>
        <v>0</v>
      </c>
      <c r="AZ12" s="114">
        <f t="shared" si="28"/>
        <v>0</v>
      </c>
      <c r="BA12" s="114">
        <f t="shared" si="28"/>
        <v>0</v>
      </c>
      <c r="BB12" s="114">
        <f t="shared" si="28"/>
        <v>0</v>
      </c>
      <c r="BC12" s="114">
        <f t="shared" si="28"/>
        <v>0</v>
      </c>
      <c r="BD12" s="114">
        <f t="shared" si="28"/>
        <v>0</v>
      </c>
      <c r="BE12" s="114">
        <f t="shared" si="28"/>
        <v>0</v>
      </c>
      <c r="BF12" s="114">
        <f t="shared" si="28"/>
        <v>0</v>
      </c>
      <c r="BG12" s="114">
        <f t="shared" si="28"/>
        <v>0</v>
      </c>
      <c r="BH12" s="114">
        <f t="shared" si="28"/>
        <v>0</v>
      </c>
      <c r="BI12" s="114">
        <f t="shared" si="28"/>
        <v>0</v>
      </c>
      <c r="BJ12" s="114">
        <f t="shared" si="28"/>
        <v>0</v>
      </c>
      <c r="BK12" s="270">
        <f t="shared" si="28"/>
        <v>0</v>
      </c>
      <c r="BL12" s="114">
        <f t="shared" si="28"/>
        <v>0</v>
      </c>
      <c r="BM12" s="114">
        <f t="shared" si="28"/>
        <v>0</v>
      </c>
      <c r="BN12" s="114">
        <f t="shared" si="28"/>
        <v>0</v>
      </c>
      <c r="BO12" s="114">
        <f t="shared" si="28"/>
        <v>0</v>
      </c>
      <c r="BP12" s="114">
        <f t="shared" si="28"/>
        <v>0</v>
      </c>
      <c r="BQ12" s="114">
        <f t="shared" si="28"/>
        <v>0</v>
      </c>
      <c r="BR12" s="114">
        <f t="shared" si="28"/>
        <v>0</v>
      </c>
      <c r="BS12" s="114">
        <f t="shared" si="28"/>
        <v>0</v>
      </c>
      <c r="BT12" s="114">
        <f t="shared" si="28"/>
        <v>0</v>
      </c>
      <c r="BU12" s="114">
        <f t="shared" si="28"/>
        <v>0</v>
      </c>
      <c r="BV12" s="114">
        <f t="shared" si="28"/>
        <v>0</v>
      </c>
      <c r="BW12" s="270">
        <f t="shared" si="28"/>
        <v>0</v>
      </c>
      <c r="BX12" s="114">
        <f t="shared" si="28"/>
        <v>0</v>
      </c>
      <c r="BY12" s="114">
        <f t="shared" si="28"/>
        <v>0</v>
      </c>
      <c r="BZ12" s="114">
        <f t="shared" si="28"/>
        <v>0</v>
      </c>
      <c r="CA12" s="114">
        <f t="shared" si="28"/>
        <v>0</v>
      </c>
      <c r="CB12" s="114">
        <f t="shared" ref="CB12:DG12" si="29">CA12</f>
        <v>0</v>
      </c>
      <c r="CC12" s="114">
        <f t="shared" si="29"/>
        <v>0</v>
      </c>
      <c r="CD12" s="114">
        <f t="shared" si="29"/>
        <v>0</v>
      </c>
      <c r="CE12" s="114">
        <f t="shared" si="29"/>
        <v>0</v>
      </c>
      <c r="CF12" s="114">
        <f t="shared" si="29"/>
        <v>0</v>
      </c>
      <c r="CG12" s="114">
        <f t="shared" si="29"/>
        <v>0</v>
      </c>
      <c r="CH12" s="114">
        <f t="shared" si="29"/>
        <v>0</v>
      </c>
      <c r="CI12" s="270">
        <f t="shared" si="29"/>
        <v>0</v>
      </c>
      <c r="CJ12" s="114">
        <f t="shared" si="29"/>
        <v>0</v>
      </c>
      <c r="CK12" s="114">
        <f t="shared" si="29"/>
        <v>0</v>
      </c>
      <c r="CL12" s="114">
        <f t="shared" si="29"/>
        <v>0</v>
      </c>
      <c r="CM12" s="114">
        <f t="shared" si="29"/>
        <v>0</v>
      </c>
      <c r="CN12" s="114">
        <f t="shared" si="29"/>
        <v>0</v>
      </c>
      <c r="CO12" s="114">
        <f t="shared" si="29"/>
        <v>0</v>
      </c>
      <c r="CP12" s="114">
        <f t="shared" si="29"/>
        <v>0</v>
      </c>
      <c r="CQ12" s="114">
        <f t="shared" si="29"/>
        <v>0</v>
      </c>
      <c r="CR12" s="114">
        <f t="shared" si="29"/>
        <v>0</v>
      </c>
      <c r="CS12" s="114">
        <f t="shared" si="29"/>
        <v>0</v>
      </c>
      <c r="CT12" s="114">
        <f t="shared" si="29"/>
        <v>0</v>
      </c>
      <c r="CU12" s="270">
        <f t="shared" si="29"/>
        <v>0</v>
      </c>
      <c r="CV12" s="114">
        <f t="shared" si="29"/>
        <v>0</v>
      </c>
      <c r="CW12" s="114">
        <f t="shared" si="29"/>
        <v>0</v>
      </c>
      <c r="CX12" s="114">
        <f t="shared" si="29"/>
        <v>0</v>
      </c>
      <c r="CY12" s="114">
        <f t="shared" si="29"/>
        <v>0</v>
      </c>
      <c r="CZ12" s="114">
        <f t="shared" si="29"/>
        <v>0</v>
      </c>
      <c r="DA12" s="114">
        <f t="shared" si="29"/>
        <v>0</v>
      </c>
      <c r="DB12" s="114">
        <f t="shared" si="29"/>
        <v>0</v>
      </c>
      <c r="DC12" s="114">
        <f t="shared" si="29"/>
        <v>0</v>
      </c>
      <c r="DD12" s="114">
        <f t="shared" si="29"/>
        <v>0</v>
      </c>
      <c r="DE12" s="114">
        <f t="shared" si="29"/>
        <v>0</v>
      </c>
      <c r="DF12" s="114">
        <f t="shared" si="29"/>
        <v>0</v>
      </c>
      <c r="DG12" s="114">
        <f t="shared" si="29"/>
        <v>0</v>
      </c>
    </row>
    <row r="13" spans="1:114" s="3" customFormat="1" hidden="1" x14ac:dyDescent="0.3">
      <c r="B13" s="4" t="s">
        <v>2</v>
      </c>
      <c r="C13" s="561"/>
      <c r="D13" s="56">
        <f t="shared" ref="D13:J13" si="30">(D9)+(D12)</f>
        <v>0</v>
      </c>
      <c r="E13" s="56">
        <f t="shared" si="30"/>
        <v>0</v>
      </c>
      <c r="F13" s="56">
        <f t="shared" si="30"/>
        <v>0</v>
      </c>
      <c r="G13" s="56">
        <f t="shared" si="30"/>
        <v>0</v>
      </c>
      <c r="H13" s="56">
        <f t="shared" si="30"/>
        <v>0</v>
      </c>
      <c r="I13" s="56">
        <f t="shared" si="30"/>
        <v>0</v>
      </c>
      <c r="J13" s="56">
        <f t="shared" si="30"/>
        <v>0</v>
      </c>
      <c r="K13" s="56">
        <f t="shared" ref="K13:P13" si="31">K12+K9</f>
        <v>0</v>
      </c>
      <c r="L13" s="56">
        <f t="shared" si="31"/>
        <v>0</v>
      </c>
      <c r="M13" s="56">
        <f t="shared" si="31"/>
        <v>0</v>
      </c>
      <c r="N13" s="56">
        <f t="shared" si="31"/>
        <v>0</v>
      </c>
      <c r="O13" s="56">
        <f t="shared" si="31"/>
        <v>0</v>
      </c>
      <c r="P13" s="56">
        <f t="shared" si="31"/>
        <v>0</v>
      </c>
      <c r="Q13" s="56">
        <f t="shared" ref="Q13:V13" si="32">Q12+Q9</f>
        <v>0</v>
      </c>
      <c r="R13" s="56">
        <f t="shared" si="32"/>
        <v>0</v>
      </c>
      <c r="S13" s="56">
        <f t="shared" si="32"/>
        <v>0</v>
      </c>
      <c r="T13" s="56">
        <f t="shared" si="32"/>
        <v>0</v>
      </c>
      <c r="U13" s="56">
        <f t="shared" si="32"/>
        <v>0</v>
      </c>
      <c r="V13" s="56">
        <f t="shared" si="32"/>
        <v>0</v>
      </c>
      <c r="W13" s="56">
        <f t="shared" ref="W13:AE13" si="33">W12+W9</f>
        <v>0</v>
      </c>
      <c r="X13" s="56">
        <f t="shared" si="33"/>
        <v>0</v>
      </c>
      <c r="Y13" s="56">
        <f t="shared" si="33"/>
        <v>0</v>
      </c>
      <c r="Z13" s="56">
        <f t="shared" si="33"/>
        <v>0</v>
      </c>
      <c r="AA13" s="56">
        <f t="shared" si="33"/>
        <v>0</v>
      </c>
      <c r="AB13" s="56">
        <f t="shared" si="33"/>
        <v>5728.5</v>
      </c>
      <c r="AC13" s="56">
        <f t="shared" si="33"/>
        <v>6746.25</v>
      </c>
      <c r="AD13" s="56">
        <f t="shared" si="33"/>
        <v>7639.25</v>
      </c>
      <c r="AE13" s="56">
        <f t="shared" si="33"/>
        <v>7817</v>
      </c>
      <c r="AF13" s="56">
        <f t="shared" ref="AF13:AS13" si="34">AF12+AF9</f>
        <v>8048</v>
      </c>
      <c r="AG13" s="56">
        <f t="shared" si="34"/>
        <v>7154</v>
      </c>
      <c r="AH13" s="56">
        <f t="shared" si="34"/>
        <v>6015.5</v>
      </c>
      <c r="AI13" s="56">
        <f t="shared" ref="AI13:AJ13" si="35">AI12+AI9</f>
        <v>7295</v>
      </c>
      <c r="AJ13" s="56">
        <f t="shared" si="35"/>
        <v>4103</v>
      </c>
      <c r="AK13" s="491">
        <f t="shared" ref="AK13" si="36">AK12+AK9</f>
        <v>7697</v>
      </c>
      <c r="AL13" s="56">
        <f t="shared" ref="AL13" si="37">AL12+AL9</f>
        <v>6569.6085756122675</v>
      </c>
      <c r="AM13" s="562">
        <f t="shared" si="34"/>
        <v>7102.2795412024516</v>
      </c>
      <c r="AN13" s="56">
        <f t="shared" si="34"/>
        <v>9559.6748120403736</v>
      </c>
      <c r="AO13" s="56">
        <f t="shared" si="34"/>
        <v>6443.4493424761349</v>
      </c>
      <c r="AP13" s="56">
        <f t="shared" si="34"/>
        <v>8680.6259502294961</v>
      </c>
      <c r="AQ13" s="56">
        <f t="shared" si="34"/>
        <v>13306.620682561064</v>
      </c>
      <c r="AR13" s="56">
        <f t="shared" si="34"/>
        <v>15794.535271580591</v>
      </c>
      <c r="AS13" s="56">
        <f t="shared" si="34"/>
        <v>15479.437883276372</v>
      </c>
      <c r="AT13" s="56">
        <f t="shared" ref="AT13:BY13" si="38">AT12+AT9</f>
        <v>12297.553429491783</v>
      </c>
      <c r="AU13" s="56">
        <f t="shared" si="38"/>
        <v>11194.44803286032</v>
      </c>
      <c r="AV13" s="56">
        <f t="shared" si="38"/>
        <v>10134.426927316841</v>
      </c>
      <c r="AW13" s="56">
        <f t="shared" si="38"/>
        <v>11368.340419471157</v>
      </c>
      <c r="AX13" s="56">
        <f t="shared" si="38"/>
        <v>10345.030858040938</v>
      </c>
      <c r="AY13" s="271">
        <f t="shared" si="38"/>
        <v>12363.57346448795</v>
      </c>
      <c r="AZ13" s="56">
        <f t="shared" si="38"/>
        <v>13891.153741677164</v>
      </c>
      <c r="BA13" s="56">
        <f t="shared" si="38"/>
        <v>9677.4084111999146</v>
      </c>
      <c r="BB13" s="56">
        <f t="shared" si="38"/>
        <v>12831.050232682972</v>
      </c>
      <c r="BC13" s="56">
        <f t="shared" si="38"/>
        <v>17737.442250264907</v>
      </c>
      <c r="BD13" s="56">
        <f t="shared" si="38"/>
        <v>19560.591193507229</v>
      </c>
      <c r="BE13" s="56">
        <f t="shared" si="38"/>
        <v>21390.648224952532</v>
      </c>
      <c r="BF13" s="56">
        <f t="shared" si="38"/>
        <v>17249.181950533362</v>
      </c>
      <c r="BG13" s="56">
        <f t="shared" si="38"/>
        <v>14852.168843597239</v>
      </c>
      <c r="BH13" s="56">
        <f t="shared" si="38"/>
        <v>13552.40582025625</v>
      </c>
      <c r="BI13" s="56">
        <f t="shared" si="38"/>
        <v>14469.068051873386</v>
      </c>
      <c r="BJ13" s="56">
        <f t="shared" si="38"/>
        <v>15969.615724963605</v>
      </c>
      <c r="BK13" s="271">
        <f t="shared" si="38"/>
        <v>17941.900063346206</v>
      </c>
      <c r="BL13" s="56">
        <f t="shared" si="38"/>
        <v>17301.032707444137</v>
      </c>
      <c r="BM13" s="56">
        <f t="shared" si="38"/>
        <v>12679.11783431989</v>
      </c>
      <c r="BN13" s="56">
        <f t="shared" si="38"/>
        <v>17251.387728276401</v>
      </c>
      <c r="BO13" s="56">
        <f t="shared" si="38"/>
        <v>22369.986525124597</v>
      </c>
      <c r="BP13" s="56">
        <f t="shared" si="38"/>
        <v>24455.287966580199</v>
      </c>
      <c r="BQ13" s="56">
        <f t="shared" si="38"/>
        <v>26929.868324996212</v>
      </c>
      <c r="BR13" s="56">
        <f t="shared" si="38"/>
        <v>20982.700539070363</v>
      </c>
      <c r="BS13" s="56">
        <f t="shared" si="38"/>
        <v>19745.183977960256</v>
      </c>
      <c r="BT13" s="56">
        <f t="shared" si="38"/>
        <v>17286.846535171306</v>
      </c>
      <c r="BU13" s="56">
        <f t="shared" si="38"/>
        <v>17461.534398965385</v>
      </c>
      <c r="BV13" s="56">
        <f t="shared" si="38"/>
        <v>21079.892756951955</v>
      </c>
      <c r="BW13" s="271">
        <f t="shared" si="38"/>
        <v>22630.490928956489</v>
      </c>
      <c r="BX13" s="56">
        <f t="shared" si="38"/>
        <v>21713.307912715401</v>
      </c>
      <c r="BY13" s="56">
        <f t="shared" si="38"/>
        <v>16754.644912660049</v>
      </c>
      <c r="BZ13" s="56">
        <f t="shared" ref="BZ13:DE13" si="39">BZ12+BZ9</f>
        <v>21553.316060517471</v>
      </c>
      <c r="CA13" s="56">
        <f t="shared" si="39"/>
        <v>24928.58329258599</v>
      </c>
      <c r="CB13" s="56">
        <f t="shared" si="39"/>
        <v>32627.748456974477</v>
      </c>
      <c r="CC13" s="56">
        <f t="shared" si="39"/>
        <v>32852.204512650984</v>
      </c>
      <c r="CD13" s="56">
        <f t="shared" si="39"/>
        <v>24589.377317044833</v>
      </c>
      <c r="CE13" s="56">
        <f t="shared" si="39"/>
        <v>25415.660036605444</v>
      </c>
      <c r="CF13" s="56">
        <f t="shared" si="39"/>
        <v>20389.902565798719</v>
      </c>
      <c r="CG13" s="56">
        <f t="shared" si="39"/>
        <v>22571.746160922485</v>
      </c>
      <c r="CH13" s="56">
        <f t="shared" si="39"/>
        <v>25941.868021861843</v>
      </c>
      <c r="CI13" s="271">
        <f t="shared" si="39"/>
        <v>25330.643858711217</v>
      </c>
      <c r="CJ13" s="56">
        <f t="shared" si="39"/>
        <v>28925.995838176816</v>
      </c>
      <c r="CK13" s="56">
        <f t="shared" si="39"/>
        <v>19530.562412982432</v>
      </c>
      <c r="CL13" s="56">
        <f t="shared" si="39"/>
        <v>25101.338810720139</v>
      </c>
      <c r="CM13" s="56">
        <f t="shared" si="39"/>
        <v>31425.65738638179</v>
      </c>
      <c r="CN13" s="56">
        <f t="shared" si="39"/>
        <v>38988.511540000836</v>
      </c>
      <c r="CO13" s="56">
        <f t="shared" si="39"/>
        <v>37630.706987218415</v>
      </c>
      <c r="CP13" s="56">
        <f t="shared" si="39"/>
        <v>31081.835713913693</v>
      </c>
      <c r="CQ13" s="56">
        <f t="shared" si="39"/>
        <v>30614.317771365655</v>
      </c>
      <c r="CR13" s="56">
        <f t="shared" si="39"/>
        <v>23559.317472399554</v>
      </c>
      <c r="CS13" s="56">
        <f t="shared" si="39"/>
        <v>28589.563100678919</v>
      </c>
      <c r="CT13" s="56">
        <f t="shared" si="39"/>
        <v>31487.23981002131</v>
      </c>
      <c r="CU13" s="271">
        <f t="shared" si="39"/>
        <v>30771.620723429911</v>
      </c>
      <c r="CV13" s="56">
        <f t="shared" si="39"/>
        <v>35044.956496252686</v>
      </c>
      <c r="CW13" s="56">
        <f t="shared" si="39"/>
        <v>23734.09462775632</v>
      </c>
      <c r="CX13" s="56">
        <f t="shared" si="39"/>
        <v>28851.361591762889</v>
      </c>
      <c r="CY13" s="56">
        <f t="shared" si="39"/>
        <v>39145.200402897179</v>
      </c>
      <c r="CZ13" s="56">
        <f t="shared" si="39"/>
        <v>46146.017874489145</v>
      </c>
      <c r="DA13" s="56">
        <f t="shared" si="39"/>
        <v>42569.737279290828</v>
      </c>
      <c r="DB13" s="56">
        <f t="shared" si="39"/>
        <v>38807.537661749251</v>
      </c>
      <c r="DC13" s="56">
        <f t="shared" si="39"/>
        <v>35040.459989598196</v>
      </c>
      <c r="DD13" s="56">
        <f t="shared" si="39"/>
        <v>29701.379443483092</v>
      </c>
      <c r="DE13" s="56">
        <f t="shared" si="39"/>
        <v>34146.659428373394</v>
      </c>
      <c r="DF13" s="56">
        <f>DF12+DF9</f>
        <v>35816.735283899237</v>
      </c>
      <c r="DG13" s="56">
        <f>DG12+DG9</f>
        <v>38440.671934734346</v>
      </c>
    </row>
    <row r="14" spans="1:114" hidden="1" x14ac:dyDescent="0.3">
      <c r="B14" s="1"/>
      <c r="C14" s="5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492"/>
      <c r="AL14" s="58"/>
      <c r="AM14" s="563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272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272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272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272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272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</row>
    <row r="15" spans="1:114" s="3" customFormat="1" x14ac:dyDescent="0.3">
      <c r="A15" s="146"/>
      <c r="B15" s="146"/>
      <c r="C15" s="564" t="s">
        <v>263</v>
      </c>
      <c r="D15" s="147"/>
      <c r="E15" s="148">
        <v>12</v>
      </c>
      <c r="F15" s="148">
        <v>8</v>
      </c>
      <c r="G15" s="148">
        <v>7</v>
      </c>
      <c r="H15" s="148">
        <v>10</v>
      </c>
      <c r="I15" s="148">
        <v>13</v>
      </c>
      <c r="J15" s="148">
        <v>11</v>
      </c>
      <c r="K15" s="148">
        <v>5</v>
      </c>
      <c r="L15" s="148">
        <v>9</v>
      </c>
      <c r="M15" s="148">
        <v>17</v>
      </c>
      <c r="N15" s="148">
        <v>11</v>
      </c>
      <c r="O15" s="148">
        <v>7</v>
      </c>
      <c r="P15" s="148">
        <v>12</v>
      </c>
      <c r="Q15" s="148">
        <v>10</v>
      </c>
      <c r="R15" s="148">
        <v>10</v>
      </c>
      <c r="S15" s="148">
        <v>7</v>
      </c>
      <c r="T15" s="148">
        <v>9</v>
      </c>
      <c r="U15" s="148">
        <v>12</v>
      </c>
      <c r="V15" s="148">
        <f>99-24</f>
        <v>75</v>
      </c>
      <c r="W15" s="148">
        <v>177</v>
      </c>
      <c r="X15" s="148">
        <v>191</v>
      </c>
      <c r="Y15" s="148">
        <v>190</v>
      </c>
      <c r="Z15" s="148">
        <v>188</v>
      </c>
      <c r="AA15" s="148">
        <v>207</v>
      </c>
      <c r="AB15" s="148">
        <v>67</v>
      </c>
      <c r="AC15" s="148">
        <v>74</v>
      </c>
      <c r="AD15" s="148">
        <v>77</v>
      </c>
      <c r="AE15" s="148">
        <v>78</v>
      </c>
      <c r="AF15" s="148">
        <v>82</v>
      </c>
      <c r="AG15" s="148">
        <v>75</v>
      </c>
      <c r="AH15" s="148">
        <v>66</v>
      </c>
      <c r="AI15" s="148">
        <v>74</v>
      </c>
      <c r="AJ15" s="148">
        <v>48</v>
      </c>
      <c r="AK15" s="493">
        <v>81</v>
      </c>
      <c r="AL15" s="149">
        <f>+AL16*AL26</f>
        <v>80.177126323356731</v>
      </c>
      <c r="AM15" s="565">
        <f t="shared" ref="AM15:CS15" si="40">+AM16*AM26</f>
        <v>86.677974403628895</v>
      </c>
      <c r="AN15" s="149">
        <f t="shared" si="40"/>
        <v>106.01627998834782</v>
      </c>
      <c r="AO15" s="149">
        <f t="shared" si="40"/>
        <v>78.440854250149528</v>
      </c>
      <c r="AP15" s="149">
        <f t="shared" si="40"/>
        <v>100.64347877025079</v>
      </c>
      <c r="AQ15" s="149">
        <f t="shared" si="40"/>
        <v>154.27742237110317</v>
      </c>
      <c r="AR15" s="149">
        <f t="shared" si="40"/>
        <v>191.44613555270837</v>
      </c>
      <c r="AS15" s="149">
        <f t="shared" si="40"/>
        <v>170.92299091850785</v>
      </c>
      <c r="AT15" s="149">
        <f t="shared" si="40"/>
        <v>142.57826159118864</v>
      </c>
      <c r="AU15" s="149">
        <f t="shared" si="40"/>
        <v>135.96923927567298</v>
      </c>
      <c r="AV15" s="149">
        <f t="shared" si="40"/>
        <v>112.15803880271609</v>
      </c>
      <c r="AW15" s="149">
        <f t="shared" si="40"/>
        <v>131.80493367874936</v>
      </c>
      <c r="AX15" s="149">
        <f t="shared" si="40"/>
        <v>133.26738564557942</v>
      </c>
      <c r="AY15" s="150">
        <f t="shared" si="40"/>
        <v>136.51780968571552</v>
      </c>
      <c r="AZ15" s="149">
        <f t="shared" si="40"/>
        <v>153.38525615335428</v>
      </c>
      <c r="BA15" s="149">
        <f t="shared" si="40"/>
        <v>112.20020924388476</v>
      </c>
      <c r="BB15" s="149">
        <f t="shared" si="40"/>
        <v>135.2396745975245</v>
      </c>
      <c r="BC15" s="149">
        <f t="shared" si="40"/>
        <v>195.85573478317355</v>
      </c>
      <c r="BD15" s="149">
        <f t="shared" si="40"/>
        <v>236.55700657374885</v>
      </c>
      <c r="BE15" s="149">
        <f t="shared" si="40"/>
        <v>214.72200734137547</v>
      </c>
      <c r="BF15" s="149">
        <f t="shared" si="40"/>
        <v>182.18333425540769</v>
      </c>
      <c r="BG15" s="149">
        <f t="shared" si="40"/>
        <v>171.80609303825347</v>
      </c>
      <c r="BH15" s="149">
        <f t="shared" si="40"/>
        <v>142.84278526761011</v>
      </c>
      <c r="BI15" s="149">
        <f t="shared" si="40"/>
        <v>167.02866595496684</v>
      </c>
      <c r="BJ15" s="149">
        <f t="shared" si="40"/>
        <v>167.93857540703098</v>
      </c>
      <c r="BK15" s="150">
        <f t="shared" si="40"/>
        <v>172.2724741272124</v>
      </c>
      <c r="BL15" s="149">
        <f t="shared" si="40"/>
        <v>190.60373742585935</v>
      </c>
      <c r="BM15" s="149">
        <f t="shared" si="40"/>
        <v>140.00203100343143</v>
      </c>
      <c r="BN15" s="149">
        <f t="shared" si="40"/>
        <v>165.64239214270444</v>
      </c>
      <c r="BO15" s="149">
        <f t="shared" si="40"/>
        <v>235.24571496302966</v>
      </c>
      <c r="BP15" s="149">
        <f t="shared" si="40"/>
        <v>281.66787759478933</v>
      </c>
      <c r="BQ15" s="149">
        <f t="shared" si="40"/>
        <v>257.4527550710024</v>
      </c>
      <c r="BR15" s="149">
        <f t="shared" si="40"/>
        <v>220.65683341493482</v>
      </c>
      <c r="BS15" s="149">
        <f t="shared" si="40"/>
        <v>207.64294680083395</v>
      </c>
      <c r="BT15" s="149">
        <f t="shared" si="40"/>
        <v>173.52753173250414</v>
      </c>
      <c r="BU15" s="149">
        <f t="shared" si="40"/>
        <v>201.11614880291927</v>
      </c>
      <c r="BV15" s="149">
        <f t="shared" si="40"/>
        <v>201.52629048843716</v>
      </c>
      <c r="BW15" s="150">
        <f t="shared" si="40"/>
        <v>206.94366388866399</v>
      </c>
      <c r="BX15" s="149">
        <f t="shared" si="40"/>
        <v>227.82221869836445</v>
      </c>
      <c r="BY15" s="149">
        <f t="shared" si="40"/>
        <v>167.80385276297807</v>
      </c>
      <c r="BZ15" s="149">
        <f t="shared" si="40"/>
        <v>197.0934792584078</v>
      </c>
      <c r="CA15" s="149">
        <f t="shared" si="40"/>
        <v>274.63569514288577</v>
      </c>
      <c r="CB15" s="149">
        <f t="shared" si="40"/>
        <v>326.77874861582978</v>
      </c>
      <c r="CC15" s="149">
        <f t="shared" si="40"/>
        <v>299.11523410738874</v>
      </c>
      <c r="CD15" s="149">
        <f t="shared" si="40"/>
        <v>257.99875906976996</v>
      </c>
      <c r="CE15" s="149">
        <f t="shared" si="40"/>
        <v>243.47980056341441</v>
      </c>
      <c r="CF15" s="149">
        <f t="shared" si="40"/>
        <v>204.21227819739818</v>
      </c>
      <c r="CG15" s="149">
        <f t="shared" si="40"/>
        <v>236.33988107913675</v>
      </c>
      <c r="CH15" s="149">
        <f t="shared" si="40"/>
        <v>236.19748024988874</v>
      </c>
      <c r="CI15" s="150">
        <f t="shared" si="40"/>
        <v>241.61485365011552</v>
      </c>
      <c r="CJ15" s="149">
        <f t="shared" si="40"/>
        <v>263.91286720503609</v>
      </c>
      <c r="CK15" s="149">
        <f t="shared" si="40"/>
        <v>195.60567452252477</v>
      </c>
      <c r="CL15" s="149">
        <f t="shared" si="40"/>
        <v>228.54456637411118</v>
      </c>
      <c r="CM15" s="149">
        <f t="shared" si="40"/>
        <v>314.0256753227419</v>
      </c>
      <c r="CN15" s="149">
        <f t="shared" si="40"/>
        <v>371.88961963687029</v>
      </c>
      <c r="CO15" s="149">
        <f t="shared" si="40"/>
        <v>341.8459818370157</v>
      </c>
      <c r="CP15" s="149">
        <f t="shared" si="40"/>
        <v>296.47225822929704</v>
      </c>
      <c r="CQ15" s="149">
        <f t="shared" si="40"/>
        <v>279.31665432599493</v>
      </c>
      <c r="CR15" s="149">
        <f t="shared" si="40"/>
        <v>235.9551193679782</v>
      </c>
      <c r="CS15" s="149">
        <f t="shared" si="40"/>
        <v>272.69986278361932</v>
      </c>
      <c r="CT15" s="149">
        <f t="shared" ref="CT15:DG15" si="41">+CT16*CT26</f>
        <v>273.03561937143104</v>
      </c>
      <c r="CU15" s="150">
        <f t="shared" si="41"/>
        <v>279.53646745170317</v>
      </c>
      <c r="CV15" s="149">
        <f t="shared" si="41"/>
        <v>304.51484677504163</v>
      </c>
      <c r="CW15" s="149">
        <f t="shared" si="41"/>
        <v>226.38626289916573</v>
      </c>
      <c r="CX15" s="149">
        <f t="shared" si="41"/>
        <v>262.09239263086147</v>
      </c>
      <c r="CY15" s="149">
        <f t="shared" si="41"/>
        <v>355.60398773481228</v>
      </c>
      <c r="CZ15" s="149">
        <f t="shared" si="41"/>
        <v>419.20102095162008</v>
      </c>
      <c r="DA15" s="149">
        <f t="shared" si="41"/>
        <v>386.71326695312399</v>
      </c>
      <c r="DB15" s="149">
        <f t="shared" si="41"/>
        <v>337.20890439820806</v>
      </c>
      <c r="DC15" s="149">
        <f t="shared" si="41"/>
        <v>318.31558342056775</v>
      </c>
      <c r="DD15" s="149">
        <f t="shared" si="41"/>
        <v>269.8141499499302</v>
      </c>
      <c r="DE15" s="149">
        <f t="shared" si="41"/>
        <v>310.19609391636703</v>
      </c>
      <c r="DF15" s="149">
        <f t="shared" si="41"/>
        <v>309.87375849297325</v>
      </c>
      <c r="DG15" s="150">
        <f t="shared" si="41"/>
        <v>317.4580812532908</v>
      </c>
    </row>
    <row r="16" spans="1:114" x14ac:dyDescent="0.3">
      <c r="A16" s="35"/>
      <c r="B16" s="35"/>
      <c r="C16" s="566" t="s">
        <v>224</v>
      </c>
      <c r="D16" s="15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>
        <v>123</v>
      </c>
      <c r="X16" s="50">
        <v>123</v>
      </c>
      <c r="Y16" s="50">
        <v>129</v>
      </c>
      <c r="Z16" s="50">
        <v>127</v>
      </c>
      <c r="AA16" s="50">
        <v>126</v>
      </c>
      <c r="AB16" s="50">
        <v>55</v>
      </c>
      <c r="AC16" s="50">
        <v>69</v>
      </c>
      <c r="AD16" s="50">
        <v>68</v>
      </c>
      <c r="AE16" s="50">
        <v>66</v>
      </c>
      <c r="AF16" s="50">
        <v>69</v>
      </c>
      <c r="AG16" s="50">
        <v>65</v>
      </c>
      <c r="AH16" s="50">
        <v>54</v>
      </c>
      <c r="AI16" s="50">
        <v>65</v>
      </c>
      <c r="AJ16" s="50">
        <v>42</v>
      </c>
      <c r="AK16" s="494">
        <v>66</v>
      </c>
      <c r="AL16" s="149">
        <f>+AL22*AL25</f>
        <v>68.511632193168566</v>
      </c>
      <c r="AM16" s="565">
        <f t="shared" ref="AM16:CS16" si="42">+AM22*AM25</f>
        <v>74.066629398020069</v>
      </c>
      <c r="AN16" s="149">
        <f t="shared" si="42"/>
        <v>87.028289542673576</v>
      </c>
      <c r="AO16" s="149">
        <f t="shared" si="42"/>
        <v>73.140796530544819</v>
      </c>
      <c r="AP16" s="149">
        <f t="shared" si="42"/>
        <v>88.879955277624077</v>
      </c>
      <c r="AQ16" s="149">
        <f t="shared" si="42"/>
        <v>130.54243431401036</v>
      </c>
      <c r="AR16" s="149">
        <f t="shared" si="42"/>
        <v>161.09491894069365</v>
      </c>
      <c r="AS16" s="149">
        <f t="shared" si="42"/>
        <v>148.13325879604014</v>
      </c>
      <c r="AT16" s="149">
        <f t="shared" si="42"/>
        <v>116.65494130188161</v>
      </c>
      <c r="AU16" s="149">
        <f t="shared" si="42"/>
        <v>119.43243990430736</v>
      </c>
      <c r="AV16" s="149">
        <f t="shared" si="42"/>
        <v>98.138283952376582</v>
      </c>
      <c r="AW16" s="149">
        <f t="shared" si="42"/>
        <v>107.3966126271291</v>
      </c>
      <c r="AX16" s="149">
        <f t="shared" si="42"/>
        <v>113.87744269945586</v>
      </c>
      <c r="AY16" s="150">
        <f t="shared" si="42"/>
        <v>116.65494130188161</v>
      </c>
      <c r="AZ16" s="149">
        <f t="shared" si="42"/>
        <v>125.91326997663411</v>
      </c>
      <c r="BA16" s="149">
        <f t="shared" si="42"/>
        <v>104.61911402470335</v>
      </c>
      <c r="BB16" s="149">
        <f t="shared" si="42"/>
        <v>119.43243990430736</v>
      </c>
      <c r="BC16" s="149">
        <f t="shared" si="42"/>
        <v>165.72408327806991</v>
      </c>
      <c r="BD16" s="149">
        <f t="shared" si="42"/>
        <v>199.05406650717893</v>
      </c>
      <c r="BE16" s="149">
        <f t="shared" si="42"/>
        <v>186.09240636252542</v>
      </c>
      <c r="BF16" s="149">
        <f t="shared" si="42"/>
        <v>149.05909166351537</v>
      </c>
      <c r="BG16" s="149">
        <f t="shared" si="42"/>
        <v>150.91075739846588</v>
      </c>
      <c r="BH16" s="149">
        <f t="shared" si="42"/>
        <v>124.98743710915886</v>
      </c>
      <c r="BI16" s="149">
        <f t="shared" si="42"/>
        <v>136.09743151886187</v>
      </c>
      <c r="BJ16" s="149">
        <f t="shared" si="42"/>
        <v>143.50409445866387</v>
      </c>
      <c r="BK16" s="150">
        <f t="shared" si="42"/>
        <v>147.20742592856487</v>
      </c>
      <c r="BL16" s="149">
        <f t="shared" si="42"/>
        <v>156.46575460331738</v>
      </c>
      <c r="BM16" s="149">
        <f t="shared" si="42"/>
        <v>130.54243431401036</v>
      </c>
      <c r="BN16" s="149">
        <f t="shared" si="42"/>
        <v>146.28159306108964</v>
      </c>
      <c r="BO16" s="149">
        <f t="shared" si="42"/>
        <v>199.05406650717893</v>
      </c>
      <c r="BP16" s="149">
        <f t="shared" si="42"/>
        <v>237.01321407366422</v>
      </c>
      <c r="BQ16" s="149">
        <f t="shared" si="42"/>
        <v>223.12572106153544</v>
      </c>
      <c r="BR16" s="149">
        <f t="shared" si="42"/>
        <v>180.53740915767392</v>
      </c>
      <c r="BS16" s="149">
        <f t="shared" si="42"/>
        <v>182.38907489262442</v>
      </c>
      <c r="BT16" s="149">
        <f t="shared" si="42"/>
        <v>151.83659026594114</v>
      </c>
      <c r="BU16" s="149">
        <f t="shared" si="42"/>
        <v>163.87241754311941</v>
      </c>
      <c r="BV16" s="149">
        <f t="shared" si="42"/>
        <v>172.20491335039665</v>
      </c>
      <c r="BW16" s="150">
        <f t="shared" si="42"/>
        <v>176.83407768777292</v>
      </c>
      <c r="BX16" s="149">
        <f t="shared" si="42"/>
        <v>187.01823923000066</v>
      </c>
      <c r="BY16" s="149">
        <f t="shared" si="42"/>
        <v>156.46575460331738</v>
      </c>
      <c r="BZ16" s="149">
        <f t="shared" si="42"/>
        <v>174.05657908534715</v>
      </c>
      <c r="CA16" s="149">
        <f t="shared" si="42"/>
        <v>232.38404973628795</v>
      </c>
      <c r="CB16" s="149">
        <f t="shared" si="42"/>
        <v>274.97236164014947</v>
      </c>
      <c r="CC16" s="149">
        <f t="shared" si="42"/>
        <v>259.23320289307026</v>
      </c>
      <c r="CD16" s="149">
        <f t="shared" si="42"/>
        <v>211.0898937843572</v>
      </c>
      <c r="CE16" s="149">
        <f t="shared" si="42"/>
        <v>213.86739238678294</v>
      </c>
      <c r="CF16" s="149">
        <f t="shared" si="42"/>
        <v>178.68574342272342</v>
      </c>
      <c r="CG16" s="149">
        <f t="shared" si="42"/>
        <v>192.57323643485216</v>
      </c>
      <c r="CH16" s="149">
        <f t="shared" si="42"/>
        <v>201.8315651096047</v>
      </c>
      <c r="CI16" s="150">
        <f t="shared" si="42"/>
        <v>206.46072944698093</v>
      </c>
      <c r="CJ16" s="149">
        <f t="shared" si="42"/>
        <v>216.6448909892087</v>
      </c>
      <c r="CK16" s="149">
        <f t="shared" si="42"/>
        <v>182.38907489262442</v>
      </c>
      <c r="CL16" s="149">
        <f t="shared" si="42"/>
        <v>201.8315651096047</v>
      </c>
      <c r="CM16" s="149">
        <f t="shared" si="42"/>
        <v>265.714032965397</v>
      </c>
      <c r="CN16" s="149">
        <f t="shared" si="42"/>
        <v>312.93150920663476</v>
      </c>
      <c r="CO16" s="149">
        <f t="shared" si="42"/>
        <v>296.26651759208028</v>
      </c>
      <c r="CP16" s="149">
        <f t="shared" si="42"/>
        <v>242.56821127851572</v>
      </c>
      <c r="CQ16" s="149">
        <f t="shared" si="42"/>
        <v>245.34570988094148</v>
      </c>
      <c r="CR16" s="149">
        <f t="shared" si="42"/>
        <v>206.46072944698093</v>
      </c>
      <c r="CS16" s="149">
        <f t="shared" si="42"/>
        <v>222.19988819406021</v>
      </c>
      <c r="CT16" s="149">
        <f t="shared" ref="CT16:DG16" si="43">+CT22*CT25</f>
        <v>233.30988260376321</v>
      </c>
      <c r="CU16" s="150">
        <f t="shared" si="43"/>
        <v>238.86487980861472</v>
      </c>
      <c r="CV16" s="149">
        <f t="shared" si="43"/>
        <v>249.97487421831772</v>
      </c>
      <c r="CW16" s="149">
        <f t="shared" si="43"/>
        <v>211.0898937843572</v>
      </c>
      <c r="CX16" s="149">
        <f t="shared" si="43"/>
        <v>231.45821686881271</v>
      </c>
      <c r="CY16" s="149">
        <f t="shared" si="43"/>
        <v>300.89568192945654</v>
      </c>
      <c r="CZ16" s="149">
        <f t="shared" si="43"/>
        <v>352.74232250807057</v>
      </c>
      <c r="DA16" s="149">
        <f t="shared" si="43"/>
        <v>335.15149802604083</v>
      </c>
      <c r="DB16" s="149">
        <f t="shared" si="43"/>
        <v>275.89819450762474</v>
      </c>
      <c r="DC16" s="149">
        <f t="shared" si="43"/>
        <v>279.60152597752574</v>
      </c>
      <c r="DD16" s="149">
        <f t="shared" si="43"/>
        <v>236.08738120618895</v>
      </c>
      <c r="DE16" s="149">
        <f t="shared" si="43"/>
        <v>252.75237282074349</v>
      </c>
      <c r="DF16" s="149">
        <f t="shared" si="43"/>
        <v>264.78820009792173</v>
      </c>
      <c r="DG16" s="150">
        <f t="shared" si="43"/>
        <v>271.26903017024847</v>
      </c>
    </row>
    <row r="17" spans="1:111" x14ac:dyDescent="0.3">
      <c r="A17" s="35"/>
      <c r="B17" s="35"/>
      <c r="C17" s="566" t="s">
        <v>266</v>
      </c>
      <c r="D17" s="15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>
        <v>73</v>
      </c>
      <c r="Y17" s="50">
        <v>71</v>
      </c>
      <c r="Z17" s="50">
        <v>72</v>
      </c>
      <c r="AA17" s="50">
        <v>75</v>
      </c>
      <c r="AB17" s="50">
        <v>30</v>
      </c>
      <c r="AC17" s="50">
        <v>34</v>
      </c>
      <c r="AD17" s="50">
        <v>27</v>
      </c>
      <c r="AE17" s="50">
        <v>19</v>
      </c>
      <c r="AF17" s="50">
        <v>30</v>
      </c>
      <c r="AG17" s="50">
        <v>30</v>
      </c>
      <c r="AH17" s="50">
        <v>29</v>
      </c>
      <c r="AI17" s="50">
        <v>34</v>
      </c>
      <c r="AJ17" s="50">
        <v>37</v>
      </c>
      <c r="AK17" s="494">
        <v>29</v>
      </c>
      <c r="AL17" s="149">
        <f>+AK17*(1+AL24)</f>
        <v>30.103595963664979</v>
      </c>
      <c r="AM17" s="565">
        <f t="shared" ref="AM17:CS17" si="44">+AL17*(1+AM24)</f>
        <v>32.54442806882701</v>
      </c>
      <c r="AN17" s="149">
        <f t="shared" si="44"/>
        <v>38.239702980871733</v>
      </c>
      <c r="AO17" s="149">
        <f t="shared" si="44"/>
        <v>32.137622717966671</v>
      </c>
      <c r="AP17" s="149">
        <f t="shared" si="44"/>
        <v>39.053313682592403</v>
      </c>
      <c r="AQ17" s="149">
        <f t="shared" si="44"/>
        <v>57.35955447130759</v>
      </c>
      <c r="AR17" s="149">
        <f t="shared" si="44"/>
        <v>70.784131049698729</v>
      </c>
      <c r="AS17" s="149">
        <f t="shared" si="44"/>
        <v>65.088856137654005</v>
      </c>
      <c r="AT17" s="149">
        <f t="shared" si="44"/>
        <v>51.257474208402527</v>
      </c>
      <c r="AU17" s="149">
        <f t="shared" si="44"/>
        <v>52.477890260983536</v>
      </c>
      <c r="AV17" s="149">
        <f t="shared" si="44"/>
        <v>43.121367191195766</v>
      </c>
      <c r="AW17" s="149">
        <f t="shared" si="44"/>
        <v>47.18942069979915</v>
      </c>
      <c r="AX17" s="149">
        <f t="shared" si="44"/>
        <v>50.037058155821512</v>
      </c>
      <c r="AY17" s="150">
        <f t="shared" si="44"/>
        <v>51.257474208402527</v>
      </c>
      <c r="AZ17" s="149">
        <f t="shared" si="44"/>
        <v>55.325527717005897</v>
      </c>
      <c r="BA17" s="149">
        <f t="shared" si="44"/>
        <v>45.969004647218135</v>
      </c>
      <c r="BB17" s="149">
        <f t="shared" si="44"/>
        <v>52.477890260983536</v>
      </c>
      <c r="BC17" s="149">
        <f t="shared" si="44"/>
        <v>72.818157804000407</v>
      </c>
      <c r="BD17" s="149">
        <f t="shared" si="44"/>
        <v>87.463150434972562</v>
      </c>
      <c r="BE17" s="149">
        <f t="shared" si="44"/>
        <v>81.767875522927838</v>
      </c>
      <c r="BF17" s="149">
        <f t="shared" si="44"/>
        <v>65.49566148851433</v>
      </c>
      <c r="BG17" s="149">
        <f t="shared" si="44"/>
        <v>66.309272190235006</v>
      </c>
      <c r="BH17" s="149">
        <f t="shared" si="44"/>
        <v>54.918722366145566</v>
      </c>
      <c r="BI17" s="149">
        <f t="shared" si="44"/>
        <v>59.800386576469613</v>
      </c>
      <c r="BJ17" s="149">
        <f t="shared" si="44"/>
        <v>63.054829383352313</v>
      </c>
      <c r="BK17" s="150">
        <f t="shared" si="44"/>
        <v>64.682050786793667</v>
      </c>
      <c r="BL17" s="149">
        <f t="shared" si="44"/>
        <v>68.750104295397037</v>
      </c>
      <c r="BM17" s="149">
        <f t="shared" si="44"/>
        <v>57.35955447130759</v>
      </c>
      <c r="BN17" s="149">
        <f t="shared" si="44"/>
        <v>64.275245435933329</v>
      </c>
      <c r="BO17" s="149">
        <f t="shared" si="44"/>
        <v>87.463150434972562</v>
      </c>
      <c r="BP17" s="149">
        <f t="shared" si="44"/>
        <v>104.14216982024639</v>
      </c>
      <c r="BQ17" s="149">
        <f t="shared" si="44"/>
        <v>98.040089557341332</v>
      </c>
      <c r="BR17" s="149">
        <f t="shared" si="44"/>
        <v>79.327043417765807</v>
      </c>
      <c r="BS17" s="149">
        <f t="shared" si="44"/>
        <v>80.140654119486484</v>
      </c>
      <c r="BT17" s="149">
        <f t="shared" si="44"/>
        <v>66.716077541095345</v>
      </c>
      <c r="BU17" s="149">
        <f t="shared" si="44"/>
        <v>72.00454710227973</v>
      </c>
      <c r="BV17" s="149">
        <f t="shared" si="44"/>
        <v>75.665795260022762</v>
      </c>
      <c r="BW17" s="150">
        <f t="shared" si="44"/>
        <v>77.699822014324454</v>
      </c>
      <c r="BX17" s="149">
        <f t="shared" si="44"/>
        <v>82.174680873788162</v>
      </c>
      <c r="BY17" s="149">
        <f t="shared" si="44"/>
        <v>68.750104295397023</v>
      </c>
      <c r="BZ17" s="149">
        <f t="shared" si="44"/>
        <v>76.479405961743439</v>
      </c>
      <c r="CA17" s="149">
        <f t="shared" si="44"/>
        <v>102.10814306594469</v>
      </c>
      <c r="CB17" s="149">
        <f t="shared" si="44"/>
        <v>120.8211892055202</v>
      </c>
      <c r="CC17" s="149">
        <f t="shared" si="44"/>
        <v>113.90549824089449</v>
      </c>
      <c r="CD17" s="149">
        <f t="shared" si="44"/>
        <v>92.751619996156933</v>
      </c>
      <c r="CE17" s="149">
        <f t="shared" si="44"/>
        <v>93.972036048737934</v>
      </c>
      <c r="CF17" s="149">
        <f t="shared" si="44"/>
        <v>78.513432716045116</v>
      </c>
      <c r="CG17" s="149">
        <f t="shared" si="44"/>
        <v>84.615512978950164</v>
      </c>
      <c r="CH17" s="149">
        <f t="shared" si="44"/>
        <v>88.683566487553549</v>
      </c>
      <c r="CI17" s="150">
        <f t="shared" si="44"/>
        <v>90.717593241855226</v>
      </c>
      <c r="CJ17" s="149">
        <f t="shared" si="44"/>
        <v>95.192452101318949</v>
      </c>
      <c r="CK17" s="149">
        <f t="shared" si="44"/>
        <v>80.14065411948647</v>
      </c>
      <c r="CL17" s="149">
        <f t="shared" si="44"/>
        <v>88.683566487553549</v>
      </c>
      <c r="CM17" s="149">
        <f t="shared" si="44"/>
        <v>116.75313569691683</v>
      </c>
      <c r="CN17" s="149">
        <f t="shared" si="44"/>
        <v>137.50020859079402</v>
      </c>
      <c r="CO17" s="149">
        <f t="shared" si="44"/>
        <v>130.17771227530795</v>
      </c>
      <c r="CP17" s="149">
        <f t="shared" si="44"/>
        <v>106.58300192540838</v>
      </c>
      <c r="CQ17" s="149">
        <f t="shared" si="44"/>
        <v>107.8034179779894</v>
      </c>
      <c r="CR17" s="149">
        <f t="shared" si="44"/>
        <v>90.717593241855226</v>
      </c>
      <c r="CS17" s="149">
        <f t="shared" si="44"/>
        <v>97.633284206480965</v>
      </c>
      <c r="CT17" s="149">
        <f t="shared" ref="CT17:DG17" si="45">+CS17*(1+CT24)</f>
        <v>102.51494841680501</v>
      </c>
      <c r="CU17" s="150">
        <f t="shared" si="45"/>
        <v>104.95578052196703</v>
      </c>
      <c r="CV17" s="149">
        <f t="shared" si="45"/>
        <v>109.83744473229109</v>
      </c>
      <c r="CW17" s="149">
        <f t="shared" si="45"/>
        <v>92.751619996156933</v>
      </c>
      <c r="CX17" s="149">
        <f t="shared" si="45"/>
        <v>101.70133771508435</v>
      </c>
      <c r="CY17" s="149">
        <f t="shared" si="45"/>
        <v>132.21173902960965</v>
      </c>
      <c r="CZ17" s="149">
        <f t="shared" si="45"/>
        <v>154.99283867778854</v>
      </c>
      <c r="DA17" s="149">
        <f t="shared" si="45"/>
        <v>147.26353701144214</v>
      </c>
      <c r="DB17" s="149">
        <f t="shared" si="45"/>
        <v>121.22799455638054</v>
      </c>
      <c r="DC17" s="149">
        <f t="shared" si="45"/>
        <v>122.85521595982189</v>
      </c>
      <c r="DD17" s="149">
        <f t="shared" si="45"/>
        <v>103.73536446938603</v>
      </c>
      <c r="DE17" s="149">
        <f t="shared" si="45"/>
        <v>111.05786078487212</v>
      </c>
      <c r="DF17" s="149">
        <f t="shared" si="45"/>
        <v>116.34633034605649</v>
      </c>
      <c r="DG17" s="150">
        <f t="shared" si="45"/>
        <v>119.19396780207884</v>
      </c>
    </row>
    <row r="18" spans="1:111" x14ac:dyDescent="0.3">
      <c r="A18" s="35"/>
      <c r="B18" s="35"/>
      <c r="C18" s="567" t="s">
        <v>309</v>
      </c>
      <c r="D18" s="15"/>
      <c r="E18" s="51">
        <f t="shared" ref="E18:V18" si="46">SUM(E19:E20)</f>
        <v>0</v>
      </c>
      <c r="F18" s="51">
        <f t="shared" si="46"/>
        <v>-4</v>
      </c>
      <c r="G18" s="51">
        <f t="shared" si="46"/>
        <v>-1</v>
      </c>
      <c r="H18" s="51">
        <f t="shared" si="46"/>
        <v>3</v>
      </c>
      <c r="I18" s="51">
        <f t="shared" si="46"/>
        <v>3</v>
      </c>
      <c r="J18" s="51">
        <f t="shared" si="46"/>
        <v>-2</v>
      </c>
      <c r="K18" s="51">
        <f t="shared" si="46"/>
        <v>-6</v>
      </c>
      <c r="L18" s="51">
        <f t="shared" si="46"/>
        <v>4</v>
      </c>
      <c r="M18" s="51">
        <f t="shared" si="46"/>
        <v>8</v>
      </c>
      <c r="N18" s="51">
        <f t="shared" si="46"/>
        <v>-6</v>
      </c>
      <c r="O18" s="51">
        <f t="shared" si="46"/>
        <v>-4</v>
      </c>
      <c r="P18" s="51">
        <f t="shared" si="46"/>
        <v>5</v>
      </c>
      <c r="Q18" s="51">
        <f t="shared" si="46"/>
        <v>-2</v>
      </c>
      <c r="R18" s="51">
        <f t="shared" si="46"/>
        <v>0</v>
      </c>
      <c r="S18" s="51">
        <f t="shared" si="46"/>
        <v>-3</v>
      </c>
      <c r="T18" s="51">
        <f t="shared" si="46"/>
        <v>2</v>
      </c>
      <c r="U18" s="51">
        <f t="shared" si="46"/>
        <v>3</v>
      </c>
      <c r="V18" s="51">
        <f t="shared" si="46"/>
        <v>63</v>
      </c>
      <c r="W18" s="51">
        <f>SUM(W19:W20)</f>
        <v>24</v>
      </c>
      <c r="X18" s="51">
        <f t="shared" ref="X18:CI18" si="47">SUM(X19:X20)</f>
        <v>24</v>
      </c>
      <c r="Y18" s="51">
        <f t="shared" si="47"/>
        <v>3</v>
      </c>
      <c r="Z18" s="51">
        <f t="shared" si="47"/>
        <v>9</v>
      </c>
      <c r="AA18" s="51">
        <f t="shared" si="47"/>
        <v>2</v>
      </c>
      <c r="AB18" s="51">
        <f t="shared" si="47"/>
        <v>0</v>
      </c>
      <c r="AC18" s="51">
        <f t="shared" si="47"/>
        <v>14</v>
      </c>
      <c r="AD18" s="51">
        <f t="shared" si="47"/>
        <v>-1</v>
      </c>
      <c r="AE18" s="51">
        <f t="shared" si="47"/>
        <v>-2</v>
      </c>
      <c r="AF18" s="51">
        <f t="shared" si="47"/>
        <v>3</v>
      </c>
      <c r="AG18" s="51">
        <f t="shared" ref="AG18:AL18" si="48">SUM(AG19:AG20)</f>
        <v>-4</v>
      </c>
      <c r="AH18" s="51">
        <f t="shared" si="48"/>
        <v>-11</v>
      </c>
      <c r="AI18" s="51">
        <f t="shared" si="48"/>
        <v>11</v>
      </c>
      <c r="AJ18" s="51">
        <f t="shared" si="48"/>
        <v>-23</v>
      </c>
      <c r="AK18" s="495">
        <f t="shared" si="48"/>
        <v>24</v>
      </c>
      <c r="AL18" s="61">
        <f t="shared" si="48"/>
        <v>4</v>
      </c>
      <c r="AM18" s="568">
        <f t="shared" si="47"/>
        <v>6</v>
      </c>
      <c r="AN18" s="61">
        <f t="shared" si="47"/>
        <v>14</v>
      </c>
      <c r="AO18" s="61">
        <f t="shared" si="47"/>
        <v>-15</v>
      </c>
      <c r="AP18" s="61">
        <f t="shared" si="47"/>
        <v>17</v>
      </c>
      <c r="AQ18" s="61">
        <f t="shared" si="47"/>
        <v>45</v>
      </c>
      <c r="AR18" s="61">
        <f t="shared" si="47"/>
        <v>33</v>
      </c>
      <c r="AS18" s="61">
        <f t="shared" si="47"/>
        <v>-14</v>
      </c>
      <c r="AT18" s="61">
        <f t="shared" si="47"/>
        <v>-34</v>
      </c>
      <c r="AU18" s="61">
        <f t="shared" si="47"/>
        <v>3</v>
      </c>
      <c r="AV18" s="61">
        <f t="shared" si="47"/>
        <v>-23</v>
      </c>
      <c r="AW18" s="61">
        <f t="shared" si="47"/>
        <v>10</v>
      </c>
      <c r="AX18" s="61">
        <f t="shared" si="47"/>
        <v>7</v>
      </c>
      <c r="AY18" s="141">
        <f t="shared" si="47"/>
        <v>3</v>
      </c>
      <c r="AZ18" s="61">
        <f t="shared" si="47"/>
        <v>10</v>
      </c>
      <c r="BA18" s="61">
        <f t="shared" si="47"/>
        <v>-23</v>
      </c>
      <c r="BB18" s="61">
        <f t="shared" si="47"/>
        <v>16</v>
      </c>
      <c r="BC18" s="61">
        <f t="shared" si="47"/>
        <v>50</v>
      </c>
      <c r="BD18" s="61">
        <f t="shared" si="47"/>
        <v>36</v>
      </c>
      <c r="BE18" s="61">
        <f t="shared" si="47"/>
        <v>-14</v>
      </c>
      <c r="BF18" s="61">
        <f t="shared" si="47"/>
        <v>-40</v>
      </c>
      <c r="BG18" s="61">
        <f t="shared" si="47"/>
        <v>2</v>
      </c>
      <c r="BH18" s="61">
        <f t="shared" si="47"/>
        <v>-28</v>
      </c>
      <c r="BI18" s="61">
        <f t="shared" si="47"/>
        <v>12</v>
      </c>
      <c r="BJ18" s="61">
        <f t="shared" si="47"/>
        <v>8</v>
      </c>
      <c r="BK18" s="141">
        <f t="shared" si="47"/>
        <v>4</v>
      </c>
      <c r="BL18" s="61">
        <f t="shared" si="47"/>
        <v>10</v>
      </c>
      <c r="BM18" s="61">
        <f t="shared" si="47"/>
        <v>-28</v>
      </c>
      <c r="BN18" s="61">
        <f t="shared" si="47"/>
        <v>17</v>
      </c>
      <c r="BO18" s="61">
        <f t="shared" si="47"/>
        <v>57</v>
      </c>
      <c r="BP18" s="61">
        <f t="shared" si="47"/>
        <v>41</v>
      </c>
      <c r="BQ18" s="61">
        <f t="shared" si="47"/>
        <v>-15</v>
      </c>
      <c r="BR18" s="61">
        <f t="shared" si="47"/>
        <v>-46</v>
      </c>
      <c r="BS18" s="61">
        <f t="shared" si="47"/>
        <v>2</v>
      </c>
      <c r="BT18" s="61">
        <f t="shared" si="47"/>
        <v>-33</v>
      </c>
      <c r="BU18" s="61">
        <f t="shared" si="47"/>
        <v>13</v>
      </c>
      <c r="BV18" s="61">
        <f t="shared" si="47"/>
        <v>9</v>
      </c>
      <c r="BW18" s="141">
        <f t="shared" si="47"/>
        <v>5</v>
      </c>
      <c r="BX18" s="61">
        <f t="shared" si="47"/>
        <v>11</v>
      </c>
      <c r="BY18" s="61">
        <f t="shared" si="47"/>
        <v>-33</v>
      </c>
      <c r="BZ18" s="61">
        <f t="shared" si="47"/>
        <v>19</v>
      </c>
      <c r="CA18" s="61">
        <f t="shared" si="47"/>
        <v>63</v>
      </c>
      <c r="CB18" s="61">
        <f t="shared" si="47"/>
        <v>46</v>
      </c>
      <c r="CC18" s="61">
        <f t="shared" si="47"/>
        <v>-17</v>
      </c>
      <c r="CD18" s="61">
        <f t="shared" si="47"/>
        <v>-52</v>
      </c>
      <c r="CE18" s="61">
        <f t="shared" si="47"/>
        <v>3</v>
      </c>
      <c r="CF18" s="61">
        <f t="shared" si="47"/>
        <v>-38</v>
      </c>
      <c r="CG18" s="61">
        <f t="shared" si="47"/>
        <v>15</v>
      </c>
      <c r="CH18" s="61">
        <f t="shared" si="47"/>
        <v>10</v>
      </c>
      <c r="CI18" s="141">
        <f t="shared" si="47"/>
        <v>5</v>
      </c>
      <c r="CJ18" s="61">
        <f t="shared" ref="CJ18:DG18" si="49">SUM(CJ19:CJ20)</f>
        <v>11</v>
      </c>
      <c r="CK18" s="61">
        <f t="shared" si="49"/>
        <v>-37</v>
      </c>
      <c r="CL18" s="61">
        <f t="shared" si="49"/>
        <v>21</v>
      </c>
      <c r="CM18" s="61">
        <f t="shared" si="49"/>
        <v>69</v>
      </c>
      <c r="CN18" s="61">
        <f t="shared" si="49"/>
        <v>51</v>
      </c>
      <c r="CO18" s="61">
        <f t="shared" si="49"/>
        <v>-18</v>
      </c>
      <c r="CP18" s="61">
        <f t="shared" si="49"/>
        <v>-58</v>
      </c>
      <c r="CQ18" s="61">
        <f t="shared" si="49"/>
        <v>3</v>
      </c>
      <c r="CR18" s="61">
        <f t="shared" si="49"/>
        <v>-42</v>
      </c>
      <c r="CS18" s="61">
        <f t="shared" si="49"/>
        <v>17</v>
      </c>
      <c r="CT18" s="61">
        <f t="shared" si="49"/>
        <v>12</v>
      </c>
      <c r="CU18" s="141">
        <f t="shared" si="49"/>
        <v>6</v>
      </c>
      <c r="CV18" s="61">
        <f t="shared" si="49"/>
        <v>12</v>
      </c>
      <c r="CW18" s="61">
        <f t="shared" si="49"/>
        <v>-42</v>
      </c>
      <c r="CX18" s="61">
        <f t="shared" si="49"/>
        <v>22</v>
      </c>
      <c r="CY18" s="61">
        <f t="shared" si="49"/>
        <v>75</v>
      </c>
      <c r="CZ18" s="61">
        <f t="shared" si="49"/>
        <v>56</v>
      </c>
      <c r="DA18" s="61">
        <f t="shared" si="49"/>
        <v>-19</v>
      </c>
      <c r="DB18" s="61">
        <f t="shared" si="49"/>
        <v>-64</v>
      </c>
      <c r="DC18" s="61">
        <f t="shared" si="49"/>
        <v>4</v>
      </c>
      <c r="DD18" s="61">
        <f t="shared" si="49"/>
        <v>-47</v>
      </c>
      <c r="DE18" s="61">
        <f t="shared" si="49"/>
        <v>18</v>
      </c>
      <c r="DF18" s="61">
        <f t="shared" si="49"/>
        <v>13</v>
      </c>
      <c r="DG18" s="141">
        <f t="shared" si="49"/>
        <v>7</v>
      </c>
    </row>
    <row r="19" spans="1:111" x14ac:dyDescent="0.3">
      <c r="A19" s="35"/>
      <c r="B19" s="35"/>
      <c r="C19" s="567" t="s">
        <v>208</v>
      </c>
      <c r="D19" s="15"/>
      <c r="E19" s="51"/>
      <c r="F19" s="51">
        <f>+IF(F15&gt;E15,F15-E15, 0)</f>
        <v>0</v>
      </c>
      <c r="G19" s="51">
        <f t="shared" ref="G19:V19" si="50">+IF(G15&gt;F15,G15-F15, 0)</f>
        <v>0</v>
      </c>
      <c r="H19" s="51">
        <f t="shared" si="50"/>
        <v>3</v>
      </c>
      <c r="I19" s="51">
        <f t="shared" si="50"/>
        <v>3</v>
      </c>
      <c r="J19" s="51">
        <f>+IF(J15&gt;I15,J15-I15, 0)</f>
        <v>0</v>
      </c>
      <c r="K19" s="51">
        <f t="shared" si="50"/>
        <v>0</v>
      </c>
      <c r="L19" s="51">
        <f t="shared" si="50"/>
        <v>4</v>
      </c>
      <c r="M19" s="51">
        <f t="shared" si="50"/>
        <v>8</v>
      </c>
      <c r="N19" s="51">
        <f t="shared" si="50"/>
        <v>0</v>
      </c>
      <c r="O19" s="51">
        <f t="shared" si="50"/>
        <v>0</v>
      </c>
      <c r="P19" s="51">
        <f>+IF(P15&gt;O15,P15-O15, 0)</f>
        <v>5</v>
      </c>
      <c r="Q19" s="51">
        <f t="shared" si="50"/>
        <v>0</v>
      </c>
      <c r="R19" s="51">
        <f t="shared" si="50"/>
        <v>0</v>
      </c>
      <c r="S19" s="51">
        <f t="shared" si="50"/>
        <v>0</v>
      </c>
      <c r="T19" s="51">
        <f t="shared" si="50"/>
        <v>2</v>
      </c>
      <c r="U19" s="51">
        <f t="shared" si="50"/>
        <v>3</v>
      </c>
      <c r="V19" s="51">
        <f t="shared" si="50"/>
        <v>63</v>
      </c>
      <c r="W19" s="51">
        <v>62</v>
      </c>
      <c r="X19" s="51">
        <v>62</v>
      </c>
      <c r="Y19" s="51">
        <v>56</v>
      </c>
      <c r="Z19" s="51">
        <v>29</v>
      </c>
      <c r="AA19" s="51">
        <v>19</v>
      </c>
      <c r="AB19" s="51">
        <v>0</v>
      </c>
      <c r="AC19" s="51">
        <v>37</v>
      </c>
      <c r="AD19" s="51">
        <v>42</v>
      </c>
      <c r="AE19" s="51">
        <v>50</v>
      </c>
      <c r="AF19" s="51">
        <v>40</v>
      </c>
      <c r="AG19" s="51">
        <v>35</v>
      </c>
      <c r="AH19" s="51">
        <v>25</v>
      </c>
      <c r="AI19" s="51">
        <v>31</v>
      </c>
      <c r="AJ19" s="51">
        <v>8</v>
      </c>
      <c r="AK19" s="495">
        <v>37</v>
      </c>
      <c r="AL19" s="180">
        <f>IF(AL2="Trough",INDEX($H$50:$H$52,MATCH(AL2,$E$50:$E$52,0)),IF(AL2="Shoulder",INDEX($H$50:$H$52,MATCH(AL2,$E$50:$E$52,0)),INDEX($H$50:$H$52,MATCH(AL2,$E$50:$E$52,0))))</f>
        <v>40</v>
      </c>
      <c r="AM19" s="569">
        <f>IF(AM2="Trough",INDEX($H$50:$H$52,MATCH(AM2,$E$50:$E$52,0)),IF(AM2="Shoulder",INDEX($H$50:$H$52,MATCH(AM2,$E$50:$E$52,0)),INDEX($H$50:$H$52,MATCH(AM2,$E$50:$E$52,0))))</f>
        <v>40</v>
      </c>
      <c r="AN19" s="180">
        <f t="shared" ref="AN19:AY19" si="51">IF(AN2="Trough",INDEX($I$50:$I$52,MATCH(AN2,$E$50:$E$52,0)),IF(AN2="Shoulder",INDEX($I$50:$I$52,MATCH(AN2,$E$50:$E$52,0)),INDEX($I$50:$I$52,MATCH(AN2,$E$50:$E$52,0))))</f>
        <v>50</v>
      </c>
      <c r="AO19" s="180">
        <f t="shared" si="51"/>
        <v>25</v>
      </c>
      <c r="AP19" s="180">
        <f t="shared" si="51"/>
        <v>50</v>
      </c>
      <c r="AQ19" s="180">
        <f t="shared" si="51"/>
        <v>85</v>
      </c>
      <c r="AR19" s="180">
        <f t="shared" si="51"/>
        <v>85</v>
      </c>
      <c r="AS19" s="180">
        <f t="shared" si="51"/>
        <v>50</v>
      </c>
      <c r="AT19" s="180">
        <f t="shared" si="51"/>
        <v>25</v>
      </c>
      <c r="AU19" s="180">
        <f t="shared" si="51"/>
        <v>50</v>
      </c>
      <c r="AV19" s="180">
        <f t="shared" si="51"/>
        <v>25</v>
      </c>
      <c r="AW19" s="180">
        <f t="shared" si="51"/>
        <v>50</v>
      </c>
      <c r="AX19" s="180">
        <f t="shared" si="51"/>
        <v>50</v>
      </c>
      <c r="AY19" s="181">
        <f t="shared" si="51"/>
        <v>50</v>
      </c>
      <c r="AZ19" s="180">
        <f t="shared" ref="AZ19:BK19" si="52">IF(AZ2="Trough",INDEX($J$50:$J$52,MATCH(AZ2,$E$50:$E$52,0)),IF(AZ2="Shoulder",INDEX($J$50:$J$52,MATCH(AZ2,$E$50:$E$52,0)),INDEX($J$50:$J$52,MATCH(AZ2,$E$50:$E$52,0))))</f>
        <v>60</v>
      </c>
      <c r="BA19" s="180">
        <f t="shared" si="52"/>
        <v>30</v>
      </c>
      <c r="BB19" s="180">
        <f t="shared" si="52"/>
        <v>60</v>
      </c>
      <c r="BC19" s="180">
        <f t="shared" si="52"/>
        <v>100</v>
      </c>
      <c r="BD19" s="180">
        <f t="shared" si="52"/>
        <v>100</v>
      </c>
      <c r="BE19" s="180">
        <f t="shared" si="52"/>
        <v>60</v>
      </c>
      <c r="BF19" s="180">
        <f t="shared" si="52"/>
        <v>30</v>
      </c>
      <c r="BG19" s="180">
        <f t="shared" si="52"/>
        <v>60</v>
      </c>
      <c r="BH19" s="180">
        <f t="shared" si="52"/>
        <v>30</v>
      </c>
      <c r="BI19" s="180">
        <f t="shared" si="52"/>
        <v>60</v>
      </c>
      <c r="BJ19" s="180">
        <f t="shared" si="52"/>
        <v>60</v>
      </c>
      <c r="BK19" s="181">
        <f t="shared" si="52"/>
        <v>60</v>
      </c>
      <c r="BL19" s="180">
        <f t="shared" ref="BL19:BW19" si="53">+IF(BL2="Trough",INDEX($K$50:$K$52,MATCH(BL2,$E$50:$E$52,0)),IF(BL2="Shoulder",INDEX($K$50:$K$52,MATCH(BL2,$E$50:$E$52,0)),INDEX($K$50:$K$52,MATCH(BL2,$E$50:$E$52,0))))</f>
        <v>70</v>
      </c>
      <c r="BM19" s="180">
        <f t="shared" si="53"/>
        <v>35</v>
      </c>
      <c r="BN19" s="180">
        <f t="shared" si="53"/>
        <v>70</v>
      </c>
      <c r="BO19" s="180">
        <f t="shared" si="53"/>
        <v>115</v>
      </c>
      <c r="BP19" s="180">
        <f t="shared" si="53"/>
        <v>115</v>
      </c>
      <c r="BQ19" s="180">
        <f t="shared" si="53"/>
        <v>70</v>
      </c>
      <c r="BR19" s="180">
        <f t="shared" si="53"/>
        <v>35</v>
      </c>
      <c r="BS19" s="180">
        <f t="shared" si="53"/>
        <v>70</v>
      </c>
      <c r="BT19" s="180">
        <f t="shared" si="53"/>
        <v>35</v>
      </c>
      <c r="BU19" s="180">
        <f t="shared" si="53"/>
        <v>70</v>
      </c>
      <c r="BV19" s="180">
        <f t="shared" si="53"/>
        <v>70</v>
      </c>
      <c r="BW19" s="181">
        <f t="shared" si="53"/>
        <v>70</v>
      </c>
      <c r="BX19" s="180">
        <f t="shared" ref="BX19:CI19" si="54">IF(BX2="Trough",INDEX($L$50:$L$52,MATCH(BX2,$E$50:$E$52,0)),IF(BX2="Shoulder",INDEX($L$50:$L$52,MATCH(BX2,$E$50:$E$52,0)),INDEX($L$50:$L$52,MATCH(BX2,$E$50:$E$52,0))))</f>
        <v>80</v>
      </c>
      <c r="BY19" s="180">
        <f t="shared" si="54"/>
        <v>40</v>
      </c>
      <c r="BZ19" s="180">
        <f t="shared" si="54"/>
        <v>80</v>
      </c>
      <c r="CA19" s="180">
        <f t="shared" si="54"/>
        <v>130</v>
      </c>
      <c r="CB19" s="180">
        <f t="shared" si="54"/>
        <v>130</v>
      </c>
      <c r="CC19" s="180">
        <f t="shared" si="54"/>
        <v>80</v>
      </c>
      <c r="CD19" s="180">
        <f t="shared" si="54"/>
        <v>40</v>
      </c>
      <c r="CE19" s="180">
        <f t="shared" si="54"/>
        <v>80</v>
      </c>
      <c r="CF19" s="180">
        <f t="shared" si="54"/>
        <v>40</v>
      </c>
      <c r="CG19" s="180">
        <f t="shared" si="54"/>
        <v>80</v>
      </c>
      <c r="CH19" s="180">
        <f t="shared" si="54"/>
        <v>80</v>
      </c>
      <c r="CI19" s="181">
        <f t="shared" si="54"/>
        <v>80</v>
      </c>
      <c r="CJ19" s="180">
        <f t="shared" ref="CJ19:CU19" si="55">IF(CJ2="Trough",INDEX($M$50:$M$52,MATCH(CJ2,$E$50:$E$52,0)),IF(CJ2="Shoulder",INDEX($M$50:$M$52,MATCH(CJ2,$E$50:$E$52,0)),INDEX($M$50:$M$52,MATCH(CJ2,$E$50:$E$52,0))))</f>
        <v>90</v>
      </c>
      <c r="CK19" s="180">
        <f t="shared" si="55"/>
        <v>45</v>
      </c>
      <c r="CL19" s="180">
        <f t="shared" si="55"/>
        <v>90</v>
      </c>
      <c r="CM19" s="180">
        <f t="shared" si="55"/>
        <v>145</v>
      </c>
      <c r="CN19" s="180">
        <f t="shared" si="55"/>
        <v>145</v>
      </c>
      <c r="CO19" s="180">
        <f t="shared" si="55"/>
        <v>90</v>
      </c>
      <c r="CP19" s="180">
        <f t="shared" si="55"/>
        <v>45</v>
      </c>
      <c r="CQ19" s="180">
        <f t="shared" si="55"/>
        <v>90</v>
      </c>
      <c r="CR19" s="180">
        <f t="shared" si="55"/>
        <v>45</v>
      </c>
      <c r="CS19" s="180">
        <f t="shared" si="55"/>
        <v>90</v>
      </c>
      <c r="CT19" s="180">
        <f t="shared" si="55"/>
        <v>90</v>
      </c>
      <c r="CU19" s="181">
        <f t="shared" si="55"/>
        <v>90</v>
      </c>
      <c r="CV19" s="180">
        <f t="shared" ref="CV19:DG19" si="56">IF(CV2="Trough",INDEX($N$50:$N$52,MATCH(CV2,$E$50:$E$52,0)),IF(CV2="Shoulder",INDEX($N$50:$N$52,MATCH(CV2,$E$50:$E$52,0)),INDEX($N$50:$N$52,MATCH(CV2,$E$50:$E$52,0))))</f>
        <v>100</v>
      </c>
      <c r="CW19" s="180">
        <f t="shared" si="56"/>
        <v>50</v>
      </c>
      <c r="CX19" s="180">
        <f t="shared" si="56"/>
        <v>100</v>
      </c>
      <c r="CY19" s="180">
        <f t="shared" si="56"/>
        <v>160</v>
      </c>
      <c r="CZ19" s="180">
        <f t="shared" si="56"/>
        <v>160</v>
      </c>
      <c r="DA19" s="180">
        <f t="shared" si="56"/>
        <v>100</v>
      </c>
      <c r="DB19" s="180">
        <f t="shared" si="56"/>
        <v>50</v>
      </c>
      <c r="DC19" s="180">
        <f t="shared" si="56"/>
        <v>100</v>
      </c>
      <c r="DD19" s="180">
        <f t="shared" si="56"/>
        <v>50</v>
      </c>
      <c r="DE19" s="180">
        <f t="shared" si="56"/>
        <v>100</v>
      </c>
      <c r="DF19" s="180">
        <f t="shared" si="56"/>
        <v>100</v>
      </c>
      <c r="DG19" s="181">
        <f t="shared" si="56"/>
        <v>100</v>
      </c>
    </row>
    <row r="20" spans="1:111" x14ac:dyDescent="0.3">
      <c r="A20" s="35"/>
      <c r="B20" s="35"/>
      <c r="C20" s="567" t="s">
        <v>209</v>
      </c>
      <c r="D20" s="15"/>
      <c r="E20" s="51"/>
      <c r="F20" s="51">
        <f>+IF(F15&lt;E15,F15-E15, 0)</f>
        <v>-4</v>
      </c>
      <c r="G20" s="51">
        <f t="shared" ref="G20:V20" si="57">+IF(G15&lt;F15,G15-F15, 0)</f>
        <v>-1</v>
      </c>
      <c r="H20" s="51">
        <f t="shared" si="57"/>
        <v>0</v>
      </c>
      <c r="I20" s="51">
        <f t="shared" si="57"/>
        <v>0</v>
      </c>
      <c r="J20" s="51">
        <f>+IF(J15&lt;I15,J15-I15, 0)</f>
        <v>-2</v>
      </c>
      <c r="K20" s="51">
        <f t="shared" si="57"/>
        <v>-6</v>
      </c>
      <c r="L20" s="51">
        <f t="shared" si="57"/>
        <v>0</v>
      </c>
      <c r="M20" s="51">
        <f t="shared" si="57"/>
        <v>0</v>
      </c>
      <c r="N20" s="51">
        <f t="shared" si="57"/>
        <v>-6</v>
      </c>
      <c r="O20" s="51">
        <f t="shared" si="57"/>
        <v>-4</v>
      </c>
      <c r="P20" s="51">
        <f>+IF(P15&lt;O15,P15-O15, 0)</f>
        <v>0</v>
      </c>
      <c r="Q20" s="51">
        <f t="shared" si="57"/>
        <v>-2</v>
      </c>
      <c r="R20" s="51">
        <f t="shared" si="57"/>
        <v>0</v>
      </c>
      <c r="S20" s="51">
        <f t="shared" si="57"/>
        <v>-3</v>
      </c>
      <c r="T20" s="51">
        <f t="shared" si="57"/>
        <v>0</v>
      </c>
      <c r="U20" s="51">
        <f t="shared" si="57"/>
        <v>0</v>
      </c>
      <c r="V20" s="51">
        <f t="shared" si="57"/>
        <v>0</v>
      </c>
      <c r="W20" s="51">
        <v>-38</v>
      </c>
      <c r="X20" s="51">
        <v>-38</v>
      </c>
      <c r="Y20" s="51">
        <v>-53</v>
      </c>
      <c r="Z20" s="51">
        <v>-20</v>
      </c>
      <c r="AA20" s="51">
        <v>-17</v>
      </c>
      <c r="AB20" s="51">
        <v>0</v>
      </c>
      <c r="AC20" s="51">
        <v>-23</v>
      </c>
      <c r="AD20" s="51">
        <v>-43</v>
      </c>
      <c r="AE20" s="51">
        <v>-52</v>
      </c>
      <c r="AF20" s="51">
        <v>-37</v>
      </c>
      <c r="AG20" s="51">
        <v>-39</v>
      </c>
      <c r="AH20" s="51">
        <v>-36</v>
      </c>
      <c r="AI20" s="51">
        <v>-20</v>
      </c>
      <c r="AJ20" s="51">
        <v>-31</v>
      </c>
      <c r="AK20" s="495">
        <v>-13</v>
      </c>
      <c r="AL20" s="180">
        <f t="shared" ref="AL20:BL20" si="58">ROUNDUP(AK16*AL36, 0)</f>
        <v>-36</v>
      </c>
      <c r="AM20" s="569">
        <f t="shared" si="58"/>
        <v>-34</v>
      </c>
      <c r="AN20" s="180">
        <f t="shared" si="58"/>
        <v>-36</v>
      </c>
      <c r="AO20" s="180">
        <f t="shared" si="58"/>
        <v>-40</v>
      </c>
      <c r="AP20" s="180">
        <f t="shared" si="58"/>
        <v>-33</v>
      </c>
      <c r="AQ20" s="180">
        <f t="shared" si="58"/>
        <v>-40</v>
      </c>
      <c r="AR20" s="180">
        <f t="shared" si="58"/>
        <v>-52</v>
      </c>
      <c r="AS20" s="180">
        <f t="shared" si="58"/>
        <v>-64</v>
      </c>
      <c r="AT20" s="180">
        <f t="shared" si="58"/>
        <v>-59</v>
      </c>
      <c r="AU20" s="180">
        <f t="shared" si="58"/>
        <v>-47</v>
      </c>
      <c r="AV20" s="180">
        <f t="shared" si="58"/>
        <v>-48</v>
      </c>
      <c r="AW20" s="180">
        <f t="shared" si="58"/>
        <v>-40</v>
      </c>
      <c r="AX20" s="180">
        <f t="shared" si="58"/>
        <v>-43</v>
      </c>
      <c r="AY20" s="181">
        <f t="shared" si="58"/>
        <v>-47</v>
      </c>
      <c r="AZ20" s="180">
        <f t="shared" si="58"/>
        <v>-50</v>
      </c>
      <c r="BA20" s="180">
        <f t="shared" si="58"/>
        <v>-53</v>
      </c>
      <c r="BB20" s="180">
        <f t="shared" si="58"/>
        <v>-44</v>
      </c>
      <c r="BC20" s="180">
        <f t="shared" si="58"/>
        <v>-50</v>
      </c>
      <c r="BD20" s="180">
        <f t="shared" si="58"/>
        <v>-64</v>
      </c>
      <c r="BE20" s="180">
        <f t="shared" si="58"/>
        <v>-74</v>
      </c>
      <c r="BF20" s="180">
        <f t="shared" si="58"/>
        <v>-70</v>
      </c>
      <c r="BG20" s="180">
        <f t="shared" si="58"/>
        <v>-58</v>
      </c>
      <c r="BH20" s="180">
        <f t="shared" si="58"/>
        <v>-58</v>
      </c>
      <c r="BI20" s="180">
        <f t="shared" si="58"/>
        <v>-48</v>
      </c>
      <c r="BJ20" s="180">
        <f t="shared" si="58"/>
        <v>-52</v>
      </c>
      <c r="BK20" s="181">
        <f t="shared" si="58"/>
        <v>-56</v>
      </c>
      <c r="BL20" s="180">
        <f t="shared" si="58"/>
        <v>-60</v>
      </c>
      <c r="BM20" s="180">
        <f t="shared" ref="BM20:CR20" si="59">ROUNDUP(BL16*BM36, 0)</f>
        <v>-63</v>
      </c>
      <c r="BN20" s="180">
        <f t="shared" si="59"/>
        <v>-53</v>
      </c>
      <c r="BO20" s="180">
        <f t="shared" si="59"/>
        <v>-58</v>
      </c>
      <c r="BP20" s="180">
        <f t="shared" si="59"/>
        <v>-74</v>
      </c>
      <c r="BQ20" s="180">
        <f t="shared" si="59"/>
        <v>-85</v>
      </c>
      <c r="BR20" s="180">
        <f t="shared" si="59"/>
        <v>-81</v>
      </c>
      <c r="BS20" s="180">
        <f t="shared" si="59"/>
        <v>-68</v>
      </c>
      <c r="BT20" s="180">
        <f t="shared" si="59"/>
        <v>-68</v>
      </c>
      <c r="BU20" s="180">
        <f t="shared" si="59"/>
        <v>-57</v>
      </c>
      <c r="BV20" s="180">
        <f t="shared" si="59"/>
        <v>-61</v>
      </c>
      <c r="BW20" s="181">
        <f t="shared" si="59"/>
        <v>-65</v>
      </c>
      <c r="BX20" s="180">
        <f t="shared" si="59"/>
        <v>-69</v>
      </c>
      <c r="BY20" s="180">
        <f t="shared" si="59"/>
        <v>-73</v>
      </c>
      <c r="BZ20" s="180">
        <f t="shared" si="59"/>
        <v>-61</v>
      </c>
      <c r="CA20" s="180">
        <f t="shared" si="59"/>
        <v>-67</v>
      </c>
      <c r="CB20" s="180">
        <f t="shared" si="59"/>
        <v>-84</v>
      </c>
      <c r="CC20" s="180">
        <f t="shared" si="59"/>
        <v>-97</v>
      </c>
      <c r="CD20" s="180">
        <f t="shared" si="59"/>
        <v>-92</v>
      </c>
      <c r="CE20" s="180">
        <f t="shared" si="59"/>
        <v>-77</v>
      </c>
      <c r="CF20" s="180">
        <f t="shared" si="59"/>
        <v>-78</v>
      </c>
      <c r="CG20" s="180">
        <f t="shared" si="59"/>
        <v>-65</v>
      </c>
      <c r="CH20" s="180">
        <f t="shared" si="59"/>
        <v>-70</v>
      </c>
      <c r="CI20" s="181">
        <f t="shared" si="59"/>
        <v>-75</v>
      </c>
      <c r="CJ20" s="180">
        <f t="shared" si="59"/>
        <v>-79</v>
      </c>
      <c r="CK20" s="180">
        <f t="shared" si="59"/>
        <v>-82</v>
      </c>
      <c r="CL20" s="180">
        <f t="shared" si="59"/>
        <v>-69</v>
      </c>
      <c r="CM20" s="180">
        <f t="shared" si="59"/>
        <v>-76</v>
      </c>
      <c r="CN20" s="180">
        <f t="shared" si="59"/>
        <v>-94</v>
      </c>
      <c r="CO20" s="180">
        <f t="shared" si="59"/>
        <v>-108</v>
      </c>
      <c r="CP20" s="180">
        <f t="shared" si="59"/>
        <v>-103</v>
      </c>
      <c r="CQ20" s="180">
        <f t="shared" si="59"/>
        <v>-87</v>
      </c>
      <c r="CR20" s="180">
        <f t="shared" si="59"/>
        <v>-87</v>
      </c>
      <c r="CS20" s="180">
        <f t="shared" ref="CS20:DG20" si="60">ROUNDUP(CR16*CS36, 0)</f>
        <v>-73</v>
      </c>
      <c r="CT20" s="180">
        <f t="shared" si="60"/>
        <v>-78</v>
      </c>
      <c r="CU20" s="181">
        <f t="shared" si="60"/>
        <v>-84</v>
      </c>
      <c r="CV20" s="180">
        <f t="shared" si="60"/>
        <v>-88</v>
      </c>
      <c r="CW20" s="180">
        <f t="shared" si="60"/>
        <v>-92</v>
      </c>
      <c r="CX20" s="180">
        <f t="shared" si="60"/>
        <v>-78</v>
      </c>
      <c r="CY20" s="180">
        <f t="shared" si="60"/>
        <v>-85</v>
      </c>
      <c r="CZ20" s="180">
        <f t="shared" si="60"/>
        <v>-104</v>
      </c>
      <c r="DA20" s="180">
        <f t="shared" si="60"/>
        <v>-119</v>
      </c>
      <c r="DB20" s="180">
        <f t="shared" si="60"/>
        <v>-114</v>
      </c>
      <c r="DC20" s="180">
        <f t="shared" si="60"/>
        <v>-96</v>
      </c>
      <c r="DD20" s="180">
        <f t="shared" si="60"/>
        <v>-97</v>
      </c>
      <c r="DE20" s="180">
        <f t="shared" si="60"/>
        <v>-82</v>
      </c>
      <c r="DF20" s="180">
        <f t="shared" si="60"/>
        <v>-87</v>
      </c>
      <c r="DG20" s="181">
        <f t="shared" si="60"/>
        <v>-93</v>
      </c>
    </row>
    <row r="21" spans="1:111" x14ac:dyDescent="0.3">
      <c r="A21" s="35"/>
      <c r="B21" s="35"/>
      <c r="C21" s="566" t="s">
        <v>264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>
        <v>21</v>
      </c>
      <c r="Q21" s="50">
        <v>22</v>
      </c>
      <c r="R21" s="50">
        <v>20</v>
      </c>
      <c r="S21" s="50">
        <v>16</v>
      </c>
      <c r="T21" s="50">
        <v>25</v>
      </c>
      <c r="U21" s="50">
        <v>22</v>
      </c>
      <c r="V21" s="50">
        <v>100</v>
      </c>
      <c r="W21" s="50">
        <v>218</v>
      </c>
      <c r="X21" s="50">
        <v>243</v>
      </c>
      <c r="Y21" s="50">
        <v>240</v>
      </c>
      <c r="Z21" s="50">
        <v>237</v>
      </c>
      <c r="AA21" s="50">
        <v>224</v>
      </c>
      <c r="AB21" s="50">
        <v>71</v>
      </c>
      <c r="AC21" s="50">
        <v>82</v>
      </c>
      <c r="AD21" s="50">
        <v>85</v>
      </c>
      <c r="AE21" s="50">
        <v>87</v>
      </c>
      <c r="AF21" s="50">
        <v>89</v>
      </c>
      <c r="AG21" s="50">
        <v>80</v>
      </c>
      <c r="AH21" s="50">
        <v>79</v>
      </c>
      <c r="AI21" s="50">
        <v>88</v>
      </c>
      <c r="AJ21" s="50">
        <v>52</v>
      </c>
      <c r="AK21" s="494">
        <v>91</v>
      </c>
      <c r="AL21" s="149">
        <f>+(AL23*AK15)+AL15</f>
        <v>88.973898358212793</v>
      </c>
      <c r="AM21" s="565">
        <f t="shared" ref="AM21:CT21" si="61">+(AM23*AL15)+AM15</f>
        <v>95.38538060951069</v>
      </c>
      <c r="AN21" s="149">
        <f t="shared" si="61"/>
        <v>114.68407742871071</v>
      </c>
      <c r="AO21" s="149">
        <f t="shared" si="61"/>
        <v>89.042482248984314</v>
      </c>
      <c r="AP21" s="149">
        <f t="shared" si="61"/>
        <v>108.48756419526575</v>
      </c>
      <c r="AQ21" s="149">
        <f t="shared" si="61"/>
        <v>164.34177024812826</v>
      </c>
      <c r="AR21" s="149">
        <f t="shared" si="61"/>
        <v>206.87387778981869</v>
      </c>
      <c r="AS21" s="149">
        <f t="shared" si="61"/>
        <v>190.06760447377869</v>
      </c>
      <c r="AT21" s="149">
        <f t="shared" si="61"/>
        <v>159.67056068303941</v>
      </c>
      <c r="AU21" s="149">
        <f t="shared" si="61"/>
        <v>150.22706543479183</v>
      </c>
      <c r="AV21" s="149">
        <f t="shared" si="61"/>
        <v>125.7549627302834</v>
      </c>
      <c r="AW21" s="149">
        <f t="shared" si="61"/>
        <v>143.02073755902097</v>
      </c>
      <c r="AX21" s="149">
        <f t="shared" si="61"/>
        <v>146.44787901345435</v>
      </c>
      <c r="AY21" s="150">
        <f t="shared" si="61"/>
        <v>149.84454825027348</v>
      </c>
      <c r="AZ21" s="149">
        <f t="shared" si="61"/>
        <v>164.30668092821151</v>
      </c>
      <c r="BA21" s="149">
        <f t="shared" si="61"/>
        <v>124.4710297361531</v>
      </c>
      <c r="BB21" s="149">
        <f t="shared" si="61"/>
        <v>144.21569133703528</v>
      </c>
      <c r="BC21" s="149">
        <f t="shared" si="61"/>
        <v>206.6749087509755</v>
      </c>
      <c r="BD21" s="149">
        <f t="shared" si="61"/>
        <v>252.22546535640274</v>
      </c>
      <c r="BE21" s="149">
        <f t="shared" si="61"/>
        <v>233.64656786727539</v>
      </c>
      <c r="BF21" s="149">
        <f t="shared" si="61"/>
        <v>199.36109484271773</v>
      </c>
      <c r="BG21" s="149">
        <f t="shared" si="61"/>
        <v>186.38075977868607</v>
      </c>
      <c r="BH21" s="149">
        <f t="shared" si="61"/>
        <v>156.58727271067039</v>
      </c>
      <c r="BI21" s="149">
        <f t="shared" si="61"/>
        <v>178.45608877637565</v>
      </c>
      <c r="BJ21" s="149">
        <f t="shared" si="61"/>
        <v>181.30086868342832</v>
      </c>
      <c r="BK21" s="150">
        <f t="shared" si="61"/>
        <v>185.70756015977489</v>
      </c>
      <c r="BL21" s="149">
        <f t="shared" si="61"/>
        <v>199.21736113221996</v>
      </c>
      <c r="BM21" s="149">
        <f t="shared" si="61"/>
        <v>149.53221787472438</v>
      </c>
      <c r="BN21" s="149">
        <f t="shared" si="61"/>
        <v>172.642493692876</v>
      </c>
      <c r="BO21" s="149">
        <f t="shared" si="61"/>
        <v>243.52783457016488</v>
      </c>
      <c r="BP21" s="149">
        <f t="shared" si="61"/>
        <v>293.43016334294083</v>
      </c>
      <c r="BQ21" s="149">
        <f t="shared" si="61"/>
        <v>271.53614895074185</v>
      </c>
      <c r="BR21" s="149">
        <f t="shared" si="61"/>
        <v>233.52947116848495</v>
      </c>
      <c r="BS21" s="149">
        <f t="shared" si="61"/>
        <v>218.67578847158069</v>
      </c>
      <c r="BT21" s="149">
        <f t="shared" si="61"/>
        <v>183.90967907254583</v>
      </c>
      <c r="BU21" s="149">
        <f t="shared" si="61"/>
        <v>209.79252538954447</v>
      </c>
      <c r="BV21" s="149">
        <f t="shared" si="61"/>
        <v>211.58209792858312</v>
      </c>
      <c r="BW21" s="150">
        <f t="shared" si="61"/>
        <v>217.01997841308585</v>
      </c>
      <c r="BX21" s="149">
        <f t="shared" si="61"/>
        <v>234.03052861502437</v>
      </c>
      <c r="BY21" s="149">
        <f t="shared" si="61"/>
        <v>174.63851932392899</v>
      </c>
      <c r="BZ21" s="149">
        <f t="shared" si="61"/>
        <v>202.12759484129714</v>
      </c>
      <c r="CA21" s="149">
        <f t="shared" si="61"/>
        <v>280.54849952063802</v>
      </c>
      <c r="CB21" s="149">
        <f t="shared" si="61"/>
        <v>335.01781947011636</v>
      </c>
      <c r="CC21" s="149">
        <f t="shared" si="61"/>
        <v>308.91859656586365</v>
      </c>
      <c r="CD21" s="149">
        <f t="shared" si="61"/>
        <v>266.97221609299163</v>
      </c>
      <c r="CE21" s="149">
        <f t="shared" si="61"/>
        <v>251.21976333550751</v>
      </c>
      <c r="CF21" s="149">
        <f t="shared" si="61"/>
        <v>211.5166722143006</v>
      </c>
      <c r="CG21" s="149">
        <f t="shared" si="61"/>
        <v>242.46624942505869</v>
      </c>
      <c r="CH21" s="149">
        <f t="shared" si="61"/>
        <v>243.28767668226286</v>
      </c>
      <c r="CI21" s="150">
        <f t="shared" si="61"/>
        <v>248.70077805761218</v>
      </c>
      <c r="CJ21" s="149">
        <f t="shared" si="61"/>
        <v>271.16131281453954</v>
      </c>
      <c r="CK21" s="149">
        <f t="shared" si="61"/>
        <v>203.52306053867585</v>
      </c>
      <c r="CL21" s="149">
        <f t="shared" si="61"/>
        <v>234.41273660978692</v>
      </c>
      <c r="CM21" s="149">
        <f t="shared" si="61"/>
        <v>320.88201231396522</v>
      </c>
      <c r="CN21" s="149">
        <f t="shared" si="61"/>
        <v>381.31038989655258</v>
      </c>
      <c r="CO21" s="149">
        <f t="shared" si="61"/>
        <v>353.00267042612182</v>
      </c>
      <c r="CP21" s="149">
        <f t="shared" si="61"/>
        <v>306.72763768440751</v>
      </c>
      <c r="CQ21" s="149">
        <f t="shared" si="61"/>
        <v>288.21082207287384</v>
      </c>
      <c r="CR21" s="149">
        <f t="shared" si="61"/>
        <v>244.33461899775804</v>
      </c>
      <c r="CS21" s="149">
        <f t="shared" si="61"/>
        <v>279.77851636465869</v>
      </c>
      <c r="CT21" s="149">
        <f t="shared" si="61"/>
        <v>281.2166152549396</v>
      </c>
      <c r="CU21" s="150">
        <f t="shared" ref="CU21:DG21" si="62">+(CU23*CT15)+CU15</f>
        <v>287.7275360328461</v>
      </c>
      <c r="CV21" s="149">
        <f t="shared" si="62"/>
        <v>312.90094079859273</v>
      </c>
      <c r="CW21" s="149">
        <f t="shared" si="62"/>
        <v>235.52170830241698</v>
      </c>
      <c r="CX21" s="149">
        <f t="shared" si="62"/>
        <v>268.88398051783645</v>
      </c>
      <c r="CY21" s="149">
        <f t="shared" si="62"/>
        <v>363.46675951373811</v>
      </c>
      <c r="CZ21" s="149">
        <f t="shared" si="62"/>
        <v>429.86914058366443</v>
      </c>
      <c r="DA21" s="149">
        <f t="shared" si="62"/>
        <v>399.2892975816726</v>
      </c>
      <c r="DB21" s="149">
        <f t="shared" si="62"/>
        <v>348.81030240680178</v>
      </c>
      <c r="DC21" s="149">
        <f t="shared" si="62"/>
        <v>328.43185055251399</v>
      </c>
      <c r="DD21" s="149">
        <f t="shared" si="62"/>
        <v>279.3636174525472</v>
      </c>
      <c r="DE21" s="149">
        <f t="shared" si="62"/>
        <v>318.29051841486495</v>
      </c>
      <c r="DF21" s="149">
        <f t="shared" si="62"/>
        <v>319.17964131046426</v>
      </c>
      <c r="DG21" s="150">
        <f t="shared" si="62"/>
        <v>326.75429400808002</v>
      </c>
    </row>
    <row r="22" spans="1:111" x14ac:dyDescent="0.3">
      <c r="A22" s="35"/>
      <c r="B22" s="35"/>
      <c r="C22" s="566" t="s">
        <v>267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50"/>
      <c r="W22" s="50">
        <v>135</v>
      </c>
      <c r="X22" s="50">
        <v>139</v>
      </c>
      <c r="Y22" s="50">
        <v>144</v>
      </c>
      <c r="Z22" s="50">
        <v>143</v>
      </c>
      <c r="AA22" s="50">
        <v>135</v>
      </c>
      <c r="AB22" s="50">
        <v>59</v>
      </c>
      <c r="AC22" s="50">
        <v>74</v>
      </c>
      <c r="AD22" s="50">
        <v>74</v>
      </c>
      <c r="AE22" s="50">
        <v>73</v>
      </c>
      <c r="AF22" s="50">
        <v>72</v>
      </c>
      <c r="AG22" s="50">
        <v>68</v>
      </c>
      <c r="AH22" s="50">
        <v>65</v>
      </c>
      <c r="AI22" s="50">
        <v>73</v>
      </c>
      <c r="AJ22" s="50">
        <v>43</v>
      </c>
      <c r="AK22" s="494">
        <v>70</v>
      </c>
      <c r="AL22" s="16">
        <f>+AK22+AL18</f>
        <v>74</v>
      </c>
      <c r="AM22" s="17">
        <f t="shared" ref="AM22:CS22" si="63">+AL22+AM18</f>
        <v>80</v>
      </c>
      <c r="AN22" s="16">
        <f>+AM22+AN18</f>
        <v>94</v>
      </c>
      <c r="AO22" s="16">
        <f t="shared" si="63"/>
        <v>79</v>
      </c>
      <c r="AP22" s="16">
        <f t="shared" si="63"/>
        <v>96</v>
      </c>
      <c r="AQ22" s="16">
        <f t="shared" si="63"/>
        <v>141</v>
      </c>
      <c r="AR22" s="16">
        <f t="shared" si="63"/>
        <v>174</v>
      </c>
      <c r="AS22" s="16">
        <f t="shared" si="63"/>
        <v>160</v>
      </c>
      <c r="AT22" s="16">
        <f t="shared" si="63"/>
        <v>126</v>
      </c>
      <c r="AU22" s="16">
        <f t="shared" si="63"/>
        <v>129</v>
      </c>
      <c r="AV22" s="16">
        <f t="shared" si="63"/>
        <v>106</v>
      </c>
      <c r="AW22" s="16">
        <f t="shared" si="63"/>
        <v>116</v>
      </c>
      <c r="AX22" s="16">
        <f t="shared" si="63"/>
        <v>123</v>
      </c>
      <c r="AY22" s="289">
        <f t="shared" si="63"/>
        <v>126</v>
      </c>
      <c r="AZ22" s="16">
        <f t="shared" si="63"/>
        <v>136</v>
      </c>
      <c r="BA22" s="16">
        <f t="shared" si="63"/>
        <v>113</v>
      </c>
      <c r="BB22" s="16">
        <f t="shared" si="63"/>
        <v>129</v>
      </c>
      <c r="BC22" s="16">
        <f t="shared" si="63"/>
        <v>179</v>
      </c>
      <c r="BD22" s="16">
        <f t="shared" si="63"/>
        <v>215</v>
      </c>
      <c r="BE22" s="16">
        <f t="shared" si="63"/>
        <v>201</v>
      </c>
      <c r="BF22" s="16">
        <f t="shared" si="63"/>
        <v>161</v>
      </c>
      <c r="BG22" s="16">
        <f t="shared" si="63"/>
        <v>163</v>
      </c>
      <c r="BH22" s="16">
        <f t="shared" si="63"/>
        <v>135</v>
      </c>
      <c r="BI22" s="16">
        <f t="shared" si="63"/>
        <v>147</v>
      </c>
      <c r="BJ22" s="16">
        <f t="shared" si="63"/>
        <v>155</v>
      </c>
      <c r="BK22" s="289">
        <f t="shared" si="63"/>
        <v>159</v>
      </c>
      <c r="BL22" s="16">
        <f t="shared" si="63"/>
        <v>169</v>
      </c>
      <c r="BM22" s="16">
        <f t="shared" si="63"/>
        <v>141</v>
      </c>
      <c r="BN22" s="16">
        <f t="shared" si="63"/>
        <v>158</v>
      </c>
      <c r="BO22" s="16">
        <f t="shared" si="63"/>
        <v>215</v>
      </c>
      <c r="BP22" s="16">
        <f t="shared" si="63"/>
        <v>256</v>
      </c>
      <c r="BQ22" s="16">
        <f t="shared" si="63"/>
        <v>241</v>
      </c>
      <c r="BR22" s="16">
        <f t="shared" si="63"/>
        <v>195</v>
      </c>
      <c r="BS22" s="16">
        <f t="shared" si="63"/>
        <v>197</v>
      </c>
      <c r="BT22" s="16">
        <f t="shared" si="63"/>
        <v>164</v>
      </c>
      <c r="BU22" s="16">
        <f t="shared" si="63"/>
        <v>177</v>
      </c>
      <c r="BV22" s="16">
        <f t="shared" si="63"/>
        <v>186</v>
      </c>
      <c r="BW22" s="289">
        <f t="shared" si="63"/>
        <v>191</v>
      </c>
      <c r="BX22" s="16">
        <f t="shared" si="63"/>
        <v>202</v>
      </c>
      <c r="BY22" s="16">
        <f t="shared" si="63"/>
        <v>169</v>
      </c>
      <c r="BZ22" s="16">
        <f t="shared" si="63"/>
        <v>188</v>
      </c>
      <c r="CA22" s="16">
        <f t="shared" si="63"/>
        <v>251</v>
      </c>
      <c r="CB22" s="16">
        <f t="shared" si="63"/>
        <v>297</v>
      </c>
      <c r="CC22" s="16">
        <f t="shared" si="63"/>
        <v>280</v>
      </c>
      <c r="CD22" s="16">
        <f t="shared" si="63"/>
        <v>228</v>
      </c>
      <c r="CE22" s="16">
        <f t="shared" si="63"/>
        <v>231</v>
      </c>
      <c r="CF22" s="16">
        <f t="shared" si="63"/>
        <v>193</v>
      </c>
      <c r="CG22" s="16">
        <f t="shared" si="63"/>
        <v>208</v>
      </c>
      <c r="CH22" s="16">
        <f t="shared" si="63"/>
        <v>218</v>
      </c>
      <c r="CI22" s="289">
        <f t="shared" si="63"/>
        <v>223</v>
      </c>
      <c r="CJ22" s="16">
        <f t="shared" si="63"/>
        <v>234</v>
      </c>
      <c r="CK22" s="16">
        <f t="shared" si="63"/>
        <v>197</v>
      </c>
      <c r="CL22" s="16">
        <f t="shared" si="63"/>
        <v>218</v>
      </c>
      <c r="CM22" s="16">
        <f t="shared" si="63"/>
        <v>287</v>
      </c>
      <c r="CN22" s="16">
        <f t="shared" si="63"/>
        <v>338</v>
      </c>
      <c r="CO22" s="16">
        <f t="shared" si="63"/>
        <v>320</v>
      </c>
      <c r="CP22" s="16">
        <f t="shared" si="63"/>
        <v>262</v>
      </c>
      <c r="CQ22" s="16">
        <f t="shared" si="63"/>
        <v>265</v>
      </c>
      <c r="CR22" s="16">
        <f t="shared" si="63"/>
        <v>223</v>
      </c>
      <c r="CS22" s="16">
        <f t="shared" si="63"/>
        <v>240</v>
      </c>
      <c r="CT22" s="16">
        <f t="shared" ref="CT22:DG22" si="64">+CS22+CT18</f>
        <v>252</v>
      </c>
      <c r="CU22" s="289">
        <f t="shared" si="64"/>
        <v>258</v>
      </c>
      <c r="CV22" s="16">
        <f t="shared" si="64"/>
        <v>270</v>
      </c>
      <c r="CW22" s="16">
        <f t="shared" si="64"/>
        <v>228</v>
      </c>
      <c r="CX22" s="16">
        <f t="shared" si="64"/>
        <v>250</v>
      </c>
      <c r="CY22" s="16">
        <f t="shared" si="64"/>
        <v>325</v>
      </c>
      <c r="CZ22" s="16">
        <f t="shared" si="64"/>
        <v>381</v>
      </c>
      <c r="DA22" s="16">
        <f t="shared" si="64"/>
        <v>362</v>
      </c>
      <c r="DB22" s="16">
        <f t="shared" si="64"/>
        <v>298</v>
      </c>
      <c r="DC22" s="16">
        <f t="shared" si="64"/>
        <v>302</v>
      </c>
      <c r="DD22" s="16">
        <f t="shared" si="64"/>
        <v>255</v>
      </c>
      <c r="DE22" s="16">
        <f t="shared" si="64"/>
        <v>273</v>
      </c>
      <c r="DF22" s="16">
        <f t="shared" si="64"/>
        <v>286</v>
      </c>
      <c r="DG22" s="16">
        <f t="shared" si="64"/>
        <v>293</v>
      </c>
    </row>
    <row r="23" spans="1:111" x14ac:dyDescent="0.3">
      <c r="A23" s="35"/>
      <c r="B23" s="35"/>
      <c r="C23" s="566" t="s">
        <v>265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285">
        <f>+(V21-V15)/V21</f>
        <v>0.25</v>
      </c>
      <c r="W23" s="285">
        <f>+(W21-W15)/W21</f>
        <v>0.18807339449541285</v>
      </c>
      <c r="X23" s="285">
        <f>+(X21-X15)/X21</f>
        <v>0.2139917695473251</v>
      </c>
      <c r="Y23" s="285">
        <f t="shared" ref="Y23:AE23" si="65">+(Y21-Y15)/Y21</f>
        <v>0.20833333333333334</v>
      </c>
      <c r="Z23" s="285">
        <f t="shared" si="65"/>
        <v>0.20675105485232068</v>
      </c>
      <c r="AA23" s="285">
        <f t="shared" si="65"/>
        <v>7.5892857142857137E-2</v>
      </c>
      <c r="AB23" s="285">
        <f t="shared" si="65"/>
        <v>5.6338028169014086E-2</v>
      </c>
      <c r="AC23" s="285">
        <f t="shared" si="65"/>
        <v>9.7560975609756101E-2</v>
      </c>
      <c r="AD23" s="285">
        <f t="shared" si="65"/>
        <v>9.4117647058823528E-2</v>
      </c>
      <c r="AE23" s="285">
        <f t="shared" si="65"/>
        <v>0.10344827586206896</v>
      </c>
      <c r="AF23" s="285">
        <f t="shared" ref="AF23:AJ23" si="66">+(AF21-AF15)/AF21</f>
        <v>7.8651685393258425E-2</v>
      </c>
      <c r="AG23" s="285">
        <f t="shared" si="66"/>
        <v>6.25E-2</v>
      </c>
      <c r="AH23" s="285">
        <f t="shared" si="66"/>
        <v>0.16455696202531644</v>
      </c>
      <c r="AI23" s="285">
        <f t="shared" si="66"/>
        <v>0.15909090909090909</v>
      </c>
      <c r="AJ23" s="285">
        <f t="shared" si="66"/>
        <v>7.6923076923076927E-2</v>
      </c>
      <c r="AK23" s="496">
        <f>+(AK21-AK15)/AK21</f>
        <v>0.10989010989010989</v>
      </c>
      <c r="AL23" s="478">
        <f>+AVERAGE(AF23:AK23)</f>
        <v>0.10860212388711181</v>
      </c>
      <c r="AM23" s="570">
        <f>+AL23</f>
        <v>0.10860212388711181</v>
      </c>
      <c r="AN23" s="284">
        <v>0.1</v>
      </c>
      <c r="AO23" s="286">
        <f>+AN23</f>
        <v>0.1</v>
      </c>
      <c r="AP23" s="286">
        <f t="shared" ref="AP23:DA23" si="67">+AO23</f>
        <v>0.1</v>
      </c>
      <c r="AQ23" s="286">
        <f t="shared" si="67"/>
        <v>0.1</v>
      </c>
      <c r="AR23" s="286">
        <f t="shared" si="67"/>
        <v>0.1</v>
      </c>
      <c r="AS23" s="286">
        <f t="shared" si="67"/>
        <v>0.1</v>
      </c>
      <c r="AT23" s="286">
        <f t="shared" si="67"/>
        <v>0.1</v>
      </c>
      <c r="AU23" s="286">
        <f t="shared" si="67"/>
        <v>0.1</v>
      </c>
      <c r="AV23" s="286">
        <f t="shared" si="67"/>
        <v>0.1</v>
      </c>
      <c r="AW23" s="286">
        <f t="shared" si="67"/>
        <v>0.1</v>
      </c>
      <c r="AX23" s="286">
        <f t="shared" si="67"/>
        <v>0.1</v>
      </c>
      <c r="AY23" s="288">
        <f t="shared" si="67"/>
        <v>0.1</v>
      </c>
      <c r="AZ23" s="284">
        <v>0.08</v>
      </c>
      <c r="BA23" s="286">
        <f t="shared" si="67"/>
        <v>0.08</v>
      </c>
      <c r="BB23" s="286">
        <f t="shared" si="67"/>
        <v>0.08</v>
      </c>
      <c r="BC23" s="286">
        <f t="shared" si="67"/>
        <v>0.08</v>
      </c>
      <c r="BD23" s="286">
        <f t="shared" si="67"/>
        <v>0.08</v>
      </c>
      <c r="BE23" s="286">
        <f t="shared" si="67"/>
        <v>0.08</v>
      </c>
      <c r="BF23" s="286">
        <f t="shared" si="67"/>
        <v>0.08</v>
      </c>
      <c r="BG23" s="286">
        <f t="shared" si="67"/>
        <v>0.08</v>
      </c>
      <c r="BH23" s="286">
        <f t="shared" si="67"/>
        <v>0.08</v>
      </c>
      <c r="BI23" s="286">
        <f t="shared" si="67"/>
        <v>0.08</v>
      </c>
      <c r="BJ23" s="286">
        <f t="shared" si="67"/>
        <v>0.08</v>
      </c>
      <c r="BK23" s="288">
        <f t="shared" si="67"/>
        <v>0.08</v>
      </c>
      <c r="BL23" s="284">
        <v>0.05</v>
      </c>
      <c r="BM23" s="286">
        <f t="shared" si="67"/>
        <v>0.05</v>
      </c>
      <c r="BN23" s="286">
        <f t="shared" si="67"/>
        <v>0.05</v>
      </c>
      <c r="BO23" s="286">
        <f t="shared" si="67"/>
        <v>0.05</v>
      </c>
      <c r="BP23" s="286">
        <f t="shared" si="67"/>
        <v>0.05</v>
      </c>
      <c r="BQ23" s="286">
        <f t="shared" si="67"/>
        <v>0.05</v>
      </c>
      <c r="BR23" s="286">
        <f t="shared" si="67"/>
        <v>0.05</v>
      </c>
      <c r="BS23" s="286">
        <f t="shared" si="67"/>
        <v>0.05</v>
      </c>
      <c r="BT23" s="286">
        <f t="shared" si="67"/>
        <v>0.05</v>
      </c>
      <c r="BU23" s="286">
        <f t="shared" si="67"/>
        <v>0.05</v>
      </c>
      <c r="BV23" s="286">
        <f t="shared" si="67"/>
        <v>0.05</v>
      </c>
      <c r="BW23" s="288">
        <f t="shared" si="67"/>
        <v>0.05</v>
      </c>
      <c r="BX23" s="284">
        <v>0.03</v>
      </c>
      <c r="BY23" s="286">
        <f t="shared" si="67"/>
        <v>0.03</v>
      </c>
      <c r="BZ23" s="286">
        <f t="shared" si="67"/>
        <v>0.03</v>
      </c>
      <c r="CA23" s="286">
        <f t="shared" si="67"/>
        <v>0.03</v>
      </c>
      <c r="CB23" s="286">
        <f t="shared" si="67"/>
        <v>0.03</v>
      </c>
      <c r="CC23" s="286">
        <f t="shared" si="67"/>
        <v>0.03</v>
      </c>
      <c r="CD23" s="286">
        <f t="shared" si="67"/>
        <v>0.03</v>
      </c>
      <c r="CE23" s="286">
        <f t="shared" si="67"/>
        <v>0.03</v>
      </c>
      <c r="CF23" s="286">
        <f t="shared" si="67"/>
        <v>0.03</v>
      </c>
      <c r="CG23" s="286">
        <f t="shared" si="67"/>
        <v>0.03</v>
      </c>
      <c r="CH23" s="286">
        <f t="shared" si="67"/>
        <v>0.03</v>
      </c>
      <c r="CI23" s="288">
        <f t="shared" si="67"/>
        <v>0.03</v>
      </c>
      <c r="CJ23" s="286">
        <f t="shared" si="67"/>
        <v>0.03</v>
      </c>
      <c r="CK23" s="286">
        <f t="shared" si="67"/>
        <v>0.03</v>
      </c>
      <c r="CL23" s="286">
        <f t="shared" si="67"/>
        <v>0.03</v>
      </c>
      <c r="CM23" s="286">
        <f t="shared" si="67"/>
        <v>0.03</v>
      </c>
      <c r="CN23" s="286">
        <f t="shared" si="67"/>
        <v>0.03</v>
      </c>
      <c r="CO23" s="286">
        <f t="shared" si="67"/>
        <v>0.03</v>
      </c>
      <c r="CP23" s="286">
        <f t="shared" si="67"/>
        <v>0.03</v>
      </c>
      <c r="CQ23" s="286">
        <f t="shared" si="67"/>
        <v>0.03</v>
      </c>
      <c r="CR23" s="286">
        <f t="shared" si="67"/>
        <v>0.03</v>
      </c>
      <c r="CS23" s="286">
        <f t="shared" si="67"/>
        <v>0.03</v>
      </c>
      <c r="CT23" s="286">
        <f t="shared" si="67"/>
        <v>0.03</v>
      </c>
      <c r="CU23" s="288">
        <f t="shared" si="67"/>
        <v>0.03</v>
      </c>
      <c r="CV23" s="286">
        <f t="shared" si="67"/>
        <v>0.03</v>
      </c>
      <c r="CW23" s="286">
        <f t="shared" si="67"/>
        <v>0.03</v>
      </c>
      <c r="CX23" s="286">
        <f t="shared" si="67"/>
        <v>0.03</v>
      </c>
      <c r="CY23" s="286">
        <f t="shared" si="67"/>
        <v>0.03</v>
      </c>
      <c r="CZ23" s="286">
        <f t="shared" si="67"/>
        <v>0.03</v>
      </c>
      <c r="DA23" s="286">
        <f t="shared" si="67"/>
        <v>0.03</v>
      </c>
      <c r="DB23" s="286">
        <f t="shared" ref="DB23:DG23" si="68">+DA23</f>
        <v>0.03</v>
      </c>
      <c r="DC23" s="286">
        <f t="shared" si="68"/>
        <v>0.03</v>
      </c>
      <c r="DD23" s="286">
        <f t="shared" si="68"/>
        <v>0.03</v>
      </c>
      <c r="DE23" s="286">
        <f t="shared" si="68"/>
        <v>0.03</v>
      </c>
      <c r="DF23" s="286">
        <f t="shared" si="68"/>
        <v>0.03</v>
      </c>
      <c r="DG23" s="286">
        <f t="shared" si="68"/>
        <v>0.03</v>
      </c>
    </row>
    <row r="24" spans="1:111" s="331" customFormat="1" x14ac:dyDescent="0.3">
      <c r="A24" s="35"/>
      <c r="B24" s="35"/>
      <c r="C24" s="566" t="s">
        <v>271</v>
      </c>
      <c r="D24" s="15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0"/>
      <c r="Q24" s="50"/>
      <c r="R24" s="50"/>
      <c r="S24" s="50"/>
      <c r="T24" s="50"/>
      <c r="U24" s="50"/>
      <c r="V24" s="328"/>
      <c r="W24" s="328"/>
      <c r="X24" s="328">
        <f>+(X16/W16)-1</f>
        <v>0</v>
      </c>
      <c r="Y24" s="328">
        <f t="shared" ref="Y24:CJ24" si="69">+(Y16/X16)-1</f>
        <v>4.8780487804878092E-2</v>
      </c>
      <c r="Z24" s="328">
        <f t="shared" si="69"/>
        <v>-1.5503875968992276E-2</v>
      </c>
      <c r="AA24" s="328">
        <f t="shared" si="69"/>
        <v>-7.8740157480314821E-3</v>
      </c>
      <c r="AB24" s="328">
        <f t="shared" si="69"/>
        <v>-0.56349206349206349</v>
      </c>
      <c r="AC24" s="328">
        <f t="shared" si="69"/>
        <v>0.25454545454545463</v>
      </c>
      <c r="AD24" s="328">
        <f t="shared" si="69"/>
        <v>-1.4492753623188359E-2</v>
      </c>
      <c r="AE24" s="328">
        <f t="shared" si="69"/>
        <v>-2.9411764705882359E-2</v>
      </c>
      <c r="AF24" s="328">
        <f t="shared" si="69"/>
        <v>4.5454545454545414E-2</v>
      </c>
      <c r="AG24" s="328">
        <f t="shared" ref="AG24:AL24" si="70">+(AG16/AF16)-1</f>
        <v>-5.7971014492753659E-2</v>
      </c>
      <c r="AH24" s="328">
        <f t="shared" si="70"/>
        <v>-0.16923076923076918</v>
      </c>
      <c r="AI24" s="328">
        <f t="shared" si="70"/>
        <v>0.20370370370370372</v>
      </c>
      <c r="AJ24" s="328">
        <f t="shared" si="70"/>
        <v>-0.35384615384615381</v>
      </c>
      <c r="AK24" s="497">
        <f t="shared" si="70"/>
        <v>0.5714285714285714</v>
      </c>
      <c r="AL24" s="329">
        <f t="shared" si="70"/>
        <v>3.805503322982684E-2</v>
      </c>
      <c r="AM24" s="571">
        <f t="shared" si="69"/>
        <v>8.1081081081081141E-2</v>
      </c>
      <c r="AN24" s="197">
        <f>+(AN16/AM16)-1</f>
        <v>0.17499999999999982</v>
      </c>
      <c r="AO24" s="329">
        <f t="shared" si="69"/>
        <v>-0.15957446808510634</v>
      </c>
      <c r="AP24" s="329">
        <f t="shared" si="69"/>
        <v>0.21518987341772133</v>
      </c>
      <c r="AQ24" s="329">
        <f t="shared" si="69"/>
        <v>0.46875</v>
      </c>
      <c r="AR24" s="329">
        <f t="shared" si="69"/>
        <v>0.23404255319148937</v>
      </c>
      <c r="AS24" s="329">
        <f t="shared" si="69"/>
        <v>-8.0459770114942541E-2</v>
      </c>
      <c r="AT24" s="329">
        <f t="shared" si="69"/>
        <v>-0.21250000000000002</v>
      </c>
      <c r="AU24" s="329">
        <f t="shared" si="69"/>
        <v>2.3809523809523725E-2</v>
      </c>
      <c r="AV24" s="329">
        <f t="shared" si="69"/>
        <v>-0.17829457364341095</v>
      </c>
      <c r="AW24" s="329">
        <f t="shared" si="69"/>
        <v>9.4339622641509635E-2</v>
      </c>
      <c r="AX24" s="329">
        <f t="shared" si="69"/>
        <v>6.0344827586206851E-2</v>
      </c>
      <c r="AY24" s="330">
        <f t="shared" si="69"/>
        <v>2.4390243902439046E-2</v>
      </c>
      <c r="AZ24" s="329">
        <f t="shared" si="69"/>
        <v>7.9365079365079305E-2</v>
      </c>
      <c r="BA24" s="329">
        <f t="shared" si="69"/>
        <v>-0.16911764705882348</v>
      </c>
      <c r="BB24" s="329">
        <f t="shared" si="69"/>
        <v>0.1415929203539823</v>
      </c>
      <c r="BC24" s="329">
        <f t="shared" si="69"/>
        <v>0.38759689922480622</v>
      </c>
      <c r="BD24" s="329">
        <f t="shared" si="69"/>
        <v>0.2011173184357542</v>
      </c>
      <c r="BE24" s="329">
        <f t="shared" si="69"/>
        <v>-6.5116279069767469E-2</v>
      </c>
      <c r="BF24" s="329">
        <f t="shared" si="69"/>
        <v>-0.1990049751243782</v>
      </c>
      <c r="BG24" s="329">
        <f t="shared" si="69"/>
        <v>1.2422360248447228E-2</v>
      </c>
      <c r="BH24" s="329">
        <f t="shared" si="69"/>
        <v>-0.17177914110429437</v>
      </c>
      <c r="BI24" s="329">
        <f t="shared" si="69"/>
        <v>8.8888888888888795E-2</v>
      </c>
      <c r="BJ24" s="329">
        <f t="shared" si="69"/>
        <v>5.4421768707483054E-2</v>
      </c>
      <c r="BK24" s="330">
        <f t="shared" si="69"/>
        <v>2.5806451612903292E-2</v>
      </c>
      <c r="BL24" s="329">
        <f t="shared" si="69"/>
        <v>6.2893081761006275E-2</v>
      </c>
      <c r="BM24" s="329">
        <f t="shared" si="69"/>
        <v>-0.16568047337278102</v>
      </c>
      <c r="BN24" s="329">
        <f t="shared" si="69"/>
        <v>0.12056737588652489</v>
      </c>
      <c r="BO24" s="329">
        <f t="shared" si="69"/>
        <v>0.360759493670886</v>
      </c>
      <c r="BP24" s="329">
        <f t="shared" si="69"/>
        <v>0.19069767441860463</v>
      </c>
      <c r="BQ24" s="329">
        <f t="shared" si="69"/>
        <v>-5.859375E-2</v>
      </c>
      <c r="BR24" s="329">
        <f t="shared" si="69"/>
        <v>-0.1908713692946058</v>
      </c>
      <c r="BS24" s="329">
        <f t="shared" si="69"/>
        <v>1.025641025641022E-2</v>
      </c>
      <c r="BT24" s="329">
        <f t="shared" si="69"/>
        <v>-0.16751269035533001</v>
      </c>
      <c r="BU24" s="329">
        <f t="shared" si="69"/>
        <v>7.92682926829269E-2</v>
      </c>
      <c r="BV24" s="329">
        <f t="shared" si="69"/>
        <v>5.0847457627118509E-2</v>
      </c>
      <c r="BW24" s="330">
        <f t="shared" si="69"/>
        <v>2.6881720430107503E-2</v>
      </c>
      <c r="BX24" s="329">
        <f t="shared" si="69"/>
        <v>5.7591623036649109E-2</v>
      </c>
      <c r="BY24" s="329">
        <f t="shared" si="69"/>
        <v>-0.1633663366336634</v>
      </c>
      <c r="BZ24" s="329">
        <f t="shared" si="69"/>
        <v>0.11242603550295871</v>
      </c>
      <c r="CA24" s="329">
        <f t="shared" si="69"/>
        <v>0.33510638297872331</v>
      </c>
      <c r="CB24" s="329">
        <f t="shared" si="69"/>
        <v>0.18326693227091617</v>
      </c>
      <c r="CC24" s="329">
        <f t="shared" si="69"/>
        <v>-5.723905723905709E-2</v>
      </c>
      <c r="CD24" s="329">
        <f t="shared" si="69"/>
        <v>-0.18571428571428572</v>
      </c>
      <c r="CE24" s="329">
        <f t="shared" si="69"/>
        <v>1.3157894736842035E-2</v>
      </c>
      <c r="CF24" s="329">
        <f t="shared" si="69"/>
        <v>-0.16450216450216448</v>
      </c>
      <c r="CG24" s="329">
        <f t="shared" si="69"/>
        <v>7.7720207253885842E-2</v>
      </c>
      <c r="CH24" s="329">
        <f t="shared" si="69"/>
        <v>4.8076923076923128E-2</v>
      </c>
      <c r="CI24" s="330">
        <f t="shared" si="69"/>
        <v>2.2935779816513735E-2</v>
      </c>
      <c r="CJ24" s="329">
        <f t="shared" si="69"/>
        <v>4.9327354260089828E-2</v>
      </c>
      <c r="CK24" s="329">
        <f t="shared" ref="CK24:DG24" si="71">+(CK16/CJ16)-1</f>
        <v>-0.15811965811965811</v>
      </c>
      <c r="CL24" s="329">
        <f t="shared" si="71"/>
        <v>0.10659898477157359</v>
      </c>
      <c r="CM24" s="329">
        <f t="shared" si="71"/>
        <v>0.3165137614678899</v>
      </c>
      <c r="CN24" s="329">
        <f t="shared" si="71"/>
        <v>0.17770034843205562</v>
      </c>
      <c r="CO24" s="329">
        <f t="shared" si="71"/>
        <v>-5.3254437869822424E-2</v>
      </c>
      <c r="CP24" s="329">
        <f t="shared" si="71"/>
        <v>-0.18125000000000002</v>
      </c>
      <c r="CQ24" s="329">
        <f t="shared" si="71"/>
        <v>1.1450381679389388E-2</v>
      </c>
      <c r="CR24" s="329">
        <f t="shared" si="71"/>
        <v>-0.15849056603773592</v>
      </c>
      <c r="CS24" s="329">
        <f t="shared" si="71"/>
        <v>7.623318385650224E-2</v>
      </c>
      <c r="CT24" s="329">
        <f t="shared" si="71"/>
        <v>5.0000000000000044E-2</v>
      </c>
      <c r="CU24" s="330">
        <f t="shared" si="71"/>
        <v>2.3809523809523725E-2</v>
      </c>
      <c r="CV24" s="329">
        <f t="shared" si="71"/>
        <v>4.6511627906976827E-2</v>
      </c>
      <c r="CW24" s="329">
        <f t="shared" si="71"/>
        <v>-0.15555555555555545</v>
      </c>
      <c r="CX24" s="329">
        <f t="shared" si="71"/>
        <v>9.6491228070175294E-2</v>
      </c>
      <c r="CY24" s="329">
        <f t="shared" si="71"/>
        <v>0.30000000000000004</v>
      </c>
      <c r="CZ24" s="329">
        <f t="shared" si="71"/>
        <v>0.17230769230769227</v>
      </c>
      <c r="DA24" s="329">
        <f t="shared" si="71"/>
        <v>-4.986876640419946E-2</v>
      </c>
      <c r="DB24" s="329">
        <f t="shared" si="71"/>
        <v>-0.17679558011049734</v>
      </c>
      <c r="DC24" s="329">
        <f t="shared" si="71"/>
        <v>1.3422818791946289E-2</v>
      </c>
      <c r="DD24" s="329">
        <f t="shared" si="71"/>
        <v>-0.1556291390728477</v>
      </c>
      <c r="DE24" s="329">
        <f t="shared" si="71"/>
        <v>7.058823529411784E-2</v>
      </c>
      <c r="DF24" s="329">
        <f t="shared" si="71"/>
        <v>4.761904761904745E-2</v>
      </c>
      <c r="DG24" s="329">
        <f t="shared" si="71"/>
        <v>2.4475524475524368E-2</v>
      </c>
    </row>
    <row r="25" spans="1:111" s="331" customFormat="1" x14ac:dyDescent="0.3">
      <c r="A25" s="35"/>
      <c r="B25" s="35"/>
      <c r="C25" s="566" t="s">
        <v>272</v>
      </c>
      <c r="D25" s="15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0"/>
      <c r="Q25" s="50"/>
      <c r="R25" s="50"/>
      <c r="S25" s="50"/>
      <c r="T25" s="50"/>
      <c r="U25" s="50"/>
      <c r="V25" s="328"/>
      <c r="W25" s="328">
        <f>+(W16/W22)</f>
        <v>0.91111111111111109</v>
      </c>
      <c r="X25" s="328">
        <f>+(X16/X22)</f>
        <v>0.8848920863309353</v>
      </c>
      <c r="Y25" s="328">
        <f t="shared" ref="Y25:AF25" si="72">+(Y16/Y22)</f>
        <v>0.89583333333333337</v>
      </c>
      <c r="Z25" s="328">
        <f t="shared" si="72"/>
        <v>0.88811188811188813</v>
      </c>
      <c r="AA25" s="328">
        <f t="shared" si="72"/>
        <v>0.93333333333333335</v>
      </c>
      <c r="AB25" s="328">
        <f t="shared" si="72"/>
        <v>0.93220338983050843</v>
      </c>
      <c r="AC25" s="328">
        <f t="shared" si="72"/>
        <v>0.93243243243243246</v>
      </c>
      <c r="AD25" s="328">
        <f t="shared" si="72"/>
        <v>0.91891891891891897</v>
      </c>
      <c r="AE25" s="328">
        <f t="shared" si="72"/>
        <v>0.90410958904109584</v>
      </c>
      <c r="AF25" s="328">
        <f t="shared" si="72"/>
        <v>0.95833333333333337</v>
      </c>
      <c r="AG25" s="328">
        <f>+(AG16/AG22)</f>
        <v>0.95588235294117652</v>
      </c>
      <c r="AH25" s="328">
        <f>+(AH16/AH22)</f>
        <v>0.83076923076923082</v>
      </c>
      <c r="AI25" s="328">
        <f>+(AI16/AI22)</f>
        <v>0.8904109589041096</v>
      </c>
      <c r="AJ25" s="328">
        <f>+(AJ16/AJ22)</f>
        <v>0.97674418604651159</v>
      </c>
      <c r="AK25" s="497">
        <f>+(AK16/AK22)</f>
        <v>0.94285714285714284</v>
      </c>
      <c r="AL25" s="479">
        <f>+AVERAGE(AF25:AK25)</f>
        <v>0.92583286747525084</v>
      </c>
      <c r="AM25" s="571">
        <f t="shared" ref="AM25:CT25" si="73">+AL25</f>
        <v>0.92583286747525084</v>
      </c>
      <c r="AN25" s="197">
        <f t="shared" si="73"/>
        <v>0.92583286747525084</v>
      </c>
      <c r="AO25" s="329">
        <f t="shared" si="73"/>
        <v>0.92583286747525084</v>
      </c>
      <c r="AP25" s="329">
        <f t="shared" si="73"/>
        <v>0.92583286747525084</v>
      </c>
      <c r="AQ25" s="329">
        <f t="shared" si="73"/>
        <v>0.92583286747525084</v>
      </c>
      <c r="AR25" s="329">
        <f t="shared" si="73"/>
        <v>0.92583286747525084</v>
      </c>
      <c r="AS25" s="329">
        <f t="shared" si="73"/>
        <v>0.92583286747525084</v>
      </c>
      <c r="AT25" s="329">
        <f t="shared" si="73"/>
        <v>0.92583286747525084</v>
      </c>
      <c r="AU25" s="329">
        <f t="shared" si="73"/>
        <v>0.92583286747525084</v>
      </c>
      <c r="AV25" s="329">
        <f t="shared" si="73"/>
        <v>0.92583286747525084</v>
      </c>
      <c r="AW25" s="329">
        <f t="shared" si="73"/>
        <v>0.92583286747525084</v>
      </c>
      <c r="AX25" s="329">
        <f t="shared" si="73"/>
        <v>0.92583286747525084</v>
      </c>
      <c r="AY25" s="330">
        <f t="shared" si="73"/>
        <v>0.92583286747525084</v>
      </c>
      <c r="AZ25" s="329">
        <f t="shared" si="73"/>
        <v>0.92583286747525084</v>
      </c>
      <c r="BA25" s="329">
        <f t="shared" si="73"/>
        <v>0.92583286747525084</v>
      </c>
      <c r="BB25" s="329">
        <f t="shared" si="73"/>
        <v>0.92583286747525084</v>
      </c>
      <c r="BC25" s="329">
        <f t="shared" si="73"/>
        <v>0.92583286747525084</v>
      </c>
      <c r="BD25" s="329">
        <f t="shared" si="73"/>
        <v>0.92583286747525084</v>
      </c>
      <c r="BE25" s="329">
        <f t="shared" si="73"/>
        <v>0.92583286747525084</v>
      </c>
      <c r="BF25" s="329">
        <f t="shared" si="73"/>
        <v>0.92583286747525084</v>
      </c>
      <c r="BG25" s="329">
        <f t="shared" si="73"/>
        <v>0.92583286747525084</v>
      </c>
      <c r="BH25" s="329">
        <f t="shared" si="73"/>
        <v>0.92583286747525084</v>
      </c>
      <c r="BI25" s="329">
        <f t="shared" si="73"/>
        <v>0.92583286747525084</v>
      </c>
      <c r="BJ25" s="329">
        <f t="shared" si="73"/>
        <v>0.92583286747525084</v>
      </c>
      <c r="BK25" s="330">
        <f t="shared" si="73"/>
        <v>0.92583286747525084</v>
      </c>
      <c r="BL25" s="329">
        <f t="shared" si="73"/>
        <v>0.92583286747525084</v>
      </c>
      <c r="BM25" s="329">
        <f t="shared" si="73"/>
        <v>0.92583286747525084</v>
      </c>
      <c r="BN25" s="329">
        <f t="shared" si="73"/>
        <v>0.92583286747525084</v>
      </c>
      <c r="BO25" s="329">
        <f t="shared" si="73"/>
        <v>0.92583286747525084</v>
      </c>
      <c r="BP25" s="329">
        <f t="shared" si="73"/>
        <v>0.92583286747525084</v>
      </c>
      <c r="BQ25" s="329">
        <f t="shared" si="73"/>
        <v>0.92583286747525084</v>
      </c>
      <c r="BR25" s="329">
        <f t="shared" si="73"/>
        <v>0.92583286747525084</v>
      </c>
      <c r="BS25" s="329">
        <f t="shared" si="73"/>
        <v>0.92583286747525084</v>
      </c>
      <c r="BT25" s="329">
        <f t="shared" si="73"/>
        <v>0.92583286747525084</v>
      </c>
      <c r="BU25" s="329">
        <f t="shared" si="73"/>
        <v>0.92583286747525084</v>
      </c>
      <c r="BV25" s="329">
        <f t="shared" si="73"/>
        <v>0.92583286747525084</v>
      </c>
      <c r="BW25" s="330">
        <f t="shared" si="73"/>
        <v>0.92583286747525084</v>
      </c>
      <c r="BX25" s="329">
        <f t="shared" si="73"/>
        <v>0.92583286747525084</v>
      </c>
      <c r="BY25" s="329">
        <f t="shared" si="73"/>
        <v>0.92583286747525084</v>
      </c>
      <c r="BZ25" s="329">
        <f t="shared" si="73"/>
        <v>0.92583286747525084</v>
      </c>
      <c r="CA25" s="329">
        <f t="shared" si="73"/>
        <v>0.92583286747525084</v>
      </c>
      <c r="CB25" s="329">
        <f t="shared" si="73"/>
        <v>0.92583286747525084</v>
      </c>
      <c r="CC25" s="329">
        <f t="shared" si="73"/>
        <v>0.92583286747525084</v>
      </c>
      <c r="CD25" s="329">
        <f t="shared" si="73"/>
        <v>0.92583286747525084</v>
      </c>
      <c r="CE25" s="329">
        <f t="shared" si="73"/>
        <v>0.92583286747525084</v>
      </c>
      <c r="CF25" s="329">
        <f t="shared" si="73"/>
        <v>0.92583286747525084</v>
      </c>
      <c r="CG25" s="329">
        <f t="shared" si="73"/>
        <v>0.92583286747525084</v>
      </c>
      <c r="CH25" s="329">
        <f t="shared" si="73"/>
        <v>0.92583286747525084</v>
      </c>
      <c r="CI25" s="330">
        <f t="shared" si="73"/>
        <v>0.92583286747525084</v>
      </c>
      <c r="CJ25" s="329">
        <f t="shared" si="73"/>
        <v>0.92583286747525084</v>
      </c>
      <c r="CK25" s="329">
        <f t="shared" si="73"/>
        <v>0.92583286747525084</v>
      </c>
      <c r="CL25" s="329">
        <f t="shared" si="73"/>
        <v>0.92583286747525084</v>
      </c>
      <c r="CM25" s="329">
        <f t="shared" si="73"/>
        <v>0.92583286747525084</v>
      </c>
      <c r="CN25" s="329">
        <f t="shared" si="73"/>
        <v>0.92583286747525084</v>
      </c>
      <c r="CO25" s="329">
        <f t="shared" si="73"/>
        <v>0.92583286747525084</v>
      </c>
      <c r="CP25" s="329">
        <f t="shared" si="73"/>
        <v>0.92583286747525084</v>
      </c>
      <c r="CQ25" s="329">
        <f t="shared" si="73"/>
        <v>0.92583286747525084</v>
      </c>
      <c r="CR25" s="329">
        <f t="shared" si="73"/>
        <v>0.92583286747525084</v>
      </c>
      <c r="CS25" s="329">
        <f t="shared" si="73"/>
        <v>0.92583286747525084</v>
      </c>
      <c r="CT25" s="329">
        <f t="shared" si="73"/>
        <v>0.92583286747525084</v>
      </c>
      <c r="CU25" s="330">
        <f t="shared" ref="CU25:DG25" si="74">+CT25</f>
        <v>0.92583286747525084</v>
      </c>
      <c r="CV25" s="329">
        <f t="shared" si="74"/>
        <v>0.92583286747525084</v>
      </c>
      <c r="CW25" s="329">
        <f t="shared" si="74"/>
        <v>0.92583286747525084</v>
      </c>
      <c r="CX25" s="329">
        <f t="shared" si="74"/>
        <v>0.92583286747525084</v>
      </c>
      <c r="CY25" s="329">
        <f t="shared" si="74"/>
        <v>0.92583286747525084</v>
      </c>
      <c r="CZ25" s="329">
        <f t="shared" si="74"/>
        <v>0.92583286747525084</v>
      </c>
      <c r="DA25" s="329">
        <f t="shared" si="74"/>
        <v>0.92583286747525084</v>
      </c>
      <c r="DB25" s="329">
        <f t="shared" si="74"/>
        <v>0.92583286747525084</v>
      </c>
      <c r="DC25" s="329">
        <f t="shared" si="74"/>
        <v>0.92583286747525084</v>
      </c>
      <c r="DD25" s="329">
        <f t="shared" si="74"/>
        <v>0.92583286747525084</v>
      </c>
      <c r="DE25" s="329">
        <f t="shared" si="74"/>
        <v>0.92583286747525084</v>
      </c>
      <c r="DF25" s="329">
        <f t="shared" si="74"/>
        <v>0.92583286747525084</v>
      </c>
      <c r="DG25" s="329">
        <f t="shared" si="74"/>
        <v>0.92583286747525084</v>
      </c>
    </row>
    <row r="26" spans="1:111" ht="18" x14ac:dyDescent="0.3">
      <c r="A26" s="37"/>
      <c r="B26" s="37"/>
      <c r="C26" s="572" t="s">
        <v>274</v>
      </c>
      <c r="D26" s="27"/>
      <c r="E26" s="27"/>
      <c r="F26" s="27"/>
      <c r="G26" s="27"/>
      <c r="H26" s="27"/>
      <c r="I26" s="27"/>
      <c r="J26" s="27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90"/>
      <c r="V26" s="193"/>
      <c r="W26" s="190">
        <f t="shared" ref="W26:AF26" si="75">+W15/W16</f>
        <v>1.4390243902439024</v>
      </c>
      <c r="X26" s="190">
        <f t="shared" si="75"/>
        <v>1.5528455284552845</v>
      </c>
      <c r="Y26" s="190">
        <f t="shared" si="75"/>
        <v>1.4728682170542635</v>
      </c>
      <c r="Z26" s="190">
        <f t="shared" si="75"/>
        <v>1.4803149606299213</v>
      </c>
      <c r="AA26" s="190">
        <f t="shared" si="75"/>
        <v>1.6428571428571428</v>
      </c>
      <c r="AB26" s="190">
        <f t="shared" si="75"/>
        <v>1.2181818181818183</v>
      </c>
      <c r="AC26" s="190">
        <f>+AC15/AC16</f>
        <v>1.0724637681159421</v>
      </c>
      <c r="AD26" s="190">
        <f>+AD15/AD16</f>
        <v>1.1323529411764706</v>
      </c>
      <c r="AE26" s="190">
        <f t="shared" si="75"/>
        <v>1.1818181818181819</v>
      </c>
      <c r="AF26" s="190">
        <f t="shared" si="75"/>
        <v>1.1884057971014492</v>
      </c>
      <c r="AG26" s="190">
        <f>+AG15/AG16</f>
        <v>1.1538461538461537</v>
      </c>
      <c r="AH26" s="190">
        <f>+AH15/AH16</f>
        <v>1.2222222222222223</v>
      </c>
      <c r="AI26" s="190">
        <f>+AI15/AI16</f>
        <v>1.1384615384615384</v>
      </c>
      <c r="AJ26" s="190">
        <f>+AJ15/AJ16</f>
        <v>1.1428571428571428</v>
      </c>
      <c r="AK26" s="498">
        <f>+AK15/AK16</f>
        <v>1.2272727272727273</v>
      </c>
      <c r="AL26" s="480">
        <f>4.33/3.7</f>
        <v>1.1702702702702703</v>
      </c>
      <c r="AM26" s="192">
        <f t="shared" ref="AM26" si="76">+AL26</f>
        <v>1.1702702702702703</v>
      </c>
      <c r="AN26" s="480">
        <f>+AB26</f>
        <v>1.2181818181818183</v>
      </c>
      <c r="AO26" s="191">
        <f t="shared" ref="AO26:CZ26" si="77">+AC26</f>
        <v>1.0724637681159421</v>
      </c>
      <c r="AP26" s="191">
        <f t="shared" si="77"/>
        <v>1.1323529411764706</v>
      </c>
      <c r="AQ26" s="191">
        <f t="shared" si="77"/>
        <v>1.1818181818181819</v>
      </c>
      <c r="AR26" s="191">
        <f t="shared" si="77"/>
        <v>1.1884057971014492</v>
      </c>
      <c r="AS26" s="191">
        <f t="shared" si="77"/>
        <v>1.1538461538461537</v>
      </c>
      <c r="AT26" s="191">
        <f t="shared" si="77"/>
        <v>1.2222222222222223</v>
      </c>
      <c r="AU26" s="191">
        <f t="shared" si="77"/>
        <v>1.1384615384615384</v>
      </c>
      <c r="AV26" s="191">
        <f t="shared" si="77"/>
        <v>1.1428571428571428</v>
      </c>
      <c r="AW26" s="191">
        <f t="shared" si="77"/>
        <v>1.2272727272727273</v>
      </c>
      <c r="AX26" s="191">
        <f t="shared" si="77"/>
        <v>1.1702702702702703</v>
      </c>
      <c r="AY26" s="298">
        <f t="shared" si="77"/>
        <v>1.1702702702702703</v>
      </c>
      <c r="AZ26" s="191">
        <f t="shared" si="77"/>
        <v>1.2181818181818183</v>
      </c>
      <c r="BA26" s="191">
        <f t="shared" si="77"/>
        <v>1.0724637681159421</v>
      </c>
      <c r="BB26" s="191">
        <f t="shared" si="77"/>
        <v>1.1323529411764706</v>
      </c>
      <c r="BC26" s="191">
        <f t="shared" si="77"/>
        <v>1.1818181818181819</v>
      </c>
      <c r="BD26" s="191">
        <f t="shared" si="77"/>
        <v>1.1884057971014492</v>
      </c>
      <c r="BE26" s="191">
        <f t="shared" si="77"/>
        <v>1.1538461538461537</v>
      </c>
      <c r="BF26" s="191">
        <f t="shared" si="77"/>
        <v>1.2222222222222223</v>
      </c>
      <c r="BG26" s="191">
        <f t="shared" si="77"/>
        <v>1.1384615384615384</v>
      </c>
      <c r="BH26" s="191">
        <f t="shared" si="77"/>
        <v>1.1428571428571428</v>
      </c>
      <c r="BI26" s="191">
        <f t="shared" si="77"/>
        <v>1.2272727272727273</v>
      </c>
      <c r="BJ26" s="191">
        <f t="shared" si="77"/>
        <v>1.1702702702702703</v>
      </c>
      <c r="BK26" s="298">
        <f t="shared" si="77"/>
        <v>1.1702702702702703</v>
      </c>
      <c r="BL26" s="191">
        <f t="shared" si="77"/>
        <v>1.2181818181818183</v>
      </c>
      <c r="BM26" s="191">
        <f t="shared" si="77"/>
        <v>1.0724637681159421</v>
      </c>
      <c r="BN26" s="191">
        <f t="shared" si="77"/>
        <v>1.1323529411764706</v>
      </c>
      <c r="BO26" s="191">
        <f t="shared" si="77"/>
        <v>1.1818181818181819</v>
      </c>
      <c r="BP26" s="191">
        <f t="shared" si="77"/>
        <v>1.1884057971014492</v>
      </c>
      <c r="BQ26" s="191">
        <f t="shared" si="77"/>
        <v>1.1538461538461537</v>
      </c>
      <c r="BR26" s="191">
        <f t="shared" si="77"/>
        <v>1.2222222222222223</v>
      </c>
      <c r="BS26" s="191">
        <f t="shared" si="77"/>
        <v>1.1384615384615384</v>
      </c>
      <c r="BT26" s="191">
        <f t="shared" si="77"/>
        <v>1.1428571428571428</v>
      </c>
      <c r="BU26" s="191">
        <f t="shared" si="77"/>
        <v>1.2272727272727273</v>
      </c>
      <c r="BV26" s="191">
        <f t="shared" si="77"/>
        <v>1.1702702702702703</v>
      </c>
      <c r="BW26" s="298">
        <f t="shared" si="77"/>
        <v>1.1702702702702703</v>
      </c>
      <c r="BX26" s="191">
        <f t="shared" si="77"/>
        <v>1.2181818181818183</v>
      </c>
      <c r="BY26" s="191">
        <f t="shared" si="77"/>
        <v>1.0724637681159421</v>
      </c>
      <c r="BZ26" s="191">
        <f t="shared" si="77"/>
        <v>1.1323529411764706</v>
      </c>
      <c r="CA26" s="191">
        <f t="shared" si="77"/>
        <v>1.1818181818181819</v>
      </c>
      <c r="CB26" s="191">
        <f t="shared" si="77"/>
        <v>1.1884057971014492</v>
      </c>
      <c r="CC26" s="191">
        <f t="shared" si="77"/>
        <v>1.1538461538461537</v>
      </c>
      <c r="CD26" s="191">
        <f t="shared" si="77"/>
        <v>1.2222222222222223</v>
      </c>
      <c r="CE26" s="191">
        <f t="shared" si="77"/>
        <v>1.1384615384615384</v>
      </c>
      <c r="CF26" s="191">
        <f t="shared" si="77"/>
        <v>1.1428571428571428</v>
      </c>
      <c r="CG26" s="191">
        <f t="shared" si="77"/>
        <v>1.2272727272727273</v>
      </c>
      <c r="CH26" s="191">
        <f t="shared" si="77"/>
        <v>1.1702702702702703</v>
      </c>
      <c r="CI26" s="298">
        <f t="shared" si="77"/>
        <v>1.1702702702702703</v>
      </c>
      <c r="CJ26" s="191">
        <f t="shared" si="77"/>
        <v>1.2181818181818183</v>
      </c>
      <c r="CK26" s="191">
        <f t="shared" si="77"/>
        <v>1.0724637681159421</v>
      </c>
      <c r="CL26" s="191">
        <f t="shared" si="77"/>
        <v>1.1323529411764706</v>
      </c>
      <c r="CM26" s="191">
        <f t="shared" si="77"/>
        <v>1.1818181818181819</v>
      </c>
      <c r="CN26" s="191">
        <f t="shared" si="77"/>
        <v>1.1884057971014492</v>
      </c>
      <c r="CO26" s="191">
        <f t="shared" si="77"/>
        <v>1.1538461538461537</v>
      </c>
      <c r="CP26" s="191">
        <f t="shared" si="77"/>
        <v>1.2222222222222223</v>
      </c>
      <c r="CQ26" s="191">
        <f t="shared" si="77"/>
        <v>1.1384615384615384</v>
      </c>
      <c r="CR26" s="191">
        <f t="shared" si="77"/>
        <v>1.1428571428571428</v>
      </c>
      <c r="CS26" s="191">
        <f t="shared" si="77"/>
        <v>1.2272727272727273</v>
      </c>
      <c r="CT26" s="191">
        <f t="shared" si="77"/>
        <v>1.1702702702702703</v>
      </c>
      <c r="CU26" s="298">
        <f t="shared" si="77"/>
        <v>1.1702702702702703</v>
      </c>
      <c r="CV26" s="191">
        <f t="shared" si="77"/>
        <v>1.2181818181818183</v>
      </c>
      <c r="CW26" s="191">
        <f t="shared" si="77"/>
        <v>1.0724637681159421</v>
      </c>
      <c r="CX26" s="191">
        <f t="shared" si="77"/>
        <v>1.1323529411764706</v>
      </c>
      <c r="CY26" s="191">
        <f t="shared" si="77"/>
        <v>1.1818181818181819</v>
      </c>
      <c r="CZ26" s="191">
        <f t="shared" si="77"/>
        <v>1.1884057971014492</v>
      </c>
      <c r="DA26" s="191">
        <f t="shared" ref="DA26:DG26" si="78">+CO26</f>
        <v>1.1538461538461537</v>
      </c>
      <c r="DB26" s="191">
        <f t="shared" si="78"/>
        <v>1.2222222222222223</v>
      </c>
      <c r="DC26" s="191">
        <f t="shared" si="78"/>
        <v>1.1384615384615384</v>
      </c>
      <c r="DD26" s="191">
        <f t="shared" si="78"/>
        <v>1.1428571428571428</v>
      </c>
      <c r="DE26" s="191">
        <f t="shared" si="78"/>
        <v>1.2272727272727273</v>
      </c>
      <c r="DF26" s="191">
        <f t="shared" si="78"/>
        <v>1.1702702702702703</v>
      </c>
      <c r="DG26" s="192">
        <f t="shared" si="78"/>
        <v>1.1702702702702703</v>
      </c>
    </row>
    <row r="27" spans="1:111" x14ac:dyDescent="0.3">
      <c r="A27" s="35"/>
      <c r="B27" s="112" t="s">
        <v>159</v>
      </c>
      <c r="C27" s="56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499"/>
      <c r="AL27" s="16"/>
      <c r="AM27" s="17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289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289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289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289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289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7"/>
    </row>
    <row r="28" spans="1:111" x14ac:dyDescent="0.3">
      <c r="A28" s="36"/>
      <c r="B28" s="113">
        <v>90</v>
      </c>
      <c r="C28" s="572" t="s">
        <v>48</v>
      </c>
      <c r="D28" s="18"/>
      <c r="E28" s="18">
        <f>NETWORKDAYS(D4+1,E4,Holidays!$B$3:$B$62)</f>
        <v>19</v>
      </c>
      <c r="F28" s="18">
        <f>NETWORKDAYS(E4+1,F4,Holidays!$B$3:$B$62)</f>
        <v>23</v>
      </c>
      <c r="G28" s="18">
        <f>NETWORKDAYS(F4+1,G4,Holidays!$B$3:$B$62)</f>
        <v>21</v>
      </c>
      <c r="H28" s="18">
        <f>NETWORKDAYS(G4+1,H4,Holidays!$B$3:$B$62)</f>
        <v>21</v>
      </c>
      <c r="I28" s="18">
        <f>NETWORKDAYS(H4+1,I4,Holidays!$B$3:$B$62)</f>
        <v>22</v>
      </c>
      <c r="J28" s="18">
        <f>NETWORKDAYS(I4+1,J4,Holidays!$B$3:$B$62)</f>
        <v>20</v>
      </c>
      <c r="K28" s="18">
        <f>NETWORKDAYS(J4+1,K4,Holidays!$B$3:$B$62)</f>
        <v>23</v>
      </c>
      <c r="L28" s="18">
        <f>NETWORKDAYS(K4+1,L4,Holidays!$B$3:$B$62)</f>
        <v>21</v>
      </c>
      <c r="M28" s="18">
        <f>NETWORKDAYS(L4+1,M4,Holidays!$B$3:$B$62)</f>
        <v>21</v>
      </c>
      <c r="N28" s="18">
        <f>NETWORKDAYS(M4+1,N4,Holidays!$B$3:$B$62)</f>
        <v>21</v>
      </c>
      <c r="O28" s="18">
        <f>NETWORKDAYS(N4+1,O4,Holidays!$B$3:$B$62)</f>
        <v>21</v>
      </c>
      <c r="P28" s="18">
        <f>NETWORKDAYS(O4+1,P4,Holidays!$B$3:$B$62)</f>
        <v>21</v>
      </c>
      <c r="Q28" s="18">
        <f>NETWORKDAYS(P4+1,Q4,Holidays!$B$3:$B$62)</f>
        <v>19</v>
      </c>
      <c r="R28" s="18">
        <f>NETWORKDAYS(Q4+1,R4,Holidays!$B$3:$B$62)</f>
        <v>23</v>
      </c>
      <c r="S28" s="18">
        <f>NETWORKDAYS(R4+1,S4,Holidays!$B$3:$B$62)</f>
        <v>20</v>
      </c>
      <c r="T28" s="18">
        <f>NETWORKDAYS(S4+1,T4,Holidays!$B$3:$B$62)</f>
        <v>22</v>
      </c>
      <c r="U28" s="18">
        <f>NETWORKDAYS(T4+1,U4,Holidays!$B$3:$B$62)</f>
        <v>22</v>
      </c>
      <c r="V28" s="18">
        <f>NETWORKDAYS(U4+1,V4,Holidays!$B$3:$B$62)</f>
        <v>20</v>
      </c>
      <c r="W28" s="18">
        <f>NETWORKDAYS(V4+1,W4,Holidays!$B$3:$B$62)</f>
        <v>23</v>
      </c>
      <c r="X28" s="18">
        <f>NETWORKDAYS(W4+1,X4,Holidays!$B$3:$B$62)</f>
        <v>20</v>
      </c>
      <c r="Y28" s="18">
        <f>NETWORKDAYS(X4+1,Y4,Holidays!$B$3:$B$62)</f>
        <v>22</v>
      </c>
      <c r="Z28" s="18">
        <f>NETWORKDAYS(Y4+1,Z4,Holidays!$B$3:$B$62)</f>
        <v>20</v>
      </c>
      <c r="AA28" s="18">
        <f>NETWORKDAYS(Z4+1,AA4,Holidays!$B$3:$B$62)</f>
        <v>19</v>
      </c>
      <c r="AB28" s="18">
        <f>NETWORKDAYS(AA4+1,AB4,Holidays!$B$3:$B$62)</f>
        <v>22</v>
      </c>
      <c r="AC28" s="18">
        <f>NETWORKDAYS(AB4+1,AC4,Holidays!$B$3:$B$62)</f>
        <v>21</v>
      </c>
      <c r="AD28" s="18">
        <f>NETWORKDAYS(AC4+1,AD4,Holidays!$B$3:$B$62)</f>
        <v>21</v>
      </c>
      <c r="AE28" s="18">
        <f>NETWORKDAYS(AD4+1,AE4,Holidays!$B$3:$B$62)</f>
        <v>22</v>
      </c>
      <c r="AF28" s="18">
        <f>NETWORKDAYS(AE4+1,AF4,Holidays!$B$3:$B$62)</f>
        <v>23</v>
      </c>
      <c r="AG28" s="18">
        <f>NETWORKDAYS(AF4+1,AG4,Holidays!$B$3:$B$62)</f>
        <v>20</v>
      </c>
      <c r="AH28" s="18">
        <f>NETWORKDAYS(AG4+1,AH4,Holidays!$B$3:$B$62)</f>
        <v>22</v>
      </c>
      <c r="AI28" s="18">
        <f>NETWORKDAYS(AH4+1,AI4,Holidays!$B$3:$B$62)</f>
        <v>22</v>
      </c>
      <c r="AJ28" s="18">
        <f>NETWORKDAYS(AI4+1,AJ4,Holidays!$B$3:$B$62)</f>
        <v>21</v>
      </c>
      <c r="AK28" s="500">
        <f>NETWORKDAYS(AJ4+1,AK4,Holidays!$B$3:$B$62)</f>
        <v>23</v>
      </c>
      <c r="AL28" s="19">
        <f>NETWORKDAYS(AK4+1,AL4,Holidays!$B$3:$B$62)</f>
        <v>19</v>
      </c>
      <c r="AM28" s="20">
        <f>NETWORKDAYS(AL4+1,AM4,Holidays!$B$3:$B$62)</f>
        <v>19</v>
      </c>
      <c r="AN28" s="19">
        <f>NETWORKDAYS(AM4+1,AN4,Holidays!$B$3:$B$62)</f>
        <v>23</v>
      </c>
      <c r="AO28" s="19">
        <f>NETWORKDAYS(AN4+1,AO4,Holidays!$B$3:$B$62)</f>
        <v>20</v>
      </c>
      <c r="AP28" s="19">
        <f>NETWORKDAYS(AO4+1,AP4,Holidays!$B$3:$B$62)</f>
        <v>21</v>
      </c>
      <c r="AQ28" s="19">
        <f>NETWORKDAYS(AP4+1,AQ4,Holidays!$B$3:$B$62)</f>
        <v>22</v>
      </c>
      <c r="AR28" s="19">
        <f>NETWORKDAYS(AQ4+1,AR4,Holidays!$B$3:$B$62)</f>
        <v>22</v>
      </c>
      <c r="AS28" s="19">
        <f>NETWORKDAYS(AR4+1,AS4,Holidays!$B$3:$B$62)</f>
        <v>21</v>
      </c>
      <c r="AT28" s="19">
        <f>NETWORKDAYS(AS4+1,AT4,Holidays!$B$3:$B$62)</f>
        <v>22</v>
      </c>
      <c r="AU28" s="19">
        <f>NETWORKDAYS(AT4+1,AU4,Holidays!$B$3:$B$62)</f>
        <v>21</v>
      </c>
      <c r="AV28" s="19">
        <f>NETWORKDAYS(AU4+1,AV4,Holidays!$B$3:$B$62)</f>
        <v>22</v>
      </c>
      <c r="AW28" s="19">
        <f>NETWORKDAYS(AV4+1,AW4,Holidays!$B$3:$B$62)</f>
        <v>23</v>
      </c>
      <c r="AX28" s="19">
        <f>NETWORKDAYS(AW4+1,AX4,Holidays!$B$3:$B$62)</f>
        <v>18</v>
      </c>
      <c r="AY28" s="290">
        <f>NETWORKDAYS(AX4+1,AY4,Holidays!$B$3:$B$62)</f>
        <v>21</v>
      </c>
      <c r="AZ28" s="19">
        <f>NETWORKDAYS(AY4+1,AZ4,Holidays!$B$3:$B$62)</f>
        <v>22</v>
      </c>
      <c r="BA28" s="19">
        <f>NETWORKDAYS(AZ4+1,BA4,Holidays!$B$3:$B$62)</f>
        <v>20</v>
      </c>
      <c r="BB28" s="19">
        <f>NETWORKDAYS(BA4+1,BB4,Holidays!$B$3:$B$62)</f>
        <v>22</v>
      </c>
      <c r="BC28" s="19">
        <f>NETWORKDAYS(BB4+1,BC4,Holidays!$B$3:$B$62)</f>
        <v>22</v>
      </c>
      <c r="BD28" s="19">
        <f>NETWORKDAYS(BC4+1,BD4,Holidays!$B$3:$B$62)</f>
        <v>21</v>
      </c>
      <c r="BE28" s="19">
        <f>NETWORKDAYS(BD4+1,BE4,Holidays!$B$3:$B$62)</f>
        <v>22</v>
      </c>
      <c r="BF28" s="19">
        <f>NETWORKDAYS(BE4+1,BF4,Holidays!$B$3:$B$62)</f>
        <v>23</v>
      </c>
      <c r="BG28" s="19">
        <f>NETWORKDAYS(BF4+1,BG4,Holidays!$B$3:$B$62)</f>
        <v>21</v>
      </c>
      <c r="BH28" s="19">
        <f>NETWORKDAYS(BG4+1,BH4,Holidays!$B$3:$B$62)</f>
        <v>22</v>
      </c>
      <c r="BI28" s="19">
        <f>NETWORKDAYS(BH4+1,BI4,Holidays!$B$3:$B$62)</f>
        <v>22</v>
      </c>
      <c r="BJ28" s="19">
        <f>NETWORKDAYS(BI4+1,BJ4,Holidays!$B$3:$B$62)</f>
        <v>21</v>
      </c>
      <c r="BK28" s="290">
        <f>NETWORKDAYS(BJ4+1,BK4,Holidays!$B$3:$B$62)</f>
        <v>23</v>
      </c>
      <c r="BL28" s="19">
        <f>NETWORKDAYS(BK4+1,BL4,Holidays!$B$3:$B$62)</f>
        <v>21</v>
      </c>
      <c r="BM28" s="19">
        <f>NETWORKDAYS(BL4+1,BM4,Holidays!$B$3:$B$62)</f>
        <v>20</v>
      </c>
      <c r="BN28" s="19">
        <f>NETWORKDAYS(BM4+1,BN4,Holidays!$B$3:$B$62)</f>
        <v>23</v>
      </c>
      <c r="BO28" s="19">
        <f>NETWORKDAYS(BN4+1,BO4,Holidays!$B$3:$B$62)</f>
        <v>22</v>
      </c>
      <c r="BP28" s="19">
        <f>NETWORKDAYS(BO4+1,BP4,Holidays!$B$3:$B$62)</f>
        <v>21</v>
      </c>
      <c r="BQ28" s="19">
        <f>NETWORKDAYS(BP4+1,BQ4,Holidays!$B$3:$B$62)</f>
        <v>22</v>
      </c>
      <c r="BR28" s="19">
        <f>NETWORKDAYS(BQ4+1,BR4,Holidays!$B$3:$B$62)</f>
        <v>22</v>
      </c>
      <c r="BS28" s="19">
        <f>NETWORKDAYS(BR4+1,BS4,Holidays!$B$3:$B$62)</f>
        <v>22</v>
      </c>
      <c r="BT28" s="19">
        <f>NETWORKDAYS(BS4+1,BT4,Holidays!$B$3:$B$62)</f>
        <v>22</v>
      </c>
      <c r="BU28" s="19">
        <f>NETWORKDAYS(BT4+1,BU4,Holidays!$B$3:$B$62)</f>
        <v>21</v>
      </c>
      <c r="BV28" s="19">
        <f>NETWORKDAYS(BU4+1,BV4,Holidays!$B$3:$B$62)</f>
        <v>22</v>
      </c>
      <c r="BW28" s="290">
        <f>NETWORKDAYS(BV4+1,BW4,Holidays!$B$3:$B$62)</f>
        <v>23</v>
      </c>
      <c r="BX28" s="19">
        <f>NETWORKDAYS(BW4+1,BX4,Holidays!$B$3:$B$62)</f>
        <v>21</v>
      </c>
      <c r="BY28" s="19">
        <f>NETWORKDAYS(BX4+1,BY4,Holidays!$B$3:$B$62)</f>
        <v>21</v>
      </c>
      <c r="BZ28" s="19">
        <f>NETWORKDAYS(BY4+1,BZ4,Holidays!$B$3:$B$62)</f>
        <v>23</v>
      </c>
      <c r="CA28" s="19">
        <f>NETWORKDAYS(BZ4+1,CA4,Holidays!$B$3:$B$62)</f>
        <v>20</v>
      </c>
      <c r="CB28" s="19">
        <f>NETWORKDAYS(CA4+1,CB4,Holidays!$B$3:$B$62)</f>
        <v>23</v>
      </c>
      <c r="CC28" s="19">
        <f>NETWORKDAYS(CB4+1,CC4,Holidays!$B$3:$B$62)</f>
        <v>22</v>
      </c>
      <c r="CD28" s="19">
        <f>NETWORKDAYS(CC4+1,CD4,Holidays!$B$3:$B$62)</f>
        <v>21</v>
      </c>
      <c r="CE28" s="19">
        <f>NETWORKDAYS(CD4+1,CE4,Holidays!$B$3:$B$62)</f>
        <v>23</v>
      </c>
      <c r="CF28" s="19">
        <f>NETWORKDAYS(CE4+1,CF4,Holidays!$B$3:$B$62)</f>
        <v>21</v>
      </c>
      <c r="CG28" s="19">
        <f>NETWORKDAYS(CF4+1,CG4,Holidays!$B$3:$B$62)</f>
        <v>22</v>
      </c>
      <c r="CH28" s="19">
        <f>NETWORKDAYS(CG4+1,CH4,Holidays!$B$3:$B$62)</f>
        <v>22</v>
      </c>
      <c r="CI28" s="290">
        <f>NETWORKDAYS(CH4+1,CI4,Holidays!$B$3:$B$62)</f>
        <v>21</v>
      </c>
      <c r="CJ28" s="19">
        <f>NETWORKDAYS(CI4+1,CJ4,Holidays!$B$3:$B$62)</f>
        <v>23</v>
      </c>
      <c r="CK28" s="19">
        <f>NETWORKDAYS(CJ4+1,CK4,Holidays!$B$3:$B$62)</f>
        <v>20</v>
      </c>
      <c r="CL28" s="19">
        <f>NETWORKDAYS(CK4+1,CL4,Holidays!$B$3:$B$62)</f>
        <v>22</v>
      </c>
      <c r="CM28" s="19">
        <f>NETWORKDAYS(CL4+1,CM4,Holidays!$B$3:$B$62)</f>
        <v>21</v>
      </c>
      <c r="CN28" s="19">
        <f>NETWORKDAYS(CM4+1,CN4,Holidays!$B$3:$B$62)</f>
        <v>23</v>
      </c>
      <c r="CO28" s="19">
        <f>NETWORKDAYS(CN4+1,CO4,Holidays!$B$3:$B$62)</f>
        <v>21</v>
      </c>
      <c r="CP28" s="19">
        <f>NETWORKDAYS(CO4+1,CP4,Holidays!$B$3:$B$62)</f>
        <v>22</v>
      </c>
      <c r="CQ28" s="19">
        <f>NETWORKDAYS(CP4+1,CQ4,Holidays!$B$3:$B$62)</f>
        <v>23</v>
      </c>
      <c r="CR28" s="19">
        <f>NETWORKDAYS(CQ4+1,CR4,Holidays!$B$3:$B$62)</f>
        <v>20</v>
      </c>
      <c r="CS28" s="19">
        <f>NETWORKDAYS(CR4+1,CS4,Holidays!$B$3:$B$62)</f>
        <v>23</v>
      </c>
      <c r="CT28" s="19">
        <f>NETWORKDAYS(CS4+1,CT4,Holidays!$B$3:$B$62)</f>
        <v>22</v>
      </c>
      <c r="CU28" s="290">
        <f>NETWORKDAYS(CT4+1,CU4,Holidays!$B$3:$B$62)</f>
        <v>21</v>
      </c>
      <c r="CV28" s="19">
        <f>NETWORKDAYS(CU4+1,CV4,Holidays!$B$3:$B$62)</f>
        <v>23</v>
      </c>
      <c r="CW28" s="19">
        <f>NETWORKDAYS(CV4+1,CW4,Holidays!$B$3:$B$62)</f>
        <v>20</v>
      </c>
      <c r="CX28" s="19">
        <f>NETWORKDAYS(CW4+1,CX4,Holidays!$B$3:$B$62)</f>
        <v>21</v>
      </c>
      <c r="CY28" s="19">
        <f>NETWORKDAYS(CX4+1,CY4,Holidays!$B$3:$B$62)</f>
        <v>22</v>
      </c>
      <c r="CZ28" s="19">
        <f>NETWORKDAYS(CY4+1,CZ4,Holidays!$B$3:$B$62)</f>
        <v>23</v>
      </c>
      <c r="DA28" s="19">
        <f>NETWORKDAYS(CZ4+1,DA4,Holidays!$B$3:$B$62)</f>
        <v>20</v>
      </c>
      <c r="DB28" s="19">
        <f>NETWORKDAYS(DA4+1,DB4,Holidays!$B$3:$B$62)</f>
        <v>23</v>
      </c>
      <c r="DC28" s="19">
        <f>NETWORKDAYS(DB4+1,DC4,Holidays!$B$3:$B$62)</f>
        <v>22</v>
      </c>
      <c r="DD28" s="19">
        <f>NETWORKDAYS(DC4+1,DD4,Holidays!$B$3:$B$62)</f>
        <v>21</v>
      </c>
      <c r="DE28" s="19">
        <f>NETWORKDAYS(DD4+1,DE4,Holidays!$B$3:$B$62)</f>
        <v>23</v>
      </c>
      <c r="DF28" s="19">
        <f>NETWORKDAYS(DE4+1,DF4,Holidays!$B$3:$B$62)</f>
        <v>21</v>
      </c>
      <c r="DG28" s="20">
        <f>NETWORKDAYS(DF4+1,DG4,Holidays!$B$3:$B$62)</f>
        <v>22</v>
      </c>
    </row>
    <row r="29" spans="1:111" ht="18" x14ac:dyDescent="0.3">
      <c r="A29" s="37"/>
      <c r="B29" s="37"/>
      <c r="C29" s="572" t="s">
        <v>222</v>
      </c>
      <c r="D29" s="21"/>
      <c r="E29" s="21">
        <f t="shared" ref="E29:AF29" si="79">+E30/E28/E15</f>
        <v>4.3859649122807015E-3</v>
      </c>
      <c r="F29" s="21">
        <f t="shared" si="79"/>
        <v>5.434782608695652E-3</v>
      </c>
      <c r="G29" s="21">
        <f t="shared" si="79"/>
        <v>6.8027210884353739E-3</v>
      </c>
      <c r="H29" s="21">
        <f t="shared" si="79"/>
        <v>4.7619047619047615E-3</v>
      </c>
      <c r="I29" s="21">
        <f t="shared" si="79"/>
        <v>3.4965034965034965E-3</v>
      </c>
      <c r="J29" s="21">
        <f t="shared" si="79"/>
        <v>4.5454545454545461E-3</v>
      </c>
      <c r="K29" s="21">
        <f t="shared" si="79"/>
        <v>6.5217391304347824E-2</v>
      </c>
      <c r="L29" s="21">
        <f t="shared" si="79"/>
        <v>0.10846560846560846</v>
      </c>
      <c r="M29" s="21">
        <f t="shared" si="79"/>
        <v>0.16036414565826332</v>
      </c>
      <c r="N29" s="21">
        <f t="shared" si="79"/>
        <v>0.13419913419913421</v>
      </c>
      <c r="O29" s="21">
        <f t="shared" si="79"/>
        <v>0.10204081632653061</v>
      </c>
      <c r="P29" s="21">
        <f t="shared" si="79"/>
        <v>0.10448412698412697</v>
      </c>
      <c r="Q29" s="21">
        <f t="shared" si="79"/>
        <v>0.1118421052631579</v>
      </c>
      <c r="R29" s="21">
        <f t="shared" si="79"/>
        <v>8.5869565217391308E-2</v>
      </c>
      <c r="S29" s="21">
        <f t="shared" si="79"/>
        <v>0.13035714285714287</v>
      </c>
      <c r="T29" s="21">
        <f t="shared" si="79"/>
        <v>0.20833333333333334</v>
      </c>
      <c r="U29" s="21">
        <f t="shared" si="79"/>
        <v>0.1571969696969697</v>
      </c>
      <c r="V29" s="21">
        <f t="shared" si="79"/>
        <v>2.1500000000000002E-2</v>
      </c>
      <c r="W29" s="21">
        <f t="shared" si="79"/>
        <v>2.8309997543601081E-2</v>
      </c>
      <c r="X29" s="21">
        <f t="shared" si="79"/>
        <v>3.2264397905759162E-2</v>
      </c>
      <c r="Y29" s="21">
        <f t="shared" si="79"/>
        <v>2.8827751196172251E-2</v>
      </c>
      <c r="Z29" s="21">
        <f t="shared" si="79"/>
        <v>3.2247340425531915E-2</v>
      </c>
      <c r="AA29" s="21">
        <f t="shared" si="79"/>
        <v>3.2926519196542083E-2</v>
      </c>
      <c r="AB29" s="21">
        <f t="shared" si="79"/>
        <v>4.5454545454545456E-2</v>
      </c>
      <c r="AC29" s="21">
        <f t="shared" si="79"/>
        <v>4.7619047619047616E-2</v>
      </c>
      <c r="AD29" s="21">
        <f t="shared" si="79"/>
        <v>4.7619047619047616E-2</v>
      </c>
      <c r="AE29" s="21">
        <f t="shared" si="79"/>
        <v>4.5454545454545456E-2</v>
      </c>
      <c r="AF29" s="21">
        <f t="shared" si="79"/>
        <v>4.3478260869565216E-2</v>
      </c>
      <c r="AG29" s="21">
        <f>+AG30/AG28/AG15</f>
        <v>0.05</v>
      </c>
      <c r="AH29" s="21">
        <f>+AH30/AH28/AH15</f>
        <v>4.5454545454545456E-2</v>
      </c>
      <c r="AI29" s="21">
        <f>+AI30/AI28/AI15</f>
        <v>4.5454545454545456E-2</v>
      </c>
      <c r="AJ29" s="21">
        <f>+AJ30/AJ28/AJ15</f>
        <v>4.7619047619047616E-2</v>
      </c>
      <c r="AK29" s="521">
        <f>+AK30/AK28/AK15</f>
        <v>4.3478260869565216E-2</v>
      </c>
      <c r="AL29" s="481">
        <v>0.05</v>
      </c>
      <c r="AM29" s="24">
        <f t="shared" ref="AM29" si="80">+AL29</f>
        <v>0.05</v>
      </c>
      <c r="AN29" s="23">
        <f>+AB29</f>
        <v>4.5454545454545456E-2</v>
      </c>
      <c r="AO29" s="23">
        <f t="shared" ref="AO29:CT29" si="81">+AC29</f>
        <v>4.7619047619047616E-2</v>
      </c>
      <c r="AP29" s="23">
        <f t="shared" si="81"/>
        <v>4.7619047619047616E-2</v>
      </c>
      <c r="AQ29" s="23">
        <f t="shared" si="81"/>
        <v>4.5454545454545456E-2</v>
      </c>
      <c r="AR29" s="23">
        <f t="shared" si="81"/>
        <v>4.3478260869565216E-2</v>
      </c>
      <c r="AS29" s="23">
        <f t="shared" si="81"/>
        <v>0.05</v>
      </c>
      <c r="AT29" s="23">
        <f t="shared" si="81"/>
        <v>4.5454545454545456E-2</v>
      </c>
      <c r="AU29" s="23">
        <f t="shared" si="81"/>
        <v>4.5454545454545456E-2</v>
      </c>
      <c r="AV29" s="23">
        <f t="shared" si="81"/>
        <v>4.7619047619047616E-2</v>
      </c>
      <c r="AW29" s="23">
        <f t="shared" si="81"/>
        <v>4.3478260869565216E-2</v>
      </c>
      <c r="AX29" s="23">
        <f t="shared" si="81"/>
        <v>0.05</v>
      </c>
      <c r="AY29" s="291">
        <f t="shared" si="81"/>
        <v>0.05</v>
      </c>
      <c r="AZ29" s="23">
        <f t="shared" si="81"/>
        <v>4.5454545454545456E-2</v>
      </c>
      <c r="BA29" s="23">
        <f t="shared" si="81"/>
        <v>4.7619047619047616E-2</v>
      </c>
      <c r="BB29" s="23">
        <f t="shared" si="81"/>
        <v>4.7619047619047616E-2</v>
      </c>
      <c r="BC29" s="23">
        <f t="shared" si="81"/>
        <v>4.5454545454545456E-2</v>
      </c>
      <c r="BD29" s="23">
        <f t="shared" si="81"/>
        <v>4.3478260869565216E-2</v>
      </c>
      <c r="BE29" s="23">
        <f t="shared" si="81"/>
        <v>0.05</v>
      </c>
      <c r="BF29" s="23">
        <f t="shared" si="81"/>
        <v>4.5454545454545456E-2</v>
      </c>
      <c r="BG29" s="23">
        <f t="shared" si="81"/>
        <v>4.5454545454545456E-2</v>
      </c>
      <c r="BH29" s="23">
        <f t="shared" si="81"/>
        <v>4.7619047619047616E-2</v>
      </c>
      <c r="BI29" s="23">
        <f t="shared" si="81"/>
        <v>4.3478260869565216E-2</v>
      </c>
      <c r="BJ29" s="23">
        <f t="shared" si="81"/>
        <v>0.05</v>
      </c>
      <c r="BK29" s="291">
        <f t="shared" si="81"/>
        <v>0.05</v>
      </c>
      <c r="BL29" s="23">
        <f t="shared" si="81"/>
        <v>4.5454545454545456E-2</v>
      </c>
      <c r="BM29" s="23">
        <f t="shared" si="81"/>
        <v>4.7619047619047616E-2</v>
      </c>
      <c r="BN29" s="23">
        <f t="shared" si="81"/>
        <v>4.7619047619047616E-2</v>
      </c>
      <c r="BO29" s="23">
        <f t="shared" si="81"/>
        <v>4.5454545454545456E-2</v>
      </c>
      <c r="BP29" s="23">
        <f t="shared" si="81"/>
        <v>4.3478260869565216E-2</v>
      </c>
      <c r="BQ29" s="23">
        <f t="shared" si="81"/>
        <v>0.05</v>
      </c>
      <c r="BR29" s="23">
        <f t="shared" si="81"/>
        <v>4.5454545454545456E-2</v>
      </c>
      <c r="BS29" s="23">
        <f t="shared" si="81"/>
        <v>4.5454545454545456E-2</v>
      </c>
      <c r="BT29" s="23">
        <f t="shared" si="81"/>
        <v>4.7619047619047616E-2</v>
      </c>
      <c r="BU29" s="23">
        <f t="shared" si="81"/>
        <v>4.3478260869565216E-2</v>
      </c>
      <c r="BV29" s="23">
        <f t="shared" si="81"/>
        <v>0.05</v>
      </c>
      <c r="BW29" s="291">
        <f t="shared" si="81"/>
        <v>0.05</v>
      </c>
      <c r="BX29" s="23">
        <f t="shared" si="81"/>
        <v>4.5454545454545456E-2</v>
      </c>
      <c r="BY29" s="23">
        <f t="shared" si="81"/>
        <v>4.7619047619047616E-2</v>
      </c>
      <c r="BZ29" s="23">
        <f t="shared" si="81"/>
        <v>4.7619047619047616E-2</v>
      </c>
      <c r="CA29" s="23">
        <f t="shared" si="81"/>
        <v>4.5454545454545456E-2</v>
      </c>
      <c r="CB29" s="23">
        <f t="shared" si="81"/>
        <v>4.3478260869565216E-2</v>
      </c>
      <c r="CC29" s="23">
        <f t="shared" si="81"/>
        <v>0.05</v>
      </c>
      <c r="CD29" s="23">
        <f t="shared" si="81"/>
        <v>4.5454545454545456E-2</v>
      </c>
      <c r="CE29" s="23">
        <f t="shared" si="81"/>
        <v>4.5454545454545456E-2</v>
      </c>
      <c r="CF29" s="23">
        <f t="shared" si="81"/>
        <v>4.7619047619047616E-2</v>
      </c>
      <c r="CG29" s="23">
        <f t="shared" si="81"/>
        <v>4.3478260869565216E-2</v>
      </c>
      <c r="CH29" s="23">
        <f t="shared" si="81"/>
        <v>0.05</v>
      </c>
      <c r="CI29" s="291">
        <f t="shared" si="81"/>
        <v>0.05</v>
      </c>
      <c r="CJ29" s="23">
        <f t="shared" si="81"/>
        <v>4.5454545454545456E-2</v>
      </c>
      <c r="CK29" s="23">
        <f t="shared" si="81"/>
        <v>4.7619047619047616E-2</v>
      </c>
      <c r="CL29" s="23">
        <f t="shared" si="81"/>
        <v>4.7619047619047616E-2</v>
      </c>
      <c r="CM29" s="23">
        <f t="shared" si="81"/>
        <v>4.5454545454545456E-2</v>
      </c>
      <c r="CN29" s="23">
        <f t="shared" si="81"/>
        <v>4.3478260869565216E-2</v>
      </c>
      <c r="CO29" s="23">
        <f t="shared" si="81"/>
        <v>0.05</v>
      </c>
      <c r="CP29" s="23">
        <f t="shared" si="81"/>
        <v>4.5454545454545456E-2</v>
      </c>
      <c r="CQ29" s="23">
        <f t="shared" si="81"/>
        <v>4.5454545454545456E-2</v>
      </c>
      <c r="CR29" s="23">
        <f t="shared" si="81"/>
        <v>4.7619047619047616E-2</v>
      </c>
      <c r="CS29" s="23">
        <f t="shared" si="81"/>
        <v>4.3478260869565216E-2</v>
      </c>
      <c r="CT29" s="23">
        <f t="shared" si="81"/>
        <v>0.05</v>
      </c>
      <c r="CU29" s="291">
        <f t="shared" ref="CU29:DG29" si="82">+CI29</f>
        <v>0.05</v>
      </c>
      <c r="CV29" s="23">
        <f t="shared" si="82"/>
        <v>4.5454545454545456E-2</v>
      </c>
      <c r="CW29" s="23">
        <f t="shared" si="82"/>
        <v>4.7619047619047616E-2</v>
      </c>
      <c r="CX29" s="23">
        <f t="shared" si="82"/>
        <v>4.7619047619047616E-2</v>
      </c>
      <c r="CY29" s="23">
        <f t="shared" si="82"/>
        <v>4.5454545454545456E-2</v>
      </c>
      <c r="CZ29" s="23">
        <f t="shared" si="82"/>
        <v>4.3478260869565216E-2</v>
      </c>
      <c r="DA29" s="23">
        <f t="shared" si="82"/>
        <v>0.05</v>
      </c>
      <c r="DB29" s="23">
        <f t="shared" si="82"/>
        <v>4.5454545454545456E-2</v>
      </c>
      <c r="DC29" s="23">
        <f t="shared" si="82"/>
        <v>4.5454545454545456E-2</v>
      </c>
      <c r="DD29" s="23">
        <f t="shared" si="82"/>
        <v>4.7619047619047616E-2</v>
      </c>
      <c r="DE29" s="23">
        <f t="shared" si="82"/>
        <v>4.3478260869565216E-2</v>
      </c>
      <c r="DF29" s="23">
        <f t="shared" si="82"/>
        <v>0.05</v>
      </c>
      <c r="DG29" s="24">
        <f t="shared" si="82"/>
        <v>0.05</v>
      </c>
    </row>
    <row r="30" spans="1:111" ht="18" x14ac:dyDescent="0.3">
      <c r="A30" s="37"/>
      <c r="B30" s="37"/>
      <c r="C30" s="572" t="s">
        <v>245</v>
      </c>
      <c r="D30" s="15"/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50">
        <v>7.5</v>
      </c>
      <c r="L30" s="50">
        <f>20.5</f>
        <v>20.5</v>
      </c>
      <c r="M30" s="50">
        <v>57.25</v>
      </c>
      <c r="N30" s="50">
        <v>31</v>
      </c>
      <c r="O30" s="50">
        <v>15</v>
      </c>
      <c r="P30" s="50">
        <v>26.33</v>
      </c>
      <c r="Q30" s="50">
        <v>21.25</v>
      </c>
      <c r="R30" s="50">
        <v>19.75</v>
      </c>
      <c r="S30" s="50">
        <v>18.25</v>
      </c>
      <c r="T30" s="50">
        <v>41.25</v>
      </c>
      <c r="U30" s="50">
        <v>41.5</v>
      </c>
      <c r="V30" s="50">
        <v>32.25</v>
      </c>
      <c r="W30" s="50">
        <v>115.25</v>
      </c>
      <c r="X30" s="50">
        <v>123.25</v>
      </c>
      <c r="Y30" s="50">
        <v>120.5</v>
      </c>
      <c r="Z30" s="50">
        <v>121.25</v>
      </c>
      <c r="AA30" s="50">
        <v>129.5</v>
      </c>
      <c r="AB30" s="50">
        <v>67</v>
      </c>
      <c r="AC30" s="50">
        <v>74</v>
      </c>
      <c r="AD30" s="50">
        <v>77</v>
      </c>
      <c r="AE30" s="50">
        <v>78</v>
      </c>
      <c r="AF30" s="50">
        <v>82</v>
      </c>
      <c r="AG30" s="50">
        <v>75</v>
      </c>
      <c r="AH30" s="50">
        <v>66</v>
      </c>
      <c r="AI30" s="50">
        <v>74</v>
      </c>
      <c r="AJ30" s="50">
        <v>48</v>
      </c>
      <c r="AK30" s="494">
        <v>81</v>
      </c>
      <c r="AL30" s="25">
        <f>+AL15*AL28*AL29</f>
        <v>76.168270007188895</v>
      </c>
      <c r="AM30" s="26">
        <f t="shared" ref="AM30:BL30" si="83">+AM15*AM28*AM29</f>
        <v>82.344075683447457</v>
      </c>
      <c r="AN30" s="25">
        <f t="shared" si="83"/>
        <v>110.83520180599999</v>
      </c>
      <c r="AO30" s="25">
        <f t="shared" si="83"/>
        <v>74.705575476332882</v>
      </c>
      <c r="AP30" s="25">
        <f t="shared" si="83"/>
        <v>100.64347877025079</v>
      </c>
      <c r="AQ30" s="25">
        <f t="shared" si="83"/>
        <v>154.2774223711032</v>
      </c>
      <c r="AR30" s="25">
        <f t="shared" si="83"/>
        <v>183.12239052867758</v>
      </c>
      <c r="AS30" s="25">
        <f t="shared" si="83"/>
        <v>179.46914046443325</v>
      </c>
      <c r="AT30" s="25">
        <f t="shared" si="83"/>
        <v>142.57826159118864</v>
      </c>
      <c r="AU30" s="25">
        <f t="shared" si="83"/>
        <v>129.78881930859694</v>
      </c>
      <c r="AV30" s="25">
        <f t="shared" si="83"/>
        <v>117.4988977933216</v>
      </c>
      <c r="AW30" s="25">
        <f t="shared" si="83"/>
        <v>131.80493367874936</v>
      </c>
      <c r="AX30" s="25">
        <f t="shared" si="83"/>
        <v>119.9406470810215</v>
      </c>
      <c r="AY30" s="292">
        <f t="shared" si="83"/>
        <v>143.34370017000128</v>
      </c>
      <c r="AZ30" s="25">
        <f t="shared" si="83"/>
        <v>153.38525615335428</v>
      </c>
      <c r="BA30" s="25">
        <f t="shared" si="83"/>
        <v>106.85734213703309</v>
      </c>
      <c r="BB30" s="25">
        <f t="shared" si="83"/>
        <v>141.67965910216853</v>
      </c>
      <c r="BC30" s="25">
        <f t="shared" si="83"/>
        <v>195.85573478317355</v>
      </c>
      <c r="BD30" s="25">
        <f t="shared" si="83"/>
        <v>215.98683208907502</v>
      </c>
      <c r="BE30" s="25">
        <f t="shared" si="83"/>
        <v>236.19420807551302</v>
      </c>
      <c r="BF30" s="25">
        <f t="shared" si="83"/>
        <v>190.46439490338076</v>
      </c>
      <c r="BG30" s="25">
        <f t="shared" si="83"/>
        <v>163.99672517287831</v>
      </c>
      <c r="BH30" s="25">
        <f t="shared" si="83"/>
        <v>149.64482266130582</v>
      </c>
      <c r="BI30" s="25">
        <f t="shared" si="83"/>
        <v>159.76655004388132</v>
      </c>
      <c r="BJ30" s="25">
        <f t="shared" si="83"/>
        <v>176.33550417738255</v>
      </c>
      <c r="BK30" s="292">
        <f t="shared" si="83"/>
        <v>198.11334524629427</v>
      </c>
      <c r="BL30" s="25">
        <f t="shared" si="83"/>
        <v>181.93993117922938</v>
      </c>
      <c r="BM30" s="25">
        <f t="shared" ref="BM30:CR30" si="84">+BM15*BM28*BM29</f>
        <v>133.33526762231563</v>
      </c>
      <c r="BN30" s="25">
        <f t="shared" si="84"/>
        <v>181.41785806105725</v>
      </c>
      <c r="BO30" s="25">
        <f t="shared" si="84"/>
        <v>235.24571496302966</v>
      </c>
      <c r="BP30" s="25">
        <f t="shared" si="84"/>
        <v>257.1750186735033</v>
      </c>
      <c r="BQ30" s="25">
        <f t="shared" si="84"/>
        <v>283.19803057810265</v>
      </c>
      <c r="BR30" s="25">
        <f t="shared" si="84"/>
        <v>220.65683341493482</v>
      </c>
      <c r="BS30" s="25">
        <f t="shared" si="84"/>
        <v>207.64294680083395</v>
      </c>
      <c r="BT30" s="25">
        <f t="shared" si="84"/>
        <v>181.79074752929006</v>
      </c>
      <c r="BU30" s="25">
        <f t="shared" si="84"/>
        <v>183.62778803744803</v>
      </c>
      <c r="BV30" s="25">
        <f t="shared" si="84"/>
        <v>221.67891953728088</v>
      </c>
      <c r="BW30" s="292">
        <f t="shared" si="84"/>
        <v>237.98521347196362</v>
      </c>
      <c r="BX30" s="25">
        <f t="shared" si="84"/>
        <v>217.46666330298427</v>
      </c>
      <c r="BY30" s="25">
        <f t="shared" si="84"/>
        <v>167.80385276297804</v>
      </c>
      <c r="BZ30" s="25">
        <f t="shared" si="84"/>
        <v>215.86428680682758</v>
      </c>
      <c r="CA30" s="25">
        <f t="shared" si="84"/>
        <v>249.66881376625977</v>
      </c>
      <c r="CB30" s="25">
        <f t="shared" si="84"/>
        <v>326.77874861582978</v>
      </c>
      <c r="CC30" s="25">
        <f t="shared" si="84"/>
        <v>329.02675751812762</v>
      </c>
      <c r="CD30" s="25">
        <f t="shared" si="84"/>
        <v>246.27154274841678</v>
      </c>
      <c r="CE30" s="25">
        <f t="shared" si="84"/>
        <v>254.5470642253878</v>
      </c>
      <c r="CF30" s="25">
        <f t="shared" si="84"/>
        <v>204.21227819739815</v>
      </c>
      <c r="CG30" s="25">
        <f t="shared" si="84"/>
        <v>226.06423407569602</v>
      </c>
      <c r="CH30" s="25">
        <f t="shared" si="84"/>
        <v>259.81722827487761</v>
      </c>
      <c r="CI30" s="292">
        <f t="shared" si="84"/>
        <v>253.69559633262131</v>
      </c>
      <c r="CJ30" s="25">
        <f t="shared" si="84"/>
        <v>275.90890662344685</v>
      </c>
      <c r="CK30" s="25">
        <f t="shared" si="84"/>
        <v>186.29111859288071</v>
      </c>
      <c r="CL30" s="25">
        <f t="shared" si="84"/>
        <v>239.42764096335455</v>
      </c>
      <c r="CM30" s="25">
        <f t="shared" si="84"/>
        <v>299.75178098988999</v>
      </c>
      <c r="CN30" s="25">
        <f t="shared" si="84"/>
        <v>371.88961963687029</v>
      </c>
      <c r="CO30" s="25">
        <f t="shared" si="84"/>
        <v>358.9382809288665</v>
      </c>
      <c r="CP30" s="25">
        <f t="shared" si="84"/>
        <v>296.47225822929704</v>
      </c>
      <c r="CQ30" s="25">
        <f t="shared" si="84"/>
        <v>292.01286588626743</v>
      </c>
      <c r="CR30" s="25">
        <f t="shared" si="84"/>
        <v>224.71916130283637</v>
      </c>
      <c r="CS30" s="25">
        <f t="shared" ref="CS30:DG30" si="85">+CS15*CS28*CS29</f>
        <v>272.69986278361932</v>
      </c>
      <c r="CT30" s="25">
        <f t="shared" si="85"/>
        <v>300.33918130857415</v>
      </c>
      <c r="CU30" s="292">
        <f t="shared" si="85"/>
        <v>293.51329082428833</v>
      </c>
      <c r="CV30" s="25">
        <f t="shared" si="85"/>
        <v>318.35643071936175</v>
      </c>
      <c r="CW30" s="25">
        <f t="shared" si="85"/>
        <v>215.60596466587211</v>
      </c>
      <c r="CX30" s="25">
        <f t="shared" si="85"/>
        <v>262.09239263086147</v>
      </c>
      <c r="CY30" s="25">
        <f t="shared" si="85"/>
        <v>355.60398773481228</v>
      </c>
      <c r="CZ30" s="25">
        <f t="shared" si="85"/>
        <v>419.20102095162008</v>
      </c>
      <c r="DA30" s="25">
        <f t="shared" si="85"/>
        <v>386.71326695312405</v>
      </c>
      <c r="DB30" s="25">
        <f t="shared" si="85"/>
        <v>352.53658187085387</v>
      </c>
      <c r="DC30" s="25">
        <f t="shared" si="85"/>
        <v>318.31558342056775</v>
      </c>
      <c r="DD30" s="25">
        <f t="shared" si="85"/>
        <v>269.8141499499302</v>
      </c>
      <c r="DE30" s="25">
        <f t="shared" si="85"/>
        <v>310.19609391636703</v>
      </c>
      <c r="DF30" s="25">
        <f t="shared" si="85"/>
        <v>325.36744641762198</v>
      </c>
      <c r="DG30" s="26">
        <f t="shared" si="85"/>
        <v>349.20388937861992</v>
      </c>
    </row>
    <row r="31" spans="1:111" ht="18" x14ac:dyDescent="0.3">
      <c r="A31" s="37"/>
      <c r="B31" s="37"/>
      <c r="C31" s="572" t="s">
        <v>244</v>
      </c>
      <c r="D31" s="15"/>
      <c r="E31" s="15"/>
      <c r="F31" s="15"/>
      <c r="G31" s="15"/>
      <c r="H31" s="15"/>
      <c r="I31" s="15"/>
      <c r="J31" s="15"/>
      <c r="K31" s="50"/>
      <c r="L31" s="50">
        <v>3.75</v>
      </c>
      <c r="M31" s="50">
        <v>14.75</v>
      </c>
      <c r="N31" s="50">
        <v>13.5</v>
      </c>
      <c r="O31" s="50">
        <v>14</v>
      </c>
      <c r="P31" s="50">
        <v>14</v>
      </c>
      <c r="Q31" s="50">
        <v>14</v>
      </c>
      <c r="R31" s="50">
        <v>5.5</v>
      </c>
      <c r="S31" s="50">
        <v>4.5</v>
      </c>
      <c r="T31" s="50">
        <v>5</v>
      </c>
      <c r="U31" s="50">
        <v>25.75</v>
      </c>
      <c r="V31" s="50">
        <v>11.75</v>
      </c>
      <c r="W31" s="50">
        <v>26.75</v>
      </c>
      <c r="X31" s="50">
        <v>33.75</v>
      </c>
      <c r="Y31" s="50">
        <v>32.5</v>
      </c>
      <c r="Z31" s="50">
        <v>31.5</v>
      </c>
      <c r="AA31" s="50">
        <v>10.75</v>
      </c>
      <c r="AB31" s="50">
        <v>4</v>
      </c>
      <c r="AC31" s="50">
        <v>8</v>
      </c>
      <c r="AD31" s="50">
        <v>8</v>
      </c>
      <c r="AE31" s="50">
        <v>9</v>
      </c>
      <c r="AF31" s="50">
        <v>7</v>
      </c>
      <c r="AG31" s="50">
        <v>5</v>
      </c>
      <c r="AH31" s="50">
        <v>13</v>
      </c>
      <c r="AI31" s="50">
        <v>14</v>
      </c>
      <c r="AJ31" s="50">
        <v>4</v>
      </c>
      <c r="AK31" s="494">
        <v>10</v>
      </c>
      <c r="AL31" s="25">
        <f>+AL33*(AL21-AL15)</f>
        <v>8.7967720348560619</v>
      </c>
      <c r="AM31" s="26">
        <f t="shared" ref="AM31:BL31" si="86">+AM33*(AM21-AM15)</f>
        <v>8.7074062058817958</v>
      </c>
      <c r="AN31" s="25">
        <f t="shared" si="86"/>
        <v>8.6677974403628895</v>
      </c>
      <c r="AO31" s="25">
        <f t="shared" si="86"/>
        <v>10.601627998834786</v>
      </c>
      <c r="AP31" s="25">
        <f t="shared" si="86"/>
        <v>7.8440854250149528</v>
      </c>
      <c r="AQ31" s="25">
        <f t="shared" si="86"/>
        <v>10.064347877025085</v>
      </c>
      <c r="AR31" s="25">
        <f t="shared" si="86"/>
        <v>15.427742237110323</v>
      </c>
      <c r="AS31" s="25">
        <f t="shared" si="86"/>
        <v>19.144613555270837</v>
      </c>
      <c r="AT31" s="25">
        <f t="shared" si="86"/>
        <v>17.092299091850776</v>
      </c>
      <c r="AU31" s="25">
        <f t="shared" si="86"/>
        <v>14.257826159118849</v>
      </c>
      <c r="AV31" s="25">
        <f t="shared" si="86"/>
        <v>13.596923927567303</v>
      </c>
      <c r="AW31" s="25">
        <f t="shared" si="86"/>
        <v>11.215803880271608</v>
      </c>
      <c r="AX31" s="25">
        <f t="shared" si="86"/>
        <v>13.180493367874931</v>
      </c>
      <c r="AY31" s="292">
        <f t="shared" si="86"/>
        <v>13.326738564557957</v>
      </c>
      <c r="AZ31" s="25">
        <f t="shared" si="86"/>
        <v>10.921424774857229</v>
      </c>
      <c r="BA31" s="25">
        <f t="shared" si="86"/>
        <v>12.270820492268342</v>
      </c>
      <c r="BB31" s="25">
        <f t="shared" si="86"/>
        <v>8.9760167395107828</v>
      </c>
      <c r="BC31" s="25">
        <f t="shared" si="86"/>
        <v>10.819173967801959</v>
      </c>
      <c r="BD31" s="25">
        <f t="shared" si="86"/>
        <v>15.668458782653886</v>
      </c>
      <c r="BE31" s="25">
        <f t="shared" si="86"/>
        <v>18.924560525899921</v>
      </c>
      <c r="BF31" s="25">
        <f t="shared" si="86"/>
        <v>17.177760587310047</v>
      </c>
      <c r="BG31" s="25">
        <f t="shared" si="86"/>
        <v>14.574666740432605</v>
      </c>
      <c r="BH31" s="25">
        <f t="shared" si="86"/>
        <v>13.744487443060279</v>
      </c>
      <c r="BI31" s="25">
        <f t="shared" si="86"/>
        <v>11.427422821408811</v>
      </c>
      <c r="BJ31" s="25">
        <f t="shared" si="86"/>
        <v>13.362293276397338</v>
      </c>
      <c r="BK31" s="292">
        <f t="shared" si="86"/>
        <v>13.435086032562481</v>
      </c>
      <c r="BL31" s="25">
        <f t="shared" si="86"/>
        <v>8.6136237063606131</v>
      </c>
      <c r="BM31" s="25">
        <f t="shared" ref="BM31:CR31" si="87">+BM33*(BM21-BM15)</f>
        <v>9.5301868712929547</v>
      </c>
      <c r="BN31" s="25">
        <f t="shared" si="87"/>
        <v>7.0001015501715642</v>
      </c>
      <c r="BO31" s="25">
        <f t="shared" si="87"/>
        <v>8.282119607135229</v>
      </c>
      <c r="BP31" s="25">
        <f t="shared" si="87"/>
        <v>11.762285748151498</v>
      </c>
      <c r="BQ31" s="25">
        <f t="shared" si="87"/>
        <v>14.083393879739447</v>
      </c>
      <c r="BR31" s="25">
        <f t="shared" si="87"/>
        <v>12.872637753550123</v>
      </c>
      <c r="BS31" s="25">
        <f t="shared" si="87"/>
        <v>11.032841670746734</v>
      </c>
      <c r="BT31" s="25">
        <f t="shared" si="87"/>
        <v>10.382147340041683</v>
      </c>
      <c r="BU31" s="25">
        <f t="shared" si="87"/>
        <v>8.6763765866251958</v>
      </c>
      <c r="BV31" s="25">
        <f t="shared" si="87"/>
        <v>10.055807440145969</v>
      </c>
      <c r="BW31" s="292">
        <f t="shared" si="87"/>
        <v>10.076314524421861</v>
      </c>
      <c r="BX31" s="25">
        <f t="shared" si="87"/>
        <v>6.2083099166599141</v>
      </c>
      <c r="BY31" s="25">
        <f t="shared" si="87"/>
        <v>6.8346665609509216</v>
      </c>
      <c r="BZ31" s="25">
        <f t="shared" si="87"/>
        <v>5.034115582889342</v>
      </c>
      <c r="CA31" s="25">
        <f t="shared" si="87"/>
        <v>5.9128043777522521</v>
      </c>
      <c r="CB31" s="25">
        <f t="shared" si="87"/>
        <v>8.2390708542865809</v>
      </c>
      <c r="CC31" s="25">
        <f t="shared" si="87"/>
        <v>9.8033624584749077</v>
      </c>
      <c r="CD31" s="25">
        <f t="shared" si="87"/>
        <v>8.9734570232216697</v>
      </c>
      <c r="CE31" s="25">
        <f t="shared" si="87"/>
        <v>7.7399627720930937</v>
      </c>
      <c r="CF31" s="25">
        <f t="shared" si="87"/>
        <v>7.3043940169024211</v>
      </c>
      <c r="CG31" s="25">
        <f t="shared" si="87"/>
        <v>6.1263683459219465</v>
      </c>
      <c r="CH31" s="25">
        <f t="shared" si="87"/>
        <v>7.090196432374114</v>
      </c>
      <c r="CI31" s="292">
        <f t="shared" si="87"/>
        <v>7.0859244074966625</v>
      </c>
      <c r="CJ31" s="25">
        <f t="shared" si="87"/>
        <v>7.2484456095034488</v>
      </c>
      <c r="CK31" s="25">
        <f t="shared" si="87"/>
        <v>7.9173860161510845</v>
      </c>
      <c r="CL31" s="25">
        <f t="shared" si="87"/>
        <v>5.8681702356757341</v>
      </c>
      <c r="CM31" s="25">
        <f t="shared" si="87"/>
        <v>6.8563369912233156</v>
      </c>
      <c r="CN31" s="25">
        <f t="shared" si="87"/>
        <v>9.4207702596822855</v>
      </c>
      <c r="CO31" s="25">
        <f t="shared" si="87"/>
        <v>11.156688589106125</v>
      </c>
      <c r="CP31" s="25">
        <f t="shared" si="87"/>
        <v>10.255379455110472</v>
      </c>
      <c r="CQ31" s="25">
        <f t="shared" si="87"/>
        <v>8.8941677468789067</v>
      </c>
      <c r="CR31" s="25">
        <f t="shared" si="87"/>
        <v>8.3794996297798434</v>
      </c>
      <c r="CS31" s="25">
        <f t="shared" ref="CS31:DG31" si="88">+CS33*(CS21-CS15)</f>
        <v>7.0786535810393616</v>
      </c>
      <c r="CT31" s="25">
        <f t="shared" si="88"/>
        <v>8.1809958835085581</v>
      </c>
      <c r="CU31" s="292">
        <f t="shared" si="88"/>
        <v>8.1910685811429289</v>
      </c>
      <c r="CV31" s="25">
        <f t="shared" si="88"/>
        <v>8.3860940235510952</v>
      </c>
      <c r="CW31" s="25">
        <f t="shared" si="88"/>
        <v>9.1354454032512535</v>
      </c>
      <c r="CX31" s="25">
        <f t="shared" si="88"/>
        <v>6.7915878869749804</v>
      </c>
      <c r="CY31" s="25">
        <f t="shared" si="88"/>
        <v>7.8627717789258327</v>
      </c>
      <c r="CZ31" s="25">
        <f t="shared" si="88"/>
        <v>10.668119632044352</v>
      </c>
      <c r="DA31" s="25">
        <f t="shared" si="88"/>
        <v>12.576030628548608</v>
      </c>
      <c r="DB31" s="25">
        <f t="shared" si="88"/>
        <v>11.601398008593719</v>
      </c>
      <c r="DC31" s="25">
        <f t="shared" si="88"/>
        <v>10.116267131946245</v>
      </c>
      <c r="DD31" s="25">
        <f t="shared" si="88"/>
        <v>9.5494675026170057</v>
      </c>
      <c r="DE31" s="25">
        <f t="shared" si="88"/>
        <v>8.094424498497915</v>
      </c>
      <c r="DF31" s="25">
        <f t="shared" si="88"/>
        <v>9.3058828174910104</v>
      </c>
      <c r="DG31" s="26">
        <f t="shared" si="88"/>
        <v>9.2962127547892237</v>
      </c>
    </row>
    <row r="32" spans="1:111" s="3" customFormat="1" ht="18" x14ac:dyDescent="0.3">
      <c r="A32" s="37"/>
      <c r="B32" s="37"/>
      <c r="C32" s="572" t="s">
        <v>49</v>
      </c>
      <c r="D32" s="27"/>
      <c r="E32" s="27">
        <f t="shared" ref="E32:AF32" si="89">+E13/(E30+E31)</f>
        <v>0</v>
      </c>
      <c r="F32" s="27">
        <f t="shared" si="89"/>
        <v>0</v>
      </c>
      <c r="G32" s="27">
        <f t="shared" si="89"/>
        <v>0</v>
      </c>
      <c r="H32" s="27">
        <f t="shared" si="89"/>
        <v>0</v>
      </c>
      <c r="I32" s="27">
        <f t="shared" si="89"/>
        <v>0</v>
      </c>
      <c r="J32" s="27">
        <f t="shared" si="89"/>
        <v>0</v>
      </c>
      <c r="K32" s="27">
        <f t="shared" si="89"/>
        <v>0</v>
      </c>
      <c r="L32" s="27">
        <f t="shared" si="89"/>
        <v>0</v>
      </c>
      <c r="M32" s="27">
        <f t="shared" si="89"/>
        <v>0</v>
      </c>
      <c r="N32" s="27">
        <f t="shared" si="89"/>
        <v>0</v>
      </c>
      <c r="O32" s="27">
        <f t="shared" si="89"/>
        <v>0</v>
      </c>
      <c r="P32" s="27">
        <f t="shared" si="89"/>
        <v>0</v>
      </c>
      <c r="Q32" s="27">
        <f t="shared" si="89"/>
        <v>0</v>
      </c>
      <c r="R32" s="27">
        <f t="shared" si="89"/>
        <v>0</v>
      </c>
      <c r="S32" s="27">
        <f t="shared" si="89"/>
        <v>0</v>
      </c>
      <c r="T32" s="27">
        <f t="shared" si="89"/>
        <v>0</v>
      </c>
      <c r="U32" s="27">
        <f t="shared" si="89"/>
        <v>0</v>
      </c>
      <c r="V32" s="27">
        <f t="shared" si="89"/>
        <v>0</v>
      </c>
      <c r="W32" s="27">
        <f t="shared" si="89"/>
        <v>0</v>
      </c>
      <c r="X32" s="27">
        <f t="shared" si="89"/>
        <v>0</v>
      </c>
      <c r="Y32" s="27">
        <f t="shared" si="89"/>
        <v>0</v>
      </c>
      <c r="Z32" s="27">
        <f t="shared" si="89"/>
        <v>0</v>
      </c>
      <c r="AA32" s="27">
        <f t="shared" si="89"/>
        <v>0</v>
      </c>
      <c r="AB32" s="27">
        <f t="shared" si="89"/>
        <v>80.683098591549296</v>
      </c>
      <c r="AC32" s="27">
        <f t="shared" si="89"/>
        <v>82.271341463414629</v>
      </c>
      <c r="AD32" s="27">
        <f>+AD13/(AD30+AD31)</f>
        <v>89.873529411764707</v>
      </c>
      <c r="AE32" s="27">
        <f t="shared" si="89"/>
        <v>89.850574712643677</v>
      </c>
      <c r="AF32" s="27">
        <f t="shared" si="89"/>
        <v>90.426966292134836</v>
      </c>
      <c r="AG32" s="27">
        <f>+AG13/(AG30+AG31)</f>
        <v>89.424999999999997</v>
      </c>
      <c r="AH32" s="27">
        <f>+AH13/(AH30+AH31)</f>
        <v>76.14556962025317</v>
      </c>
      <c r="AI32" s="27">
        <f>+AI13/(AI30+AI31)</f>
        <v>82.897727272727266</v>
      </c>
      <c r="AJ32" s="27">
        <f>+AJ13/(AJ30+AJ31)</f>
        <v>78.90384615384616</v>
      </c>
      <c r="AK32" s="501">
        <f>+AK13/(AK30+AK31)</f>
        <v>84.582417582417577</v>
      </c>
      <c r="AL32" s="482">
        <f>+AVERAGE(AF32:AK32)</f>
        <v>83.730254486896499</v>
      </c>
      <c r="AM32" s="29">
        <f t="shared" ref="AM32:CC33" si="90">+AL32</f>
        <v>83.730254486896499</v>
      </c>
      <c r="AN32" s="23">
        <f>+AM32</f>
        <v>83.730254486896499</v>
      </c>
      <c r="AO32" s="28">
        <f t="shared" si="90"/>
        <v>83.730254486896499</v>
      </c>
      <c r="AP32" s="28">
        <f t="shared" si="90"/>
        <v>83.730254486896499</v>
      </c>
      <c r="AQ32" s="28">
        <f t="shared" si="90"/>
        <v>83.730254486896499</v>
      </c>
      <c r="AR32" s="28">
        <f t="shared" si="90"/>
        <v>83.730254486896499</v>
      </c>
      <c r="AS32" s="28">
        <f t="shared" si="90"/>
        <v>83.730254486896499</v>
      </c>
      <c r="AT32" s="28">
        <f t="shared" si="90"/>
        <v>83.730254486896499</v>
      </c>
      <c r="AU32" s="28">
        <f t="shared" si="90"/>
        <v>83.730254486896499</v>
      </c>
      <c r="AV32" s="28">
        <f t="shared" si="90"/>
        <v>83.730254486896499</v>
      </c>
      <c r="AW32" s="28">
        <f t="shared" si="90"/>
        <v>83.730254486896499</v>
      </c>
      <c r="AX32" s="28">
        <f t="shared" si="90"/>
        <v>83.730254486896499</v>
      </c>
      <c r="AY32" s="293">
        <f t="shared" si="90"/>
        <v>83.730254486896499</v>
      </c>
      <c r="AZ32" s="22">
        <f t="shared" ref="AZ32:CE32" si="91">+IF(AZ1&lt;&gt;AY1, AY32*1.05, AY32)</f>
        <v>87.916767211241321</v>
      </c>
      <c r="BA32" s="28">
        <f t="shared" si="91"/>
        <v>87.916767211241321</v>
      </c>
      <c r="BB32" s="28">
        <f t="shared" si="91"/>
        <v>87.916767211241321</v>
      </c>
      <c r="BC32" s="28">
        <f t="shared" si="91"/>
        <v>87.916767211241321</v>
      </c>
      <c r="BD32" s="28">
        <f t="shared" si="91"/>
        <v>87.916767211241321</v>
      </c>
      <c r="BE32" s="28">
        <f t="shared" si="91"/>
        <v>87.916767211241321</v>
      </c>
      <c r="BF32" s="28">
        <f t="shared" si="91"/>
        <v>87.916767211241321</v>
      </c>
      <c r="BG32" s="28">
        <f t="shared" si="91"/>
        <v>87.916767211241321</v>
      </c>
      <c r="BH32" s="28">
        <f t="shared" si="91"/>
        <v>87.916767211241321</v>
      </c>
      <c r="BI32" s="28">
        <f t="shared" si="91"/>
        <v>87.916767211241321</v>
      </c>
      <c r="BJ32" s="28">
        <f t="shared" si="91"/>
        <v>87.916767211241321</v>
      </c>
      <c r="BK32" s="293">
        <f t="shared" si="91"/>
        <v>87.916767211241321</v>
      </c>
      <c r="BL32" s="28">
        <f t="shared" si="91"/>
        <v>92.312605571803388</v>
      </c>
      <c r="BM32" s="28">
        <f t="shared" si="91"/>
        <v>92.312605571803388</v>
      </c>
      <c r="BN32" s="28">
        <f t="shared" si="91"/>
        <v>92.312605571803388</v>
      </c>
      <c r="BO32" s="28">
        <f t="shared" si="91"/>
        <v>92.312605571803388</v>
      </c>
      <c r="BP32" s="28">
        <f t="shared" si="91"/>
        <v>92.312605571803388</v>
      </c>
      <c r="BQ32" s="28">
        <f t="shared" si="91"/>
        <v>92.312605571803388</v>
      </c>
      <c r="BR32" s="28">
        <f t="shared" si="91"/>
        <v>92.312605571803388</v>
      </c>
      <c r="BS32" s="28">
        <f t="shared" si="91"/>
        <v>92.312605571803388</v>
      </c>
      <c r="BT32" s="28">
        <f t="shared" si="91"/>
        <v>92.312605571803388</v>
      </c>
      <c r="BU32" s="28">
        <f t="shared" si="91"/>
        <v>92.312605571803388</v>
      </c>
      <c r="BV32" s="28">
        <f t="shared" si="91"/>
        <v>92.312605571803388</v>
      </c>
      <c r="BW32" s="293">
        <f t="shared" si="91"/>
        <v>92.312605571803388</v>
      </c>
      <c r="BX32" s="28">
        <f t="shared" si="91"/>
        <v>96.928235850393563</v>
      </c>
      <c r="BY32" s="28">
        <f t="shared" si="91"/>
        <v>96.928235850393563</v>
      </c>
      <c r="BZ32" s="28">
        <f t="shared" si="91"/>
        <v>96.928235850393563</v>
      </c>
      <c r="CA32" s="28">
        <f t="shared" si="91"/>
        <v>96.928235850393563</v>
      </c>
      <c r="CB32" s="28">
        <f t="shared" si="91"/>
        <v>96.928235850393563</v>
      </c>
      <c r="CC32" s="28">
        <f t="shared" si="91"/>
        <v>96.928235850393563</v>
      </c>
      <c r="CD32" s="28">
        <f t="shared" si="91"/>
        <v>96.928235850393563</v>
      </c>
      <c r="CE32" s="28">
        <f t="shared" si="91"/>
        <v>96.928235850393563</v>
      </c>
      <c r="CF32" s="28">
        <f t="shared" ref="CF32:DG32" si="92">+IF(CF1&lt;&gt;CE1, CE32*1.05, CE32)</f>
        <v>96.928235850393563</v>
      </c>
      <c r="CG32" s="28">
        <f t="shared" si="92"/>
        <v>96.928235850393563</v>
      </c>
      <c r="CH32" s="28">
        <f t="shared" si="92"/>
        <v>96.928235850393563</v>
      </c>
      <c r="CI32" s="293">
        <f t="shared" si="92"/>
        <v>96.928235850393563</v>
      </c>
      <c r="CJ32" s="28">
        <f t="shared" si="92"/>
        <v>101.77464764291325</v>
      </c>
      <c r="CK32" s="28">
        <f t="shared" si="92"/>
        <v>101.77464764291325</v>
      </c>
      <c r="CL32" s="28">
        <f t="shared" si="92"/>
        <v>101.77464764291325</v>
      </c>
      <c r="CM32" s="28">
        <f t="shared" si="92"/>
        <v>101.77464764291325</v>
      </c>
      <c r="CN32" s="28">
        <f t="shared" si="92"/>
        <v>101.77464764291325</v>
      </c>
      <c r="CO32" s="28">
        <f t="shared" si="92"/>
        <v>101.77464764291325</v>
      </c>
      <c r="CP32" s="28">
        <f t="shared" si="92"/>
        <v>101.77464764291325</v>
      </c>
      <c r="CQ32" s="28">
        <f t="shared" si="92"/>
        <v>101.77464764291325</v>
      </c>
      <c r="CR32" s="28">
        <f t="shared" si="92"/>
        <v>101.77464764291325</v>
      </c>
      <c r="CS32" s="28">
        <f t="shared" si="92"/>
        <v>101.77464764291325</v>
      </c>
      <c r="CT32" s="28">
        <f t="shared" si="92"/>
        <v>101.77464764291325</v>
      </c>
      <c r="CU32" s="293">
        <f t="shared" si="92"/>
        <v>101.77464764291325</v>
      </c>
      <c r="CV32" s="28">
        <f t="shared" si="92"/>
        <v>106.86338002505892</v>
      </c>
      <c r="CW32" s="28">
        <f t="shared" si="92"/>
        <v>106.86338002505892</v>
      </c>
      <c r="CX32" s="28">
        <f t="shared" si="92"/>
        <v>106.86338002505892</v>
      </c>
      <c r="CY32" s="28">
        <f t="shared" si="92"/>
        <v>106.86338002505892</v>
      </c>
      <c r="CZ32" s="28">
        <f t="shared" si="92"/>
        <v>106.86338002505892</v>
      </c>
      <c r="DA32" s="28">
        <f t="shared" si="92"/>
        <v>106.86338002505892</v>
      </c>
      <c r="DB32" s="28">
        <f t="shared" si="92"/>
        <v>106.86338002505892</v>
      </c>
      <c r="DC32" s="28">
        <f t="shared" si="92"/>
        <v>106.86338002505892</v>
      </c>
      <c r="DD32" s="28">
        <f t="shared" si="92"/>
        <v>106.86338002505892</v>
      </c>
      <c r="DE32" s="28">
        <f t="shared" si="92"/>
        <v>106.86338002505892</v>
      </c>
      <c r="DF32" s="28">
        <f t="shared" si="92"/>
        <v>106.86338002505892</v>
      </c>
      <c r="DG32" s="29">
        <f t="shared" si="92"/>
        <v>106.86338002505892</v>
      </c>
    </row>
    <row r="33" spans="1:111" ht="18" x14ac:dyDescent="0.3">
      <c r="A33" s="37"/>
      <c r="B33" s="37"/>
      <c r="C33" s="572" t="s">
        <v>270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332">
        <f t="shared" ref="W33:AA33" si="93">+(W31/(W21-W15))</f>
        <v>0.65243902439024393</v>
      </c>
      <c r="X33" s="332">
        <f t="shared" si="93"/>
        <v>0.64903846153846156</v>
      </c>
      <c r="Y33" s="332">
        <f t="shared" si="93"/>
        <v>0.65</v>
      </c>
      <c r="Z33" s="332">
        <f t="shared" si="93"/>
        <v>0.6428571428571429</v>
      </c>
      <c r="AA33" s="332">
        <f t="shared" si="93"/>
        <v>0.63235294117647056</v>
      </c>
      <c r="AB33" s="454">
        <f t="shared" ref="AB33:AE33" si="94">(AB31/(AB21-AB15))</f>
        <v>1</v>
      </c>
      <c r="AC33" s="454">
        <f t="shared" si="94"/>
        <v>1</v>
      </c>
      <c r="AD33" s="454">
        <f t="shared" si="94"/>
        <v>1</v>
      </c>
      <c r="AE33" s="454">
        <f t="shared" si="94"/>
        <v>1</v>
      </c>
      <c r="AF33" s="454">
        <f>(AF31/(AF21-AF15))</f>
        <v>1</v>
      </c>
      <c r="AG33" s="454">
        <f t="shared" ref="AG33:AJ33" si="95">(AG31/(AG21-AG15))</f>
        <v>1</v>
      </c>
      <c r="AH33" s="454">
        <f t="shared" si="95"/>
        <v>1</v>
      </c>
      <c r="AI33" s="454">
        <f t="shared" si="95"/>
        <v>1</v>
      </c>
      <c r="AJ33" s="454">
        <f t="shared" si="95"/>
        <v>1</v>
      </c>
      <c r="AK33" s="502">
        <f t="shared" ref="AK33" si="96">(AK31/(AK21-AK15))</f>
        <v>1</v>
      </c>
      <c r="AL33" s="457">
        <f>+AVERAGE(AF33:AK33)</f>
        <v>1</v>
      </c>
      <c r="AM33" s="458">
        <f t="shared" si="90"/>
        <v>1</v>
      </c>
      <c r="AN33" s="455">
        <f>+AM33</f>
        <v>1</v>
      </c>
      <c r="AO33" s="455">
        <f t="shared" si="90"/>
        <v>1</v>
      </c>
      <c r="AP33" s="455">
        <f t="shared" si="90"/>
        <v>1</v>
      </c>
      <c r="AQ33" s="455">
        <f t="shared" si="90"/>
        <v>1</v>
      </c>
      <c r="AR33" s="455">
        <f t="shared" si="90"/>
        <v>1</v>
      </c>
      <c r="AS33" s="455">
        <f t="shared" si="90"/>
        <v>1</v>
      </c>
      <c r="AT33" s="455">
        <f t="shared" si="90"/>
        <v>1</v>
      </c>
      <c r="AU33" s="455">
        <f t="shared" si="90"/>
        <v>1</v>
      </c>
      <c r="AV33" s="455">
        <f t="shared" si="90"/>
        <v>1</v>
      </c>
      <c r="AW33" s="455">
        <f t="shared" si="90"/>
        <v>1</v>
      </c>
      <c r="AX33" s="455">
        <f t="shared" si="90"/>
        <v>1</v>
      </c>
      <c r="AY33" s="456">
        <f t="shared" si="90"/>
        <v>1</v>
      </c>
      <c r="AZ33" s="457">
        <f>+AY33</f>
        <v>1</v>
      </c>
      <c r="BA33" s="455">
        <f t="shared" si="90"/>
        <v>1</v>
      </c>
      <c r="BB33" s="455">
        <f t="shared" si="90"/>
        <v>1</v>
      </c>
      <c r="BC33" s="455">
        <f t="shared" si="90"/>
        <v>1</v>
      </c>
      <c r="BD33" s="455">
        <f t="shared" si="90"/>
        <v>1</v>
      </c>
      <c r="BE33" s="455">
        <f t="shared" si="90"/>
        <v>1</v>
      </c>
      <c r="BF33" s="455">
        <f t="shared" si="90"/>
        <v>1</v>
      </c>
      <c r="BG33" s="455">
        <f t="shared" si="90"/>
        <v>1</v>
      </c>
      <c r="BH33" s="455">
        <f t="shared" si="90"/>
        <v>1</v>
      </c>
      <c r="BI33" s="455">
        <f t="shared" si="90"/>
        <v>1</v>
      </c>
      <c r="BJ33" s="455">
        <f t="shared" si="90"/>
        <v>1</v>
      </c>
      <c r="BK33" s="456">
        <f t="shared" si="90"/>
        <v>1</v>
      </c>
      <c r="BL33" s="455">
        <f t="shared" si="90"/>
        <v>1</v>
      </c>
      <c r="BM33" s="455">
        <f t="shared" si="90"/>
        <v>1</v>
      </c>
      <c r="BN33" s="455">
        <f t="shared" si="90"/>
        <v>1</v>
      </c>
      <c r="BO33" s="455">
        <f t="shared" si="90"/>
        <v>1</v>
      </c>
      <c r="BP33" s="455">
        <f t="shared" si="90"/>
        <v>1</v>
      </c>
      <c r="BQ33" s="455">
        <f t="shared" si="90"/>
        <v>1</v>
      </c>
      <c r="BR33" s="455">
        <f t="shared" si="90"/>
        <v>1</v>
      </c>
      <c r="BS33" s="455">
        <f t="shared" si="90"/>
        <v>1</v>
      </c>
      <c r="BT33" s="455">
        <f t="shared" si="90"/>
        <v>1</v>
      </c>
      <c r="BU33" s="455">
        <f t="shared" si="90"/>
        <v>1</v>
      </c>
      <c r="BV33" s="455">
        <f t="shared" si="90"/>
        <v>1</v>
      </c>
      <c r="BW33" s="456">
        <f t="shared" si="90"/>
        <v>1</v>
      </c>
      <c r="BX33" s="455">
        <f t="shared" si="90"/>
        <v>1</v>
      </c>
      <c r="BY33" s="455">
        <f t="shared" si="90"/>
        <v>1</v>
      </c>
      <c r="BZ33" s="455">
        <f t="shared" si="90"/>
        <v>1</v>
      </c>
      <c r="CA33" s="455">
        <f t="shared" si="90"/>
        <v>1</v>
      </c>
      <c r="CB33" s="455">
        <f t="shared" si="90"/>
        <v>1</v>
      </c>
      <c r="CC33" s="455">
        <f t="shared" si="90"/>
        <v>1</v>
      </c>
      <c r="CD33" s="455">
        <f t="shared" ref="CD33:DG33" si="97">+CC33</f>
        <v>1</v>
      </c>
      <c r="CE33" s="455">
        <f t="shared" si="97"/>
        <v>1</v>
      </c>
      <c r="CF33" s="455">
        <f t="shared" si="97"/>
        <v>1</v>
      </c>
      <c r="CG33" s="455">
        <f t="shared" si="97"/>
        <v>1</v>
      </c>
      <c r="CH33" s="455">
        <f t="shared" si="97"/>
        <v>1</v>
      </c>
      <c r="CI33" s="456">
        <f t="shared" si="97"/>
        <v>1</v>
      </c>
      <c r="CJ33" s="455">
        <f t="shared" si="97"/>
        <v>1</v>
      </c>
      <c r="CK33" s="455">
        <f t="shared" si="97"/>
        <v>1</v>
      </c>
      <c r="CL33" s="455">
        <f t="shared" si="97"/>
        <v>1</v>
      </c>
      <c r="CM33" s="455">
        <f t="shared" si="97"/>
        <v>1</v>
      </c>
      <c r="CN33" s="455">
        <f t="shared" si="97"/>
        <v>1</v>
      </c>
      <c r="CO33" s="455">
        <f t="shared" si="97"/>
        <v>1</v>
      </c>
      <c r="CP33" s="455">
        <f t="shared" si="97"/>
        <v>1</v>
      </c>
      <c r="CQ33" s="455">
        <f t="shared" si="97"/>
        <v>1</v>
      </c>
      <c r="CR33" s="455">
        <f t="shared" si="97"/>
        <v>1</v>
      </c>
      <c r="CS33" s="455">
        <f t="shared" si="97"/>
        <v>1</v>
      </c>
      <c r="CT33" s="455">
        <f t="shared" si="97"/>
        <v>1</v>
      </c>
      <c r="CU33" s="456">
        <f t="shared" si="97"/>
        <v>1</v>
      </c>
      <c r="CV33" s="455">
        <f t="shared" si="97"/>
        <v>1</v>
      </c>
      <c r="CW33" s="455">
        <f t="shared" si="97"/>
        <v>1</v>
      </c>
      <c r="CX33" s="455">
        <f t="shared" si="97"/>
        <v>1</v>
      </c>
      <c r="CY33" s="455">
        <f t="shared" si="97"/>
        <v>1</v>
      </c>
      <c r="CZ33" s="455">
        <f t="shared" si="97"/>
        <v>1</v>
      </c>
      <c r="DA33" s="455">
        <f t="shared" si="97"/>
        <v>1</v>
      </c>
      <c r="DB33" s="455">
        <f t="shared" si="97"/>
        <v>1</v>
      </c>
      <c r="DC33" s="455">
        <f t="shared" si="97"/>
        <v>1</v>
      </c>
      <c r="DD33" s="455">
        <f t="shared" si="97"/>
        <v>1</v>
      </c>
      <c r="DE33" s="455">
        <f t="shared" si="97"/>
        <v>1</v>
      </c>
      <c r="DF33" s="455">
        <f t="shared" si="97"/>
        <v>1</v>
      </c>
      <c r="DG33" s="458">
        <f t="shared" si="97"/>
        <v>1</v>
      </c>
    </row>
    <row r="34" spans="1:111" ht="18" x14ac:dyDescent="0.3">
      <c r="A34" s="37"/>
      <c r="B34" s="37"/>
      <c r="C34" s="572" t="s">
        <v>258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178">
        <f t="shared" ref="V34:AF34" si="98">+V30/(V30+V31)</f>
        <v>0.73295454545454541</v>
      </c>
      <c r="W34" s="178">
        <f t="shared" si="98"/>
        <v>0.81161971830985913</v>
      </c>
      <c r="X34" s="178">
        <f t="shared" si="98"/>
        <v>0.78503184713375795</v>
      </c>
      <c r="Y34" s="178">
        <f t="shared" si="98"/>
        <v>0.78758169934640521</v>
      </c>
      <c r="Z34" s="178">
        <f t="shared" si="98"/>
        <v>0.79378068739770868</v>
      </c>
      <c r="AA34" s="178">
        <f t="shared" si="98"/>
        <v>0.92335115864527628</v>
      </c>
      <c r="AB34" s="178">
        <f t="shared" si="98"/>
        <v>0.94366197183098588</v>
      </c>
      <c r="AC34" s="178">
        <f t="shared" si="98"/>
        <v>0.90243902439024393</v>
      </c>
      <c r="AD34" s="178">
        <f t="shared" si="98"/>
        <v>0.90588235294117647</v>
      </c>
      <c r="AE34" s="178">
        <f t="shared" si="98"/>
        <v>0.89655172413793105</v>
      </c>
      <c r="AF34" s="178">
        <f t="shared" si="98"/>
        <v>0.9213483146067416</v>
      </c>
      <c r="AG34" s="178">
        <f t="shared" ref="AG34:AL34" si="99">+AG30/(AG30+AG31)</f>
        <v>0.9375</v>
      </c>
      <c r="AH34" s="178">
        <f t="shared" si="99"/>
        <v>0.83544303797468356</v>
      </c>
      <c r="AI34" s="178">
        <f t="shared" si="99"/>
        <v>0.84090909090909094</v>
      </c>
      <c r="AJ34" s="178">
        <f t="shared" si="99"/>
        <v>0.92307692307692313</v>
      </c>
      <c r="AK34" s="503">
        <f t="shared" si="99"/>
        <v>0.89010989010989006</v>
      </c>
      <c r="AL34" s="483">
        <f t="shared" si="99"/>
        <v>0.89646598385129994</v>
      </c>
      <c r="AM34" s="188">
        <f t="shared" ref="AM34:CR34" si="100">+AM30/(AM30+AM31)</f>
        <v>0.90436831971098042</v>
      </c>
      <c r="AN34" s="187">
        <f t="shared" si="100"/>
        <v>0.92746795063700715</v>
      </c>
      <c r="AO34" s="187">
        <f t="shared" si="100"/>
        <v>0.87572411746071543</v>
      </c>
      <c r="AP34" s="187">
        <f t="shared" si="100"/>
        <v>0.92769599462205221</v>
      </c>
      <c r="AQ34" s="187">
        <f t="shared" si="100"/>
        <v>0.93875964788605104</v>
      </c>
      <c r="AR34" s="187">
        <f t="shared" si="100"/>
        <v>0.92229800090182223</v>
      </c>
      <c r="AS34" s="187">
        <f t="shared" si="100"/>
        <v>0.90360882281409605</v>
      </c>
      <c r="AT34" s="187">
        <f t="shared" si="100"/>
        <v>0.89295272078501342</v>
      </c>
      <c r="AU34" s="187">
        <f t="shared" si="100"/>
        <v>0.90101938082053867</v>
      </c>
      <c r="AV34" s="187">
        <f t="shared" si="100"/>
        <v>0.89628255310443072</v>
      </c>
      <c r="AW34" s="187">
        <f t="shared" si="100"/>
        <v>0.92157917745569495</v>
      </c>
      <c r="AX34" s="187">
        <f t="shared" si="100"/>
        <v>0.90098872858639034</v>
      </c>
      <c r="AY34" s="294">
        <f t="shared" si="100"/>
        <v>0.91493775933609955</v>
      </c>
      <c r="AZ34" s="187">
        <f t="shared" si="100"/>
        <v>0.93353024531224638</v>
      </c>
      <c r="BA34" s="187">
        <f t="shared" si="100"/>
        <v>0.89699479769152302</v>
      </c>
      <c r="BB34" s="187">
        <f t="shared" si="100"/>
        <v>0.94042032144249599</v>
      </c>
      <c r="BC34" s="187">
        <f t="shared" si="100"/>
        <v>0.94765124594375372</v>
      </c>
      <c r="BD34" s="187">
        <f t="shared" si="100"/>
        <v>0.93236304371165968</v>
      </c>
      <c r="BE34" s="187">
        <f t="shared" si="100"/>
        <v>0.9258205868990107</v>
      </c>
      <c r="BF34" s="187">
        <f t="shared" si="100"/>
        <v>0.91727228728330079</v>
      </c>
      <c r="BG34" s="187">
        <f t="shared" si="100"/>
        <v>0.91838184949855795</v>
      </c>
      <c r="BH34" s="187">
        <f t="shared" si="100"/>
        <v>0.91587890643346936</v>
      </c>
      <c r="BI34" s="187">
        <f t="shared" si="100"/>
        <v>0.93324868492653723</v>
      </c>
      <c r="BJ34" s="187">
        <f t="shared" si="100"/>
        <v>0.92956010319701743</v>
      </c>
      <c r="BK34" s="294">
        <f t="shared" si="100"/>
        <v>0.93649167733674776</v>
      </c>
      <c r="BL34" s="187">
        <f t="shared" si="100"/>
        <v>0.95479683540130067</v>
      </c>
      <c r="BM34" s="187">
        <f t="shared" si="100"/>
        <v>0.93329257303612678</v>
      </c>
      <c r="BN34" s="187">
        <f t="shared" si="100"/>
        <v>0.96284801319038171</v>
      </c>
      <c r="BO34" s="187">
        <f t="shared" si="100"/>
        <v>0.96599107604371603</v>
      </c>
      <c r="BP34" s="187">
        <f t="shared" si="100"/>
        <v>0.95626383712945251</v>
      </c>
      <c r="BQ34" s="187">
        <f t="shared" si="100"/>
        <v>0.95262605490597463</v>
      </c>
      <c r="BR34" s="187">
        <f t="shared" si="100"/>
        <v>0.94487788762103231</v>
      </c>
      <c r="BS34" s="187">
        <f t="shared" si="100"/>
        <v>0.9495470360579924</v>
      </c>
      <c r="BT34" s="187">
        <f t="shared" si="100"/>
        <v>0.94597496516300572</v>
      </c>
      <c r="BU34" s="187">
        <f t="shared" si="100"/>
        <v>0.95488201410725426</v>
      </c>
      <c r="BV34" s="187">
        <f t="shared" si="100"/>
        <v>0.95660638536439335</v>
      </c>
      <c r="BW34" s="294">
        <f t="shared" si="100"/>
        <v>0.95937977724393975</v>
      </c>
      <c r="BX34" s="187">
        <f t="shared" si="100"/>
        <v>0.97224405651067858</v>
      </c>
      <c r="BY34" s="187">
        <f t="shared" si="100"/>
        <v>0.96086392287675315</v>
      </c>
      <c r="BZ34" s="187">
        <f t="shared" si="100"/>
        <v>0.97721071982219243</v>
      </c>
      <c r="CA34" s="187">
        <f t="shared" si="100"/>
        <v>0.976865298761742</v>
      </c>
      <c r="CB34" s="187">
        <f t="shared" si="100"/>
        <v>0.97540706680224365</v>
      </c>
      <c r="CC34" s="187">
        <f t="shared" si="100"/>
        <v>0.97106702775080367</v>
      </c>
      <c r="CD34" s="187">
        <f t="shared" si="100"/>
        <v>0.96484375</v>
      </c>
      <c r="CE34" s="187">
        <f t="shared" si="100"/>
        <v>0.97049048570683816</v>
      </c>
      <c r="CF34" s="187">
        <f t="shared" si="100"/>
        <v>0.96546658029159094</v>
      </c>
      <c r="CG34" s="187">
        <f t="shared" si="100"/>
        <v>0.97361491687420876</v>
      </c>
      <c r="CH34" s="187">
        <f t="shared" si="100"/>
        <v>0.97343574671948241</v>
      </c>
      <c r="CI34" s="294">
        <f t="shared" si="100"/>
        <v>0.9728281191574224</v>
      </c>
      <c r="CJ34" s="187">
        <f t="shared" si="100"/>
        <v>0.97440135121923221</v>
      </c>
      <c r="CK34" s="187">
        <f t="shared" si="100"/>
        <v>0.95923254734858365</v>
      </c>
      <c r="CL34" s="187">
        <f t="shared" si="100"/>
        <v>0.97607716900263586</v>
      </c>
      <c r="CM34" s="187">
        <f t="shared" si="100"/>
        <v>0.97763811005276235</v>
      </c>
      <c r="CN34" s="187">
        <f t="shared" si="100"/>
        <v>0.97529369639721042</v>
      </c>
      <c r="CO34" s="187">
        <f t="shared" si="100"/>
        <v>0.96985452516785875</v>
      </c>
      <c r="CP34" s="187">
        <f t="shared" si="100"/>
        <v>0.96656519271451424</v>
      </c>
      <c r="CQ34" s="187">
        <f t="shared" si="100"/>
        <v>0.97044214075194291</v>
      </c>
      <c r="CR34" s="187">
        <f t="shared" si="100"/>
        <v>0.9640517041314014</v>
      </c>
      <c r="CS34" s="187">
        <f t="shared" ref="CS34:DG34" si="101">+CS30/(CS30+CS31)</f>
        <v>0.97469908099800928</v>
      </c>
      <c r="CT34" s="187">
        <f t="shared" si="101"/>
        <v>0.97348310908555225</v>
      </c>
      <c r="CU34" s="294">
        <f t="shared" si="101"/>
        <v>0.97285067873303166</v>
      </c>
      <c r="CV34" s="187">
        <f t="shared" si="101"/>
        <v>0.97433424366739707</v>
      </c>
      <c r="CW34" s="187">
        <f t="shared" si="101"/>
        <v>0.9593513033470713</v>
      </c>
      <c r="CX34" s="187">
        <f t="shared" si="101"/>
        <v>0.97474156744520357</v>
      </c>
      <c r="CY34" s="187">
        <f t="shared" si="101"/>
        <v>0.97836728786575977</v>
      </c>
      <c r="CZ34" s="187">
        <f t="shared" si="101"/>
        <v>0.97518286700562062</v>
      </c>
      <c r="DA34" s="187">
        <f t="shared" si="101"/>
        <v>0.96850396265385441</v>
      </c>
      <c r="DB34" s="187">
        <f t="shared" si="101"/>
        <v>0.96814010443943666</v>
      </c>
      <c r="DC34" s="187">
        <f t="shared" si="101"/>
        <v>0.96919827624839716</v>
      </c>
      <c r="DD34" s="187">
        <f t="shared" si="101"/>
        <v>0.96581706812899826</v>
      </c>
      <c r="DE34" s="187">
        <f t="shared" si="101"/>
        <v>0.97456906809913979</v>
      </c>
      <c r="DF34" s="187">
        <f t="shared" si="101"/>
        <v>0.97219413079984784</v>
      </c>
      <c r="DG34" s="188">
        <f t="shared" si="101"/>
        <v>0.97406914893617014</v>
      </c>
    </row>
    <row r="35" spans="1:111" ht="18" x14ac:dyDescent="0.3">
      <c r="A35" s="37"/>
      <c r="B35" s="37"/>
      <c r="C35" s="57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501"/>
      <c r="AL35" s="187"/>
      <c r="AM35" s="29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3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93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93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93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93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9"/>
    </row>
    <row r="36" spans="1:111" ht="18" x14ac:dyDescent="0.3">
      <c r="A36" s="37"/>
      <c r="B36" s="37"/>
      <c r="C36" s="572" t="s">
        <v>214</v>
      </c>
      <c r="D36" s="27"/>
      <c r="E36" s="27"/>
      <c r="F36" s="27"/>
      <c r="G36" s="27"/>
      <c r="H36" s="27"/>
      <c r="I36" s="179"/>
      <c r="J36" s="179"/>
      <c r="K36" s="179"/>
      <c r="L36" s="179">
        <f t="shared" ref="L36:V36" si="102">+AVERAGE(F20:L20)/L15</f>
        <v>-0.20634920634920637</v>
      </c>
      <c r="M36" s="179">
        <f t="shared" si="102"/>
        <v>-7.5630252100840345E-2</v>
      </c>
      <c r="N36" s="179">
        <f t="shared" si="102"/>
        <v>-0.18181818181818182</v>
      </c>
      <c r="O36" s="179">
        <f t="shared" si="102"/>
        <v>-0.36734693877551022</v>
      </c>
      <c r="P36" s="178">
        <f t="shared" si="102"/>
        <v>-0.2142857142857143</v>
      </c>
      <c r="Q36" s="178">
        <f t="shared" si="102"/>
        <v>-0.25714285714285717</v>
      </c>
      <c r="R36" s="178">
        <f t="shared" si="102"/>
        <v>-0.17142857142857143</v>
      </c>
      <c r="S36" s="178">
        <f t="shared" si="102"/>
        <v>-0.30612244897959184</v>
      </c>
      <c r="T36" s="178">
        <f t="shared" si="102"/>
        <v>-0.23809523809523808</v>
      </c>
      <c r="U36" s="178">
        <f t="shared" si="102"/>
        <v>-0.10714285714285715</v>
      </c>
      <c r="V36" s="178">
        <f t="shared" si="102"/>
        <v>-9.5238095238095247E-3</v>
      </c>
      <c r="W36" s="178">
        <f>+AVERAGE(Q20:W20)/W16</f>
        <v>-4.9941927990708485E-2</v>
      </c>
      <c r="X36" s="178">
        <f t="shared" ref="X36:BC36" si="103">+AVERAGE(Q20:W20)/AVERAGE(Q16:W16)</f>
        <v>-4.9941927990708485E-2</v>
      </c>
      <c r="Y36" s="178">
        <f t="shared" si="103"/>
        <v>-9.1753774680603958E-2</v>
      </c>
      <c r="Z36" s="178">
        <f t="shared" si="103"/>
        <v>-0.15085714285714286</v>
      </c>
      <c r="AA36" s="178">
        <f t="shared" si="103"/>
        <v>-0.16960728514513373</v>
      </c>
      <c r="AB36" s="178">
        <f t="shared" si="103"/>
        <v>-0.18880800727934488</v>
      </c>
      <c r="AC36" s="178">
        <f t="shared" si="103"/>
        <v>-0.20832461828069443</v>
      </c>
      <c r="AD36" s="178">
        <f t="shared" si="103"/>
        <v>-0.25132978723404253</v>
      </c>
      <c r="AE36" s="178">
        <f t="shared" si="103"/>
        <v>-0.27833572453371597</v>
      </c>
      <c r="AF36" s="178">
        <f t="shared" si="103"/>
        <v>-0.32500000000000001</v>
      </c>
      <c r="AG36" s="178">
        <f>+AVERAGE(Z20:AF20)/AVERAGE(Z16:AF16)</f>
        <v>-0.33103448275862063</v>
      </c>
      <c r="AH36" s="178">
        <f>+AVERAGE(AA20:AG20)/AVERAGE(AA16:AG16)</f>
        <v>-0.40733590733590735</v>
      </c>
      <c r="AI36" s="178">
        <f>+AVERAGE(AB20:AH20)/AVERAGE(AB16:AH16)</f>
        <v>-0.51569506726457393</v>
      </c>
      <c r="AJ36" s="178">
        <f>+AVERAGE(AC20:AI20)/AVERAGE(AC16:AI16)</f>
        <v>-0.54824561403508776</v>
      </c>
      <c r="AK36" s="503">
        <f>+AVERAGE(AD20:AJ20)/AVERAGE(AD16:AJ16)</f>
        <v>-0.60139860139860135</v>
      </c>
      <c r="AL36" s="187">
        <f t="shared" si="103"/>
        <v>-0.5339578454332552</v>
      </c>
      <c r="AM36" s="188">
        <f t="shared" si="103"/>
        <v>-0.49358383827112534</v>
      </c>
      <c r="AN36" s="187">
        <f t="shared" si="103"/>
        <v>-0.48092603443797671</v>
      </c>
      <c r="AO36" s="187">
        <f t="shared" si="103"/>
        <v>-0.45115428039403555</v>
      </c>
      <c r="AP36" s="187">
        <f t="shared" si="103"/>
        <v>-0.44141076357221087</v>
      </c>
      <c r="AQ36" s="187">
        <f t="shared" si="103"/>
        <v>-0.44633269376368201</v>
      </c>
      <c r="AR36" s="187">
        <f t="shared" si="103"/>
        <v>-0.39444395946370492</v>
      </c>
      <c r="AS36" s="187">
        <f t="shared" si="103"/>
        <v>-0.39662522792920507</v>
      </c>
      <c r="AT36" s="187">
        <f t="shared" si="103"/>
        <v>-0.3919325943346928</v>
      </c>
      <c r="AU36" s="187">
        <f t="shared" si="103"/>
        <v>-0.40224732366547084</v>
      </c>
      <c r="AV36" s="187">
        <f t="shared" si="103"/>
        <v>-0.39981918860344284</v>
      </c>
      <c r="AW36" s="187">
        <f t="shared" si="103"/>
        <v>-0.39750776193177151</v>
      </c>
      <c r="AX36" s="187">
        <f t="shared" si="103"/>
        <v>-0.39709873319371791</v>
      </c>
      <c r="AY36" s="294">
        <f t="shared" si="103"/>
        <v>-0.40822089899708797</v>
      </c>
      <c r="AZ36" s="187">
        <f t="shared" si="103"/>
        <v>-0.42424128317364063</v>
      </c>
      <c r="BA36" s="187">
        <f t="shared" si="103"/>
        <v>-0.418510739132052</v>
      </c>
      <c r="BB36" s="187">
        <f t="shared" si="103"/>
        <v>-0.41728575477751162</v>
      </c>
      <c r="BC36" s="187">
        <f t="shared" si="103"/>
        <v>-0.41346911677649784</v>
      </c>
      <c r="BD36" s="187">
        <f t="shared" ref="BD36:CI36" si="104">+AVERAGE(AW20:BC20)/AVERAGE(AW16:BC16)</f>
        <v>-0.38307537662887253</v>
      </c>
      <c r="BE36" s="187">
        <f t="shared" si="104"/>
        <v>-0.3713203746862942</v>
      </c>
      <c r="BF36" s="187">
        <f t="shared" si="104"/>
        <v>-0.37543354662202061</v>
      </c>
      <c r="BG36" s="187">
        <f t="shared" si="104"/>
        <v>-0.38575305510246877</v>
      </c>
      <c r="BH36" s="187">
        <f t="shared" si="104"/>
        <v>-0.38422466229155466</v>
      </c>
      <c r="BI36" s="187">
        <f t="shared" si="104"/>
        <v>-0.38164444268125908</v>
      </c>
      <c r="BJ36" s="187">
        <f t="shared" si="104"/>
        <v>-0.37952190666867369</v>
      </c>
      <c r="BK36" s="294">
        <f t="shared" si="104"/>
        <v>-0.38909602975161517</v>
      </c>
      <c r="BL36" s="187">
        <f t="shared" si="104"/>
        <v>-0.40082529757658847</v>
      </c>
      <c r="BM36" s="187">
        <f t="shared" si="104"/>
        <v>-0.398717758331808</v>
      </c>
      <c r="BN36" s="187">
        <f t="shared" si="104"/>
        <v>-0.39910465757093599</v>
      </c>
      <c r="BO36" s="187">
        <f t="shared" si="104"/>
        <v>-0.3959044512893759</v>
      </c>
      <c r="BP36" s="187">
        <f t="shared" si="104"/>
        <v>-0.36821882532508388</v>
      </c>
      <c r="BQ36" s="187">
        <f t="shared" si="104"/>
        <v>-0.35859948809525594</v>
      </c>
      <c r="BR36" s="187">
        <f t="shared" si="104"/>
        <v>-0.36218725980195948</v>
      </c>
      <c r="BS36" s="187">
        <f t="shared" si="104"/>
        <v>-0.3723428761687248</v>
      </c>
      <c r="BT36" s="187">
        <f t="shared" si="104"/>
        <v>-0.37107079341859728</v>
      </c>
      <c r="BU36" s="187">
        <f t="shared" si="104"/>
        <v>-0.36887297751593717</v>
      </c>
      <c r="BV36" s="187">
        <f t="shared" si="104"/>
        <v>-0.36701266446704095</v>
      </c>
      <c r="BW36" s="294">
        <f t="shared" si="104"/>
        <v>-0.37681753235715731</v>
      </c>
      <c r="BX36" s="187">
        <f t="shared" si="104"/>
        <v>-0.38775177559522772</v>
      </c>
      <c r="BY36" s="187">
        <f t="shared" si="104"/>
        <v>-0.38610587801872104</v>
      </c>
      <c r="BZ36" s="187">
        <f t="shared" si="104"/>
        <v>-0.38719287988045625</v>
      </c>
      <c r="CA36" s="187">
        <f t="shared" si="104"/>
        <v>-0.38400100520458763</v>
      </c>
      <c r="CB36" s="187">
        <f t="shared" si="104"/>
        <v>-0.358716404026372</v>
      </c>
      <c r="CC36" s="187">
        <f t="shared" si="104"/>
        <v>-0.34936125745129254</v>
      </c>
      <c r="CD36" s="187">
        <f t="shared" si="104"/>
        <v>-0.35319139037518821</v>
      </c>
      <c r="CE36" s="187">
        <f t="shared" si="104"/>
        <v>-0.36315724147231804</v>
      </c>
      <c r="CF36" s="187">
        <f t="shared" si="104"/>
        <v>-0.36200718577377666</v>
      </c>
      <c r="CG36" s="187">
        <f t="shared" si="104"/>
        <v>-0.36003618476230426</v>
      </c>
      <c r="CH36" s="187">
        <f t="shared" si="104"/>
        <v>-0.35832985213309904</v>
      </c>
      <c r="CI36" s="294">
        <f t="shared" si="104"/>
        <v>-0.36743269852781379</v>
      </c>
      <c r="CJ36" s="187">
        <f t="shared" ref="CJ36:DG36" si="105">+AVERAGE(CC20:CI20)/AVERAGE(CC16:CI16)</f>
        <v>-0.37848206140098017</v>
      </c>
      <c r="CK36" s="187">
        <f t="shared" si="105"/>
        <v>-0.3771584267738014</v>
      </c>
      <c r="CL36" s="187">
        <f t="shared" si="105"/>
        <v>-0.37775073108704527</v>
      </c>
      <c r="CM36" s="187">
        <f t="shared" si="105"/>
        <v>-0.37524898130155654</v>
      </c>
      <c r="CN36" s="187">
        <f t="shared" si="105"/>
        <v>-0.35163155458173306</v>
      </c>
      <c r="CO36" s="187">
        <f t="shared" si="105"/>
        <v>-0.34324149392791103</v>
      </c>
      <c r="CP36" s="187">
        <f t="shared" si="105"/>
        <v>-0.34656207327973043</v>
      </c>
      <c r="CQ36" s="187">
        <f t="shared" si="105"/>
        <v>-0.35557452945544382</v>
      </c>
      <c r="CR36" s="187">
        <f t="shared" si="105"/>
        <v>-0.35431223905861103</v>
      </c>
      <c r="CS36" s="187">
        <f t="shared" si="105"/>
        <v>-0.35231977933875247</v>
      </c>
      <c r="CT36" s="187">
        <f t="shared" si="105"/>
        <v>-0.35054685896236748</v>
      </c>
      <c r="CU36" s="294">
        <f t="shared" si="105"/>
        <v>-0.3581412574740816</v>
      </c>
      <c r="CV36" s="187">
        <f t="shared" si="105"/>
        <v>-0.36794906794389332</v>
      </c>
      <c r="CW36" s="187">
        <f t="shared" si="105"/>
        <v>-0.36613849297861439</v>
      </c>
      <c r="CX36" s="187">
        <f t="shared" si="105"/>
        <v>-0.36646540234734537</v>
      </c>
      <c r="CY36" s="187">
        <f t="shared" si="105"/>
        <v>-0.36401101771435751</v>
      </c>
      <c r="CZ36" s="187">
        <f t="shared" si="105"/>
        <v>-0.34245899307615768</v>
      </c>
      <c r="DA36" s="187">
        <f t="shared" si="105"/>
        <v>-0.33492164437919036</v>
      </c>
      <c r="DB36" s="187">
        <f t="shared" si="105"/>
        <v>-0.33851039550939888</v>
      </c>
      <c r="DC36" s="187">
        <f t="shared" si="105"/>
        <v>-0.34743321519162756</v>
      </c>
      <c r="DD36" s="187">
        <f t="shared" si="105"/>
        <v>-0.34627897732963459</v>
      </c>
      <c r="DE36" s="187">
        <f t="shared" si="105"/>
        <v>-0.34446167884069506</v>
      </c>
      <c r="DF36" s="187">
        <f t="shared" si="105"/>
        <v>-0.34282133986246727</v>
      </c>
      <c r="DG36" s="188">
        <f t="shared" si="105"/>
        <v>-0.35002127002621786</v>
      </c>
    </row>
    <row r="37" spans="1:111" ht="18" x14ac:dyDescent="0.3">
      <c r="A37" s="37"/>
      <c r="B37" s="37"/>
      <c r="C37" s="572" t="s">
        <v>210</v>
      </c>
      <c r="D37" s="27"/>
      <c r="E37" s="27"/>
      <c r="F37" s="27"/>
      <c r="G37" s="27"/>
      <c r="H37" s="27"/>
      <c r="I37" s="184"/>
      <c r="J37" s="184"/>
      <c r="K37" s="184"/>
      <c r="L37" s="184">
        <f t="shared" ref="L37:Q37" si="106">1/-L36</f>
        <v>4.8461538461538458</v>
      </c>
      <c r="M37" s="184">
        <f t="shared" si="106"/>
        <v>13.222222222222221</v>
      </c>
      <c r="N37" s="184">
        <f t="shared" si="106"/>
        <v>5.5</v>
      </c>
      <c r="O37" s="184">
        <f t="shared" si="106"/>
        <v>2.7222222222222219</v>
      </c>
      <c r="P37" s="184">
        <f t="shared" si="106"/>
        <v>4.6666666666666661</v>
      </c>
      <c r="Q37" s="184">
        <f t="shared" si="106"/>
        <v>3.8888888888888884</v>
      </c>
      <c r="R37" s="184">
        <f t="shared" ref="R37:CC37" si="107">1/-R36</f>
        <v>5.833333333333333</v>
      </c>
      <c r="S37" s="184">
        <f>1/-S36</f>
        <v>3.2666666666666666</v>
      </c>
      <c r="T37" s="184">
        <f>1/-T36</f>
        <v>4.2</v>
      </c>
      <c r="U37" s="184">
        <f>1/-U36</f>
        <v>9.3333333333333321</v>
      </c>
      <c r="V37" s="184">
        <f t="shared" si="107"/>
        <v>104.99999999999999</v>
      </c>
      <c r="W37" s="184">
        <f t="shared" ref="W37:AE37" si="108">1/-W36</f>
        <v>20.023255813953487</v>
      </c>
      <c r="X37" s="184">
        <f t="shared" si="108"/>
        <v>20.023255813953487</v>
      </c>
      <c r="Y37" s="184">
        <f t="shared" si="108"/>
        <v>10.898734177215189</v>
      </c>
      <c r="Z37" s="184">
        <f>1/-Z36</f>
        <v>6.6287878787878789</v>
      </c>
      <c r="AA37" s="184">
        <f t="shared" si="108"/>
        <v>5.8959731543624168</v>
      </c>
      <c r="AB37" s="184">
        <f t="shared" si="108"/>
        <v>5.2963855421686743</v>
      </c>
      <c r="AC37" s="184">
        <f t="shared" si="108"/>
        <v>4.8002008032128511</v>
      </c>
      <c r="AD37" s="184">
        <f>1/-AD36</f>
        <v>3.9788359788359791</v>
      </c>
      <c r="AE37" s="184">
        <f t="shared" si="108"/>
        <v>3.5927835051546388</v>
      </c>
      <c r="AF37" s="184">
        <f t="shared" ref="AF37:AJ37" si="109">1/-AF36</f>
        <v>3.0769230769230766</v>
      </c>
      <c r="AG37" s="184">
        <f t="shared" si="109"/>
        <v>3.0208333333333339</v>
      </c>
      <c r="AH37" s="184">
        <f t="shared" si="109"/>
        <v>2.4549763033175354</v>
      </c>
      <c r="AI37" s="184">
        <f t="shared" si="109"/>
        <v>1.939130434782609</v>
      </c>
      <c r="AJ37" s="184">
        <f t="shared" si="109"/>
        <v>1.8239999999999998</v>
      </c>
      <c r="AK37" s="504">
        <f t="shared" ref="AK37" si="110">1/-AK36</f>
        <v>1.6627906976744187</v>
      </c>
      <c r="AL37" s="484">
        <f t="shared" ref="AL37" si="111">1/-AL36</f>
        <v>1.8728070175438598</v>
      </c>
      <c r="AM37" s="186">
        <f t="shared" si="107"/>
        <v>2.0259982650621162</v>
      </c>
      <c r="AN37" s="185">
        <f t="shared" si="107"/>
        <v>2.0793218257951604</v>
      </c>
      <c r="AO37" s="185">
        <f t="shared" si="107"/>
        <v>2.2165366559896222</v>
      </c>
      <c r="AP37" s="185">
        <f t="shared" si="107"/>
        <v>2.2654635603067002</v>
      </c>
      <c r="AQ37" s="185">
        <f t="shared" si="107"/>
        <v>2.2404811791122476</v>
      </c>
      <c r="AR37" s="185">
        <f t="shared" si="107"/>
        <v>2.5352143847243167</v>
      </c>
      <c r="AS37" s="185">
        <f t="shared" si="107"/>
        <v>2.5212717940838933</v>
      </c>
      <c r="AT37" s="185">
        <f t="shared" si="107"/>
        <v>2.5514591397980158</v>
      </c>
      <c r="AU37" s="185">
        <f t="shared" si="107"/>
        <v>2.4860326997020632</v>
      </c>
      <c r="AV37" s="185">
        <f t="shared" si="107"/>
        <v>2.5011305822838863</v>
      </c>
      <c r="AW37" s="185">
        <f t="shared" si="107"/>
        <v>2.5156741471922266</v>
      </c>
      <c r="AX37" s="185">
        <f t="shared" si="107"/>
        <v>2.518265399532682</v>
      </c>
      <c r="AY37" s="295">
        <f t="shared" si="107"/>
        <v>2.4496541026115701</v>
      </c>
      <c r="AZ37" s="185">
        <f t="shared" si="107"/>
        <v>2.3571491970777938</v>
      </c>
      <c r="BA37" s="185">
        <f t="shared" si="107"/>
        <v>2.3894249454001981</v>
      </c>
      <c r="BB37" s="185">
        <f t="shared" si="107"/>
        <v>2.3964393429466098</v>
      </c>
      <c r="BC37" s="185">
        <f t="shared" si="107"/>
        <v>2.4185603214968858</v>
      </c>
      <c r="BD37" s="185">
        <f t="shared" si="107"/>
        <v>2.610452305236028</v>
      </c>
      <c r="BE37" s="185">
        <f t="shared" si="107"/>
        <v>2.6930921871573532</v>
      </c>
      <c r="BF37" s="185">
        <f t="shared" si="107"/>
        <v>2.6635872286787974</v>
      </c>
      <c r="BG37" s="185">
        <f t="shared" si="107"/>
        <v>2.5923320289307026</v>
      </c>
      <c r="BH37" s="185">
        <f t="shared" si="107"/>
        <v>2.602643968858998</v>
      </c>
      <c r="BI37" s="185">
        <f t="shared" si="107"/>
        <v>2.6202399096249325</v>
      </c>
      <c r="BJ37" s="185">
        <f t="shared" si="107"/>
        <v>2.6348940138335935</v>
      </c>
      <c r="BK37" s="295">
        <f t="shared" si="107"/>
        <v>2.5700596344772877</v>
      </c>
      <c r="BL37" s="185">
        <f t="shared" si="107"/>
        <v>2.4948525106724908</v>
      </c>
      <c r="BM37" s="185">
        <f t="shared" si="107"/>
        <v>2.5080397827874332</v>
      </c>
      <c r="BN37" s="185">
        <f t="shared" si="107"/>
        <v>2.5056084438760582</v>
      </c>
      <c r="BO37" s="185">
        <f t="shared" si="107"/>
        <v>2.525861976906838</v>
      </c>
      <c r="BP37" s="185">
        <f t="shared" si="107"/>
        <v>2.7157764112607357</v>
      </c>
      <c r="BQ37" s="185">
        <f t="shared" si="107"/>
        <v>2.7886264013136759</v>
      </c>
      <c r="BR37" s="185">
        <f t="shared" si="107"/>
        <v>2.7610026938738552</v>
      </c>
      <c r="BS37" s="185">
        <f t="shared" si="107"/>
        <v>2.6856966092372785</v>
      </c>
      <c r="BT37" s="185">
        <f t="shared" si="107"/>
        <v>2.6949035540825244</v>
      </c>
      <c r="BU37" s="185">
        <f t="shared" si="107"/>
        <v>2.7109603059952931</v>
      </c>
      <c r="BV37" s="185">
        <f t="shared" si="107"/>
        <v>2.7247016160931512</v>
      </c>
      <c r="BW37" s="295">
        <f t="shared" si="107"/>
        <v>2.6538043326820961</v>
      </c>
      <c r="BX37" s="185">
        <f t="shared" si="107"/>
        <v>2.5789694926991009</v>
      </c>
      <c r="BY37" s="185">
        <f t="shared" si="107"/>
        <v>2.5899631601866293</v>
      </c>
      <c r="BZ37" s="185">
        <f t="shared" si="107"/>
        <v>2.5826921205491815</v>
      </c>
      <c r="CA37" s="185">
        <f t="shared" si="107"/>
        <v>2.6041598497046148</v>
      </c>
      <c r="CB37" s="185">
        <f t="shared" si="107"/>
        <v>2.7877175082477752</v>
      </c>
      <c r="CC37" s="185">
        <f t="shared" si="107"/>
        <v>2.8623666152776504</v>
      </c>
      <c r="CD37" s="185">
        <f t="shared" ref="CD37:DG37" si="112">1/-CD36</f>
        <v>2.8313260947208252</v>
      </c>
      <c r="CE37" s="185">
        <f t="shared" si="112"/>
        <v>2.753628141754199</v>
      </c>
      <c r="CF37" s="185">
        <f t="shared" si="112"/>
        <v>2.7623761054978448</v>
      </c>
      <c r="CG37" s="185">
        <f t="shared" si="112"/>
        <v>2.7774986024257524</v>
      </c>
      <c r="CH37" s="185">
        <f t="shared" si="112"/>
        <v>2.7907247862468272</v>
      </c>
      <c r="CI37" s="295">
        <f t="shared" si="112"/>
        <v>2.7215868484396806</v>
      </c>
      <c r="CJ37" s="185">
        <f t="shared" si="112"/>
        <v>2.6421331470728728</v>
      </c>
      <c r="CK37" s="185">
        <f t="shared" si="112"/>
        <v>2.6514056932360264</v>
      </c>
      <c r="CL37" s="185">
        <f t="shared" si="112"/>
        <v>2.6472483511079417</v>
      </c>
      <c r="CM37" s="185">
        <f t="shared" si="112"/>
        <v>2.6648973077328164</v>
      </c>
      <c r="CN37" s="185">
        <f t="shared" si="112"/>
        <v>2.8438858429230089</v>
      </c>
      <c r="CO37" s="185">
        <f t="shared" si="112"/>
        <v>2.9134006747156973</v>
      </c>
      <c r="CP37" s="185">
        <f t="shared" si="112"/>
        <v>2.885485969472608</v>
      </c>
      <c r="CQ37" s="185">
        <f t="shared" si="112"/>
        <v>2.8123499214960153</v>
      </c>
      <c r="CR37" s="185">
        <f t="shared" si="112"/>
        <v>2.822369339136992</v>
      </c>
      <c r="CS37" s="185">
        <f t="shared" si="112"/>
        <v>2.8383305696797354</v>
      </c>
      <c r="CT37" s="185">
        <f t="shared" si="112"/>
        <v>2.8526856665041569</v>
      </c>
      <c r="CU37" s="295">
        <f t="shared" si="112"/>
        <v>2.7921943622269469</v>
      </c>
      <c r="CV37" s="185">
        <f t="shared" si="112"/>
        <v>2.7177674496854141</v>
      </c>
      <c r="CW37" s="185">
        <f t="shared" si="112"/>
        <v>2.7312069590519905</v>
      </c>
      <c r="CX37" s="185">
        <f t="shared" si="112"/>
        <v>2.7287705567691605</v>
      </c>
      <c r="CY37" s="185">
        <f t="shared" si="112"/>
        <v>2.7471695946981152</v>
      </c>
      <c r="CZ37" s="185">
        <f t="shared" si="112"/>
        <v>2.920057642573326</v>
      </c>
      <c r="DA37" s="185">
        <f t="shared" si="112"/>
        <v>2.9857729913323356</v>
      </c>
      <c r="DB37" s="185">
        <f t="shared" si="112"/>
        <v>2.9541190263748773</v>
      </c>
      <c r="DC37" s="185">
        <f t="shared" si="112"/>
        <v>2.8782510027098236</v>
      </c>
      <c r="DD37" s="185">
        <f t="shared" si="112"/>
        <v>2.8878449616306519</v>
      </c>
      <c r="DE37" s="185">
        <f t="shared" si="112"/>
        <v>2.9030805498177785</v>
      </c>
      <c r="DF37" s="185">
        <f t="shared" si="112"/>
        <v>2.9169712725619092</v>
      </c>
      <c r="DG37" s="186">
        <f t="shared" si="112"/>
        <v>2.8569692348270617</v>
      </c>
    </row>
    <row r="38" spans="1:111" ht="18" x14ac:dyDescent="0.3">
      <c r="A38" s="37"/>
      <c r="B38" s="37"/>
      <c r="C38" s="572" t="s">
        <v>268</v>
      </c>
      <c r="D38" s="27"/>
      <c r="E38" s="27"/>
      <c r="F38" s="27"/>
      <c r="G38" s="27"/>
      <c r="H38" s="27"/>
      <c r="I38" s="27"/>
      <c r="J38" s="27"/>
      <c r="K38" s="27"/>
      <c r="L38" s="27">
        <f t="shared" ref="L38:V38" si="113">+L13/L15</f>
        <v>0</v>
      </c>
      <c r="M38" s="27">
        <f t="shared" si="113"/>
        <v>0</v>
      </c>
      <c r="N38" s="27">
        <f t="shared" si="113"/>
        <v>0</v>
      </c>
      <c r="O38" s="27">
        <f t="shared" si="113"/>
        <v>0</v>
      </c>
      <c r="P38" s="27">
        <f t="shared" si="113"/>
        <v>0</v>
      </c>
      <c r="Q38" s="27">
        <f t="shared" si="113"/>
        <v>0</v>
      </c>
      <c r="R38" s="27">
        <f t="shared" si="113"/>
        <v>0</v>
      </c>
      <c r="S38" s="27">
        <f t="shared" si="113"/>
        <v>0</v>
      </c>
      <c r="T38" s="27">
        <f t="shared" si="113"/>
        <v>0</v>
      </c>
      <c r="U38" s="27">
        <f t="shared" si="113"/>
        <v>0</v>
      </c>
      <c r="V38" s="27">
        <f t="shared" si="113"/>
        <v>0</v>
      </c>
      <c r="W38" s="27">
        <f>+W13/W16</f>
        <v>0</v>
      </c>
      <c r="X38" s="27">
        <f>+X13/X16</f>
        <v>0</v>
      </c>
      <c r="Y38" s="27">
        <f>+Y13/Y16</f>
        <v>0</v>
      </c>
      <c r="Z38" s="27">
        <f>+Z13/Z16</f>
        <v>0</v>
      </c>
      <c r="AA38" s="27">
        <f>+AA13/AA16</f>
        <v>0</v>
      </c>
      <c r="AB38" s="27">
        <f t="shared" ref="AB38:AH38" si="114">+(AB13/AB16)*AB26</f>
        <v>126.87917355371901</v>
      </c>
      <c r="AC38" s="27">
        <f t="shared" si="114"/>
        <v>104.85664776307499</v>
      </c>
      <c r="AD38" s="27">
        <f t="shared" si="114"/>
        <v>127.21069420415225</v>
      </c>
      <c r="AE38" s="27">
        <f t="shared" si="114"/>
        <v>139.97382920110192</v>
      </c>
      <c r="AF38" s="27">
        <f t="shared" si="114"/>
        <v>138.61289645032556</v>
      </c>
      <c r="AG38" s="27">
        <f>+(AG13/AG16)*AG26</f>
        <v>126.99408284023667</v>
      </c>
      <c r="AH38" s="27">
        <f t="shared" si="114"/>
        <v>136.15329218106999</v>
      </c>
      <c r="AI38" s="27">
        <f>+(AI13/AI16)*AI26</f>
        <v>127.77041420118343</v>
      </c>
      <c r="AJ38" s="27">
        <f>+(AJ13/AJ16)*AJ26</f>
        <v>111.64625850340136</v>
      </c>
      <c r="AK38" s="501">
        <f>+(AK13/AK16)*AK26</f>
        <v>143.12603305785126</v>
      </c>
      <c r="AL38" s="28">
        <f t="shared" ref="AL38" si="115">+(AL13/AL16)*AL26</f>
        <v>112.21769730539658</v>
      </c>
      <c r="AM38" s="29">
        <f t="shared" ref="AM38:CS38" si="116">+(AM13/AM16)*AM26</f>
        <v>112.21769730539658</v>
      </c>
      <c r="AN38" s="28">
        <f t="shared" si="116"/>
        <v>133.81191455047548</v>
      </c>
      <c r="AO38" s="28">
        <f t="shared" si="116"/>
        <v>94.480321370444216</v>
      </c>
      <c r="AP38" s="28">
        <f t="shared" si="116"/>
        <v>110.59335364528241</v>
      </c>
      <c r="AQ38" s="28">
        <f t="shared" si="116"/>
        <v>120.46662331560911</v>
      </c>
      <c r="AR38" s="28">
        <f t="shared" si="116"/>
        <v>116.5171279311416</v>
      </c>
      <c r="AS38" s="28">
        <f t="shared" si="116"/>
        <v>120.57312456692097</v>
      </c>
      <c r="AT38" s="28">
        <f t="shared" si="116"/>
        <v>128.84446138971677</v>
      </c>
      <c r="AU38" s="28">
        <f t="shared" si="116"/>
        <v>106.70843315207421</v>
      </c>
      <c r="AV38" s="28">
        <f t="shared" si="116"/>
        <v>118.01920449585501</v>
      </c>
      <c r="AW38" s="28">
        <f t="shared" si="116"/>
        <v>129.91149171165537</v>
      </c>
      <c r="AX38" s="28">
        <f t="shared" si="116"/>
        <v>106.31150271037571</v>
      </c>
      <c r="AY38" s="293">
        <f t="shared" si="116"/>
        <v>124.03008649543833</v>
      </c>
      <c r="AZ38" s="28">
        <f t="shared" si="116"/>
        <v>134.39370548330356</v>
      </c>
      <c r="BA38" s="28">
        <f t="shared" si="116"/>
        <v>99.204337438966391</v>
      </c>
      <c r="BB38" s="28">
        <f t="shared" si="116"/>
        <v>121.65268900981063</v>
      </c>
      <c r="BC38" s="28">
        <f t="shared" si="116"/>
        <v>126.48995448138953</v>
      </c>
      <c r="BD38" s="28">
        <f t="shared" si="116"/>
        <v>116.78193958553052</v>
      </c>
      <c r="BE38" s="28">
        <f t="shared" si="116"/>
        <v>132.63043702361304</v>
      </c>
      <c r="BF38" s="28">
        <f t="shared" si="116"/>
        <v>141.43607920734817</v>
      </c>
      <c r="BG38" s="28">
        <f t="shared" si="116"/>
        <v>112.04385480967792</v>
      </c>
      <c r="BH38" s="28">
        <f t="shared" si="116"/>
        <v>123.92016472064779</v>
      </c>
      <c r="BI38" s="28">
        <f t="shared" si="116"/>
        <v>130.47632428431473</v>
      </c>
      <c r="BJ38" s="28">
        <f t="shared" si="116"/>
        <v>130.23159082021027</v>
      </c>
      <c r="BK38" s="293">
        <f t="shared" si="116"/>
        <v>142.63459946975411</v>
      </c>
      <c r="BL38" s="28">
        <f t="shared" si="116"/>
        <v>134.69914572303836</v>
      </c>
      <c r="BM38" s="28">
        <f t="shared" si="116"/>
        <v>104.16455431091474</v>
      </c>
      <c r="BN38" s="28">
        <f t="shared" si="116"/>
        <v>133.54147452667851</v>
      </c>
      <c r="BO38" s="28">
        <f t="shared" si="116"/>
        <v>132.81445220545905</v>
      </c>
      <c r="BP38" s="28">
        <f t="shared" si="116"/>
        <v>122.62103656480704</v>
      </c>
      <c r="BQ38" s="28">
        <f t="shared" si="116"/>
        <v>139.26195887479372</v>
      </c>
      <c r="BR38" s="28">
        <f t="shared" si="116"/>
        <v>142.05101868216278</v>
      </c>
      <c r="BS38" s="28">
        <f t="shared" si="116"/>
        <v>123.24824029064571</v>
      </c>
      <c r="BT38" s="28">
        <f t="shared" si="116"/>
        <v>130.11617295668017</v>
      </c>
      <c r="BU38" s="28">
        <f t="shared" si="116"/>
        <v>130.77286138496092</v>
      </c>
      <c r="BV38" s="28">
        <f t="shared" si="116"/>
        <v>143.25474990223125</v>
      </c>
      <c r="BW38" s="293">
        <f t="shared" si="116"/>
        <v>149.76632944324177</v>
      </c>
      <c r="BX38" s="28">
        <f t="shared" si="116"/>
        <v>141.4341030091903</v>
      </c>
      <c r="BY38" s="28">
        <f t="shared" si="116"/>
        <v>114.84142112778346</v>
      </c>
      <c r="BZ38" s="28">
        <f t="shared" si="116"/>
        <v>140.21854825301239</v>
      </c>
      <c r="CA38" s="28">
        <f t="shared" si="116"/>
        <v>126.77743165066543</v>
      </c>
      <c r="CB38" s="28">
        <f t="shared" si="116"/>
        <v>141.01419204952811</v>
      </c>
      <c r="CC38" s="28">
        <f t="shared" si="116"/>
        <v>146.2250568185334</v>
      </c>
      <c r="CD38" s="28">
        <f t="shared" si="116"/>
        <v>142.3738619064404</v>
      </c>
      <c r="CE38" s="28">
        <f t="shared" si="116"/>
        <v>135.29295468268612</v>
      </c>
      <c r="CF38" s="28">
        <f t="shared" si="116"/>
        <v>130.41189153158172</v>
      </c>
      <c r="CG38" s="28">
        <f t="shared" si="116"/>
        <v>143.850147523457</v>
      </c>
      <c r="CH38" s="28">
        <f t="shared" si="116"/>
        <v>150.41748739734282</v>
      </c>
      <c r="CI38" s="293">
        <f t="shared" si="116"/>
        <v>143.58032887928178</v>
      </c>
      <c r="CJ38" s="28">
        <f t="shared" si="116"/>
        <v>162.6492184605689</v>
      </c>
      <c r="CK38" s="28">
        <f t="shared" si="116"/>
        <v>114.84142112778351</v>
      </c>
      <c r="CL38" s="28">
        <f t="shared" si="116"/>
        <v>140.82819411498201</v>
      </c>
      <c r="CM38" s="28">
        <f t="shared" si="116"/>
        <v>139.77211839485867</v>
      </c>
      <c r="CN38" s="28">
        <f t="shared" si="116"/>
        <v>148.06490165200461</v>
      </c>
      <c r="CO38" s="28">
        <f t="shared" si="116"/>
        <v>146.55738649312104</v>
      </c>
      <c r="CP38" s="28">
        <f t="shared" si="116"/>
        <v>156.61124809708446</v>
      </c>
      <c r="CQ38" s="28">
        <f t="shared" si="116"/>
        <v>142.05760241682043</v>
      </c>
      <c r="CR38" s="28">
        <f t="shared" si="116"/>
        <v>130.41189153158172</v>
      </c>
      <c r="CS38" s="28">
        <f t="shared" si="116"/>
        <v>157.90823012234031</v>
      </c>
      <c r="CT38" s="28">
        <f t="shared" ref="CT38:DG38" si="117">+(CT13/CT16)*CT26</f>
        <v>157.93836176721001</v>
      </c>
      <c r="CU38" s="293">
        <f t="shared" si="117"/>
        <v>150.7593453232459</v>
      </c>
      <c r="CV38" s="28">
        <f t="shared" si="117"/>
        <v>170.78167938359738</v>
      </c>
      <c r="CW38" s="28">
        <f t="shared" si="117"/>
        <v>120.5834921841727</v>
      </c>
      <c r="CX38" s="28">
        <f t="shared" si="117"/>
        <v>141.14825819251612</v>
      </c>
      <c r="CY38" s="28">
        <f t="shared" si="117"/>
        <v>153.74933023434451</v>
      </c>
      <c r="CZ38" s="28">
        <f t="shared" si="117"/>
        <v>155.4681467346048</v>
      </c>
      <c r="DA38" s="28">
        <f t="shared" si="117"/>
        <v>146.55738649312102</v>
      </c>
      <c r="DB38" s="28">
        <f t="shared" si="117"/>
        <v>171.91643825202684</v>
      </c>
      <c r="DC38" s="28">
        <f t="shared" si="117"/>
        <v>142.67524416645875</v>
      </c>
      <c r="DD38" s="28">
        <f t="shared" si="117"/>
        <v>143.77911041356884</v>
      </c>
      <c r="DE38" s="28">
        <f t="shared" si="117"/>
        <v>165.80364162845737</v>
      </c>
      <c r="DF38" s="28">
        <f t="shared" si="117"/>
        <v>158.29731258940822</v>
      </c>
      <c r="DG38" s="29">
        <f t="shared" si="117"/>
        <v>165.83527985557052</v>
      </c>
    </row>
    <row r="39" spans="1:111" ht="18" x14ac:dyDescent="0.3">
      <c r="A39" s="37"/>
      <c r="B39" s="37"/>
      <c r="C39" s="572" t="s">
        <v>269</v>
      </c>
      <c r="D39" s="27"/>
      <c r="E39" s="27"/>
      <c r="F39" s="27"/>
      <c r="G39" s="27"/>
      <c r="H39" s="27"/>
      <c r="I39" s="27"/>
      <c r="J39" s="27"/>
      <c r="K39" s="27"/>
      <c r="L39" s="27">
        <f t="shared" ref="L39:Q39" si="118">+L38*L37</f>
        <v>0</v>
      </c>
      <c r="M39" s="27">
        <f t="shared" si="118"/>
        <v>0</v>
      </c>
      <c r="N39" s="27">
        <f t="shared" si="118"/>
        <v>0</v>
      </c>
      <c r="O39" s="27">
        <f t="shared" si="118"/>
        <v>0</v>
      </c>
      <c r="P39" s="27">
        <f t="shared" si="118"/>
        <v>0</v>
      </c>
      <c r="Q39" s="27">
        <f t="shared" si="118"/>
        <v>0</v>
      </c>
      <c r="R39" s="27">
        <f t="shared" ref="R39:CC39" si="119">+R38*R37</f>
        <v>0</v>
      </c>
      <c r="S39" s="27">
        <f t="shared" si="119"/>
        <v>0</v>
      </c>
      <c r="T39" s="27">
        <f t="shared" si="119"/>
        <v>0</v>
      </c>
      <c r="U39" s="27">
        <f t="shared" si="119"/>
        <v>0</v>
      </c>
      <c r="V39" s="27">
        <f t="shared" si="119"/>
        <v>0</v>
      </c>
      <c r="W39" s="27">
        <f t="shared" si="119"/>
        <v>0</v>
      </c>
      <c r="X39" s="27">
        <f t="shared" ref="X39:AE39" si="120">+X38*X37</f>
        <v>0</v>
      </c>
      <c r="Y39" s="27">
        <f t="shared" si="120"/>
        <v>0</v>
      </c>
      <c r="Z39" s="27">
        <f>+Z38*Z37</f>
        <v>0</v>
      </c>
      <c r="AA39" s="27">
        <f t="shared" si="120"/>
        <v>0</v>
      </c>
      <c r="AB39" s="27">
        <f>+AB38*AB37</f>
        <v>672.00102041222738</v>
      </c>
      <c r="AC39" s="27">
        <f t="shared" si="120"/>
        <v>503.33296481451958</v>
      </c>
      <c r="AD39" s="27">
        <f t="shared" si="120"/>
        <v>506.15048699218249</v>
      </c>
      <c r="AE39" s="27">
        <f t="shared" si="120"/>
        <v>502.89566470705171</v>
      </c>
      <c r="AF39" s="27">
        <f t="shared" ref="AF39:AJ39" si="121">+AF38*AF37</f>
        <v>426.50121984715554</v>
      </c>
      <c r="AG39" s="27">
        <f t="shared" si="121"/>
        <v>383.62795857988169</v>
      </c>
      <c r="AH39" s="27">
        <f t="shared" si="121"/>
        <v>334.25310592319551</v>
      </c>
      <c r="AI39" s="27">
        <f t="shared" si="121"/>
        <v>247.76349884229487</v>
      </c>
      <c r="AJ39" s="27">
        <f t="shared" si="121"/>
        <v>203.64277551020405</v>
      </c>
      <c r="AK39" s="501">
        <f t="shared" ref="AK39" si="122">+AK38*AK37</f>
        <v>237.9886363636364</v>
      </c>
      <c r="AL39" s="28">
        <f t="shared" ref="AL39" si="123">+AL38*AL37</f>
        <v>210.16209100615941</v>
      </c>
      <c r="AM39" s="29">
        <f t="shared" si="119"/>
        <v>227.35286004999918</v>
      </c>
      <c r="AN39" s="28">
        <f t="shared" si="119"/>
        <v>278.23803447624067</v>
      </c>
      <c r="AO39" s="28">
        <f t="shared" si="119"/>
        <v>209.41909558726925</v>
      </c>
      <c r="AP39" s="28">
        <f t="shared" si="119"/>
        <v>250.54521269549946</v>
      </c>
      <c r="AQ39" s="28">
        <f t="shared" si="119"/>
        <v>269.9032022498269</v>
      </c>
      <c r="AR39" s="28">
        <f t="shared" si="119"/>
        <v>295.39589879779368</v>
      </c>
      <c r="AS39" s="28">
        <f t="shared" si="119"/>
        <v>303.9976180951416</v>
      </c>
      <c r="AT39" s="28">
        <f t="shared" si="119"/>
        <v>328.74137862514539</v>
      </c>
      <c r="AU39" s="28">
        <f t="shared" si="119"/>
        <v>265.28065415002817</v>
      </c>
      <c r="AV39" s="28">
        <f t="shared" si="119"/>
        <v>295.18144166139888</v>
      </c>
      <c r="AW39" s="28">
        <f t="shared" si="119"/>
        <v>326.81498112218867</v>
      </c>
      <c r="AX39" s="28">
        <f t="shared" si="119"/>
        <v>267.72057884786409</v>
      </c>
      <c r="AY39" s="293">
        <f t="shared" si="119"/>
        <v>303.83081023081837</v>
      </c>
      <c r="AZ39" s="28">
        <f t="shared" si="119"/>
        <v>316.78601497227851</v>
      </c>
      <c r="BA39" s="28">
        <f t="shared" si="119"/>
        <v>237.04131856856509</v>
      </c>
      <c r="BB39" s="28">
        <f t="shared" si="119"/>
        <v>291.53329011835882</v>
      </c>
      <c r="BC39" s="28">
        <f t="shared" si="119"/>
        <v>305.92358497663594</v>
      </c>
      <c r="BD39" s="28">
        <f t="shared" si="119"/>
        <v>304.85368340098273</v>
      </c>
      <c r="BE39" s="28">
        <f t="shared" si="119"/>
        <v>357.18599372755762</v>
      </c>
      <c r="BF39" s="28">
        <f t="shared" si="119"/>
        <v>376.72733425109539</v>
      </c>
      <c r="BG39" s="28">
        <f t="shared" si="119"/>
        <v>290.45487346798944</v>
      </c>
      <c r="BH39" s="28">
        <f t="shared" si="119"/>
        <v>322.52006933020755</v>
      </c>
      <c r="BI39" s="28">
        <f t="shared" si="119"/>
        <v>341.87927215092623</v>
      </c>
      <c r="BJ39" s="28">
        <f t="shared" si="119"/>
        <v>343.14643906419803</v>
      </c>
      <c r="BK39" s="293">
        <f t="shared" si="119"/>
        <v>366.57942657705058</v>
      </c>
      <c r="BL39" s="28">
        <f t="shared" si="119"/>
        <v>336.05450189256197</v>
      </c>
      <c r="BM39" s="28">
        <f t="shared" si="119"/>
        <v>261.24884616809641</v>
      </c>
      <c r="BN39" s="28">
        <f t="shared" si="119"/>
        <v>334.60264618170521</v>
      </c>
      <c r="BO39" s="28">
        <f t="shared" si="119"/>
        <v>335.47097480947951</v>
      </c>
      <c r="BP39" s="28">
        <f t="shared" si="119"/>
        <v>333.01131862704312</v>
      </c>
      <c r="BQ39" s="28">
        <f t="shared" si="119"/>
        <v>388.34957521690916</v>
      </c>
      <c r="BR39" s="28">
        <f t="shared" si="119"/>
        <v>392.20324524897677</v>
      </c>
      <c r="BS39" s="28">
        <f t="shared" si="119"/>
        <v>331.0073810430485</v>
      </c>
      <c r="BT39" s="28">
        <f t="shared" si="119"/>
        <v>350.65053694457384</v>
      </c>
      <c r="BU39" s="28">
        <f t="shared" si="119"/>
        <v>354.52003631605373</v>
      </c>
      <c r="BV39" s="28">
        <f t="shared" si="119"/>
        <v>390.32644857162967</v>
      </c>
      <c r="BW39" s="293">
        <f t="shared" si="119"/>
        <v>397.45053396636922</v>
      </c>
      <c r="BX39" s="28">
        <f t="shared" si="119"/>
        <v>364.75423688796388</v>
      </c>
      <c r="BY39" s="28">
        <f t="shared" si="119"/>
        <v>297.43504998443757</v>
      </c>
      <c r="BZ39" s="28">
        <f t="shared" si="119"/>
        <v>362.14133972790029</v>
      </c>
      <c r="CA39" s="28">
        <f t="shared" si="119"/>
        <v>330.14869735333394</v>
      </c>
      <c r="CB39" s="28">
        <f t="shared" si="119"/>
        <v>393.10773208788373</v>
      </c>
      <c r="CC39" s="28">
        <f t="shared" si="119"/>
        <v>418.54972095444754</v>
      </c>
      <c r="CD39" s="28">
        <f t="shared" ref="CD39:DG39" si="124">+CD38*CD37</f>
        <v>403.10683042188396</v>
      </c>
      <c r="CE39" s="28">
        <f t="shared" si="124"/>
        <v>372.54648739532001</v>
      </c>
      <c r="CF39" s="28">
        <f t="shared" si="124"/>
        <v>360.24669303961809</v>
      </c>
      <c r="CG39" s="28">
        <f t="shared" si="124"/>
        <v>399.54358370514012</v>
      </c>
      <c r="CH39" s="28">
        <f t="shared" si="124"/>
        <v>419.7738103647344</v>
      </c>
      <c r="CI39" s="293">
        <f t="shared" si="124"/>
        <v>390.76633477249737</v>
      </c>
      <c r="CJ39" s="28">
        <f t="shared" si="124"/>
        <v>429.74089144016614</v>
      </c>
      <c r="CK39" s="28">
        <f t="shared" si="124"/>
        <v>304.49119779752129</v>
      </c>
      <c r="CL39" s="28">
        <f t="shared" si="124"/>
        <v>372.80720466039526</v>
      </c>
      <c r="CM39" s="28">
        <f t="shared" si="124"/>
        <v>372.47834200657132</v>
      </c>
      <c r="CN39" s="28">
        <f t="shared" si="124"/>
        <v>421.07967764192352</v>
      </c>
      <c r="CO39" s="28">
        <f t="shared" si="124"/>
        <v>426.98038869362807</v>
      </c>
      <c r="CP39" s="28">
        <f t="shared" si="124"/>
        <v>451.89955904573088</v>
      </c>
      <c r="CQ39" s="28">
        <f t="shared" si="124"/>
        <v>399.51568700485706</v>
      </c>
      <c r="CR39" s="28">
        <f t="shared" si="124"/>
        <v>368.07052411759537</v>
      </c>
      <c r="CS39" s="28">
        <f t="shared" si="124"/>
        <v>448.19575676026096</v>
      </c>
      <c r="CT39" s="28">
        <f t="shared" si="124"/>
        <v>450.54850080446812</v>
      </c>
      <c r="CU39" s="293">
        <f t="shared" si="124"/>
        <v>420.94939406459264</v>
      </c>
      <c r="CV39" s="28">
        <f t="shared" si="124"/>
        <v>464.1448892313515</v>
      </c>
      <c r="CW39" s="28">
        <f t="shared" si="124"/>
        <v>329.33847300020381</v>
      </c>
      <c r="CX39" s="28">
        <f t="shared" si="124"/>
        <v>385.16121109498943</v>
      </c>
      <c r="CY39" s="28">
        <f t="shared" si="124"/>
        <v>422.37548522499088</v>
      </c>
      <c r="CZ39" s="28">
        <f t="shared" si="124"/>
        <v>453.97595004909402</v>
      </c>
      <c r="DA39" s="28">
        <f t="shared" si="124"/>
        <v>437.58708627141516</v>
      </c>
      <c r="DB39" s="28">
        <f t="shared" si="124"/>
        <v>507.86162118691425</v>
      </c>
      <c r="DC39" s="28">
        <f t="shared" si="124"/>
        <v>410.65516458397883</v>
      </c>
      <c r="DD39" s="28">
        <f t="shared" si="124"/>
        <v>415.21177959556195</v>
      </c>
      <c r="DE39" s="28">
        <f t="shared" si="124"/>
        <v>481.34132710053194</v>
      </c>
      <c r="DF39" s="28">
        <f t="shared" si="124"/>
        <v>461.74871334705642</v>
      </c>
      <c r="DG39" s="29">
        <f t="shared" si="124"/>
        <v>473.78629259630094</v>
      </c>
    </row>
    <row r="40" spans="1:111" ht="18" x14ac:dyDescent="0.3">
      <c r="A40" s="37"/>
      <c r="B40" s="37"/>
      <c r="C40" s="572" t="s">
        <v>211</v>
      </c>
      <c r="D40" s="27"/>
      <c r="E40" s="27"/>
      <c r="F40" s="27"/>
      <c r="G40" s="27"/>
      <c r="H40" s="27"/>
      <c r="I40" s="178"/>
      <c r="J40" s="178"/>
      <c r="K40" s="178"/>
      <c r="L40" s="178" t="e">
        <f>+L84/L13</f>
        <v>#DIV/0!</v>
      </c>
      <c r="M40" s="178" t="e">
        <f>+M84/M13</f>
        <v>#DIV/0!</v>
      </c>
      <c r="N40" s="178" t="e">
        <f>+N84/N13</f>
        <v>#DIV/0!</v>
      </c>
      <c r="O40" s="178" t="e">
        <f>+O84/O13</f>
        <v>#DIV/0!</v>
      </c>
      <c r="P40" s="196" t="e">
        <f>+P84/P13</f>
        <v>#DIV/0!</v>
      </c>
      <c r="Q40" s="196">
        <v>0</v>
      </c>
      <c r="R40" s="196">
        <v>0</v>
      </c>
      <c r="S40" s="196">
        <v>0</v>
      </c>
      <c r="T40" s="196">
        <v>0</v>
      </c>
      <c r="U40" s="196">
        <v>0</v>
      </c>
      <c r="V40" s="196">
        <v>0</v>
      </c>
      <c r="W40" s="196" t="e">
        <f>+W84/W13</f>
        <v>#DIV/0!</v>
      </c>
      <c r="X40" s="196" t="e">
        <f>+X84/X13</f>
        <v>#DIV/0!</v>
      </c>
      <c r="Y40" s="196" t="e">
        <f>+Y84/Y13</f>
        <v>#DIV/0!</v>
      </c>
      <c r="Z40" s="196" t="e">
        <f>+Z84/Z13</f>
        <v>#DIV/0!</v>
      </c>
      <c r="AA40" s="196" t="e">
        <f>+AA84/AA13</f>
        <v>#DIV/0!</v>
      </c>
      <c r="AB40" s="196">
        <f>+AB65/AB13</f>
        <v>0.91205376625643708</v>
      </c>
      <c r="AC40" s="196">
        <f t="shared" ref="AC40:CN40" si="125">+AC65/AC13</f>
        <v>0.90307355938484335</v>
      </c>
      <c r="AD40" s="196">
        <f t="shared" si="125"/>
        <v>0.93038060018980917</v>
      </c>
      <c r="AE40" s="196">
        <f t="shared" si="125"/>
        <v>0.95691569655878217</v>
      </c>
      <c r="AF40" s="196">
        <f t="shared" si="125"/>
        <v>0.88244035785288266</v>
      </c>
      <c r="AG40" s="196">
        <f t="shared" si="125"/>
        <v>0.82043472183393895</v>
      </c>
      <c r="AH40" s="196">
        <f t="shared" si="125"/>
        <v>0.87787382594963015</v>
      </c>
      <c r="AI40" s="196">
        <f t="shared" si="125"/>
        <v>0.88213296778615491</v>
      </c>
      <c r="AJ40" s="196">
        <f t="shared" ref="AJ40:AK40" si="126">+AJ65/AJ13</f>
        <v>0.91063368267121614</v>
      </c>
      <c r="AK40" s="505">
        <f t="shared" si="126"/>
        <v>0.86183058334416007</v>
      </c>
      <c r="AL40" s="197">
        <f t="shared" ref="AL40" si="127">+AL65/AL13</f>
        <v>0.85230860990730772</v>
      </c>
      <c r="AM40" s="198">
        <f t="shared" si="125"/>
        <v>0.85847336074959446</v>
      </c>
      <c r="AN40" s="197">
        <f t="shared" si="125"/>
        <v>0.84532568244631523</v>
      </c>
      <c r="AO40" s="197">
        <f t="shared" si="125"/>
        <v>0.88794637439416457</v>
      </c>
      <c r="AP40" s="197">
        <f t="shared" si="125"/>
        <v>0.85390601010660849</v>
      </c>
      <c r="AQ40" s="197">
        <f t="shared" si="125"/>
        <v>0.81244865341831352</v>
      </c>
      <c r="AR40" s="197">
        <f t="shared" si="125"/>
        <v>0.80428076251367808</v>
      </c>
      <c r="AS40" s="197">
        <f t="shared" si="125"/>
        <v>0.81292224834540194</v>
      </c>
      <c r="AT40" s="197">
        <f t="shared" si="125"/>
        <v>0.84597760381351794</v>
      </c>
      <c r="AU40" s="197">
        <f t="shared" si="125"/>
        <v>0.83295206371589103</v>
      </c>
      <c r="AV40" s="197">
        <f t="shared" si="125"/>
        <v>0.86420200652278079</v>
      </c>
      <c r="AW40" s="197">
        <f t="shared" si="125"/>
        <v>0.83184527217172255</v>
      </c>
      <c r="AX40" s="197">
        <f t="shared" si="125"/>
        <v>0.83889322827672397</v>
      </c>
      <c r="AY40" s="296">
        <f t="shared" si="125"/>
        <v>0.82610980599660644</v>
      </c>
      <c r="AZ40" s="197">
        <f t="shared" si="125"/>
        <v>0.82718671153476409</v>
      </c>
      <c r="BA40" s="197">
        <f t="shared" si="125"/>
        <v>0.87737634288821431</v>
      </c>
      <c r="BB40" s="197">
        <f t="shared" si="125"/>
        <v>0.83200433404913632</v>
      </c>
      <c r="BC40" s="197">
        <f t="shared" si="125"/>
        <v>0.80777698109417584</v>
      </c>
      <c r="BD40" s="197">
        <f t="shared" si="125"/>
        <v>0.80415122763768965</v>
      </c>
      <c r="BE40" s="197">
        <f t="shared" si="125"/>
        <v>0.80674323532282388</v>
      </c>
      <c r="BF40" s="197">
        <f t="shared" si="125"/>
        <v>0.82974867217291337</v>
      </c>
      <c r="BG40" s="197">
        <f t="shared" si="125"/>
        <v>0.82341370953275173</v>
      </c>
      <c r="BH40" s="197">
        <f t="shared" si="125"/>
        <v>0.84635323895318537</v>
      </c>
      <c r="BI40" s="197">
        <f t="shared" si="125"/>
        <v>0.82485771098953564</v>
      </c>
      <c r="BJ40" s="197">
        <f t="shared" si="125"/>
        <v>0.81959754085146619</v>
      </c>
      <c r="BK40" s="296">
        <f t="shared" si="125"/>
        <v>0.81402194038516928</v>
      </c>
      <c r="BL40" s="197">
        <f t="shared" si="125"/>
        <v>0.82358133314002946</v>
      </c>
      <c r="BM40" s="197">
        <f t="shared" si="125"/>
        <v>0.85957665106893444</v>
      </c>
      <c r="BN40" s="197">
        <f t="shared" si="125"/>
        <v>0.82371606313338841</v>
      </c>
      <c r="BO40" s="197">
        <f t="shared" si="125"/>
        <v>0.8076082187670196</v>
      </c>
      <c r="BP40" s="197">
        <f t="shared" si="125"/>
        <v>0.80497807534917365</v>
      </c>
      <c r="BQ40" s="197">
        <f t="shared" si="125"/>
        <v>0.80684144566527261</v>
      </c>
      <c r="BR40" s="197">
        <f t="shared" si="125"/>
        <v>0.82680454180105489</v>
      </c>
      <c r="BS40" s="197">
        <f t="shared" si="125"/>
        <v>0.81778598022115845</v>
      </c>
      <c r="BT40" s="197">
        <f t="shared" si="125"/>
        <v>0.83750314172029239</v>
      </c>
      <c r="BU40" s="197">
        <f t="shared" si="125"/>
        <v>0.82315099464011743</v>
      </c>
      <c r="BV40" s="197">
        <f t="shared" si="125"/>
        <v>0.81518856157350539</v>
      </c>
      <c r="BW40" s="296">
        <f t="shared" si="125"/>
        <v>0.81255573705264117</v>
      </c>
      <c r="BX40" s="197">
        <f t="shared" si="125"/>
        <v>0.82157915239472046</v>
      </c>
      <c r="BY40" s="197">
        <f t="shared" si="125"/>
        <v>0.84694402947328129</v>
      </c>
      <c r="BZ40" s="197">
        <f t="shared" si="125"/>
        <v>0.82185606504518371</v>
      </c>
      <c r="CA40" s="197">
        <f t="shared" si="125"/>
        <v>0.81195391091163904</v>
      </c>
      <c r="CB40" s="197">
        <f t="shared" si="125"/>
        <v>0.80542248471765931</v>
      </c>
      <c r="CC40" s="197">
        <f t="shared" si="125"/>
        <v>0.80893072061877458</v>
      </c>
      <c r="CD40" s="197">
        <f t="shared" si="125"/>
        <v>0.82697620696867458</v>
      </c>
      <c r="CE40" s="197">
        <f t="shared" si="125"/>
        <v>0.81614495566875822</v>
      </c>
      <c r="CF40" s="197">
        <f t="shared" si="125"/>
        <v>0.83577091835545037</v>
      </c>
      <c r="CG40" s="197">
        <f t="shared" si="125"/>
        <v>0.82016041201440459</v>
      </c>
      <c r="CH40" s="197">
        <f t="shared" si="125"/>
        <v>0.81549849841206379</v>
      </c>
      <c r="CI40" s="296">
        <f t="shared" si="125"/>
        <v>0.81625191999837188</v>
      </c>
      <c r="CJ40" s="197">
        <f t="shared" si="125"/>
        <v>0.81943116492989287</v>
      </c>
      <c r="CK40" s="197">
        <f t="shared" si="125"/>
        <v>0.84519056444894614</v>
      </c>
      <c r="CL40" s="197">
        <f t="shared" si="125"/>
        <v>0.82369786691652169</v>
      </c>
      <c r="CM40" s="197">
        <f t="shared" si="125"/>
        <v>0.81338525304911224</v>
      </c>
      <c r="CN40" s="197">
        <f t="shared" si="125"/>
        <v>0.80912619274622433</v>
      </c>
      <c r="CO40" s="197">
        <f t="shared" ref="CO40:DG40" si="128">+CO65/CO13</f>
        <v>0.81295364606978693</v>
      </c>
      <c r="CP40" s="197">
        <f t="shared" si="128"/>
        <v>0.8252104602818171</v>
      </c>
      <c r="CQ40" s="197">
        <f t="shared" si="128"/>
        <v>0.81788688020325695</v>
      </c>
      <c r="CR40" s="197">
        <f t="shared" si="128"/>
        <v>0.83599702574375678</v>
      </c>
      <c r="CS40" s="197">
        <f t="shared" si="128"/>
        <v>0.81976068921784284</v>
      </c>
      <c r="CT40" s="197">
        <f t="shared" si="128"/>
        <v>0.81715337820797473</v>
      </c>
      <c r="CU40" s="296">
        <f t="shared" si="128"/>
        <v>0.81775162719442074</v>
      </c>
      <c r="CV40" s="197">
        <f t="shared" si="128"/>
        <v>0.82135501292213042</v>
      </c>
      <c r="CW40" s="197">
        <f t="shared" si="128"/>
        <v>0.84248199792367617</v>
      </c>
      <c r="CX40" s="197">
        <f t="shared" si="128"/>
        <v>0.82631677546908533</v>
      </c>
      <c r="CY40" s="197">
        <f t="shared" si="128"/>
        <v>0.81586852599908932</v>
      </c>
      <c r="CZ40" s="197">
        <f t="shared" si="128"/>
        <v>0.81319438012224288</v>
      </c>
      <c r="DA40" s="197">
        <f t="shared" si="128"/>
        <v>0.81726944555451198</v>
      </c>
      <c r="DB40" s="197">
        <f t="shared" si="128"/>
        <v>0.82529844337640235</v>
      </c>
      <c r="DC40" s="197">
        <f t="shared" si="128"/>
        <v>0.82135797887971129</v>
      </c>
      <c r="DD40" s="197">
        <f t="shared" si="128"/>
        <v>0.83359373738465448</v>
      </c>
      <c r="DE40" s="197">
        <f t="shared" si="128"/>
        <v>0.82196305166547923</v>
      </c>
      <c r="DF40" s="197">
        <f t="shared" si="128"/>
        <v>0.82085697050251993</v>
      </c>
      <c r="DG40" s="198">
        <f t="shared" si="128"/>
        <v>0.819313275859476</v>
      </c>
    </row>
    <row r="41" spans="1:111" ht="18" x14ac:dyDescent="0.3">
      <c r="A41" s="37"/>
      <c r="B41" s="37"/>
      <c r="C41" s="572" t="s">
        <v>243</v>
      </c>
      <c r="D41" s="27"/>
      <c r="E41" s="27"/>
      <c r="F41" s="27"/>
      <c r="G41" s="27"/>
      <c r="H41" s="27"/>
      <c r="I41" s="178"/>
      <c r="J41" s="178"/>
      <c r="K41" s="178"/>
      <c r="L41" s="178"/>
      <c r="M41" s="178"/>
      <c r="N41" s="178"/>
      <c r="O41" s="178"/>
      <c r="P41" s="196"/>
      <c r="Q41" s="196"/>
      <c r="R41" s="196"/>
      <c r="S41" s="196"/>
      <c r="T41" s="196"/>
      <c r="U41" s="196"/>
      <c r="V41" s="196"/>
      <c r="W41" s="281">
        <f>+(W38)*W17*W26</f>
        <v>0</v>
      </c>
      <c r="X41" s="281">
        <f>+(X38)*X17*X26</f>
        <v>0</v>
      </c>
      <c r="Y41" s="281">
        <f>+(Y38)*Y17*Y26</f>
        <v>0</v>
      </c>
      <c r="Z41" s="281">
        <f>+(Z38)*Z17*Z26</f>
        <v>0</v>
      </c>
      <c r="AA41" s="281">
        <f>+(AA38)*AA17*AA26</f>
        <v>0</v>
      </c>
      <c r="AB41" s="281">
        <f t="shared" ref="AB41:AH41" si="129">+(AB38)*AB17</f>
        <v>3806.3752066115703</v>
      </c>
      <c r="AC41" s="281">
        <f t="shared" si="129"/>
        <v>3565.1260239445496</v>
      </c>
      <c r="AD41" s="281">
        <f t="shared" si="129"/>
        <v>3434.6887435121107</v>
      </c>
      <c r="AE41" s="281">
        <f t="shared" si="129"/>
        <v>2659.5027548209364</v>
      </c>
      <c r="AF41" s="281">
        <f t="shared" si="129"/>
        <v>4158.3868935097671</v>
      </c>
      <c r="AG41" s="281">
        <f t="shared" si="129"/>
        <v>3809.8224852071003</v>
      </c>
      <c r="AH41" s="281">
        <f t="shared" si="129"/>
        <v>3948.4454732510294</v>
      </c>
      <c r="AI41" s="281">
        <f t="shared" ref="AI41:AJ41" si="130">+(AI38)*AI17</f>
        <v>4344.1940828402367</v>
      </c>
      <c r="AJ41" s="281">
        <f t="shared" si="130"/>
        <v>4130.9115646258506</v>
      </c>
      <c r="AK41" s="506">
        <f t="shared" ref="AK41" si="131">+(AK38)*AK17</f>
        <v>4150.6549586776864</v>
      </c>
      <c r="AL41" s="282">
        <f t="shared" ref="AL41" si="132">+(AL38)*AL17</f>
        <v>3378.1562196545151</v>
      </c>
      <c r="AM41" s="283">
        <f t="shared" ref="AM41:CS41" si="133">+(AM38)*AM17</f>
        <v>3652.0607780048817</v>
      </c>
      <c r="AN41" s="282">
        <f t="shared" si="133"/>
        <v>5116.927867711971</v>
      </c>
      <c r="AO41" s="282">
        <f t="shared" si="133"/>
        <v>3036.3729224755798</v>
      </c>
      <c r="AP41" s="282">
        <f t="shared" si="133"/>
        <v>4319.036931119088</v>
      </c>
      <c r="AQ41" s="282">
        <f t="shared" si="133"/>
        <v>6909.9118420461737</v>
      </c>
      <c r="AR41" s="282">
        <f t="shared" si="133"/>
        <v>8247.5636530124393</v>
      </c>
      <c r="AS41" s="282">
        <f t="shared" si="133"/>
        <v>7847.9667590037543</v>
      </c>
      <c r="AT41" s="282">
        <f t="shared" si="133"/>
        <v>6604.2416565789226</v>
      </c>
      <c r="AU41" s="282">
        <f t="shared" si="133"/>
        <v>5599.8334448760479</v>
      </c>
      <c r="AV41" s="282">
        <f t="shared" si="133"/>
        <v>5089.1494526785864</v>
      </c>
      <c r="AW41" s="282">
        <f t="shared" si="133"/>
        <v>6130.4480361197757</v>
      </c>
      <c r="AX41" s="282">
        <f t="shared" si="133"/>
        <v>5319.5148437518455</v>
      </c>
      <c r="AY41" s="297">
        <f t="shared" si="133"/>
        <v>6357.4689596058643</v>
      </c>
      <c r="AZ41" s="282">
        <f t="shared" si="133"/>
        <v>7435.4026777076388</v>
      </c>
      <c r="BA41" s="282">
        <f t="shared" si="133"/>
        <v>4560.3246487560418</v>
      </c>
      <c r="BB41" s="282">
        <f t="shared" si="133"/>
        <v>6384.0764638104001</v>
      </c>
      <c r="BC41" s="282">
        <f t="shared" si="133"/>
        <v>9210.7654660466505</v>
      </c>
      <c r="BD41" s="282">
        <f t="shared" si="133"/>
        <v>10214.116350057133</v>
      </c>
      <c r="BE41" s="282">
        <f t="shared" si="133"/>
        <v>10844.909065098311</v>
      </c>
      <c r="BF41" s="282">
        <f t="shared" si="133"/>
        <v>9263.4495660271768</v>
      </c>
      <c r="BG41" s="282">
        <f t="shared" si="133"/>
        <v>7429.5464658181054</v>
      </c>
      <c r="BH41" s="282">
        <f t="shared" si="133"/>
        <v>6805.5371218602822</v>
      </c>
      <c r="BI41" s="282">
        <f t="shared" si="133"/>
        <v>7802.5346312788306</v>
      </c>
      <c r="BJ41" s="282">
        <f t="shared" si="133"/>
        <v>8211.7307394909094</v>
      </c>
      <c r="BK41" s="297">
        <f t="shared" si="133"/>
        <v>9225.8984068566078</v>
      </c>
      <c r="BL41" s="282">
        <f t="shared" si="133"/>
        <v>9260.5803169597712</v>
      </c>
      <c r="BM41" s="282">
        <f t="shared" si="133"/>
        <v>5974.8324269763916</v>
      </c>
      <c r="BN41" s="282">
        <f t="shared" si="133"/>
        <v>8583.4110510786995</v>
      </c>
      <c r="BO41" s="282">
        <f t="shared" si="133"/>
        <v>11616.370413184539</v>
      </c>
      <c r="BP41" s="282">
        <f t="shared" si="133"/>
        <v>12770.020813466777</v>
      </c>
      <c r="BQ41" s="282">
        <f t="shared" si="133"/>
        <v>13653.254920015563</v>
      </c>
      <c r="BR41" s="282">
        <f t="shared" si="133"/>
        <v>11268.487326537788</v>
      </c>
      <c r="BS41" s="282">
        <f t="shared" si="133"/>
        <v>9877.1945959679961</v>
      </c>
      <c r="BT41" s="282">
        <f t="shared" si="133"/>
        <v>8680.8406843284483</v>
      </c>
      <c r="BU41" s="282">
        <f t="shared" si="133"/>
        <v>9416.240657293316</v>
      </c>
      <c r="BV41" s="282">
        <f t="shared" si="133"/>
        <v>10839.484576127996</v>
      </c>
      <c r="BW41" s="297">
        <f t="shared" si="133"/>
        <v>11636.817141478567</v>
      </c>
      <c r="BX41" s="282">
        <f t="shared" si="133"/>
        <v>11622.302279450694</v>
      </c>
      <c r="BY41" s="282">
        <f t="shared" si="133"/>
        <v>7895.3596799667239</v>
      </c>
      <c r="BZ41" s="282">
        <f t="shared" si="133"/>
        <v>10723.831275208446</v>
      </c>
      <c r="CA41" s="282">
        <f t="shared" si="133"/>
        <v>12945.00812851917</v>
      </c>
      <c r="CB41" s="282">
        <f t="shared" si="133"/>
        <v>17037.502378279598</v>
      </c>
      <c r="CC41" s="282">
        <f t="shared" si="133"/>
        <v>16655.837952218153</v>
      </c>
      <c r="CD41" s="282">
        <f t="shared" si="133"/>
        <v>13205.406336931483</v>
      </c>
      <c r="CE41" s="282">
        <f t="shared" si="133"/>
        <v>12713.754414581646</v>
      </c>
      <c r="CF41" s="282">
        <f t="shared" si="133"/>
        <v>10239.085271137015</v>
      </c>
      <c r="CG41" s="282">
        <f t="shared" si="133"/>
        <v>12171.954024794972</v>
      </c>
      <c r="CH41" s="282">
        <f t="shared" si="133"/>
        <v>13339.559244493001</v>
      </c>
      <c r="CI41" s="297">
        <f t="shared" si="133"/>
        <v>13025.261872802483</v>
      </c>
      <c r="CJ41" s="282">
        <f t="shared" si="133"/>
        <v>15482.977937624668</v>
      </c>
      <c r="CK41" s="282">
        <f t="shared" si="133"/>
        <v>9203.4666091919844</v>
      </c>
      <c r="CL41" s="282">
        <f t="shared" si="133"/>
        <v>12489.146516118104</v>
      </c>
      <c r="CM41" s="282">
        <f t="shared" si="133"/>
        <v>16318.833105600459</v>
      </c>
      <c r="CN41" s="282">
        <f t="shared" si="133"/>
        <v>20358.954862126036</v>
      </c>
      <c r="CO41" s="282">
        <f t="shared" si="133"/>
        <v>19078.505290722616</v>
      </c>
      <c r="CP41" s="282">
        <f t="shared" si="133"/>
        <v>16692.096957472164</v>
      </c>
      <c r="CQ41" s="282">
        <f t="shared" si="133"/>
        <v>15314.295090291529</v>
      </c>
      <c r="CR41" s="282">
        <f t="shared" si="133"/>
        <v>11830.652929862974</v>
      </c>
      <c r="CS41" s="282">
        <f t="shared" si="133"/>
        <v>15417.09911007685</v>
      </c>
      <c r="CT41" s="282">
        <f t="shared" ref="CT41:DG41" si="134">+(CT38)*CT17</f>
        <v>16191.043009600224</v>
      </c>
      <c r="CU41" s="297">
        <f t="shared" si="134"/>
        <v>15823.064759382032</v>
      </c>
      <c r="CV41" s="282">
        <f t="shared" si="134"/>
        <v>18758.223270583734</v>
      </c>
      <c r="CW41" s="282">
        <f t="shared" si="134"/>
        <v>11184.314244875946</v>
      </c>
      <c r="CX41" s="282">
        <f t="shared" si="134"/>
        <v>14354.966674333004</v>
      </c>
      <c r="CY41" s="282">
        <f t="shared" si="134"/>
        <v>20327.466324920428</v>
      </c>
      <c r="CZ41" s="282">
        <f t="shared" si="134"/>
        <v>24096.449386371358</v>
      </c>
      <c r="DA41" s="282">
        <f t="shared" si="134"/>
        <v>21582.559110129958</v>
      </c>
      <c r="DB41" s="282">
        <f t="shared" si="134"/>
        <v>20841.08504056904</v>
      </c>
      <c r="DC41" s="282">
        <f t="shared" si="134"/>
        <v>17528.397934190609</v>
      </c>
      <c r="DD41" s="282">
        <f t="shared" si="134"/>
        <v>14914.97842183566</v>
      </c>
      <c r="DE41" s="282">
        <f t="shared" si="134"/>
        <v>18413.797749598045</v>
      </c>
      <c r="DF41" s="282">
        <f t="shared" si="134"/>
        <v>18417.311423420255</v>
      </c>
      <c r="DG41" s="283">
        <f t="shared" si="134"/>
        <v>19766.565007553607</v>
      </c>
    </row>
    <row r="42" spans="1:111" ht="18" x14ac:dyDescent="0.3">
      <c r="A42" s="37"/>
      <c r="B42" s="37"/>
      <c r="C42" s="572" t="s">
        <v>298</v>
      </c>
      <c r="D42" s="27"/>
      <c r="E42" s="27"/>
      <c r="F42" s="27"/>
      <c r="G42" s="27"/>
      <c r="H42" s="27"/>
      <c r="I42" s="27"/>
      <c r="J42" s="27"/>
      <c r="K42" s="27"/>
      <c r="L42" s="27">
        <f t="shared" ref="L42:AE42" si="135">+IFERROR(AVERAGE(L40*L39,K40*K39, J40*J39, I40*I39,H39*H40,G39*G40), 0)</f>
        <v>0</v>
      </c>
      <c r="M42" s="27">
        <f t="shared" si="135"/>
        <v>0</v>
      </c>
      <c r="N42" s="27">
        <f t="shared" si="135"/>
        <v>0</v>
      </c>
      <c r="O42" s="27">
        <f t="shared" si="135"/>
        <v>0</v>
      </c>
      <c r="P42" s="27">
        <f t="shared" si="135"/>
        <v>0</v>
      </c>
      <c r="Q42" s="27">
        <f t="shared" si="135"/>
        <v>0</v>
      </c>
      <c r="R42" s="27">
        <f t="shared" si="135"/>
        <v>0</v>
      </c>
      <c r="S42" s="27">
        <f t="shared" si="135"/>
        <v>0</v>
      </c>
      <c r="T42" s="27">
        <f t="shared" si="135"/>
        <v>0</v>
      </c>
      <c r="U42" s="27">
        <f t="shared" si="135"/>
        <v>0</v>
      </c>
      <c r="V42" s="27">
        <f t="shared" si="135"/>
        <v>0</v>
      </c>
      <c r="W42" s="27">
        <f t="shared" si="135"/>
        <v>0</v>
      </c>
      <c r="X42" s="27">
        <f t="shared" si="135"/>
        <v>0</v>
      </c>
      <c r="Y42" s="27">
        <f t="shared" si="135"/>
        <v>0</v>
      </c>
      <c r="Z42" s="27">
        <f t="shared" si="135"/>
        <v>0</v>
      </c>
      <c r="AA42" s="27">
        <f t="shared" si="135"/>
        <v>0</v>
      </c>
      <c r="AB42" s="27">
        <f t="shared" si="135"/>
        <v>0</v>
      </c>
      <c r="AC42" s="27">
        <f t="shared" si="135"/>
        <v>0</v>
      </c>
      <c r="AD42" s="27">
        <f t="shared" si="135"/>
        <v>0</v>
      </c>
      <c r="AE42" s="27">
        <f t="shared" si="135"/>
        <v>0</v>
      </c>
      <c r="AF42" s="27">
        <f>+IFERROR(AVERAGE(AF40*AF39,AE40*AE39, AD40*AD39, AC40*AC39,AB39*AB40,AA39*AA40), 0)</f>
        <v>0</v>
      </c>
      <c r="AG42" s="27">
        <f>+IFERROR(AVERAGE(AG40*AG39,AF40*AF39, AE40*AE39, AD40*AD39,AC39*AC40,AB39*AB40), 0)</f>
        <v>451.78211490023813</v>
      </c>
      <c r="AH42" s="27">
        <f t="shared" ref="AH42:CR42" si="136">+IFERROR(AVERAGE(AH40*AH39,AG40*AG39, AF40*AF39, AE40*AE39,AD39*AD40,AC39*AC40), 0)</f>
        <v>398.53728012310506</v>
      </c>
      <c r="AI42" s="27">
        <f t="shared" si="136"/>
        <v>359.20622319844853</v>
      </c>
      <c r="AJ42" s="27">
        <f t="shared" si="136"/>
        <v>311.62811932146417</v>
      </c>
      <c r="AK42" s="501">
        <f t="shared" si="136"/>
        <v>265.60764099096644</v>
      </c>
      <c r="AL42" s="28">
        <f t="shared" si="136"/>
        <v>232.73448608664276</v>
      </c>
      <c r="AM42" s="29">
        <f t="shared" si="136"/>
        <v>212.80693214630071</v>
      </c>
      <c r="AN42" s="28">
        <f t="shared" si="136"/>
        <v>203.10188272026855</v>
      </c>
      <c r="AO42" s="28">
        <f t="shared" si="136"/>
        <v>197.66731207239948</v>
      </c>
      <c r="AP42" s="28">
        <f t="shared" si="136"/>
        <v>202.41699412437961</v>
      </c>
      <c r="AQ42" s="28">
        <f t="shared" si="136"/>
        <v>204.77976211014769</v>
      </c>
      <c r="AR42" s="28">
        <f t="shared" si="136"/>
        <v>214.52280862478599</v>
      </c>
      <c r="AS42" s="28">
        <f t="shared" si="136"/>
        <v>223.18115084985175</v>
      </c>
      <c r="AT42" s="28">
        <f t="shared" si="136"/>
        <v>230.33216541443565</v>
      </c>
      <c r="AU42" s="28">
        <f t="shared" si="136"/>
        <v>236.16768902819345</v>
      </c>
      <c r="AV42" s="28">
        <f t="shared" si="136"/>
        <v>243.02674423618393</v>
      </c>
      <c r="AW42" s="28">
        <f t="shared" si="136"/>
        <v>251.78957818622067</v>
      </c>
      <c r="AX42" s="28">
        <f t="shared" si="136"/>
        <v>249.62420184243652</v>
      </c>
      <c r="AY42" s="293">
        <f t="shared" si="136"/>
        <v>250.26939925944052</v>
      </c>
      <c r="AZ42" s="28">
        <f t="shared" si="136"/>
        <v>247.59162229635197</v>
      </c>
      <c r="BA42" s="28">
        <f t="shared" si="136"/>
        <v>245.426351773172</v>
      </c>
      <c r="BB42" s="28">
        <f t="shared" si="136"/>
        <v>243.33644622750714</v>
      </c>
      <c r="BC42" s="28">
        <f t="shared" si="136"/>
        <v>239.21286839359894</v>
      </c>
      <c r="BD42" s="28">
        <f t="shared" si="136"/>
        <v>242.63944890876124</v>
      </c>
      <c r="BE42" s="28">
        <f t="shared" si="136"/>
        <v>248.83274432479371</v>
      </c>
      <c r="BF42" s="28">
        <f t="shared" si="136"/>
        <v>257.25738155495475</v>
      </c>
      <c r="BG42" s="28">
        <f t="shared" si="136"/>
        <v>262.45572815746397</v>
      </c>
      <c r="BH42" s="28">
        <f t="shared" si="136"/>
        <v>267.523885558622</v>
      </c>
      <c r="BI42" s="28">
        <f t="shared" si="136"/>
        <v>273.33783954916316</v>
      </c>
      <c r="BJ42" s="28">
        <f t="shared" si="136"/>
        <v>279.35342519119359</v>
      </c>
      <c r="BK42" s="293">
        <f t="shared" si="136"/>
        <v>281.06114384715448</v>
      </c>
      <c r="BL42" s="28">
        <f t="shared" si="136"/>
        <v>275.09101206553731</v>
      </c>
      <c r="BM42" s="28">
        <f t="shared" si="136"/>
        <v>272.65749264397942</v>
      </c>
      <c r="BN42" s="28">
        <f t="shared" si="136"/>
        <v>273.09943749760959</v>
      </c>
      <c r="BO42" s="28">
        <f t="shared" si="136"/>
        <v>271.25399792306592</v>
      </c>
      <c r="BP42" s="28">
        <f t="shared" si="136"/>
        <v>269.05813671122149</v>
      </c>
      <c r="BQ42" s="28">
        <f t="shared" si="136"/>
        <v>271.54694280521687</v>
      </c>
      <c r="BR42" s="28">
        <f t="shared" si="136"/>
        <v>279.46481110598057</v>
      </c>
      <c r="BS42" s="28">
        <f t="shared" si="136"/>
        <v>287.15310898630258</v>
      </c>
      <c r="BT42" s="28">
        <f t="shared" si="136"/>
        <v>290.16200097133259</v>
      </c>
      <c r="BU42" s="28">
        <f t="shared" si="136"/>
        <v>293.64440165458103</v>
      </c>
      <c r="BV42" s="28">
        <f t="shared" si="136"/>
        <v>301.99820929080005</v>
      </c>
      <c r="BW42" s="293">
        <f t="shared" si="136"/>
        <v>303.60057243705063</v>
      </c>
      <c r="BX42" s="28">
        <f t="shared" si="136"/>
        <v>299.50041448602218</v>
      </c>
      <c r="BY42" s="28">
        <f t="shared" si="136"/>
        <v>296.37002184830192</v>
      </c>
      <c r="BZ42" s="28">
        <f t="shared" si="136"/>
        <v>297.02954353529782</v>
      </c>
      <c r="CA42" s="28">
        <f t="shared" si="136"/>
        <v>293.06987778279989</v>
      </c>
      <c r="CB42" s="28">
        <f t="shared" si="136"/>
        <v>292.80790281359083</v>
      </c>
      <c r="CC42" s="28">
        <f t="shared" si="136"/>
        <v>295.41240544983401</v>
      </c>
      <c r="CD42" s="28">
        <f t="shared" si="136"/>
        <v>301.02661892494365</v>
      </c>
      <c r="CE42" s="28">
        <f t="shared" si="136"/>
        <v>309.71680170817677</v>
      </c>
      <c r="CF42" s="28">
        <f t="shared" si="136"/>
        <v>310.29274387772216</v>
      </c>
      <c r="CG42" s="28">
        <f t="shared" si="136"/>
        <v>320.23012791620505</v>
      </c>
      <c r="CH42" s="28">
        <f t="shared" si="136"/>
        <v>324.51464553040569</v>
      </c>
      <c r="CI42" s="293">
        <f t="shared" si="136"/>
        <v>321.24565280412389</v>
      </c>
      <c r="CJ42" s="28">
        <f t="shared" si="136"/>
        <v>324.37620641501917</v>
      </c>
      <c r="CK42" s="28">
        <f t="shared" si="136"/>
        <v>316.59306489775537</v>
      </c>
      <c r="CL42" s="28">
        <f t="shared" si="136"/>
        <v>317.59252986002929</v>
      </c>
      <c r="CM42" s="28">
        <f t="shared" si="136"/>
        <v>313.47228989986411</v>
      </c>
      <c r="CN42" s="28">
        <f t="shared" si="136"/>
        <v>313.2025706312084</v>
      </c>
      <c r="CO42" s="28">
        <f t="shared" si="136"/>
        <v>317.89448609120882</v>
      </c>
      <c r="CP42" s="28">
        <f t="shared" si="136"/>
        <v>321.35601339628414</v>
      </c>
      <c r="CQ42" s="28">
        <f t="shared" si="136"/>
        <v>332.92360531302432</v>
      </c>
      <c r="CR42" s="28">
        <f t="shared" si="136"/>
        <v>333.0278326757537</v>
      </c>
      <c r="CS42" s="28">
        <f t="shared" ref="CS42:DG42" si="137">+IFERROR(AVERAGE(CS40*CS39,CR40*CR39, CQ40*CQ39, CP40*CP39,CO39*CO40,CN39*CN40), 0)</f>
        <v>343.76864467541628</v>
      </c>
      <c r="CT42" s="28">
        <f t="shared" si="137"/>
        <v>348.34541685303174</v>
      </c>
      <c r="CU42" s="293">
        <f t="shared" si="137"/>
        <v>347.86488154870608</v>
      </c>
      <c r="CV42" s="28">
        <f t="shared" si="137"/>
        <v>349.25079627721931</v>
      </c>
      <c r="CW42" s="28">
        <f t="shared" si="137"/>
        <v>341.03464559216621</v>
      </c>
      <c r="CX42" s="28">
        <f t="shared" si="137"/>
        <v>342.79453001908684</v>
      </c>
      <c r="CY42" s="28">
        <f t="shared" si="137"/>
        <v>338.99279703281337</v>
      </c>
      <c r="CZ42" s="28">
        <f t="shared" si="137"/>
        <v>339.16004066809165</v>
      </c>
      <c r="DA42" s="28">
        <f t="shared" si="137"/>
        <v>341.39245790409632</v>
      </c>
      <c r="DB42" s="28">
        <f t="shared" si="137"/>
        <v>347.71073689139939</v>
      </c>
      <c r="DC42" s="28">
        <f t="shared" si="137"/>
        <v>357.68293043687737</v>
      </c>
      <c r="DD42" s="28">
        <f t="shared" si="137"/>
        <v>362.32505863211389</v>
      </c>
      <c r="DE42" s="28">
        <f t="shared" si="137"/>
        <v>370.83204556004739</v>
      </c>
      <c r="DF42" s="28">
        <f t="shared" si="137"/>
        <v>372.47520534020106</v>
      </c>
      <c r="DG42" s="29">
        <f t="shared" si="137"/>
        <v>377.56734601779067</v>
      </c>
    </row>
    <row r="43" spans="1:111" ht="18" x14ac:dyDescent="0.3">
      <c r="A43" s="37"/>
      <c r="B43" s="37"/>
      <c r="C43" s="572" t="s">
        <v>299</v>
      </c>
      <c r="D43" s="27"/>
      <c r="E43" s="27"/>
      <c r="F43" s="27"/>
      <c r="G43" s="27"/>
      <c r="H43" s="27"/>
      <c r="I43" s="27"/>
      <c r="J43" s="27"/>
      <c r="K43" s="27"/>
      <c r="L43" s="27">
        <f t="shared" ref="L43:T43" si="138">+AVERAGE(J82:L82)</f>
        <v>0</v>
      </c>
      <c r="M43" s="27">
        <f t="shared" si="138"/>
        <v>0</v>
      </c>
      <c r="N43" s="27">
        <f t="shared" si="138"/>
        <v>0</v>
      </c>
      <c r="O43" s="27">
        <f t="shared" si="138"/>
        <v>0</v>
      </c>
      <c r="P43" s="27">
        <f t="shared" si="138"/>
        <v>0</v>
      </c>
      <c r="Q43" s="27">
        <f t="shared" si="138"/>
        <v>0</v>
      </c>
      <c r="R43" s="27">
        <f t="shared" si="138"/>
        <v>0</v>
      </c>
      <c r="S43" s="27">
        <f t="shared" si="138"/>
        <v>0</v>
      </c>
      <c r="T43" s="27">
        <f t="shared" si="138"/>
        <v>0</v>
      </c>
      <c r="U43" s="27">
        <f>+AVERAGE(S82:U82)</f>
        <v>0</v>
      </c>
      <c r="V43" s="27">
        <f>+AVERAGE(T82:V82)</f>
        <v>0</v>
      </c>
      <c r="W43" s="27"/>
      <c r="X43" s="27">
        <f>+AVERAGE(V85:X85)</f>
        <v>0</v>
      </c>
      <c r="Y43" s="27">
        <f>+AVERAGE(W85:Y85)</f>
        <v>0</v>
      </c>
      <c r="Z43" s="27">
        <f>+AVERAGE(X85:Z85)</f>
        <v>0</v>
      </c>
      <c r="AA43" s="27">
        <f>+AVERAGE(Y85:AA85)</f>
        <v>0</v>
      </c>
      <c r="AB43" s="27">
        <f t="shared" ref="AB43:BG43" si="139">+AVERAGE(W85:AB85)/AB17</f>
        <v>5.0918888888888887</v>
      </c>
      <c r="AC43" s="27">
        <f t="shared" si="139"/>
        <v>10.026470588235295</v>
      </c>
      <c r="AD43" s="27">
        <f t="shared" si="139"/>
        <v>17.13388888888889</v>
      </c>
      <c r="AE43" s="27">
        <f t="shared" si="139"/>
        <v>34.362894736842101</v>
      </c>
      <c r="AF43" s="27">
        <f t="shared" si="139"/>
        <v>35.227222222222217</v>
      </c>
      <c r="AG43" s="27">
        <f t="shared" si="139"/>
        <v>51.462333333333326</v>
      </c>
      <c r="AH43" s="27">
        <f t="shared" si="139"/>
        <v>60.572356321839081</v>
      </c>
      <c r="AI43" s="27">
        <f t="shared" si="139"/>
        <v>60.180196078431365</v>
      </c>
      <c r="AJ43" s="27">
        <f t="shared" si="139"/>
        <v>60.143288288288289</v>
      </c>
      <c r="AK43" s="501">
        <f t="shared" si="139"/>
        <v>85.070287356321842</v>
      </c>
      <c r="AL43" s="28">
        <f t="shared" si="139"/>
        <v>83.964653118382301</v>
      </c>
      <c r="AM43" s="29">
        <f t="shared" si="139"/>
        <v>75.873321093625236</v>
      </c>
      <c r="AN43" s="28">
        <f t="shared" si="139"/>
        <v>69.843585937880192</v>
      </c>
      <c r="AO43" s="28">
        <f t="shared" si="139"/>
        <v>81.961613204847495</v>
      </c>
      <c r="AP43" s="28">
        <f t="shared" si="139"/>
        <v>73.364215652418935</v>
      </c>
      <c r="AQ43" s="28">
        <f t="shared" si="139"/>
        <v>55.259052105996396</v>
      </c>
      <c r="AR43" s="28">
        <f t="shared" si="139"/>
        <v>50.024189628897595</v>
      </c>
      <c r="AS43" s="28">
        <f t="shared" si="139"/>
        <v>60.155957499410093</v>
      </c>
      <c r="AT43" s="28">
        <f t="shared" si="139"/>
        <v>77.739417906349843</v>
      </c>
      <c r="AU43" s="28">
        <f t="shared" si="139"/>
        <v>79.577496690359354</v>
      </c>
      <c r="AV43" s="28">
        <f t="shared" si="139"/>
        <v>97.261922307628183</v>
      </c>
      <c r="AW43" s="28">
        <f t="shared" si="139"/>
        <v>86.814542999983203</v>
      </c>
      <c r="AX43" s="28">
        <f t="shared" si="139"/>
        <v>77.128595396650411</v>
      </c>
      <c r="AY43" s="293">
        <f t="shared" si="139"/>
        <v>72.866686528339898</v>
      </c>
      <c r="AZ43" s="28">
        <f t="shared" si="139"/>
        <v>69.553802629379192</v>
      </c>
      <c r="BA43" s="28">
        <f t="shared" si="139"/>
        <v>81.858159355131576</v>
      </c>
      <c r="BB43" s="28">
        <f t="shared" si="139"/>
        <v>74.72768812230737</v>
      </c>
      <c r="BC43" s="28">
        <f t="shared" si="139"/>
        <v>57.676930303678617</v>
      </c>
      <c r="BD43" s="28">
        <f t="shared" si="139"/>
        <v>52.471972199640334</v>
      </c>
      <c r="BE43" s="28">
        <f t="shared" si="139"/>
        <v>60.521977503314176</v>
      </c>
      <c r="BF43" s="28">
        <f t="shared" si="139"/>
        <v>76.922757484197589</v>
      </c>
      <c r="BG43" s="28">
        <f t="shared" si="139"/>
        <v>79.588295006425923</v>
      </c>
      <c r="BH43" s="28">
        <f t="shared" ref="BH43:CM43" si="140">+AVERAGE(BC85:BH85)/BH17</f>
        <v>95.873115060809397</v>
      </c>
      <c r="BI43" s="28">
        <f t="shared" si="140"/>
        <v>85.606957553065271</v>
      </c>
      <c r="BJ43" s="28">
        <f t="shared" si="140"/>
        <v>78.677597998074702</v>
      </c>
      <c r="BK43" s="293">
        <f t="shared" si="140"/>
        <v>74.644426197755919</v>
      </c>
      <c r="BL43" s="28">
        <f t="shared" si="140"/>
        <v>70.967275724016446</v>
      </c>
      <c r="BM43" s="28">
        <f t="shared" si="140"/>
        <v>83.163679672207081</v>
      </c>
      <c r="BN43" s="28">
        <f t="shared" si="140"/>
        <v>77.193632953242073</v>
      </c>
      <c r="BO43" s="28">
        <f t="shared" si="140"/>
        <v>60.46181196648164</v>
      </c>
      <c r="BP43" s="28">
        <f t="shared" si="140"/>
        <v>54.10397476185716</v>
      </c>
      <c r="BQ43" s="28">
        <f t="shared" si="140"/>
        <v>60.964101616229094</v>
      </c>
      <c r="BR43" s="28">
        <f t="shared" si="140"/>
        <v>76.567917723574013</v>
      </c>
      <c r="BS43" s="28">
        <f t="shared" si="140"/>
        <v>79.570193968095154</v>
      </c>
      <c r="BT43" s="28">
        <f t="shared" si="140"/>
        <v>95.001488561875092</v>
      </c>
      <c r="BU43" s="28">
        <f t="shared" si="140"/>
        <v>85.209927666044152</v>
      </c>
      <c r="BV43" s="28">
        <f t="shared" si="140"/>
        <v>79.162809194740802</v>
      </c>
      <c r="BW43" s="293">
        <f t="shared" si="140"/>
        <v>75.031752171003674</v>
      </c>
      <c r="BX43" s="28">
        <f t="shared" si="140"/>
        <v>71.855606667390489</v>
      </c>
      <c r="BY43" s="28">
        <f t="shared" si="140"/>
        <v>83.886821963545771</v>
      </c>
      <c r="BZ43" s="28">
        <f t="shared" si="140"/>
        <v>78.109151443617534</v>
      </c>
      <c r="CA43" s="28">
        <f t="shared" si="140"/>
        <v>61.455537347990706</v>
      </c>
      <c r="CB43" s="28">
        <f t="shared" si="140"/>
        <v>55.608394195050806</v>
      </c>
      <c r="CC43" s="28">
        <f t="shared" si="140"/>
        <v>62.267514276617412</v>
      </c>
      <c r="CD43" s="28">
        <f t="shared" si="140"/>
        <v>77.152496022445277</v>
      </c>
      <c r="CE43" s="28">
        <f t="shared" si="140"/>
        <v>79.889923846443068</v>
      </c>
      <c r="CF43" s="28">
        <f t="shared" si="140"/>
        <v>94.577309298917356</v>
      </c>
      <c r="CG43" s="28">
        <f t="shared" si="140"/>
        <v>86.519017315752279</v>
      </c>
      <c r="CH43" s="28">
        <f t="shared" si="140"/>
        <v>79.614136819065266</v>
      </c>
      <c r="CI43" s="293">
        <f t="shared" si="140"/>
        <v>74.848038937292245</v>
      </c>
      <c r="CJ43" s="28">
        <f t="shared" si="140"/>
        <v>73.427027420808145</v>
      </c>
      <c r="CK43" s="28">
        <f t="shared" si="140"/>
        <v>84.265000966754044</v>
      </c>
      <c r="CL43" s="28">
        <f t="shared" si="140"/>
        <v>78.602539787553411</v>
      </c>
      <c r="CM43" s="28">
        <f t="shared" si="140"/>
        <v>62.609484656095532</v>
      </c>
      <c r="CN43" s="28">
        <f t="shared" ref="CN43:DG43" si="141">+AVERAGE(CI85:CN85)/CN17</f>
        <v>56.659425533693387</v>
      </c>
      <c r="CO43" s="28">
        <f t="shared" si="141"/>
        <v>63.192754574332852</v>
      </c>
      <c r="CP43" s="28">
        <f t="shared" si="141"/>
        <v>77.509819933808032</v>
      </c>
      <c r="CQ43" s="28">
        <f t="shared" si="141"/>
        <v>80.577422431918151</v>
      </c>
      <c r="CR43" s="28">
        <f t="shared" si="141"/>
        <v>94.721626421438401</v>
      </c>
      <c r="CS43" s="28">
        <f t="shared" si="141"/>
        <v>86.7975512015866</v>
      </c>
      <c r="CT43" s="28">
        <f t="shared" si="141"/>
        <v>79.925627856544651</v>
      </c>
      <c r="CU43" s="293">
        <f t="shared" si="141"/>
        <v>75.795128087357952</v>
      </c>
      <c r="CV43" s="28">
        <f t="shared" si="141"/>
        <v>74.065498073945776</v>
      </c>
      <c r="CW43" s="28">
        <f t="shared" si="141"/>
        <v>84.862150930275874</v>
      </c>
      <c r="CX43" s="28">
        <f t="shared" si="141"/>
        <v>79.687831736794948</v>
      </c>
      <c r="CY43" s="28">
        <f t="shared" si="141"/>
        <v>64.206852955364965</v>
      </c>
      <c r="CZ43" s="28">
        <f t="shared" si="141"/>
        <v>58.119611550512921</v>
      </c>
      <c r="DA43" s="28">
        <f t="shared" si="141"/>
        <v>63.912402434909644</v>
      </c>
      <c r="DB43" s="28">
        <f t="shared" si="141"/>
        <v>78.352268240724797</v>
      </c>
      <c r="DC43" s="28">
        <f t="shared" si="141"/>
        <v>80.734710160419482</v>
      </c>
      <c r="DD43" s="28">
        <f t="shared" si="141"/>
        <v>95.505166522647201</v>
      </c>
      <c r="DE43" s="28">
        <f t="shared" si="141"/>
        <v>87.514566319589505</v>
      </c>
      <c r="DF43" s="28">
        <f t="shared" si="141"/>
        <v>80.379366732717685</v>
      </c>
      <c r="DG43" s="29">
        <f t="shared" si="141"/>
        <v>77.294170919709956</v>
      </c>
    </row>
    <row r="44" spans="1:111" ht="18" x14ac:dyDescent="0.3">
      <c r="A44" s="37"/>
      <c r="B44" s="37"/>
      <c r="C44" s="572" t="s">
        <v>212</v>
      </c>
      <c r="D44" s="27"/>
      <c r="E44" s="27"/>
      <c r="F44" s="27"/>
      <c r="G44" s="27"/>
      <c r="H44" s="27"/>
      <c r="I44" s="27"/>
      <c r="J44" s="27"/>
      <c r="K44" s="189"/>
      <c r="L44" s="189" t="e">
        <f t="shared" ref="L44:T44" si="142">+L42/L43</f>
        <v>#DIV/0!</v>
      </c>
      <c r="M44" s="189" t="e">
        <f t="shared" si="142"/>
        <v>#DIV/0!</v>
      </c>
      <c r="N44" s="189" t="e">
        <f t="shared" si="142"/>
        <v>#DIV/0!</v>
      </c>
      <c r="O44" s="189" t="e">
        <f t="shared" si="142"/>
        <v>#DIV/0!</v>
      </c>
      <c r="P44" s="189" t="e">
        <f t="shared" si="142"/>
        <v>#DIV/0!</v>
      </c>
      <c r="Q44" s="189" t="e">
        <f t="shared" si="142"/>
        <v>#DIV/0!</v>
      </c>
      <c r="R44" s="189" t="e">
        <f t="shared" si="142"/>
        <v>#DIV/0!</v>
      </c>
      <c r="S44" s="189" t="e">
        <f t="shared" si="142"/>
        <v>#DIV/0!</v>
      </c>
      <c r="T44" s="189" t="e">
        <f t="shared" si="142"/>
        <v>#DIV/0!</v>
      </c>
      <c r="U44" s="190" t="e">
        <f t="shared" ref="U44:CF44" si="143">+U42/U43</f>
        <v>#DIV/0!</v>
      </c>
      <c r="V44" s="193">
        <v>0</v>
      </c>
      <c r="W44" s="190" t="e">
        <f t="shared" si="143"/>
        <v>#DIV/0!</v>
      </c>
      <c r="X44" s="190" t="e">
        <f t="shared" ref="X44:AE44" si="144">+X42/X43</f>
        <v>#DIV/0!</v>
      </c>
      <c r="Y44" s="190" t="e">
        <f t="shared" si="144"/>
        <v>#DIV/0!</v>
      </c>
      <c r="Z44" s="190" t="e">
        <f t="shared" si="144"/>
        <v>#DIV/0!</v>
      </c>
      <c r="AA44" s="190" t="e">
        <f t="shared" si="144"/>
        <v>#DIV/0!</v>
      </c>
      <c r="AB44" s="190">
        <f t="shared" si="144"/>
        <v>0</v>
      </c>
      <c r="AC44" s="190">
        <f t="shared" si="144"/>
        <v>0</v>
      </c>
      <c r="AD44" s="190">
        <f t="shared" si="144"/>
        <v>0</v>
      </c>
      <c r="AE44" s="190">
        <f t="shared" si="144"/>
        <v>0</v>
      </c>
      <c r="AF44" s="190">
        <f t="shared" ref="AF44:AJ44" si="145">+AF42/AF43</f>
        <v>0</v>
      </c>
      <c r="AG44" s="190">
        <f t="shared" si="145"/>
        <v>8.7788890560780022</v>
      </c>
      <c r="AH44" s="190">
        <f t="shared" si="145"/>
        <v>6.5795241315288626</v>
      </c>
      <c r="AI44" s="190">
        <f t="shared" si="145"/>
        <v>5.9688443475708173</v>
      </c>
      <c r="AJ44" s="190">
        <f t="shared" si="145"/>
        <v>5.1814280228197562</v>
      </c>
      <c r="AK44" s="498">
        <f t="shared" ref="AK44" si="146">+AK42/AK43</f>
        <v>3.1222139861647982</v>
      </c>
      <c r="AL44" s="485">
        <f t="shared" ref="AL44" si="147">+AL42/AL43</f>
        <v>2.7718150131402188</v>
      </c>
      <c r="AM44" s="192">
        <f t="shared" si="143"/>
        <v>2.8047662746132307</v>
      </c>
      <c r="AN44" s="191">
        <f t="shared" si="143"/>
        <v>2.9079532500079543</v>
      </c>
      <c r="AO44" s="191">
        <f t="shared" si="143"/>
        <v>2.4117059723845058</v>
      </c>
      <c r="AP44" s="191">
        <f t="shared" si="143"/>
        <v>2.7590698315835618</v>
      </c>
      <c r="AQ44" s="191">
        <f t="shared" si="143"/>
        <v>3.7058138767444793</v>
      </c>
      <c r="AR44" s="191">
        <f t="shared" si="143"/>
        <v>4.2883814853616755</v>
      </c>
      <c r="AS44" s="191">
        <f t="shared" si="143"/>
        <v>3.7100423653308208</v>
      </c>
      <c r="AT44" s="191">
        <f t="shared" si="143"/>
        <v>2.9628748403018577</v>
      </c>
      <c r="AU44" s="191">
        <f t="shared" si="143"/>
        <v>2.9677697697269316</v>
      </c>
      <c r="AV44" s="191">
        <f t="shared" si="143"/>
        <v>2.4986833333143315</v>
      </c>
      <c r="AW44" s="191">
        <f t="shared" si="143"/>
        <v>2.9003156554803193</v>
      </c>
      <c r="AX44" s="191">
        <f t="shared" si="143"/>
        <v>3.2364676234370702</v>
      </c>
      <c r="AY44" s="298">
        <f t="shared" si="143"/>
        <v>3.4346202796267362</v>
      </c>
      <c r="AZ44" s="191">
        <f t="shared" si="143"/>
        <v>3.5597136739691422</v>
      </c>
      <c r="BA44" s="191">
        <f t="shared" si="143"/>
        <v>2.9981904517107441</v>
      </c>
      <c r="BB44" s="191">
        <f t="shared" si="143"/>
        <v>3.25630903808019</v>
      </c>
      <c r="BC44" s="191">
        <f t="shared" si="143"/>
        <v>4.1474618557905814</v>
      </c>
      <c r="BD44" s="191">
        <f t="shared" si="143"/>
        <v>4.6241724626928429</v>
      </c>
      <c r="BE44" s="191">
        <f t="shared" si="143"/>
        <v>4.1114443808642518</v>
      </c>
      <c r="BF44" s="191">
        <f t="shared" si="143"/>
        <v>3.3443598483557184</v>
      </c>
      <c r="BG44" s="191">
        <f t="shared" si="143"/>
        <v>3.2976674288131615</v>
      </c>
      <c r="BH44" s="191">
        <f t="shared" si="143"/>
        <v>2.7903952571994739</v>
      </c>
      <c r="BI44" s="191">
        <f t="shared" si="143"/>
        <v>3.1929395385851547</v>
      </c>
      <c r="BJ44" s="191">
        <f t="shared" si="143"/>
        <v>3.5506094784188704</v>
      </c>
      <c r="BK44" s="298">
        <f t="shared" si="143"/>
        <v>3.7653333030190028</v>
      </c>
      <c r="BL44" s="191">
        <f t="shared" si="143"/>
        <v>3.8763079075394486</v>
      </c>
      <c r="BM44" s="191">
        <f t="shared" si="143"/>
        <v>3.278564557492762</v>
      </c>
      <c r="BN44" s="191">
        <f t="shared" si="143"/>
        <v>3.537849263591883</v>
      </c>
      <c r="BO44" s="191">
        <f t="shared" si="143"/>
        <v>4.4863689840033514</v>
      </c>
      <c r="BP44" s="191">
        <f t="shared" si="143"/>
        <v>4.9729828149503197</v>
      </c>
      <c r="BQ44" s="191">
        <f t="shared" si="143"/>
        <v>4.4542105207194433</v>
      </c>
      <c r="BR44" s="191">
        <f t="shared" si="143"/>
        <v>3.6498943606499297</v>
      </c>
      <c r="BS44" s="191">
        <f t="shared" si="143"/>
        <v>3.608802425458971</v>
      </c>
      <c r="BT44" s="191">
        <f t="shared" si="143"/>
        <v>3.0542889944545255</v>
      </c>
      <c r="BU44" s="191">
        <f t="shared" si="143"/>
        <v>3.4461289863481159</v>
      </c>
      <c r="BV44" s="191">
        <f t="shared" si="143"/>
        <v>3.8149001072951232</v>
      </c>
      <c r="BW44" s="298">
        <f t="shared" si="143"/>
        <v>4.0462945839931788</v>
      </c>
      <c r="BX44" s="191">
        <f t="shared" si="143"/>
        <v>4.1680869228808763</v>
      </c>
      <c r="BY44" s="191">
        <f t="shared" si="143"/>
        <v>3.5329747260790709</v>
      </c>
      <c r="BZ44" s="191">
        <f t="shared" si="143"/>
        <v>3.8027495888200273</v>
      </c>
      <c r="CA44" s="191">
        <f t="shared" si="143"/>
        <v>4.7688115738586383</v>
      </c>
      <c r="CB44" s="191">
        <f t="shared" si="143"/>
        <v>5.265534224680974</v>
      </c>
      <c r="CC44" s="191">
        <f t="shared" si="143"/>
        <v>4.7442459986035894</v>
      </c>
      <c r="CD44" s="191">
        <f t="shared" si="143"/>
        <v>3.9017093994907008</v>
      </c>
      <c r="CE44" s="191">
        <f t="shared" si="143"/>
        <v>3.8767943039160411</v>
      </c>
      <c r="CF44" s="191">
        <f t="shared" si="143"/>
        <v>3.2808370863779071</v>
      </c>
      <c r="CG44" s="191">
        <f t="shared" ref="CG44:DG44" si="148">+CG42/CG43</f>
        <v>3.7012686672979771</v>
      </c>
      <c r="CH44" s="191">
        <f t="shared" si="148"/>
        <v>4.07609324796063</v>
      </c>
      <c r="CI44" s="298">
        <f t="shared" si="148"/>
        <v>4.2919715381356056</v>
      </c>
      <c r="CJ44" s="191">
        <f t="shared" si="148"/>
        <v>4.417667687349355</v>
      </c>
      <c r="CK44" s="191">
        <f t="shared" si="148"/>
        <v>3.7571122205607539</v>
      </c>
      <c r="CL44" s="191">
        <f t="shared" si="148"/>
        <v>4.0404868687248143</v>
      </c>
      <c r="CM44" s="191">
        <f t="shared" si="148"/>
        <v>5.0067859785417523</v>
      </c>
      <c r="CN44" s="191">
        <f t="shared" si="148"/>
        <v>5.5278105572206648</v>
      </c>
      <c r="CO44" s="191">
        <f t="shared" si="148"/>
        <v>5.0305527624574982</v>
      </c>
      <c r="CP44" s="191">
        <f t="shared" si="148"/>
        <v>4.1460038698414765</v>
      </c>
      <c r="CQ44" s="191">
        <f t="shared" si="148"/>
        <v>4.1317231957167611</v>
      </c>
      <c r="CR44" s="191">
        <f t="shared" si="148"/>
        <v>3.5158584713699481</v>
      </c>
      <c r="CS44" s="191">
        <f t="shared" si="148"/>
        <v>3.9605799923665637</v>
      </c>
      <c r="CT44" s="191">
        <f t="shared" si="148"/>
        <v>4.3583694766622685</v>
      </c>
      <c r="CU44" s="298">
        <f t="shared" si="148"/>
        <v>4.5895414431884483</v>
      </c>
      <c r="CV44" s="191">
        <f t="shared" si="148"/>
        <v>4.7154316835692249</v>
      </c>
      <c r="CW44" s="191">
        <f t="shared" si="148"/>
        <v>4.0186896261015805</v>
      </c>
      <c r="CX44" s="191">
        <f t="shared" si="148"/>
        <v>4.3017173707438872</v>
      </c>
      <c r="CY44" s="191">
        <f t="shared" si="148"/>
        <v>5.2796980607112589</v>
      </c>
      <c r="CZ44" s="191">
        <f t="shared" si="148"/>
        <v>5.8355524343675427</v>
      </c>
      <c r="DA44" s="191">
        <f t="shared" si="148"/>
        <v>5.3415682230343462</v>
      </c>
      <c r="DB44" s="191">
        <f t="shared" si="148"/>
        <v>4.4377877590360733</v>
      </c>
      <c r="DC44" s="191">
        <f t="shared" si="148"/>
        <v>4.4303488515183007</v>
      </c>
      <c r="DD44" s="191">
        <f t="shared" si="148"/>
        <v>3.7937744294304281</v>
      </c>
      <c r="DE44" s="191">
        <f t="shared" si="148"/>
        <v>4.2373751154273771</v>
      </c>
      <c r="DF44" s="191">
        <f t="shared" si="148"/>
        <v>4.6339654127753711</v>
      </c>
      <c r="DG44" s="192">
        <f t="shared" si="148"/>
        <v>4.8848100901424027</v>
      </c>
    </row>
    <row r="45" spans="1:111" x14ac:dyDescent="0.3">
      <c r="A45" s="36"/>
      <c r="B45" s="36"/>
      <c r="C45" s="572" t="s">
        <v>213</v>
      </c>
      <c r="D45" s="27"/>
      <c r="E45" s="27"/>
      <c r="F45" s="27"/>
      <c r="G45" s="27"/>
      <c r="H45" s="27"/>
      <c r="I45" s="27"/>
      <c r="J45" s="27"/>
      <c r="K45" s="193"/>
      <c r="L45" s="193" t="e">
        <f t="shared" ref="L45:T45" si="149">+L43/(L38*L40)</f>
        <v>#DIV/0!</v>
      </c>
      <c r="M45" s="193" t="e">
        <f t="shared" si="149"/>
        <v>#DIV/0!</v>
      </c>
      <c r="N45" s="193" t="e">
        <f t="shared" si="149"/>
        <v>#DIV/0!</v>
      </c>
      <c r="O45" s="193" t="e">
        <f t="shared" si="149"/>
        <v>#DIV/0!</v>
      </c>
      <c r="P45" s="193" t="e">
        <f t="shared" si="149"/>
        <v>#DIV/0!</v>
      </c>
      <c r="Q45" s="193" t="e">
        <f t="shared" si="149"/>
        <v>#DIV/0!</v>
      </c>
      <c r="R45" s="193" t="e">
        <f t="shared" si="149"/>
        <v>#DIV/0!</v>
      </c>
      <c r="S45" s="193" t="e">
        <f t="shared" si="149"/>
        <v>#DIV/0!</v>
      </c>
      <c r="T45" s="193" t="e">
        <f t="shared" si="149"/>
        <v>#DIV/0!</v>
      </c>
      <c r="U45" s="193" t="e">
        <f t="shared" ref="U45:CF45" si="150">+U43/(U38*U40)</f>
        <v>#DIV/0!</v>
      </c>
      <c r="V45" s="193">
        <v>0</v>
      </c>
      <c r="W45" s="193" t="e">
        <f t="shared" ref="W45:AE45" si="151">+W43/(W38*W40)</f>
        <v>#DIV/0!</v>
      </c>
      <c r="X45" s="193" t="e">
        <f t="shared" si="151"/>
        <v>#DIV/0!</v>
      </c>
      <c r="Y45" s="193" t="e">
        <f t="shared" si="151"/>
        <v>#DIV/0!</v>
      </c>
      <c r="Z45" s="193" t="e">
        <f t="shared" si="151"/>
        <v>#DIV/0!</v>
      </c>
      <c r="AA45" s="193" t="e">
        <f t="shared" si="151"/>
        <v>#DIV/0!</v>
      </c>
      <c r="AB45" s="193">
        <f t="shared" si="151"/>
        <v>4.4001566293998137E-2</v>
      </c>
      <c r="AC45" s="193">
        <f t="shared" si="151"/>
        <v>0.10588367049743171</v>
      </c>
      <c r="AD45" s="193">
        <f t="shared" si="151"/>
        <v>0.14476770096046318</v>
      </c>
      <c r="AE45" s="193">
        <f t="shared" si="151"/>
        <v>0.25654834637969715</v>
      </c>
      <c r="AF45" s="193">
        <f t="shared" ref="AF45:AJ45" si="152">+AF43/(AF38*AF40)</f>
        <v>0.28799795128105549</v>
      </c>
      <c r="AG45" s="193">
        <f t="shared" si="152"/>
        <v>0.493926077118368</v>
      </c>
      <c r="AH45" s="193">
        <f t="shared" si="152"/>
        <v>0.50677387804156504</v>
      </c>
      <c r="AI45" s="193">
        <f t="shared" si="152"/>
        <v>0.53393604785603621</v>
      </c>
      <c r="AJ45" s="193">
        <f t="shared" si="152"/>
        <v>0.59156066102153582</v>
      </c>
      <c r="AK45" s="507">
        <f t="shared" ref="AK45" si="153">+AK43/(AK38*AK40)</f>
        <v>0.68966369372172109</v>
      </c>
      <c r="AL45" s="194">
        <f t="shared" ref="AL45" si="154">+AL43/(AL38*AL40)</f>
        <v>0.87788629610179914</v>
      </c>
      <c r="AM45" s="195">
        <f t="shared" si="150"/>
        <v>0.78759131483667866</v>
      </c>
      <c r="AN45" s="194">
        <f t="shared" si="150"/>
        <v>0.61745836795613707</v>
      </c>
      <c r="AO45" s="194">
        <f t="shared" si="150"/>
        <v>0.97697263129951517</v>
      </c>
      <c r="AP45" s="194">
        <f t="shared" si="150"/>
        <v>0.77686432915242898</v>
      </c>
      <c r="AQ45" s="194">
        <f t="shared" si="150"/>
        <v>0.56459986568193377</v>
      </c>
      <c r="AR45" s="194">
        <f t="shared" si="150"/>
        <v>0.53380496629317076</v>
      </c>
      <c r="AS45" s="194">
        <f t="shared" si="150"/>
        <v>0.61373249559661458</v>
      </c>
      <c r="AT45" s="194">
        <f t="shared" si="150"/>
        <v>0.71320875260281624</v>
      </c>
      <c r="AU45" s="194">
        <f t="shared" si="150"/>
        <v>0.89530605499982308</v>
      </c>
      <c r="AV45" s="194">
        <f t="shared" si="150"/>
        <v>0.95361900024051616</v>
      </c>
      <c r="AW45" s="194">
        <f t="shared" si="150"/>
        <v>0.8033454924273693</v>
      </c>
      <c r="AX45" s="194">
        <f t="shared" si="150"/>
        <v>0.86482548042268781</v>
      </c>
      <c r="AY45" s="299">
        <f t="shared" si="150"/>
        <v>0.71115488467019239</v>
      </c>
      <c r="AZ45" s="194">
        <f t="shared" si="150"/>
        <v>0.62566001564920948</v>
      </c>
      <c r="BA45" s="194">
        <f t="shared" si="150"/>
        <v>0.94047096873108471</v>
      </c>
      <c r="BB45" s="194">
        <f t="shared" si="150"/>
        <v>0.7383023400387595</v>
      </c>
      <c r="BC45" s="194">
        <f t="shared" si="150"/>
        <v>0.56448788922663151</v>
      </c>
      <c r="BD45" s="194">
        <f t="shared" si="150"/>
        <v>0.55874541773484054</v>
      </c>
      <c r="BE45" s="194">
        <f t="shared" si="150"/>
        <v>0.56563278856327481</v>
      </c>
      <c r="BF45" s="194">
        <f t="shared" si="150"/>
        <v>0.65546283110536208</v>
      </c>
      <c r="BG45" s="194">
        <f t="shared" si="150"/>
        <v>0.86266676227787498</v>
      </c>
      <c r="BH45" s="194">
        <f t="shared" si="150"/>
        <v>0.91411996824258701</v>
      </c>
      <c r="BI45" s="194">
        <f t="shared" si="150"/>
        <v>0.79542330375905623</v>
      </c>
      <c r="BJ45" s="194">
        <f t="shared" si="150"/>
        <v>0.73711305030068419</v>
      </c>
      <c r="BK45" s="299">
        <f t="shared" si="150"/>
        <v>0.64288957944938308</v>
      </c>
      <c r="BL45" s="194">
        <f t="shared" si="150"/>
        <v>0.63971538864269883</v>
      </c>
      <c r="BM45" s="194">
        <f t="shared" si="150"/>
        <v>0.92881479976632531</v>
      </c>
      <c r="BN45" s="194">
        <f t="shared" si="150"/>
        <v>0.70175865578729768</v>
      </c>
      <c r="BO45" s="194">
        <f t="shared" si="150"/>
        <v>0.56368320216904033</v>
      </c>
      <c r="BP45" s="194">
        <f t="shared" si="150"/>
        <v>0.54812566400328711</v>
      </c>
      <c r="BQ45" s="194">
        <f t="shared" si="150"/>
        <v>0.54256713010469537</v>
      </c>
      <c r="BR45" s="194">
        <f t="shared" si="150"/>
        <v>0.65192799435070259</v>
      </c>
      <c r="BS45" s="194">
        <f t="shared" si="150"/>
        <v>0.78945981515736585</v>
      </c>
      <c r="BT45" s="194">
        <f t="shared" si="150"/>
        <v>0.87179160825319202</v>
      </c>
      <c r="BU45" s="194">
        <f t="shared" si="150"/>
        <v>0.79157681043999562</v>
      </c>
      <c r="BV45" s="194">
        <f t="shared" si="150"/>
        <v>0.67788198005461131</v>
      </c>
      <c r="BW45" s="299">
        <f t="shared" si="150"/>
        <v>0.61656340075160487</v>
      </c>
      <c r="BX45" s="194">
        <f t="shared" si="150"/>
        <v>0.61838238434248805</v>
      </c>
      <c r="BY45" s="194">
        <f t="shared" si="150"/>
        <v>0.86246299974470331</v>
      </c>
      <c r="BZ45" s="194">
        <f t="shared" si="150"/>
        <v>0.67779863355734549</v>
      </c>
      <c r="CA45" s="194">
        <f t="shared" si="150"/>
        <v>0.59701836820524823</v>
      </c>
      <c r="CB45" s="194">
        <f t="shared" si="150"/>
        <v>0.489613947791187</v>
      </c>
      <c r="CC45" s="194">
        <f t="shared" si="150"/>
        <v>0.52641517638362367</v>
      </c>
      <c r="CD45" s="194">
        <f t="shared" si="150"/>
        <v>0.65527967987853586</v>
      </c>
      <c r="CE45" s="194">
        <f t="shared" si="150"/>
        <v>0.72351830783264104</v>
      </c>
      <c r="CF45" s="194">
        <f t="shared" si="150"/>
        <v>0.86772578889801866</v>
      </c>
      <c r="CG45" s="194">
        <f t="shared" ref="CG45:DG45" si="155">+CG43/(CG38*CG40)</f>
        <v>0.73333508552762661</v>
      </c>
      <c r="CH45" s="194">
        <f t="shared" si="155"/>
        <v>0.64903586374189282</v>
      </c>
      <c r="CI45" s="299">
        <f t="shared" si="155"/>
        <v>0.63864757350406742</v>
      </c>
      <c r="CJ45" s="194">
        <f t="shared" si="155"/>
        <v>0.55092374221934659</v>
      </c>
      <c r="CK45" s="194">
        <f t="shared" si="155"/>
        <v>0.86814852549990851</v>
      </c>
      <c r="CL45" s="194">
        <f t="shared" si="155"/>
        <v>0.67760878451671758</v>
      </c>
      <c r="CM45" s="194">
        <f t="shared" si="155"/>
        <v>0.55071041187054048</v>
      </c>
      <c r="CN45" s="194">
        <f t="shared" si="155"/>
        <v>0.47293753581452597</v>
      </c>
      <c r="CO45" s="194">
        <f t="shared" si="155"/>
        <v>0.53038812469518337</v>
      </c>
      <c r="CP45" s="194">
        <f t="shared" si="155"/>
        <v>0.59974833768762914</v>
      </c>
      <c r="CQ45" s="194">
        <f t="shared" si="155"/>
        <v>0.69351466408829232</v>
      </c>
      <c r="CR45" s="194">
        <f t="shared" si="155"/>
        <v>0.86881481941317162</v>
      </c>
      <c r="CS45" s="194">
        <f t="shared" si="155"/>
        <v>0.67052599379533617</v>
      </c>
      <c r="CT45" s="194">
        <f t="shared" si="155"/>
        <v>0.61929111207267684</v>
      </c>
      <c r="CU45" s="299">
        <f t="shared" si="155"/>
        <v>0.6148025093045224</v>
      </c>
      <c r="CV45" s="194">
        <f t="shared" si="155"/>
        <v>0.52801195501209985</v>
      </c>
      <c r="CW45" s="194">
        <f t="shared" si="155"/>
        <v>0.83534436706916182</v>
      </c>
      <c r="CX45" s="194">
        <f t="shared" si="155"/>
        <v>0.68323470326486146</v>
      </c>
      <c r="CY45" s="194">
        <f t="shared" si="155"/>
        <v>0.51185620421713807</v>
      </c>
      <c r="CZ45" s="194">
        <f t="shared" si="155"/>
        <v>0.45971313513045131</v>
      </c>
      <c r="DA45" s="194">
        <f t="shared" si="155"/>
        <v>0.5335955122212932</v>
      </c>
      <c r="DB45" s="194">
        <f t="shared" si="155"/>
        <v>0.55223400101865494</v>
      </c>
      <c r="DC45" s="194">
        <f t="shared" si="155"/>
        <v>0.68893648622912218</v>
      </c>
      <c r="DD45" s="194">
        <f t="shared" si="155"/>
        <v>0.79685009861700995</v>
      </c>
      <c r="DE45" s="194">
        <f t="shared" si="155"/>
        <v>0.64214629946741997</v>
      </c>
      <c r="DF45" s="194">
        <f t="shared" si="155"/>
        <v>0.61859092998050402</v>
      </c>
      <c r="DG45" s="195">
        <f t="shared" si="155"/>
        <v>0.56887889636892064</v>
      </c>
    </row>
    <row r="46" spans="1:111" s="3" customFormat="1" ht="15" thickBot="1" x14ac:dyDescent="0.35">
      <c r="A46" s="142"/>
      <c r="B46" s="142"/>
      <c r="C46" s="573" t="s">
        <v>50</v>
      </c>
      <c r="D46" s="143"/>
      <c r="E46" s="144">
        <f t="shared" ref="E46:AF46" si="156">+E29/8</f>
        <v>5.4824561403508769E-4</v>
      </c>
      <c r="F46" s="144">
        <f t="shared" si="156"/>
        <v>6.793478260869565E-4</v>
      </c>
      <c r="G46" s="144">
        <f t="shared" si="156"/>
        <v>8.5034013605442174E-4</v>
      </c>
      <c r="H46" s="144">
        <f t="shared" si="156"/>
        <v>5.9523809523809518E-4</v>
      </c>
      <c r="I46" s="144">
        <f t="shared" si="156"/>
        <v>4.3706293706293706E-4</v>
      </c>
      <c r="J46" s="144">
        <f t="shared" si="156"/>
        <v>5.6818181818181826E-4</v>
      </c>
      <c r="K46" s="144">
        <f t="shared" si="156"/>
        <v>8.152173913043478E-3</v>
      </c>
      <c r="L46" s="144">
        <f t="shared" si="156"/>
        <v>1.3558201058201057E-2</v>
      </c>
      <c r="M46" s="144">
        <f t="shared" si="156"/>
        <v>2.0045518207282915E-2</v>
      </c>
      <c r="N46" s="144">
        <f t="shared" si="156"/>
        <v>1.6774891774891776E-2</v>
      </c>
      <c r="O46" s="144">
        <f t="shared" si="156"/>
        <v>1.2755102040816327E-2</v>
      </c>
      <c r="P46" s="144">
        <f t="shared" si="156"/>
        <v>1.3060515873015871E-2</v>
      </c>
      <c r="Q46" s="144">
        <f t="shared" si="156"/>
        <v>1.3980263157894737E-2</v>
      </c>
      <c r="R46" s="144">
        <f t="shared" si="156"/>
        <v>1.0733695652173914E-2</v>
      </c>
      <c r="S46" s="144">
        <f t="shared" si="156"/>
        <v>1.6294642857142858E-2</v>
      </c>
      <c r="T46" s="144">
        <f t="shared" si="156"/>
        <v>2.6041666666666668E-2</v>
      </c>
      <c r="U46" s="144">
        <f t="shared" si="156"/>
        <v>1.9649621212121212E-2</v>
      </c>
      <c r="V46" s="144">
        <f t="shared" si="156"/>
        <v>2.6875000000000002E-3</v>
      </c>
      <c r="W46" s="144">
        <f t="shared" si="156"/>
        <v>3.5387496929501351E-3</v>
      </c>
      <c r="X46" s="144">
        <f t="shared" si="156"/>
        <v>4.0330497382198953E-3</v>
      </c>
      <c r="Y46" s="144">
        <f t="shared" si="156"/>
        <v>3.6034688995215313E-3</v>
      </c>
      <c r="Z46" s="144">
        <f t="shared" si="156"/>
        <v>4.0309175531914893E-3</v>
      </c>
      <c r="AA46" s="144">
        <f t="shared" si="156"/>
        <v>4.1158148995677603E-3</v>
      </c>
      <c r="AB46" s="144">
        <f t="shared" si="156"/>
        <v>5.681818181818182E-3</v>
      </c>
      <c r="AC46" s="144">
        <f t="shared" si="156"/>
        <v>5.9523809523809521E-3</v>
      </c>
      <c r="AD46" s="144">
        <f t="shared" si="156"/>
        <v>5.9523809523809521E-3</v>
      </c>
      <c r="AE46" s="144">
        <f t="shared" si="156"/>
        <v>5.681818181818182E-3</v>
      </c>
      <c r="AF46" s="144">
        <f t="shared" si="156"/>
        <v>5.434782608695652E-3</v>
      </c>
      <c r="AG46" s="144">
        <f t="shared" ref="AG46:AL46" si="157">+AG29/8</f>
        <v>6.2500000000000003E-3</v>
      </c>
      <c r="AH46" s="144">
        <f t="shared" si="157"/>
        <v>5.681818181818182E-3</v>
      </c>
      <c r="AI46" s="144">
        <f t="shared" si="157"/>
        <v>5.681818181818182E-3</v>
      </c>
      <c r="AJ46" s="144">
        <f t="shared" si="157"/>
        <v>5.9523809523809521E-3</v>
      </c>
      <c r="AK46" s="508">
        <f t="shared" si="157"/>
        <v>5.434782608695652E-3</v>
      </c>
      <c r="AL46" s="144">
        <f t="shared" si="157"/>
        <v>6.2500000000000003E-3</v>
      </c>
      <c r="AM46" s="145">
        <f t="shared" ref="AM46:BP46" si="158">+AM29/8</f>
        <v>6.2500000000000003E-3</v>
      </c>
      <c r="AN46" s="144">
        <f t="shared" si="158"/>
        <v>5.681818181818182E-3</v>
      </c>
      <c r="AO46" s="144">
        <f t="shared" si="158"/>
        <v>5.9523809523809521E-3</v>
      </c>
      <c r="AP46" s="144">
        <f t="shared" si="158"/>
        <v>5.9523809523809521E-3</v>
      </c>
      <c r="AQ46" s="144">
        <f t="shared" si="158"/>
        <v>5.681818181818182E-3</v>
      </c>
      <c r="AR46" s="144">
        <f t="shared" si="158"/>
        <v>5.434782608695652E-3</v>
      </c>
      <c r="AS46" s="144">
        <f t="shared" si="158"/>
        <v>6.2500000000000003E-3</v>
      </c>
      <c r="AT46" s="144">
        <f t="shared" si="158"/>
        <v>5.681818181818182E-3</v>
      </c>
      <c r="AU46" s="144">
        <f t="shared" si="158"/>
        <v>5.681818181818182E-3</v>
      </c>
      <c r="AV46" s="144">
        <f t="shared" si="158"/>
        <v>5.9523809523809521E-3</v>
      </c>
      <c r="AW46" s="144">
        <f t="shared" si="158"/>
        <v>5.434782608695652E-3</v>
      </c>
      <c r="AX46" s="144">
        <f t="shared" si="158"/>
        <v>6.2500000000000003E-3</v>
      </c>
      <c r="AY46" s="273">
        <f t="shared" si="158"/>
        <v>6.2500000000000003E-3</v>
      </c>
      <c r="AZ46" s="144">
        <f t="shared" si="158"/>
        <v>5.681818181818182E-3</v>
      </c>
      <c r="BA46" s="144">
        <f t="shared" si="158"/>
        <v>5.9523809523809521E-3</v>
      </c>
      <c r="BB46" s="144">
        <f t="shared" si="158"/>
        <v>5.9523809523809521E-3</v>
      </c>
      <c r="BC46" s="144">
        <f t="shared" si="158"/>
        <v>5.681818181818182E-3</v>
      </c>
      <c r="BD46" s="144">
        <f t="shared" si="158"/>
        <v>5.434782608695652E-3</v>
      </c>
      <c r="BE46" s="144">
        <f t="shared" si="158"/>
        <v>6.2500000000000003E-3</v>
      </c>
      <c r="BF46" s="144">
        <f t="shared" si="158"/>
        <v>5.681818181818182E-3</v>
      </c>
      <c r="BG46" s="144">
        <f t="shared" si="158"/>
        <v>5.681818181818182E-3</v>
      </c>
      <c r="BH46" s="144">
        <f t="shared" si="158"/>
        <v>5.9523809523809521E-3</v>
      </c>
      <c r="BI46" s="144">
        <f t="shared" si="158"/>
        <v>5.434782608695652E-3</v>
      </c>
      <c r="BJ46" s="144">
        <f t="shared" si="158"/>
        <v>6.2500000000000003E-3</v>
      </c>
      <c r="BK46" s="273">
        <f t="shared" si="158"/>
        <v>6.2500000000000003E-3</v>
      </c>
      <c r="BL46" s="144">
        <f t="shared" si="158"/>
        <v>5.681818181818182E-3</v>
      </c>
      <c r="BM46" s="144">
        <f t="shared" si="158"/>
        <v>5.9523809523809521E-3</v>
      </c>
      <c r="BN46" s="144">
        <f t="shared" si="158"/>
        <v>5.9523809523809521E-3</v>
      </c>
      <c r="BO46" s="144">
        <f t="shared" si="158"/>
        <v>5.681818181818182E-3</v>
      </c>
      <c r="BP46" s="144">
        <f t="shared" si="158"/>
        <v>5.434782608695652E-3</v>
      </c>
      <c r="BQ46" s="144">
        <f t="shared" ref="BQ46:CV46" si="159">+BQ29/8</f>
        <v>6.2500000000000003E-3</v>
      </c>
      <c r="BR46" s="144">
        <f t="shared" si="159"/>
        <v>5.681818181818182E-3</v>
      </c>
      <c r="BS46" s="144">
        <f t="shared" si="159"/>
        <v>5.681818181818182E-3</v>
      </c>
      <c r="BT46" s="144">
        <f t="shared" si="159"/>
        <v>5.9523809523809521E-3</v>
      </c>
      <c r="BU46" s="144">
        <f t="shared" si="159"/>
        <v>5.434782608695652E-3</v>
      </c>
      <c r="BV46" s="144">
        <f t="shared" si="159"/>
        <v>6.2500000000000003E-3</v>
      </c>
      <c r="BW46" s="273">
        <f t="shared" si="159"/>
        <v>6.2500000000000003E-3</v>
      </c>
      <c r="BX46" s="144">
        <f t="shared" si="159"/>
        <v>5.681818181818182E-3</v>
      </c>
      <c r="BY46" s="144">
        <f t="shared" si="159"/>
        <v>5.9523809523809521E-3</v>
      </c>
      <c r="BZ46" s="144">
        <f t="shared" si="159"/>
        <v>5.9523809523809521E-3</v>
      </c>
      <c r="CA46" s="144">
        <f t="shared" si="159"/>
        <v>5.681818181818182E-3</v>
      </c>
      <c r="CB46" s="144">
        <f t="shared" si="159"/>
        <v>5.434782608695652E-3</v>
      </c>
      <c r="CC46" s="144">
        <f t="shared" si="159"/>
        <v>6.2500000000000003E-3</v>
      </c>
      <c r="CD46" s="144">
        <f t="shared" si="159"/>
        <v>5.681818181818182E-3</v>
      </c>
      <c r="CE46" s="144">
        <f t="shared" si="159"/>
        <v>5.681818181818182E-3</v>
      </c>
      <c r="CF46" s="144">
        <f t="shared" si="159"/>
        <v>5.9523809523809521E-3</v>
      </c>
      <c r="CG46" s="144">
        <f t="shared" si="159"/>
        <v>5.434782608695652E-3</v>
      </c>
      <c r="CH46" s="144">
        <f t="shared" si="159"/>
        <v>6.2500000000000003E-3</v>
      </c>
      <c r="CI46" s="273">
        <f t="shared" si="159"/>
        <v>6.2500000000000003E-3</v>
      </c>
      <c r="CJ46" s="144">
        <f t="shared" si="159"/>
        <v>5.681818181818182E-3</v>
      </c>
      <c r="CK46" s="144">
        <f t="shared" si="159"/>
        <v>5.9523809523809521E-3</v>
      </c>
      <c r="CL46" s="144">
        <f t="shared" si="159"/>
        <v>5.9523809523809521E-3</v>
      </c>
      <c r="CM46" s="144">
        <f t="shared" si="159"/>
        <v>5.681818181818182E-3</v>
      </c>
      <c r="CN46" s="144">
        <f t="shared" si="159"/>
        <v>5.434782608695652E-3</v>
      </c>
      <c r="CO46" s="144">
        <f t="shared" si="159"/>
        <v>6.2500000000000003E-3</v>
      </c>
      <c r="CP46" s="144">
        <f t="shared" si="159"/>
        <v>5.681818181818182E-3</v>
      </c>
      <c r="CQ46" s="144">
        <f t="shared" si="159"/>
        <v>5.681818181818182E-3</v>
      </c>
      <c r="CR46" s="144">
        <f t="shared" si="159"/>
        <v>5.9523809523809521E-3</v>
      </c>
      <c r="CS46" s="144">
        <f t="shared" si="159"/>
        <v>5.434782608695652E-3</v>
      </c>
      <c r="CT46" s="144">
        <f t="shared" si="159"/>
        <v>6.2500000000000003E-3</v>
      </c>
      <c r="CU46" s="273">
        <f t="shared" si="159"/>
        <v>6.2500000000000003E-3</v>
      </c>
      <c r="CV46" s="144">
        <f t="shared" si="159"/>
        <v>5.681818181818182E-3</v>
      </c>
      <c r="CW46" s="144">
        <f t="shared" ref="CW46:DG46" si="160">+CW29/8</f>
        <v>5.9523809523809521E-3</v>
      </c>
      <c r="CX46" s="144">
        <f t="shared" si="160"/>
        <v>5.9523809523809521E-3</v>
      </c>
      <c r="CY46" s="144">
        <f t="shared" si="160"/>
        <v>5.681818181818182E-3</v>
      </c>
      <c r="CZ46" s="144">
        <f t="shared" si="160"/>
        <v>5.434782608695652E-3</v>
      </c>
      <c r="DA46" s="144">
        <f t="shared" si="160"/>
        <v>6.2500000000000003E-3</v>
      </c>
      <c r="DB46" s="144">
        <f t="shared" si="160"/>
        <v>5.681818181818182E-3</v>
      </c>
      <c r="DC46" s="144">
        <f t="shared" si="160"/>
        <v>5.681818181818182E-3</v>
      </c>
      <c r="DD46" s="144">
        <f t="shared" si="160"/>
        <v>5.9523809523809521E-3</v>
      </c>
      <c r="DE46" s="144">
        <f t="shared" si="160"/>
        <v>5.434782608695652E-3</v>
      </c>
      <c r="DF46" s="144">
        <f t="shared" si="160"/>
        <v>6.2500000000000003E-3</v>
      </c>
      <c r="DG46" s="145">
        <f t="shared" si="160"/>
        <v>6.2500000000000003E-3</v>
      </c>
    </row>
    <row r="47" spans="1:111" x14ac:dyDescent="0.3">
      <c r="B47" s="1"/>
      <c r="C47" s="1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492"/>
      <c r="AL47" s="58"/>
      <c r="AM47" s="272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72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72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72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72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F48">
        <v>2022</v>
      </c>
      <c r="G48">
        <v>2023</v>
      </c>
      <c r="H48">
        <v>2024</v>
      </c>
      <c r="I48">
        <v>2025</v>
      </c>
      <c r="J48">
        <v>2026</v>
      </c>
      <c r="K48">
        <v>2027</v>
      </c>
      <c r="L48">
        <v>2028</v>
      </c>
      <c r="M48">
        <v>2029</v>
      </c>
      <c r="N48">
        <v>2030</v>
      </c>
      <c r="O48" s="58"/>
      <c r="Q48">
        <v>2022</v>
      </c>
      <c r="R48">
        <v>2023</v>
      </c>
      <c r="S48">
        <v>2024</v>
      </c>
      <c r="T48">
        <v>2025</v>
      </c>
      <c r="U48">
        <v>2026</v>
      </c>
      <c r="V48">
        <v>2027</v>
      </c>
      <c r="W48">
        <v>2028</v>
      </c>
      <c r="X48">
        <v>2028</v>
      </c>
      <c r="Y48">
        <v>2028</v>
      </c>
      <c r="Z48">
        <v>2028</v>
      </c>
      <c r="AA48">
        <v>2028</v>
      </c>
      <c r="AB48">
        <v>2028</v>
      </c>
      <c r="AC48">
        <v>2028</v>
      </c>
      <c r="AD48">
        <v>2028</v>
      </c>
      <c r="AE48">
        <v>2028</v>
      </c>
      <c r="AF48">
        <v>2029</v>
      </c>
      <c r="AG48">
        <v>2029</v>
      </c>
      <c r="AH48">
        <v>2029</v>
      </c>
      <c r="AI48">
        <v>2029</v>
      </c>
      <c r="AJ48">
        <v>2029</v>
      </c>
      <c r="AK48" s="117">
        <v>2029</v>
      </c>
      <c r="AL48" s="58"/>
      <c r="AM48" s="272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72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72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72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72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72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190</v>
      </c>
      <c r="F49">
        <f>ROUNDUP(AVERAGE(F50:F52), 0)</f>
        <v>10</v>
      </c>
      <c r="G49">
        <f t="shared" ref="G49:N49" si="161">ROUNDUP(AVERAGE(G50:G52), 0)</f>
        <v>39</v>
      </c>
      <c r="H49">
        <f t="shared" si="161"/>
        <v>44</v>
      </c>
      <c r="I49">
        <f t="shared" si="161"/>
        <v>54</v>
      </c>
      <c r="J49">
        <f t="shared" si="161"/>
        <v>64</v>
      </c>
      <c r="K49">
        <f t="shared" si="161"/>
        <v>74</v>
      </c>
      <c r="L49">
        <f t="shared" si="161"/>
        <v>84</v>
      </c>
      <c r="M49">
        <f t="shared" si="161"/>
        <v>94</v>
      </c>
      <c r="N49">
        <f t="shared" si="161"/>
        <v>104</v>
      </c>
      <c r="O49" s="58"/>
      <c r="P49" t="s">
        <v>190</v>
      </c>
      <c r="Q49">
        <f>ROUNDUP(AVERAGE(Q50:Q52), 0)</f>
        <v>1</v>
      </c>
      <c r="R49">
        <f t="shared" ref="R49:W49" si="162">ROUNDUP(AVERAGE(R50:R52), 0)</f>
        <v>1</v>
      </c>
      <c r="S49">
        <f t="shared" si="162"/>
        <v>1</v>
      </c>
      <c r="T49">
        <f t="shared" si="162"/>
        <v>1</v>
      </c>
      <c r="U49">
        <f t="shared" si="162"/>
        <v>1</v>
      </c>
      <c r="V49">
        <f t="shared" si="162"/>
        <v>1</v>
      </c>
      <c r="W49">
        <f t="shared" si="162"/>
        <v>1</v>
      </c>
      <c r="X49">
        <f t="shared" ref="X49:AE49" si="163">ROUNDUP(AVERAGE(X50:X52), 0)</f>
        <v>1</v>
      </c>
      <c r="Y49">
        <f t="shared" si="163"/>
        <v>1</v>
      </c>
      <c r="Z49">
        <f t="shared" si="163"/>
        <v>1</v>
      </c>
      <c r="AA49">
        <f t="shared" si="163"/>
        <v>1</v>
      </c>
      <c r="AB49">
        <f t="shared" si="163"/>
        <v>1</v>
      </c>
      <c r="AC49">
        <f t="shared" si="163"/>
        <v>1</v>
      </c>
      <c r="AD49">
        <f t="shared" si="163"/>
        <v>1</v>
      </c>
      <c r="AE49">
        <f t="shared" si="163"/>
        <v>1</v>
      </c>
      <c r="AF49">
        <f t="shared" ref="AF49:AK49" si="164">ROUNDUP(AVERAGE(AF50:AF52), 0)</f>
        <v>1</v>
      </c>
      <c r="AG49">
        <f t="shared" si="164"/>
        <v>1</v>
      </c>
      <c r="AH49">
        <f t="shared" si="164"/>
        <v>1</v>
      </c>
      <c r="AI49">
        <f t="shared" si="164"/>
        <v>1</v>
      </c>
      <c r="AJ49">
        <f t="shared" si="164"/>
        <v>1</v>
      </c>
      <c r="AK49" s="117">
        <f t="shared" si="164"/>
        <v>1</v>
      </c>
      <c r="AL49" s="58"/>
      <c r="AM49" s="272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72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72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72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72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72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ROUNDUP(AVERAGEIFS($E$15:$DG$15, $H$2:$DJ$2,$E$50, $H$1:$DJ$1, F48), 0)</f>
        <v>12</v>
      </c>
      <c r="G50">
        <f>ROUNDUP(AVERAGEIFS($E$15:$DG$15, $H$2:$DJ$2,$E$50, $H$1:$DJ$1, G48), 0)</f>
        <v>50</v>
      </c>
      <c r="H50" s="212">
        <v>70</v>
      </c>
      <c r="I50" s="212">
        <f t="shared" ref="I50:N50" si="165">+H50+15</f>
        <v>85</v>
      </c>
      <c r="J50" s="212">
        <f t="shared" si="165"/>
        <v>100</v>
      </c>
      <c r="K50" s="212">
        <f t="shared" si="165"/>
        <v>115</v>
      </c>
      <c r="L50" s="212">
        <f t="shared" si="165"/>
        <v>130</v>
      </c>
      <c r="M50" s="212">
        <f t="shared" si="165"/>
        <v>145</v>
      </c>
      <c r="N50" s="212">
        <f t="shared" si="165"/>
        <v>160</v>
      </c>
      <c r="O50" s="58"/>
      <c r="P50" t="s">
        <v>187</v>
      </c>
      <c r="Q50" s="183">
        <f t="shared" ref="Q50:AI50" si="166">AVERAGEIFS($E$29:$DG$29, $H$2:$DJ$2,$E$50, $H$1:$DJ$1, Q48)</f>
        <v>4.3859649122807015E-3</v>
      </c>
      <c r="R50" s="183">
        <f t="shared" si="166"/>
        <v>0.10532123165918518</v>
      </c>
      <c r="S50" s="183">
        <f t="shared" si="166"/>
        <v>4.6536796536796536E-2</v>
      </c>
      <c r="T50" s="183">
        <f t="shared" si="166"/>
        <v>4.6536796536796536E-2</v>
      </c>
      <c r="U50" s="183">
        <f t="shared" si="166"/>
        <v>4.6536796536796536E-2</v>
      </c>
      <c r="V50" s="183">
        <f t="shared" si="166"/>
        <v>4.6536796536796536E-2</v>
      </c>
      <c r="W50" s="183">
        <f t="shared" si="166"/>
        <v>4.6536796536796536E-2</v>
      </c>
      <c r="X50" s="183">
        <f t="shared" si="166"/>
        <v>4.6536796536796536E-2</v>
      </c>
      <c r="Y50" s="183">
        <f t="shared" si="166"/>
        <v>4.6536796536796536E-2</v>
      </c>
      <c r="Z50" s="183">
        <f t="shared" si="166"/>
        <v>4.6536796536796536E-2</v>
      </c>
      <c r="AA50" s="183">
        <f t="shared" si="166"/>
        <v>4.6536796536796536E-2</v>
      </c>
      <c r="AB50" s="183">
        <f t="shared" si="166"/>
        <v>4.6536796536796536E-2</v>
      </c>
      <c r="AC50" s="183">
        <f t="shared" si="166"/>
        <v>4.6536796536796536E-2</v>
      </c>
      <c r="AD50" s="183">
        <f t="shared" si="166"/>
        <v>4.6536796536796536E-2</v>
      </c>
      <c r="AE50" s="183">
        <f t="shared" si="166"/>
        <v>4.6536796536796536E-2</v>
      </c>
      <c r="AF50" s="183">
        <f t="shared" si="166"/>
        <v>4.6536796536796536E-2</v>
      </c>
      <c r="AG50" s="183">
        <f t="shared" si="166"/>
        <v>4.6536796536796536E-2</v>
      </c>
      <c r="AH50" s="183">
        <f t="shared" si="166"/>
        <v>4.6536796536796536E-2</v>
      </c>
      <c r="AI50" s="183">
        <f t="shared" si="166"/>
        <v>4.6536796536796536E-2</v>
      </c>
      <c r="AJ50" s="183">
        <f t="shared" ref="AJ50:AK50" si="167">AVERAGEIFS($E$29:$DG$29, $H$2:$DJ$2,$E$50, $H$1:$DJ$1, AJ48)</f>
        <v>4.6536796536796536E-2</v>
      </c>
      <c r="AK50" s="509">
        <f t="shared" si="167"/>
        <v>4.6536796536796536E-2</v>
      </c>
      <c r="AL50" s="58"/>
      <c r="AM50" s="272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72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72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72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72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189</v>
      </c>
      <c r="F51">
        <f>ROUNDUP(AVERAGEIFS($E$15:$DG$15, $H$2:$DJ$2,$E$51, $H$1:$DJ$1, F48), 0)</f>
        <v>10</v>
      </c>
      <c r="G51">
        <f>ROUNDUP(AVERAGEIFS($E$15:$DG$15, $H$2:$DJ$2,$E$51, $H$1:$DJ$1, G48), 0)</f>
        <v>55</v>
      </c>
      <c r="H51" s="212">
        <v>40</v>
      </c>
      <c r="I51" s="212">
        <f t="shared" ref="I51:N51" si="168">+H51+10</f>
        <v>50</v>
      </c>
      <c r="J51" s="212">
        <f t="shared" si="168"/>
        <v>60</v>
      </c>
      <c r="K51" s="212">
        <f t="shared" si="168"/>
        <v>70</v>
      </c>
      <c r="L51" s="212">
        <f t="shared" si="168"/>
        <v>80</v>
      </c>
      <c r="M51" s="212">
        <f t="shared" si="168"/>
        <v>90</v>
      </c>
      <c r="N51" s="212">
        <f t="shared" si="168"/>
        <v>100</v>
      </c>
      <c r="O51" s="58"/>
      <c r="P51" t="s">
        <v>189</v>
      </c>
      <c r="Q51" s="183">
        <f t="shared" ref="Q51:AI51" si="169">+AVERAGEIFS($E$29:$DG$29, $H$2:$DJ$2,$E$51, $H$1:$DJ$1, Q48)</f>
        <v>2.5749014040939506E-2</v>
      </c>
      <c r="R51" s="183">
        <f t="shared" si="169"/>
        <v>0.10712702819575362</v>
      </c>
      <c r="S51" s="183">
        <f t="shared" si="169"/>
        <v>4.1625673915637963E-2</v>
      </c>
      <c r="T51" s="183">
        <f t="shared" si="169"/>
        <v>4.6157672555188087E-2</v>
      </c>
      <c r="U51" s="183">
        <f t="shared" si="169"/>
        <v>4.6157672555188087E-2</v>
      </c>
      <c r="V51" s="183">
        <f t="shared" si="169"/>
        <v>4.6157672555188087E-2</v>
      </c>
      <c r="W51" s="183">
        <f t="shared" si="169"/>
        <v>4.6157672555188087E-2</v>
      </c>
      <c r="X51" s="183">
        <f t="shared" si="169"/>
        <v>4.6157672555188087E-2</v>
      </c>
      <c r="Y51" s="183">
        <f t="shared" si="169"/>
        <v>4.6157672555188087E-2</v>
      </c>
      <c r="Z51" s="183">
        <f t="shared" si="169"/>
        <v>4.6157672555188087E-2</v>
      </c>
      <c r="AA51" s="183">
        <f t="shared" si="169"/>
        <v>4.6157672555188087E-2</v>
      </c>
      <c r="AB51" s="183">
        <f t="shared" si="169"/>
        <v>4.6157672555188087E-2</v>
      </c>
      <c r="AC51" s="183">
        <f t="shared" si="169"/>
        <v>4.6157672555188087E-2</v>
      </c>
      <c r="AD51" s="183">
        <f t="shared" si="169"/>
        <v>4.6157672555188087E-2</v>
      </c>
      <c r="AE51" s="183">
        <f t="shared" si="169"/>
        <v>4.6157672555188087E-2</v>
      </c>
      <c r="AF51" s="183">
        <f t="shared" si="169"/>
        <v>4.6157672555188087E-2</v>
      </c>
      <c r="AG51" s="183">
        <f t="shared" si="169"/>
        <v>4.6157672555188087E-2</v>
      </c>
      <c r="AH51" s="183">
        <f t="shared" si="169"/>
        <v>4.6157672555188087E-2</v>
      </c>
      <c r="AI51" s="183">
        <f t="shared" si="169"/>
        <v>4.6157672555188087E-2</v>
      </c>
      <c r="AJ51" s="183">
        <f t="shared" ref="AJ51:AK51" si="170">+AVERAGEIFS($E$29:$DG$29, $H$2:$DJ$2,$E$51, $H$1:$DJ$1, AJ48)</f>
        <v>4.6157672555188087E-2</v>
      </c>
      <c r="AK51" s="509">
        <f t="shared" si="170"/>
        <v>4.6157672555188087E-2</v>
      </c>
      <c r="AL51" s="58"/>
      <c r="AM51" s="272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72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72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72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72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>
        <f>ROUNDUP(AVERAGEIFS($E$15:$DG$15, $H$2:$DJ$2,$E$52, $H$1:$DJ$1, F48), 0)</f>
        <v>8</v>
      </c>
      <c r="G52">
        <f>ROUNDUP(AVERAGEIFS($E$15:$DG$15, $H$2:$DJ$2,$E$52, $H$1:$DJ$1, G48), 0)</f>
        <v>11</v>
      </c>
      <c r="H52" s="212">
        <v>20</v>
      </c>
      <c r="I52" s="212">
        <f t="shared" ref="I52:N52" si="171">+H52+5</f>
        <v>25</v>
      </c>
      <c r="J52" s="212">
        <f t="shared" si="171"/>
        <v>30</v>
      </c>
      <c r="K52" s="212">
        <f t="shared" si="171"/>
        <v>35</v>
      </c>
      <c r="L52" s="212">
        <f t="shared" si="171"/>
        <v>40</v>
      </c>
      <c r="M52" s="212">
        <f t="shared" si="171"/>
        <v>45</v>
      </c>
      <c r="N52" s="212">
        <f t="shared" si="171"/>
        <v>50</v>
      </c>
      <c r="O52" s="58"/>
      <c r="P52" t="s">
        <v>188</v>
      </c>
      <c r="Q52" s="183">
        <f t="shared" ref="Q52:AI52" si="172">AVERAGEIFS($E$29:$DG$29, $H$2:$DJ$2,$E$52, $H$1:$DJ$1, Q48)</f>
        <v>3.4989648033126292E-2</v>
      </c>
      <c r="R52" s="183">
        <f t="shared" si="172"/>
        <v>0.10816311612364243</v>
      </c>
      <c r="S52" s="183">
        <f t="shared" si="172"/>
        <v>4.256729529335912E-2</v>
      </c>
      <c r="T52" s="183">
        <f t="shared" si="172"/>
        <v>4.8484848484848485E-2</v>
      </c>
      <c r="U52" s="183">
        <f t="shared" si="172"/>
        <v>4.8484848484848485E-2</v>
      </c>
      <c r="V52" s="183">
        <f t="shared" si="172"/>
        <v>4.8484848484848485E-2</v>
      </c>
      <c r="W52" s="183">
        <f t="shared" si="172"/>
        <v>4.8484848484848485E-2</v>
      </c>
      <c r="X52" s="183">
        <f t="shared" si="172"/>
        <v>4.8484848484848485E-2</v>
      </c>
      <c r="Y52" s="183">
        <f t="shared" si="172"/>
        <v>4.8484848484848485E-2</v>
      </c>
      <c r="Z52" s="183">
        <f t="shared" si="172"/>
        <v>4.8484848484848485E-2</v>
      </c>
      <c r="AA52" s="183">
        <f t="shared" si="172"/>
        <v>4.8484848484848485E-2</v>
      </c>
      <c r="AB52" s="183">
        <f t="shared" si="172"/>
        <v>4.8484848484848485E-2</v>
      </c>
      <c r="AC52" s="183">
        <f t="shared" si="172"/>
        <v>4.8484848484848485E-2</v>
      </c>
      <c r="AD52" s="183">
        <f t="shared" si="172"/>
        <v>4.8484848484848485E-2</v>
      </c>
      <c r="AE52" s="183">
        <f t="shared" si="172"/>
        <v>4.8484848484848485E-2</v>
      </c>
      <c r="AF52" s="183">
        <f t="shared" si="172"/>
        <v>4.8484848484848485E-2</v>
      </c>
      <c r="AG52" s="183">
        <f t="shared" si="172"/>
        <v>4.8484848484848485E-2</v>
      </c>
      <c r="AH52" s="183">
        <f t="shared" si="172"/>
        <v>4.8484848484848485E-2</v>
      </c>
      <c r="AI52" s="183">
        <f t="shared" si="172"/>
        <v>4.8484848484848485E-2</v>
      </c>
      <c r="AJ52" s="183">
        <f t="shared" ref="AJ52:AK52" si="173">AVERAGEIFS($E$29:$DG$29, $H$2:$DJ$2,$E$52, $H$1:$DJ$1, AJ48)</f>
        <v>4.8484848484848485E-2</v>
      </c>
      <c r="AK52" s="509">
        <f t="shared" si="173"/>
        <v>4.8484848484848485E-2</v>
      </c>
      <c r="AL52" s="58"/>
      <c r="AM52" s="272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72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72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72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72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t="s">
        <v>188</v>
      </c>
      <c r="F53" s="132">
        <f>F52/F49-1</f>
        <v>-0.19999999999999996</v>
      </c>
      <c r="G53" s="132">
        <f t="shared" ref="G53:N53" si="174">G52/G49-1</f>
        <v>-0.71794871794871795</v>
      </c>
      <c r="H53" s="132">
        <f t="shared" si="174"/>
        <v>-0.54545454545454541</v>
      </c>
      <c r="I53" s="132">
        <f t="shared" si="174"/>
        <v>-0.53703703703703698</v>
      </c>
      <c r="J53" s="132">
        <f t="shared" si="174"/>
        <v>-0.53125</v>
      </c>
      <c r="K53" s="132">
        <f t="shared" si="174"/>
        <v>-0.52702702702702697</v>
      </c>
      <c r="L53" s="132">
        <f t="shared" si="174"/>
        <v>-0.52380952380952384</v>
      </c>
      <c r="M53" s="132">
        <f t="shared" si="174"/>
        <v>-0.52127659574468077</v>
      </c>
      <c r="N53" s="132">
        <f t="shared" si="174"/>
        <v>-0.51923076923076916</v>
      </c>
      <c r="O53" s="58"/>
      <c r="P53" t="s">
        <v>188</v>
      </c>
      <c r="Q53" s="182">
        <f>Q52/Q49-1</f>
        <v>-0.96501035196687368</v>
      </c>
      <c r="R53" s="182">
        <f t="shared" ref="R53:W53" si="175">R52/R49-1</f>
        <v>-0.89183688387635751</v>
      </c>
      <c r="S53" s="182">
        <f t="shared" si="175"/>
        <v>-0.95743270470664088</v>
      </c>
      <c r="T53" s="182">
        <f t="shared" si="175"/>
        <v>-0.95151515151515154</v>
      </c>
      <c r="U53" s="182">
        <f t="shared" si="175"/>
        <v>-0.95151515151515154</v>
      </c>
      <c r="V53" s="182">
        <f t="shared" si="175"/>
        <v>-0.95151515151515154</v>
      </c>
      <c r="W53" s="213">
        <f t="shared" si="175"/>
        <v>-0.95151515151515154</v>
      </c>
      <c r="X53" s="213">
        <f t="shared" ref="X53:AE53" si="176">X52/X49-1</f>
        <v>-0.95151515151515154</v>
      </c>
      <c r="Y53" s="213">
        <f t="shared" si="176"/>
        <v>-0.95151515151515154</v>
      </c>
      <c r="Z53" s="213">
        <f t="shared" si="176"/>
        <v>-0.95151515151515154</v>
      </c>
      <c r="AA53" s="213">
        <f t="shared" si="176"/>
        <v>-0.95151515151515154</v>
      </c>
      <c r="AB53" s="213">
        <f t="shared" si="176"/>
        <v>-0.95151515151515154</v>
      </c>
      <c r="AC53" s="213">
        <f t="shared" si="176"/>
        <v>-0.95151515151515154</v>
      </c>
      <c r="AD53" s="213">
        <f t="shared" si="176"/>
        <v>-0.95151515151515154</v>
      </c>
      <c r="AE53" s="213">
        <f t="shared" si="176"/>
        <v>-0.95151515151515154</v>
      </c>
      <c r="AF53" s="213">
        <f t="shared" ref="AF53:AK53" si="177">AF52/AF49-1</f>
        <v>-0.95151515151515154</v>
      </c>
      <c r="AG53" s="213">
        <f t="shared" si="177"/>
        <v>-0.95151515151515154</v>
      </c>
      <c r="AH53" s="213">
        <f t="shared" si="177"/>
        <v>-0.95151515151515154</v>
      </c>
      <c r="AI53" s="213">
        <f t="shared" si="177"/>
        <v>-0.95151515151515154</v>
      </c>
      <c r="AJ53" s="213">
        <f t="shared" si="177"/>
        <v>-0.95151515151515154</v>
      </c>
      <c r="AK53" s="510">
        <f t="shared" si="177"/>
        <v>-0.95151515151515154</v>
      </c>
      <c r="AL53" s="58"/>
      <c r="AM53" s="272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72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72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72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72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72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hidden="1" x14ac:dyDescent="0.3">
      <c r="B54" s="1"/>
      <c r="C54" s="1"/>
      <c r="D54" s="58"/>
      <c r="E54" t="s">
        <v>189</v>
      </c>
      <c r="F54" s="132">
        <f>F51/F49-1</f>
        <v>0</v>
      </c>
      <c r="G54" s="132">
        <f t="shared" ref="G54:N54" si="178">G51/G49-1</f>
        <v>0.41025641025641035</v>
      </c>
      <c r="H54" s="132">
        <f t="shared" si="178"/>
        <v>-9.0909090909090939E-2</v>
      </c>
      <c r="I54" s="132">
        <f t="shared" si="178"/>
        <v>-7.407407407407407E-2</v>
      </c>
      <c r="J54" s="132">
        <f t="shared" si="178"/>
        <v>-6.25E-2</v>
      </c>
      <c r="K54" s="132">
        <f t="shared" si="178"/>
        <v>-5.4054054054054057E-2</v>
      </c>
      <c r="L54" s="132">
        <f t="shared" si="178"/>
        <v>-4.7619047619047672E-2</v>
      </c>
      <c r="M54" s="132">
        <f t="shared" si="178"/>
        <v>-4.2553191489361653E-2</v>
      </c>
      <c r="N54" s="132">
        <f t="shared" si="178"/>
        <v>-3.8461538461538436E-2</v>
      </c>
      <c r="O54" s="58"/>
      <c r="P54" t="s">
        <v>189</v>
      </c>
      <c r="Q54" s="182">
        <f>Q51/Q49-1</f>
        <v>-0.97425098595906046</v>
      </c>
      <c r="R54" s="182">
        <f t="shared" ref="R54:W54" si="179">R51/R49-1</f>
        <v>-0.89287297180424641</v>
      </c>
      <c r="S54" s="182">
        <f t="shared" si="179"/>
        <v>-0.95837432608436202</v>
      </c>
      <c r="T54" s="182">
        <f t="shared" si="179"/>
        <v>-0.9538423274448119</v>
      </c>
      <c r="U54" s="182">
        <f t="shared" si="179"/>
        <v>-0.9538423274448119</v>
      </c>
      <c r="V54" s="182">
        <f t="shared" si="179"/>
        <v>-0.9538423274448119</v>
      </c>
      <c r="W54" s="213">
        <f t="shared" si="179"/>
        <v>-0.9538423274448119</v>
      </c>
      <c r="X54" s="213">
        <f t="shared" ref="X54:AE54" si="180">X51/X49-1</f>
        <v>-0.9538423274448119</v>
      </c>
      <c r="Y54" s="213">
        <f t="shared" si="180"/>
        <v>-0.9538423274448119</v>
      </c>
      <c r="Z54" s="213">
        <f t="shared" si="180"/>
        <v>-0.9538423274448119</v>
      </c>
      <c r="AA54" s="213">
        <f t="shared" si="180"/>
        <v>-0.9538423274448119</v>
      </c>
      <c r="AB54" s="213">
        <f t="shared" si="180"/>
        <v>-0.9538423274448119</v>
      </c>
      <c r="AC54" s="213">
        <f t="shared" si="180"/>
        <v>-0.9538423274448119</v>
      </c>
      <c r="AD54" s="213">
        <f t="shared" si="180"/>
        <v>-0.9538423274448119</v>
      </c>
      <c r="AE54" s="213">
        <f t="shared" si="180"/>
        <v>-0.9538423274448119</v>
      </c>
      <c r="AF54" s="213">
        <f t="shared" ref="AF54:AK54" si="181">AF51/AF49-1</f>
        <v>-0.9538423274448119</v>
      </c>
      <c r="AG54" s="213">
        <f t="shared" si="181"/>
        <v>-0.9538423274448119</v>
      </c>
      <c r="AH54" s="213">
        <f t="shared" si="181"/>
        <v>-0.9538423274448119</v>
      </c>
      <c r="AI54" s="213">
        <f t="shared" si="181"/>
        <v>-0.9538423274448119</v>
      </c>
      <c r="AJ54" s="213">
        <f t="shared" si="181"/>
        <v>-0.9538423274448119</v>
      </c>
      <c r="AK54" s="510">
        <f t="shared" si="181"/>
        <v>-0.9538423274448119</v>
      </c>
      <c r="AL54" s="58"/>
      <c r="AM54" s="272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72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72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72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72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72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hidden="1" x14ac:dyDescent="0.3">
      <c r="B55" s="1"/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492"/>
      <c r="AL55" s="58"/>
      <c r="AM55" s="272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2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272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272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272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272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</row>
    <row r="56" spans="1:111" x14ac:dyDescent="0.3">
      <c r="B56" s="1"/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492"/>
      <c r="AL56" s="58"/>
      <c r="AM56" s="272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272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272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272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272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272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</row>
    <row r="57" spans="1:111" s="116" customFormat="1" x14ac:dyDescent="0.3">
      <c r="A57"/>
      <c r="B57" s="1" t="s">
        <v>215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K57" s="490"/>
      <c r="AM57" s="270"/>
      <c r="AY57" s="270"/>
      <c r="BK57" s="270"/>
      <c r="BW57" s="270"/>
      <c r="CI57" s="270"/>
      <c r="CU57" s="270"/>
    </row>
    <row r="58" spans="1:111" s="116" customFormat="1" x14ac:dyDescent="0.3">
      <c r="A58"/>
      <c r="B58" s="1" t="s">
        <v>233</v>
      </c>
      <c r="C58" s="1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AB58" s="116">
        <v>144.34</v>
      </c>
      <c r="AC58" s="116">
        <v>195.79</v>
      </c>
      <c r="AD58" s="116">
        <v>210.1</v>
      </c>
      <c r="AE58" s="116">
        <v>193.92</v>
      </c>
      <c r="AF58" s="116">
        <v>192.8</v>
      </c>
      <c r="AG58" s="116">
        <v>204.71</v>
      </c>
      <c r="AH58" s="116">
        <v>174.91</v>
      </c>
      <c r="AI58" s="116">
        <v>191.38</v>
      </c>
      <c r="AJ58" s="116">
        <v>128.31</v>
      </c>
      <c r="AK58" s="490">
        <v>231.31</v>
      </c>
      <c r="AL58" s="116">
        <f>+AL62*AL9</f>
        <v>185.26974045337877</v>
      </c>
      <c r="AM58" s="270">
        <f t="shared" ref="AM58:BL58" si="182">+AM62*AM9</f>
        <v>200.29161130095002</v>
      </c>
      <c r="AN58" s="116">
        <f t="shared" si="182"/>
        <v>269.59269351604553</v>
      </c>
      <c r="AO58" s="116">
        <f t="shared" si="182"/>
        <v>181.71191990594224</v>
      </c>
      <c r="AP58" s="116">
        <f t="shared" si="182"/>
        <v>244.80260859711851</v>
      </c>
      <c r="AQ58" s="116">
        <f t="shared" si="182"/>
        <v>375.26043321993359</v>
      </c>
      <c r="AR58" s="116">
        <f t="shared" si="182"/>
        <v>445.42219169804264</v>
      </c>
      <c r="AS58" s="116">
        <f t="shared" si="182"/>
        <v>436.53612022563084</v>
      </c>
      <c r="AT58" s="116">
        <f t="shared" si="182"/>
        <v>346.80369551258445</v>
      </c>
      <c r="AU58" s="116">
        <f t="shared" si="182"/>
        <v>315.69498512680843</v>
      </c>
      <c r="AV58" s="116">
        <f t="shared" si="182"/>
        <v>285.80129620473429</v>
      </c>
      <c r="AW58" s="116">
        <f t="shared" si="182"/>
        <v>320.59892985401859</v>
      </c>
      <c r="AX58" s="116">
        <f t="shared" si="182"/>
        <v>291.7405443554627</v>
      </c>
      <c r="AY58" s="270">
        <f t="shared" si="182"/>
        <v>348.66552861994325</v>
      </c>
      <c r="AZ58" s="116">
        <f t="shared" si="182"/>
        <v>391.74486861702519</v>
      </c>
      <c r="BA58" s="116">
        <f t="shared" si="182"/>
        <v>272.91290249164609</v>
      </c>
      <c r="BB58" s="116">
        <f t="shared" si="182"/>
        <v>361.84885583261575</v>
      </c>
      <c r="BC58" s="116">
        <f t="shared" si="182"/>
        <v>500.21417321763482</v>
      </c>
      <c r="BD58" s="116">
        <f t="shared" si="182"/>
        <v>551.62885456961737</v>
      </c>
      <c r="BE58" s="116">
        <f t="shared" si="182"/>
        <v>603.23835113679354</v>
      </c>
      <c r="BF58" s="116">
        <f t="shared" si="182"/>
        <v>486.44472897087138</v>
      </c>
      <c r="BG58" s="116">
        <f t="shared" si="182"/>
        <v>418.84648608103311</v>
      </c>
      <c r="BH58" s="116">
        <f t="shared" si="182"/>
        <v>382.19182770774614</v>
      </c>
      <c r="BI58" s="116">
        <f t="shared" si="182"/>
        <v>408.04264846525132</v>
      </c>
      <c r="BJ58" s="116">
        <f t="shared" si="182"/>
        <v>450.35964113409341</v>
      </c>
      <c r="BK58" s="270">
        <f t="shared" si="182"/>
        <v>505.98009450917954</v>
      </c>
      <c r="BL58" s="116">
        <f t="shared" si="182"/>
        <v>487.90697381614746</v>
      </c>
      <c r="BM58" s="116">
        <f t="shared" ref="BM58:CR58" si="183">+BM62*BM9</f>
        <v>357.56420543263903</v>
      </c>
      <c r="BN58" s="116">
        <f t="shared" si="183"/>
        <v>486.50693417917978</v>
      </c>
      <c r="BO58" s="116">
        <f t="shared" si="183"/>
        <v>630.85670169765956</v>
      </c>
      <c r="BP58" s="116">
        <f t="shared" si="183"/>
        <v>689.66435399215413</v>
      </c>
      <c r="BQ58" s="116">
        <f t="shared" si="183"/>
        <v>759.45007340878408</v>
      </c>
      <c r="BR58" s="116">
        <f t="shared" si="183"/>
        <v>591.73380546834744</v>
      </c>
      <c r="BS58" s="116">
        <f t="shared" si="183"/>
        <v>556.83456155680904</v>
      </c>
      <c r="BT58" s="116">
        <f t="shared" si="183"/>
        <v>487.50690912054728</v>
      </c>
      <c r="BU58" s="116">
        <f t="shared" si="183"/>
        <v>492.43328712511021</v>
      </c>
      <c r="BV58" s="116">
        <f t="shared" si="183"/>
        <v>594.47472629700314</v>
      </c>
      <c r="BW58" s="270">
        <f t="shared" si="183"/>
        <v>638.20319467808781</v>
      </c>
      <c r="BX58" s="116">
        <f t="shared" si="183"/>
        <v>612.33768725683376</v>
      </c>
      <c r="BY58" s="116">
        <f t="shared" si="183"/>
        <v>472.49827423207705</v>
      </c>
      <c r="BZ58" s="116">
        <f t="shared" si="183"/>
        <v>607.82575194284846</v>
      </c>
      <c r="CA58" s="116">
        <f t="shared" si="183"/>
        <v>703.01177053876597</v>
      </c>
      <c r="CB58" s="116">
        <f t="shared" si="183"/>
        <v>920.13617228914154</v>
      </c>
      <c r="CC58" s="116">
        <f t="shared" si="183"/>
        <v>926.46606465635909</v>
      </c>
      <c r="CD58" s="116">
        <f t="shared" si="183"/>
        <v>693.445812030669</v>
      </c>
      <c r="CE58" s="116">
        <f t="shared" si="183"/>
        <v>716.74783729323792</v>
      </c>
      <c r="CF58" s="116">
        <f t="shared" si="183"/>
        <v>575.01629096420663</v>
      </c>
      <c r="CG58" s="116">
        <f t="shared" si="183"/>
        <v>636.5465316057921</v>
      </c>
      <c r="CH58" s="116">
        <f t="shared" si="183"/>
        <v>731.58744542679585</v>
      </c>
      <c r="CI58" s="270">
        <f t="shared" si="183"/>
        <v>714.35029335564741</v>
      </c>
      <c r="CJ58" s="116">
        <f t="shared" si="183"/>
        <v>815.74292891492098</v>
      </c>
      <c r="CK58" s="116">
        <f t="shared" si="183"/>
        <v>550.7820119746699</v>
      </c>
      <c r="CL58" s="116">
        <f t="shared" si="183"/>
        <v>707.88365440189546</v>
      </c>
      <c r="CM58" s="116">
        <f t="shared" si="183"/>
        <v>886.23596376274918</v>
      </c>
      <c r="CN58" s="116">
        <f t="shared" si="183"/>
        <v>1099.5162543616718</v>
      </c>
      <c r="CO58" s="116">
        <f t="shared" si="183"/>
        <v>1061.2247649700118</v>
      </c>
      <c r="CP58" s="116">
        <f t="shared" si="183"/>
        <v>876.53983783876686</v>
      </c>
      <c r="CQ58" s="116">
        <f t="shared" si="183"/>
        <v>863.35534946685493</v>
      </c>
      <c r="CR58" s="116">
        <f t="shared" si="183"/>
        <v>664.39706158040451</v>
      </c>
      <c r="CS58" s="116">
        <f t="shared" ref="CS58:DG58" si="184">+CS62*CS9</f>
        <v>806.25517858111266</v>
      </c>
      <c r="CT58" s="116">
        <f t="shared" si="184"/>
        <v>887.97265165105625</v>
      </c>
      <c r="CU58" s="270">
        <f t="shared" si="184"/>
        <v>867.79145502262293</v>
      </c>
      <c r="CV58" s="116">
        <f t="shared" si="184"/>
        <v>988.30393310846205</v>
      </c>
      <c r="CW58" s="116">
        <f t="shared" si="184"/>
        <v>669.32595769916747</v>
      </c>
      <c r="CX58" s="116">
        <f t="shared" si="184"/>
        <v>813.63816615730821</v>
      </c>
      <c r="CY58" s="116">
        <f t="shared" si="184"/>
        <v>1103.9350419692782</v>
      </c>
      <c r="CZ58" s="116">
        <f t="shared" si="184"/>
        <v>1301.3653182171204</v>
      </c>
      <c r="DA58" s="116">
        <f t="shared" si="184"/>
        <v>1200.5105153723257</v>
      </c>
      <c r="DB58" s="116">
        <f t="shared" si="184"/>
        <v>1094.4126042634027</v>
      </c>
      <c r="DC58" s="116">
        <f t="shared" si="184"/>
        <v>988.17712698124217</v>
      </c>
      <c r="DD58" s="116">
        <f t="shared" si="184"/>
        <v>837.60954663704467</v>
      </c>
      <c r="DE58" s="116">
        <f t="shared" si="184"/>
        <v>962.97102891781674</v>
      </c>
      <c r="DF58" s="116">
        <f t="shared" si="184"/>
        <v>1010.0688912530763</v>
      </c>
      <c r="DG58" s="116">
        <f t="shared" si="184"/>
        <v>1084.0666122239977</v>
      </c>
    </row>
    <row r="59" spans="1:111" s="116" customFormat="1" x14ac:dyDescent="0.3">
      <c r="A59"/>
      <c r="B59" s="1" t="s">
        <v>234</v>
      </c>
      <c r="C59" s="1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AB59" s="116">
        <v>359.46</v>
      </c>
      <c r="AC59" s="116">
        <v>458.1</v>
      </c>
      <c r="AD59" s="116">
        <v>321.74</v>
      </c>
      <c r="AE59" s="116">
        <v>142.87</v>
      </c>
      <c r="AF59" s="116">
        <v>753.32</v>
      </c>
      <c r="AG59" s="116">
        <v>314.89999999999998</v>
      </c>
      <c r="AH59" s="116">
        <v>165.74</v>
      </c>
      <c r="AI59" s="116">
        <v>38.46</v>
      </c>
      <c r="AJ59" s="116">
        <v>28.36</v>
      </c>
      <c r="AK59" s="490">
        <v>357.18</v>
      </c>
      <c r="AL59" s="116">
        <f>+AL63*AL9</f>
        <v>245.00488244366909</v>
      </c>
      <c r="AM59" s="270">
        <f t="shared" ref="AM59:BL59" si="185">+AM63*AM9</f>
        <v>264.87014318234498</v>
      </c>
      <c r="AN59" s="116">
        <f t="shared" si="185"/>
        <v>356.51545698144935</v>
      </c>
      <c r="AO59" s="116">
        <f t="shared" si="185"/>
        <v>240.29994032604515</v>
      </c>
      <c r="AP59" s="116">
        <f t="shared" si="185"/>
        <v>323.73248969025985</v>
      </c>
      <c r="AQ59" s="116">
        <f t="shared" si="185"/>
        <v>496.2528586795645</v>
      </c>
      <c r="AR59" s="116">
        <f t="shared" si="185"/>
        <v>589.0363501763635</v>
      </c>
      <c r="AS59" s="116">
        <f t="shared" si="185"/>
        <v>577.2852088882255</v>
      </c>
      <c r="AT59" s="116">
        <f t="shared" si="185"/>
        <v>458.62102706120135</v>
      </c>
      <c r="AU59" s="116">
        <f t="shared" si="185"/>
        <v>417.48216697325756</v>
      </c>
      <c r="AV59" s="116">
        <f t="shared" si="185"/>
        <v>377.95007866656817</v>
      </c>
      <c r="AW59" s="116">
        <f t="shared" si="185"/>
        <v>423.96725406011899</v>
      </c>
      <c r="AX59" s="116">
        <f t="shared" si="185"/>
        <v>385.80427434586295</v>
      </c>
      <c r="AY59" s="270">
        <f t="shared" si="185"/>
        <v>461.08315714505574</v>
      </c>
      <c r="AZ59" s="116">
        <f t="shared" si="185"/>
        <v>518.05224775805789</v>
      </c>
      <c r="BA59" s="116">
        <f t="shared" si="185"/>
        <v>360.90617619854748</v>
      </c>
      <c r="BB59" s="116">
        <f t="shared" si="185"/>
        <v>478.51708632341524</v>
      </c>
      <c r="BC59" s="116">
        <f t="shared" si="185"/>
        <v>661.49450204839809</v>
      </c>
      <c r="BD59" s="116">
        <f t="shared" si="185"/>
        <v>729.48643602366633</v>
      </c>
      <c r="BE59" s="116">
        <f t="shared" si="185"/>
        <v>797.73599803241643</v>
      </c>
      <c r="BF59" s="116">
        <f t="shared" si="185"/>
        <v>643.28547848773815</v>
      </c>
      <c r="BG59" s="116">
        <f t="shared" si="185"/>
        <v>553.8920378098685</v>
      </c>
      <c r="BH59" s="116">
        <f t="shared" si="185"/>
        <v>505.41909104703819</v>
      </c>
      <c r="BI59" s="116">
        <f t="shared" si="185"/>
        <v>539.60479932981468</v>
      </c>
      <c r="BJ59" s="116">
        <f t="shared" si="185"/>
        <v>595.56574464569712</v>
      </c>
      <c r="BK59" s="270">
        <f t="shared" si="185"/>
        <v>669.11948638074171</v>
      </c>
      <c r="BL59" s="116">
        <f t="shared" si="185"/>
        <v>645.21918404345399</v>
      </c>
      <c r="BM59" s="116">
        <f t="shared" ref="BM59:CR59" si="186">+BM63*BM9</f>
        <v>472.85096801942444</v>
      </c>
      <c r="BN59" s="116">
        <f t="shared" si="186"/>
        <v>643.36774005787731</v>
      </c>
      <c r="BO59" s="116">
        <f t="shared" si="186"/>
        <v>834.25912758338484</v>
      </c>
      <c r="BP59" s="116">
        <f t="shared" si="186"/>
        <v>912.02769303796038</v>
      </c>
      <c r="BQ59" s="116">
        <f t="shared" si="186"/>
        <v>1004.3139020005125</v>
      </c>
      <c r="BR59" s="116">
        <f t="shared" si="186"/>
        <v>782.52212742317511</v>
      </c>
      <c r="BS59" s="116">
        <f t="shared" si="186"/>
        <v>736.37058032759819</v>
      </c>
      <c r="BT59" s="116">
        <f t="shared" si="186"/>
        <v>644.6901294688887</v>
      </c>
      <c r="BU59" s="116">
        <f t="shared" si="186"/>
        <v>651.20488282757196</v>
      </c>
      <c r="BV59" s="116">
        <f t="shared" si="186"/>
        <v>786.14678293231998</v>
      </c>
      <c r="BW59" s="270">
        <f t="shared" si="186"/>
        <v>843.97429555759595</v>
      </c>
      <c r="BX59" s="116">
        <f t="shared" si="186"/>
        <v>809.76916529950665</v>
      </c>
      <c r="BY59" s="116">
        <f t="shared" si="186"/>
        <v>624.84237226098708</v>
      </c>
      <c r="BZ59" s="116">
        <f t="shared" si="186"/>
        <v>803.80248030015787</v>
      </c>
      <c r="CA59" s="116">
        <f t="shared" si="186"/>
        <v>929.67861765159</v>
      </c>
      <c r="CB59" s="116">
        <f t="shared" si="186"/>
        <v>1216.8088224887317</v>
      </c>
      <c r="CC59" s="116">
        <f t="shared" si="186"/>
        <v>1225.1796148885921</v>
      </c>
      <c r="CD59" s="116">
        <f t="shared" si="186"/>
        <v>917.02837841661312</v>
      </c>
      <c r="CE59" s="116">
        <f t="shared" si="186"/>
        <v>947.84350206381089</v>
      </c>
      <c r="CF59" s="116">
        <f t="shared" si="186"/>
        <v>760.41450927779283</v>
      </c>
      <c r="CG59" s="116">
        <f t="shared" si="186"/>
        <v>841.78348695451098</v>
      </c>
      <c r="CH59" s="116">
        <f t="shared" si="186"/>
        <v>967.46773447961323</v>
      </c>
      <c r="CI59" s="270">
        <f t="shared" si="186"/>
        <v>944.67293589825442</v>
      </c>
      <c r="CJ59" s="116">
        <f t="shared" si="186"/>
        <v>1078.7568434757293</v>
      </c>
      <c r="CK59" s="116">
        <f t="shared" si="186"/>
        <v>728.36655228055929</v>
      </c>
      <c r="CL59" s="116">
        <f t="shared" si="186"/>
        <v>936.12130672884723</v>
      </c>
      <c r="CM59" s="116">
        <f t="shared" si="186"/>
        <v>1171.9784223138329</v>
      </c>
      <c r="CN59" s="116">
        <f t="shared" si="186"/>
        <v>1454.0250878830004</v>
      </c>
      <c r="CO59" s="116">
        <f t="shared" si="186"/>
        <v>1403.3875588723879</v>
      </c>
      <c r="CP59" s="116">
        <f t="shared" si="186"/>
        <v>1159.1560467529296</v>
      </c>
      <c r="CQ59" s="116">
        <f t="shared" si="186"/>
        <v>1141.7205820314086</v>
      </c>
      <c r="CR59" s="116">
        <f t="shared" si="186"/>
        <v>878.61365579765697</v>
      </c>
      <c r="CS59" s="116">
        <f t="shared" ref="CS59:DG59" si="187">+CS63*CS9</f>
        <v>1066.2100284939568</v>
      </c>
      <c r="CT59" s="116">
        <f t="shared" si="187"/>
        <v>1174.2750575380996</v>
      </c>
      <c r="CU59" s="270">
        <f t="shared" si="187"/>
        <v>1147.5869880485973</v>
      </c>
      <c r="CV59" s="116">
        <f t="shared" si="187"/>
        <v>1306.9554065186724</v>
      </c>
      <c r="CW59" s="116">
        <f t="shared" si="187"/>
        <v>885.13173916733967</v>
      </c>
      <c r="CX59" s="116">
        <f t="shared" si="187"/>
        <v>1075.9734577445313</v>
      </c>
      <c r="CY59" s="116">
        <f t="shared" si="187"/>
        <v>1459.8685922550358</v>
      </c>
      <c r="CZ59" s="116">
        <f t="shared" si="187"/>
        <v>1720.9548414425865</v>
      </c>
      <c r="DA59" s="116">
        <f t="shared" si="187"/>
        <v>1587.5821759743885</v>
      </c>
      <c r="DB59" s="116">
        <f t="shared" si="187"/>
        <v>1447.2759059102721</v>
      </c>
      <c r="DC59" s="116">
        <f t="shared" si="187"/>
        <v>1306.7877152366711</v>
      </c>
      <c r="DD59" s="116">
        <f t="shared" si="187"/>
        <v>1107.6737518242771</v>
      </c>
      <c r="DE59" s="116">
        <f t="shared" si="187"/>
        <v>1273.4546027824699</v>
      </c>
      <c r="DF59" s="116">
        <f t="shared" si="187"/>
        <v>1335.7378779495884</v>
      </c>
      <c r="DG59" s="116">
        <f t="shared" si="187"/>
        <v>1433.59413274443</v>
      </c>
    </row>
    <row r="60" spans="1:111" x14ac:dyDescent="0.3">
      <c r="B60" s="1" t="s">
        <v>341</v>
      </c>
      <c r="C60" s="1"/>
      <c r="D60" s="116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1"/>
      <c r="AF60" s="301"/>
      <c r="AG60" s="301">
        <v>765</v>
      </c>
      <c r="AH60" s="301">
        <v>394</v>
      </c>
      <c r="AI60" s="301">
        <v>630</v>
      </c>
      <c r="AJ60" s="301">
        <v>210</v>
      </c>
      <c r="AK60" s="511">
        <v>475</v>
      </c>
      <c r="AL60" s="303">
        <f>+'People Plan'!M13</f>
        <v>540</v>
      </c>
      <c r="AM60" s="302">
        <f>+'People Plan'!N13</f>
        <v>540</v>
      </c>
      <c r="AN60" s="303">
        <f>+'People Plan'!O13</f>
        <v>852.5280270899998</v>
      </c>
      <c r="AO60" s="301">
        <f>+'People Plan'!P13</f>
        <v>300</v>
      </c>
      <c r="AP60" s="301">
        <f>+'People Plan'!Q13</f>
        <v>699.65218155376192</v>
      </c>
      <c r="AQ60" s="301">
        <f>+'People Plan'!R13</f>
        <v>1624.1613355665481</v>
      </c>
      <c r="AR60" s="301">
        <f>+'People Plan'!S13</f>
        <v>2056.8358579301639</v>
      </c>
      <c r="AS60" s="301">
        <f>+'People Plan'!T13</f>
        <v>1882.0371069664989</v>
      </c>
      <c r="AT60" s="301">
        <f>+'People Plan'!U13</f>
        <v>1088.6739238678297</v>
      </c>
      <c r="AU60" s="301">
        <f>+'People Plan'!V13</f>
        <v>1136.8322896289542</v>
      </c>
      <c r="AV60" s="301">
        <f>+'People Plan'!W13</f>
        <v>712.48346689982407</v>
      </c>
      <c r="AW60" s="301">
        <f>+'People Plan'!X13</f>
        <v>1167.0740051812404</v>
      </c>
      <c r="AX60" s="301">
        <f>+'People Plan'!Y13</f>
        <v>989.10970621532238</v>
      </c>
      <c r="AY60" s="302">
        <f>+'People Plan'!Z13</f>
        <v>1340.1555025500193</v>
      </c>
      <c r="AZ60" s="301">
        <f>+'People Plan'!AA13</f>
        <v>1490.7788423003142</v>
      </c>
      <c r="BA60" s="301">
        <f>+'People Plan'!AB13</f>
        <v>552.86013205549625</v>
      </c>
      <c r="BB60" s="301">
        <f>+'People Plan'!AC13</f>
        <v>1315.194886532528</v>
      </c>
      <c r="BC60" s="301">
        <f>+'People Plan'!AD13</f>
        <v>2247.8360217476029</v>
      </c>
      <c r="BD60" s="301">
        <f>+'People Plan'!AE13</f>
        <v>2549.8024813361253</v>
      </c>
      <c r="BE60" s="301">
        <f>+'People Plan'!AF13</f>
        <v>2732.9131211326953</v>
      </c>
      <c r="BF60" s="301">
        <f>+'People Plan'!AG13</f>
        <v>1806.9659235507115</v>
      </c>
      <c r="BG60" s="301">
        <f>+'People Plan'!AH13</f>
        <v>1649.9508775931747</v>
      </c>
      <c r="BH60" s="301">
        <f>+'People Plan'!AI13</f>
        <v>1194.6723399195873</v>
      </c>
      <c r="BI60" s="301">
        <f>+'People Plan'!AJ13</f>
        <v>1586.4982506582198</v>
      </c>
      <c r="BJ60" s="301">
        <f>+'People Plan'!AK13</f>
        <v>1835.0325626607382</v>
      </c>
      <c r="BK60" s="302">
        <f>+'People Plan'!AL13</f>
        <v>2161.7001786944138</v>
      </c>
      <c r="BL60" s="301">
        <f>+'People Plan'!AM13</f>
        <v>1919.0989676884406</v>
      </c>
      <c r="BM60" s="301">
        <f>+'People Plan'!AN13</f>
        <v>950.02901433473437</v>
      </c>
      <c r="BN60" s="301">
        <f>+'People Plan'!AO13</f>
        <v>1911.2678709158586</v>
      </c>
      <c r="BO60" s="301">
        <f>+'People Plan'!AP13</f>
        <v>2838.685724445445</v>
      </c>
      <c r="BP60" s="301">
        <f>+'People Plan'!AQ13</f>
        <v>3167.6252801025494</v>
      </c>
      <c r="BQ60" s="301">
        <f>+'People Plan'!AR13</f>
        <v>3437.9704586715397</v>
      </c>
      <c r="BR60" s="301">
        <f>+'People Plan'!AS13</f>
        <v>2259.8525012240225</v>
      </c>
      <c r="BS60" s="301">
        <f>+'People Plan'!AT13</f>
        <v>2304.6442020125096</v>
      </c>
      <c r="BT60" s="301">
        <f>+'People Plan'!AU13</f>
        <v>1676.8612129393509</v>
      </c>
      <c r="BU60" s="301">
        <f>+'People Plan'!AV13</f>
        <v>1944.4168205617204</v>
      </c>
      <c r="BV60" s="301">
        <f>+'People Plan'!AW13</f>
        <v>2515.1837930592133</v>
      </c>
      <c r="BW60" s="302">
        <f>+'People Plan'!AX13</f>
        <v>2759.7782020794543</v>
      </c>
      <c r="BX60" s="301">
        <f>+'People Plan'!AY13</f>
        <v>2451.9999495447641</v>
      </c>
      <c r="BY60" s="301">
        <f>+'People Plan'!AZ13</f>
        <v>1467.0577914446706</v>
      </c>
      <c r="BZ60" s="301">
        <f>+'People Plan'!BA13</f>
        <v>2427.964302102414</v>
      </c>
      <c r="CA60" s="301">
        <f>+'People Plan'!BB13</f>
        <v>3055.0322064938964</v>
      </c>
      <c r="CB60" s="301">
        <f>+'People Plan'!BC13</f>
        <v>4211.681229237447</v>
      </c>
      <c r="CC60" s="301">
        <f>+'People Plan'!BD13</f>
        <v>4125.4013627719141</v>
      </c>
      <c r="CD60" s="301">
        <f>+'People Plan'!BE13</f>
        <v>2644.0731412262517</v>
      </c>
      <c r="CE60" s="301">
        <f>+'People Plan'!BF13</f>
        <v>3008.2059633808171</v>
      </c>
      <c r="CF60" s="301">
        <f>+'People Plan'!BG13</f>
        <v>2013.1841729609723</v>
      </c>
      <c r="CG60" s="301">
        <f>+'People Plan'!BH13</f>
        <v>2580.9635111354401</v>
      </c>
      <c r="CH60" s="301">
        <f>+'People Plan'!BI13</f>
        <v>3087.2584241231643</v>
      </c>
      <c r="CI60" s="302">
        <f>+'People Plan'!BJ13</f>
        <v>2995.4339449893196</v>
      </c>
      <c r="CJ60" s="301">
        <f>+'People Plan'!BK13</f>
        <v>3328.6335993517027</v>
      </c>
      <c r="CK60" s="301">
        <f>+'People Plan'!BL13</f>
        <v>1744.3667788932107</v>
      </c>
      <c r="CL60" s="301">
        <f>+'People Plan'!BM13</f>
        <v>2781.4146144503184</v>
      </c>
      <c r="CM60" s="301">
        <f>+'People Plan'!BN13</f>
        <v>3806.2767148483499</v>
      </c>
      <c r="CN60" s="301">
        <f>+'People Plan'!BO13</f>
        <v>4888.3442945530542</v>
      </c>
      <c r="CO60" s="301">
        <f>+'People Plan'!BP13</f>
        <v>4574.0742139329977</v>
      </c>
      <c r="CP60" s="301">
        <f>+'People Plan'!BQ13</f>
        <v>3397.0838734394556</v>
      </c>
      <c r="CQ60" s="301">
        <f>+'People Plan'!BR13</f>
        <v>3570.1929882940117</v>
      </c>
      <c r="CR60" s="301">
        <f>+'People Plan'!BS13</f>
        <v>2320.7874195425456</v>
      </c>
      <c r="CS60" s="301">
        <f>+'People Plan'!BT13</f>
        <v>3280.49794175429</v>
      </c>
      <c r="CT60" s="301">
        <f>+'People Plan'!BU13</f>
        <v>3695.0877196286124</v>
      </c>
      <c r="CU60" s="302">
        <f>+'People Plan'!BV13</f>
        <v>3592.6993623643248</v>
      </c>
      <c r="CV60" s="301">
        <f>+'People Plan'!BW13</f>
        <v>3965.3464607904261</v>
      </c>
      <c r="CW60" s="301">
        <f>+'People Plan'!BX13</f>
        <v>2184.0894699880819</v>
      </c>
      <c r="CX60" s="301">
        <f>+'People Plan'!BY13</f>
        <v>3121.385889462922</v>
      </c>
      <c r="CY60" s="301">
        <f>+'People Plan'!BZ13</f>
        <v>4644.0598160221844</v>
      </c>
      <c r="CZ60" s="301">
        <f>+'People Plan'!CA13</f>
        <v>5598.0153142743011</v>
      </c>
      <c r="DA60" s="301">
        <f>+'People Plan'!CB13</f>
        <v>4990.6990042968609</v>
      </c>
      <c r="DB60" s="301">
        <f>+'People Plan'!CC13</f>
        <v>4238.0487280628076</v>
      </c>
      <c r="DC60" s="301">
        <f>+'People Plan'!CD13</f>
        <v>3964.7337513085163</v>
      </c>
      <c r="DD60" s="301">
        <f>+'People Plan'!CE13</f>
        <v>2997.212249248953</v>
      </c>
      <c r="DE60" s="301">
        <f>+'People Plan'!CF13</f>
        <v>3842.9414087455057</v>
      </c>
      <c r="DF60" s="301">
        <f>+'People Plan'!CG13</f>
        <v>4070.5116962643297</v>
      </c>
      <c r="DG60" s="301">
        <f>+'People Plan'!CH13</f>
        <v>4428.0583406792994</v>
      </c>
    </row>
    <row r="61" spans="1:111" s="56" customFormat="1" x14ac:dyDescent="0.3">
      <c r="A61" s="3"/>
      <c r="B61" s="4" t="s">
        <v>218</v>
      </c>
      <c r="C61" s="4"/>
      <c r="V61" s="56">
        <f t="shared" ref="V61:AA61" si="188">+SUM(V58:V59)</f>
        <v>0</v>
      </c>
      <c r="W61" s="56">
        <f t="shared" si="188"/>
        <v>0</v>
      </c>
      <c r="X61" s="56">
        <f t="shared" si="188"/>
        <v>0</v>
      </c>
      <c r="Y61" s="56">
        <f t="shared" si="188"/>
        <v>0</v>
      </c>
      <c r="Z61" s="56">
        <f t="shared" si="188"/>
        <v>0</v>
      </c>
      <c r="AA61" s="56">
        <f t="shared" si="188"/>
        <v>0</v>
      </c>
      <c r="AB61" s="56">
        <f>SUM(AB58:AB60)</f>
        <v>503.79999999999995</v>
      </c>
      <c r="AC61" s="56">
        <f t="shared" ref="AC61:CN61" si="189">SUM(AC58:AC60)</f>
        <v>653.89</v>
      </c>
      <c r="AD61" s="56">
        <f t="shared" si="189"/>
        <v>531.84</v>
      </c>
      <c r="AE61" s="56">
        <f t="shared" si="189"/>
        <v>336.78999999999996</v>
      </c>
      <c r="AF61" s="56">
        <f t="shared" si="189"/>
        <v>946.12000000000012</v>
      </c>
      <c r="AG61" s="56">
        <f t="shared" si="189"/>
        <v>1284.6100000000001</v>
      </c>
      <c r="AH61" s="56">
        <f>SUM(AH58:AH60)</f>
        <v>734.65</v>
      </c>
      <c r="AI61" s="56">
        <f>SUM(AI58:AI60)</f>
        <v>859.84</v>
      </c>
      <c r="AJ61" s="56">
        <f>SUM(AJ58:AJ60)</f>
        <v>366.67</v>
      </c>
      <c r="AK61" s="491">
        <f>SUM(AK58:AK60)</f>
        <v>1063.49</v>
      </c>
      <c r="AL61" s="56">
        <f>SUM(AL58:AL60)</f>
        <v>970.27462289704783</v>
      </c>
      <c r="AM61" s="271">
        <f t="shared" si="189"/>
        <v>1005.161754483295</v>
      </c>
      <c r="AN61" s="56">
        <f t="shared" si="189"/>
        <v>1478.6361775874948</v>
      </c>
      <c r="AO61" s="56">
        <f t="shared" si="189"/>
        <v>722.01186023198738</v>
      </c>
      <c r="AP61" s="56">
        <f t="shared" si="189"/>
        <v>1268.1872798411403</v>
      </c>
      <c r="AQ61" s="56">
        <f t="shared" si="189"/>
        <v>2495.6746274660463</v>
      </c>
      <c r="AR61" s="56">
        <f t="shared" si="189"/>
        <v>3091.2943998045703</v>
      </c>
      <c r="AS61" s="56">
        <f t="shared" si="189"/>
        <v>2895.8584360803552</v>
      </c>
      <c r="AT61" s="56">
        <f t="shared" si="189"/>
        <v>1894.0986464416155</v>
      </c>
      <c r="AU61" s="56">
        <f t="shared" si="189"/>
        <v>1870.0094417290202</v>
      </c>
      <c r="AV61" s="56">
        <f t="shared" si="189"/>
        <v>1376.2348417711264</v>
      </c>
      <c r="AW61" s="56">
        <f t="shared" si="189"/>
        <v>1911.640189095378</v>
      </c>
      <c r="AX61" s="56">
        <f t="shared" si="189"/>
        <v>1666.6545249166479</v>
      </c>
      <c r="AY61" s="271">
        <f t="shared" si="189"/>
        <v>2149.9041883150185</v>
      </c>
      <c r="AZ61" s="56">
        <f t="shared" si="189"/>
        <v>2400.5759586753975</v>
      </c>
      <c r="BA61" s="56">
        <f t="shared" si="189"/>
        <v>1186.6792107456899</v>
      </c>
      <c r="BB61" s="56">
        <f t="shared" si="189"/>
        <v>2155.560828688559</v>
      </c>
      <c r="BC61" s="56">
        <f t="shared" si="189"/>
        <v>3409.5446970136359</v>
      </c>
      <c r="BD61" s="56">
        <f t="shared" si="189"/>
        <v>3830.9177719294089</v>
      </c>
      <c r="BE61" s="56">
        <f t="shared" si="189"/>
        <v>4133.8874703019055</v>
      </c>
      <c r="BF61" s="56">
        <f t="shared" si="189"/>
        <v>2936.6961310093211</v>
      </c>
      <c r="BG61" s="56">
        <f t="shared" si="189"/>
        <v>2622.6894014840764</v>
      </c>
      <c r="BH61" s="56">
        <f t="shared" si="189"/>
        <v>2082.2832586743716</v>
      </c>
      <c r="BI61" s="56">
        <f t="shared" si="189"/>
        <v>2534.1456984532861</v>
      </c>
      <c r="BJ61" s="56">
        <f t="shared" si="189"/>
        <v>2880.9579484405285</v>
      </c>
      <c r="BK61" s="271">
        <f t="shared" si="189"/>
        <v>3336.7997595843353</v>
      </c>
      <c r="BL61" s="56">
        <f t="shared" si="189"/>
        <v>3052.2251255480419</v>
      </c>
      <c r="BM61" s="56">
        <f t="shared" si="189"/>
        <v>1780.444187786798</v>
      </c>
      <c r="BN61" s="56">
        <f t="shared" si="189"/>
        <v>3041.1425451529158</v>
      </c>
      <c r="BO61" s="56">
        <f t="shared" si="189"/>
        <v>4303.8015537264891</v>
      </c>
      <c r="BP61" s="56">
        <f t="shared" si="189"/>
        <v>4769.3173271326641</v>
      </c>
      <c r="BQ61" s="56">
        <f t="shared" si="189"/>
        <v>5201.7344340808359</v>
      </c>
      <c r="BR61" s="56">
        <f t="shared" si="189"/>
        <v>3634.1084341155452</v>
      </c>
      <c r="BS61" s="56">
        <f t="shared" si="189"/>
        <v>3597.8493438969167</v>
      </c>
      <c r="BT61" s="56">
        <f t="shared" si="189"/>
        <v>2809.058251528787</v>
      </c>
      <c r="BU61" s="56">
        <f t="shared" si="189"/>
        <v>3088.0549905144026</v>
      </c>
      <c r="BV61" s="56">
        <f t="shared" si="189"/>
        <v>3895.8053022885365</v>
      </c>
      <c r="BW61" s="271">
        <f t="shared" si="189"/>
        <v>4241.9556923151376</v>
      </c>
      <c r="BX61" s="56">
        <f t="shared" si="189"/>
        <v>3874.1068021011047</v>
      </c>
      <c r="BY61" s="56">
        <f t="shared" si="189"/>
        <v>2564.3984379377343</v>
      </c>
      <c r="BZ61" s="56">
        <f t="shared" si="189"/>
        <v>3839.5925343454201</v>
      </c>
      <c r="CA61" s="56">
        <f t="shared" si="189"/>
        <v>4687.7225946842518</v>
      </c>
      <c r="CB61" s="56">
        <f t="shared" si="189"/>
        <v>6348.6262240153201</v>
      </c>
      <c r="CC61" s="56">
        <f t="shared" si="189"/>
        <v>6277.0470423168654</v>
      </c>
      <c r="CD61" s="56">
        <f t="shared" si="189"/>
        <v>4254.5473316735333</v>
      </c>
      <c r="CE61" s="56">
        <f t="shared" si="189"/>
        <v>4672.7973027378657</v>
      </c>
      <c r="CF61" s="56">
        <f t="shared" si="189"/>
        <v>3348.6149732029717</v>
      </c>
      <c r="CG61" s="56">
        <f t="shared" si="189"/>
        <v>4059.293529695743</v>
      </c>
      <c r="CH61" s="56">
        <f t="shared" si="189"/>
        <v>4786.313604029574</v>
      </c>
      <c r="CI61" s="271">
        <f t="shared" si="189"/>
        <v>4654.4571742432217</v>
      </c>
      <c r="CJ61" s="56">
        <f t="shared" si="189"/>
        <v>5223.1333717423531</v>
      </c>
      <c r="CK61" s="56">
        <f t="shared" si="189"/>
        <v>3023.51534314844</v>
      </c>
      <c r="CL61" s="56">
        <f t="shared" si="189"/>
        <v>4425.4195755810615</v>
      </c>
      <c r="CM61" s="56">
        <f t="shared" si="189"/>
        <v>5864.4911009249317</v>
      </c>
      <c r="CN61" s="56">
        <f t="shared" si="189"/>
        <v>7441.885636797726</v>
      </c>
      <c r="CO61" s="56">
        <f t="shared" ref="CO61:DG61" si="190">SUM(CO58:CO60)</f>
        <v>7038.6865377753975</v>
      </c>
      <c r="CP61" s="56">
        <f t="shared" si="190"/>
        <v>5432.7797580311526</v>
      </c>
      <c r="CQ61" s="56">
        <f t="shared" si="190"/>
        <v>5575.2689197922755</v>
      </c>
      <c r="CR61" s="56">
        <f t="shared" si="190"/>
        <v>3863.7981369206072</v>
      </c>
      <c r="CS61" s="56">
        <f t="shared" si="190"/>
        <v>5152.9631488293599</v>
      </c>
      <c r="CT61" s="56">
        <f t="shared" si="190"/>
        <v>5757.3354288177688</v>
      </c>
      <c r="CU61" s="271">
        <f t="shared" si="190"/>
        <v>5608.0778054355451</v>
      </c>
      <c r="CV61" s="56">
        <f t="shared" si="190"/>
        <v>6260.6058004175611</v>
      </c>
      <c r="CW61" s="56">
        <f t="shared" si="190"/>
        <v>3738.5471668545888</v>
      </c>
      <c r="CX61" s="56">
        <f t="shared" si="190"/>
        <v>5010.9975133647613</v>
      </c>
      <c r="CY61" s="56">
        <f t="shared" si="190"/>
        <v>7207.8634502464984</v>
      </c>
      <c r="CZ61" s="56">
        <f t="shared" si="190"/>
        <v>8620.3354739340084</v>
      </c>
      <c r="DA61" s="56">
        <f t="shared" si="190"/>
        <v>7778.7916956435747</v>
      </c>
      <c r="DB61" s="56">
        <f t="shared" si="190"/>
        <v>6779.7372382364829</v>
      </c>
      <c r="DC61" s="56">
        <f t="shared" si="190"/>
        <v>6259.6985935264292</v>
      </c>
      <c r="DD61" s="56">
        <f t="shared" si="190"/>
        <v>4942.4955477102749</v>
      </c>
      <c r="DE61" s="56">
        <f t="shared" si="190"/>
        <v>6079.3670404457916</v>
      </c>
      <c r="DF61" s="56">
        <f t="shared" si="190"/>
        <v>6416.3184654669949</v>
      </c>
      <c r="DG61" s="56">
        <f t="shared" si="190"/>
        <v>6945.7190856477273</v>
      </c>
    </row>
    <row r="62" spans="1:111" s="578" customFormat="1" x14ac:dyDescent="0.3">
      <c r="A62" s="576"/>
      <c r="B62" s="577"/>
      <c r="C62" s="577" t="s">
        <v>235</v>
      </c>
      <c r="W62" s="579" t="e">
        <f t="shared" ref="W62:AF62" si="191">+W58/W13</f>
        <v>#DIV/0!</v>
      </c>
      <c r="X62" s="579" t="e">
        <f t="shared" si="191"/>
        <v>#DIV/0!</v>
      </c>
      <c r="Y62" s="579" t="e">
        <f t="shared" si="191"/>
        <v>#DIV/0!</v>
      </c>
      <c r="Z62" s="579" t="e">
        <f t="shared" si="191"/>
        <v>#DIV/0!</v>
      </c>
      <c r="AA62" s="579" t="e">
        <f t="shared" si="191"/>
        <v>#DIV/0!</v>
      </c>
      <c r="AB62" s="579">
        <f t="shared" si="191"/>
        <v>2.5196822903028715E-2</v>
      </c>
      <c r="AC62" s="579">
        <f t="shared" si="191"/>
        <v>2.9022049286640726E-2</v>
      </c>
      <c r="AD62" s="579">
        <f t="shared" si="191"/>
        <v>2.7502699872369668E-2</v>
      </c>
      <c r="AE62" s="579">
        <f t="shared" si="191"/>
        <v>2.4807470896763464E-2</v>
      </c>
      <c r="AF62" s="579">
        <f t="shared" si="191"/>
        <v>2.3956262425447319E-2</v>
      </c>
      <c r="AG62" s="579">
        <f>+AG58/AG13</f>
        <v>2.8614760972882305E-2</v>
      </c>
      <c r="AH62" s="579">
        <f>+AH58/AH13</f>
        <v>2.9076552240046547E-2</v>
      </c>
      <c r="AI62" s="579">
        <f>+AI58/AI13</f>
        <v>2.6234407128169979E-2</v>
      </c>
      <c r="AJ62" s="579">
        <f>+AJ58/AJ13</f>
        <v>3.1272239824518648E-2</v>
      </c>
      <c r="AK62" s="580">
        <f>+AK58/AK13</f>
        <v>3.0051968299337404E-2</v>
      </c>
      <c r="AL62" s="581">
        <f>+AVERAGE(AF62:AK62)</f>
        <v>2.8201031815067033E-2</v>
      </c>
      <c r="AM62" s="582">
        <f t="shared" ref="AM62:CT62" si="192">+AL62</f>
        <v>2.8201031815067033E-2</v>
      </c>
      <c r="AN62" s="579">
        <f t="shared" si="192"/>
        <v>2.8201031815067033E-2</v>
      </c>
      <c r="AO62" s="579">
        <f t="shared" si="192"/>
        <v>2.8201031815067033E-2</v>
      </c>
      <c r="AP62" s="579">
        <f t="shared" si="192"/>
        <v>2.8201031815067033E-2</v>
      </c>
      <c r="AQ62" s="579">
        <f t="shared" si="192"/>
        <v>2.8201031815067033E-2</v>
      </c>
      <c r="AR62" s="579">
        <f t="shared" si="192"/>
        <v>2.8201031815067033E-2</v>
      </c>
      <c r="AS62" s="579">
        <f t="shared" si="192"/>
        <v>2.8201031815067033E-2</v>
      </c>
      <c r="AT62" s="579">
        <f t="shared" si="192"/>
        <v>2.8201031815067033E-2</v>
      </c>
      <c r="AU62" s="579">
        <f t="shared" si="192"/>
        <v>2.8201031815067033E-2</v>
      </c>
      <c r="AV62" s="579">
        <f t="shared" si="192"/>
        <v>2.8201031815067033E-2</v>
      </c>
      <c r="AW62" s="579">
        <f t="shared" si="192"/>
        <v>2.8201031815067033E-2</v>
      </c>
      <c r="AX62" s="579">
        <f t="shared" si="192"/>
        <v>2.8201031815067033E-2</v>
      </c>
      <c r="AY62" s="582">
        <f t="shared" si="192"/>
        <v>2.8201031815067033E-2</v>
      </c>
      <c r="AZ62" s="579">
        <f t="shared" si="192"/>
        <v>2.8201031815067033E-2</v>
      </c>
      <c r="BA62" s="579">
        <f t="shared" si="192"/>
        <v>2.8201031815067033E-2</v>
      </c>
      <c r="BB62" s="579">
        <f t="shared" si="192"/>
        <v>2.8201031815067033E-2</v>
      </c>
      <c r="BC62" s="579">
        <f t="shared" si="192"/>
        <v>2.8201031815067033E-2</v>
      </c>
      <c r="BD62" s="579">
        <f t="shared" si="192"/>
        <v>2.8201031815067033E-2</v>
      </c>
      <c r="BE62" s="579">
        <f t="shared" si="192"/>
        <v>2.8201031815067033E-2</v>
      </c>
      <c r="BF62" s="579">
        <f t="shared" si="192"/>
        <v>2.8201031815067033E-2</v>
      </c>
      <c r="BG62" s="579">
        <f t="shared" si="192"/>
        <v>2.8201031815067033E-2</v>
      </c>
      <c r="BH62" s="579">
        <f t="shared" si="192"/>
        <v>2.8201031815067033E-2</v>
      </c>
      <c r="BI62" s="579">
        <f t="shared" si="192"/>
        <v>2.8201031815067033E-2</v>
      </c>
      <c r="BJ62" s="579">
        <f t="shared" si="192"/>
        <v>2.8201031815067033E-2</v>
      </c>
      <c r="BK62" s="582">
        <f t="shared" si="192"/>
        <v>2.8201031815067033E-2</v>
      </c>
      <c r="BL62" s="579">
        <f t="shared" si="192"/>
        <v>2.8201031815067033E-2</v>
      </c>
      <c r="BM62" s="579">
        <f t="shared" si="192"/>
        <v>2.8201031815067033E-2</v>
      </c>
      <c r="BN62" s="579">
        <f t="shared" si="192"/>
        <v>2.8201031815067033E-2</v>
      </c>
      <c r="BO62" s="579">
        <f t="shared" si="192"/>
        <v>2.8201031815067033E-2</v>
      </c>
      <c r="BP62" s="579">
        <f t="shared" si="192"/>
        <v>2.8201031815067033E-2</v>
      </c>
      <c r="BQ62" s="579">
        <f t="shared" si="192"/>
        <v>2.8201031815067033E-2</v>
      </c>
      <c r="BR62" s="579">
        <f t="shared" si="192"/>
        <v>2.8201031815067033E-2</v>
      </c>
      <c r="BS62" s="579">
        <f t="shared" si="192"/>
        <v>2.8201031815067033E-2</v>
      </c>
      <c r="BT62" s="579">
        <f t="shared" si="192"/>
        <v>2.8201031815067033E-2</v>
      </c>
      <c r="BU62" s="579">
        <f t="shared" si="192"/>
        <v>2.8201031815067033E-2</v>
      </c>
      <c r="BV62" s="579">
        <f t="shared" si="192"/>
        <v>2.8201031815067033E-2</v>
      </c>
      <c r="BW62" s="582">
        <f t="shared" si="192"/>
        <v>2.8201031815067033E-2</v>
      </c>
      <c r="BX62" s="579">
        <f t="shared" si="192"/>
        <v>2.8201031815067033E-2</v>
      </c>
      <c r="BY62" s="579">
        <f t="shared" si="192"/>
        <v>2.8201031815067033E-2</v>
      </c>
      <c r="BZ62" s="579">
        <f t="shared" si="192"/>
        <v>2.8201031815067033E-2</v>
      </c>
      <c r="CA62" s="579">
        <f t="shared" si="192"/>
        <v>2.8201031815067033E-2</v>
      </c>
      <c r="CB62" s="579">
        <f t="shared" si="192"/>
        <v>2.8201031815067033E-2</v>
      </c>
      <c r="CC62" s="579">
        <f t="shared" si="192"/>
        <v>2.8201031815067033E-2</v>
      </c>
      <c r="CD62" s="579">
        <f t="shared" si="192"/>
        <v>2.8201031815067033E-2</v>
      </c>
      <c r="CE62" s="579">
        <f t="shared" si="192"/>
        <v>2.8201031815067033E-2</v>
      </c>
      <c r="CF62" s="579">
        <f t="shared" si="192"/>
        <v>2.8201031815067033E-2</v>
      </c>
      <c r="CG62" s="579">
        <f t="shared" si="192"/>
        <v>2.8201031815067033E-2</v>
      </c>
      <c r="CH62" s="579">
        <f t="shared" si="192"/>
        <v>2.8201031815067033E-2</v>
      </c>
      <c r="CI62" s="582">
        <f t="shared" si="192"/>
        <v>2.8201031815067033E-2</v>
      </c>
      <c r="CJ62" s="579">
        <f t="shared" si="192"/>
        <v>2.8201031815067033E-2</v>
      </c>
      <c r="CK62" s="579">
        <f t="shared" si="192"/>
        <v>2.8201031815067033E-2</v>
      </c>
      <c r="CL62" s="579">
        <f t="shared" si="192"/>
        <v>2.8201031815067033E-2</v>
      </c>
      <c r="CM62" s="579">
        <f t="shared" si="192"/>
        <v>2.8201031815067033E-2</v>
      </c>
      <c r="CN62" s="579">
        <f t="shared" si="192"/>
        <v>2.8201031815067033E-2</v>
      </c>
      <c r="CO62" s="579">
        <f t="shared" si="192"/>
        <v>2.8201031815067033E-2</v>
      </c>
      <c r="CP62" s="579">
        <f t="shared" si="192"/>
        <v>2.8201031815067033E-2</v>
      </c>
      <c r="CQ62" s="579">
        <f t="shared" si="192"/>
        <v>2.8201031815067033E-2</v>
      </c>
      <c r="CR62" s="579">
        <f t="shared" si="192"/>
        <v>2.8201031815067033E-2</v>
      </c>
      <c r="CS62" s="579">
        <f t="shared" si="192"/>
        <v>2.8201031815067033E-2</v>
      </c>
      <c r="CT62" s="579">
        <f t="shared" si="192"/>
        <v>2.8201031815067033E-2</v>
      </c>
      <c r="CU62" s="582">
        <f t="shared" ref="CU62:DG62" si="193">+CT62</f>
        <v>2.8201031815067033E-2</v>
      </c>
      <c r="CV62" s="579">
        <f t="shared" si="193"/>
        <v>2.8201031815067033E-2</v>
      </c>
      <c r="CW62" s="579">
        <f t="shared" si="193"/>
        <v>2.8201031815067033E-2</v>
      </c>
      <c r="CX62" s="579">
        <f t="shared" si="193"/>
        <v>2.8201031815067033E-2</v>
      </c>
      <c r="CY62" s="579">
        <f t="shared" si="193"/>
        <v>2.8201031815067033E-2</v>
      </c>
      <c r="CZ62" s="579">
        <f t="shared" si="193"/>
        <v>2.8201031815067033E-2</v>
      </c>
      <c r="DA62" s="579">
        <f t="shared" si="193"/>
        <v>2.8201031815067033E-2</v>
      </c>
      <c r="DB62" s="579">
        <f t="shared" si="193"/>
        <v>2.8201031815067033E-2</v>
      </c>
      <c r="DC62" s="579">
        <f t="shared" si="193"/>
        <v>2.8201031815067033E-2</v>
      </c>
      <c r="DD62" s="579">
        <f t="shared" si="193"/>
        <v>2.8201031815067033E-2</v>
      </c>
      <c r="DE62" s="579">
        <f t="shared" si="193"/>
        <v>2.8201031815067033E-2</v>
      </c>
      <c r="DF62" s="579">
        <f t="shared" si="193"/>
        <v>2.8201031815067033E-2</v>
      </c>
      <c r="DG62" s="579">
        <f t="shared" si="193"/>
        <v>2.8201031815067033E-2</v>
      </c>
    </row>
    <row r="63" spans="1:111" s="578" customFormat="1" x14ac:dyDescent="0.3">
      <c r="A63" s="576"/>
      <c r="B63" s="577"/>
      <c r="C63" s="577" t="s">
        <v>236</v>
      </c>
      <c r="W63" s="579" t="e">
        <f t="shared" ref="W63:AF63" si="194">+W59/W13</f>
        <v>#DIV/0!</v>
      </c>
      <c r="X63" s="579" t="e">
        <f t="shared" si="194"/>
        <v>#DIV/0!</v>
      </c>
      <c r="Y63" s="579" t="e">
        <f t="shared" si="194"/>
        <v>#DIV/0!</v>
      </c>
      <c r="Z63" s="579" t="e">
        <f t="shared" si="194"/>
        <v>#DIV/0!</v>
      </c>
      <c r="AA63" s="579" t="e">
        <f t="shared" si="194"/>
        <v>#DIV/0!</v>
      </c>
      <c r="AB63" s="579">
        <f t="shared" si="194"/>
        <v>6.2749410840534162E-2</v>
      </c>
      <c r="AC63" s="579">
        <f t="shared" si="194"/>
        <v>6.7904391328515848E-2</v>
      </c>
      <c r="AD63" s="579">
        <f t="shared" si="194"/>
        <v>4.211669993782112E-2</v>
      </c>
      <c r="AE63" s="579">
        <f t="shared" si="194"/>
        <v>1.8276832544454395E-2</v>
      </c>
      <c r="AF63" s="579">
        <f t="shared" si="194"/>
        <v>9.3603379721669988E-2</v>
      </c>
      <c r="AG63" s="579">
        <f>+AG59/AG13</f>
        <v>4.4017332960581489E-2</v>
      </c>
      <c r="AH63" s="579">
        <f>+AH59/AH13</f>
        <v>2.7552156927936167E-2</v>
      </c>
      <c r="AI63" s="579">
        <f>+AI59/AI13</f>
        <v>5.2721041809458535E-3</v>
      </c>
      <c r="AJ63" s="579">
        <f>+AJ59/AJ13</f>
        <v>6.9120155983426763E-3</v>
      </c>
      <c r="AK63" s="580">
        <f>+AK59/AK13</f>
        <v>4.6405092893335068E-2</v>
      </c>
      <c r="AL63" s="581">
        <f>+AVERAGE(AF63:AK63)</f>
        <v>3.7293680380468541E-2</v>
      </c>
      <c r="AM63" s="582">
        <f t="shared" ref="AM63:CT63" si="195">+AL63</f>
        <v>3.7293680380468541E-2</v>
      </c>
      <c r="AN63" s="579">
        <f t="shared" si="195"/>
        <v>3.7293680380468541E-2</v>
      </c>
      <c r="AO63" s="579">
        <f t="shared" si="195"/>
        <v>3.7293680380468541E-2</v>
      </c>
      <c r="AP63" s="579">
        <f t="shared" si="195"/>
        <v>3.7293680380468541E-2</v>
      </c>
      <c r="AQ63" s="579">
        <f t="shared" si="195"/>
        <v>3.7293680380468541E-2</v>
      </c>
      <c r="AR63" s="579">
        <f t="shared" si="195"/>
        <v>3.7293680380468541E-2</v>
      </c>
      <c r="AS63" s="579">
        <f t="shared" si="195"/>
        <v>3.7293680380468541E-2</v>
      </c>
      <c r="AT63" s="579">
        <f t="shared" si="195"/>
        <v>3.7293680380468541E-2</v>
      </c>
      <c r="AU63" s="579">
        <f t="shared" si="195"/>
        <v>3.7293680380468541E-2</v>
      </c>
      <c r="AV63" s="579">
        <f t="shared" si="195"/>
        <v>3.7293680380468541E-2</v>
      </c>
      <c r="AW63" s="579">
        <f t="shared" si="195"/>
        <v>3.7293680380468541E-2</v>
      </c>
      <c r="AX63" s="579">
        <f t="shared" si="195"/>
        <v>3.7293680380468541E-2</v>
      </c>
      <c r="AY63" s="582">
        <f t="shared" si="195"/>
        <v>3.7293680380468541E-2</v>
      </c>
      <c r="AZ63" s="579">
        <f t="shared" si="195"/>
        <v>3.7293680380468541E-2</v>
      </c>
      <c r="BA63" s="579">
        <f t="shared" si="195"/>
        <v>3.7293680380468541E-2</v>
      </c>
      <c r="BB63" s="579">
        <f t="shared" si="195"/>
        <v>3.7293680380468541E-2</v>
      </c>
      <c r="BC63" s="579">
        <f t="shared" si="195"/>
        <v>3.7293680380468541E-2</v>
      </c>
      <c r="BD63" s="579">
        <f t="shared" si="195"/>
        <v>3.7293680380468541E-2</v>
      </c>
      <c r="BE63" s="579">
        <f t="shared" si="195"/>
        <v>3.7293680380468541E-2</v>
      </c>
      <c r="BF63" s="579">
        <f t="shared" si="195"/>
        <v>3.7293680380468541E-2</v>
      </c>
      <c r="BG63" s="579">
        <f t="shared" si="195"/>
        <v>3.7293680380468541E-2</v>
      </c>
      <c r="BH63" s="579">
        <f t="shared" si="195"/>
        <v>3.7293680380468541E-2</v>
      </c>
      <c r="BI63" s="579">
        <f t="shared" si="195"/>
        <v>3.7293680380468541E-2</v>
      </c>
      <c r="BJ63" s="579">
        <f t="shared" si="195"/>
        <v>3.7293680380468541E-2</v>
      </c>
      <c r="BK63" s="582">
        <f t="shared" si="195"/>
        <v>3.7293680380468541E-2</v>
      </c>
      <c r="BL63" s="579">
        <f t="shared" si="195"/>
        <v>3.7293680380468541E-2</v>
      </c>
      <c r="BM63" s="579">
        <f t="shared" si="195"/>
        <v>3.7293680380468541E-2</v>
      </c>
      <c r="BN63" s="579">
        <f t="shared" si="195"/>
        <v>3.7293680380468541E-2</v>
      </c>
      <c r="BO63" s="579">
        <f t="shared" si="195"/>
        <v>3.7293680380468541E-2</v>
      </c>
      <c r="BP63" s="579">
        <f t="shared" si="195"/>
        <v>3.7293680380468541E-2</v>
      </c>
      <c r="BQ63" s="579">
        <f t="shared" si="195"/>
        <v>3.7293680380468541E-2</v>
      </c>
      <c r="BR63" s="579">
        <f t="shared" si="195"/>
        <v>3.7293680380468541E-2</v>
      </c>
      <c r="BS63" s="579">
        <f t="shared" si="195"/>
        <v>3.7293680380468541E-2</v>
      </c>
      <c r="BT63" s="579">
        <f t="shared" si="195"/>
        <v>3.7293680380468541E-2</v>
      </c>
      <c r="BU63" s="579">
        <f t="shared" si="195"/>
        <v>3.7293680380468541E-2</v>
      </c>
      <c r="BV63" s="579">
        <f t="shared" si="195"/>
        <v>3.7293680380468541E-2</v>
      </c>
      <c r="BW63" s="582">
        <f t="shared" si="195"/>
        <v>3.7293680380468541E-2</v>
      </c>
      <c r="BX63" s="579">
        <f t="shared" si="195"/>
        <v>3.7293680380468541E-2</v>
      </c>
      <c r="BY63" s="579">
        <f t="shared" si="195"/>
        <v>3.7293680380468541E-2</v>
      </c>
      <c r="BZ63" s="579">
        <f t="shared" si="195"/>
        <v>3.7293680380468541E-2</v>
      </c>
      <c r="CA63" s="579">
        <f t="shared" si="195"/>
        <v>3.7293680380468541E-2</v>
      </c>
      <c r="CB63" s="579">
        <f t="shared" si="195"/>
        <v>3.7293680380468541E-2</v>
      </c>
      <c r="CC63" s="579">
        <f t="shared" si="195"/>
        <v>3.7293680380468541E-2</v>
      </c>
      <c r="CD63" s="579">
        <f t="shared" si="195"/>
        <v>3.7293680380468541E-2</v>
      </c>
      <c r="CE63" s="579">
        <f t="shared" si="195"/>
        <v>3.7293680380468541E-2</v>
      </c>
      <c r="CF63" s="579">
        <f t="shared" si="195"/>
        <v>3.7293680380468541E-2</v>
      </c>
      <c r="CG63" s="579">
        <f t="shared" si="195"/>
        <v>3.7293680380468541E-2</v>
      </c>
      <c r="CH63" s="579">
        <f t="shared" si="195"/>
        <v>3.7293680380468541E-2</v>
      </c>
      <c r="CI63" s="582">
        <f t="shared" si="195"/>
        <v>3.7293680380468541E-2</v>
      </c>
      <c r="CJ63" s="579">
        <f t="shared" si="195"/>
        <v>3.7293680380468541E-2</v>
      </c>
      <c r="CK63" s="579">
        <f t="shared" si="195"/>
        <v>3.7293680380468541E-2</v>
      </c>
      <c r="CL63" s="579">
        <f t="shared" si="195"/>
        <v>3.7293680380468541E-2</v>
      </c>
      <c r="CM63" s="579">
        <f t="shared" si="195"/>
        <v>3.7293680380468541E-2</v>
      </c>
      <c r="CN63" s="579">
        <f t="shared" si="195"/>
        <v>3.7293680380468541E-2</v>
      </c>
      <c r="CO63" s="579">
        <f t="shared" si="195"/>
        <v>3.7293680380468541E-2</v>
      </c>
      <c r="CP63" s="579">
        <f t="shared" si="195"/>
        <v>3.7293680380468541E-2</v>
      </c>
      <c r="CQ63" s="579">
        <f t="shared" si="195"/>
        <v>3.7293680380468541E-2</v>
      </c>
      <c r="CR63" s="579">
        <f t="shared" si="195"/>
        <v>3.7293680380468541E-2</v>
      </c>
      <c r="CS63" s="579">
        <f t="shared" si="195"/>
        <v>3.7293680380468541E-2</v>
      </c>
      <c r="CT63" s="579">
        <f t="shared" si="195"/>
        <v>3.7293680380468541E-2</v>
      </c>
      <c r="CU63" s="582">
        <f t="shared" ref="CU63:DG63" si="196">+CT63</f>
        <v>3.7293680380468541E-2</v>
      </c>
      <c r="CV63" s="579">
        <f t="shared" si="196"/>
        <v>3.7293680380468541E-2</v>
      </c>
      <c r="CW63" s="579">
        <f t="shared" si="196"/>
        <v>3.7293680380468541E-2</v>
      </c>
      <c r="CX63" s="579">
        <f t="shared" si="196"/>
        <v>3.7293680380468541E-2</v>
      </c>
      <c r="CY63" s="579">
        <f t="shared" si="196"/>
        <v>3.7293680380468541E-2</v>
      </c>
      <c r="CZ63" s="579">
        <f t="shared" si="196"/>
        <v>3.7293680380468541E-2</v>
      </c>
      <c r="DA63" s="579">
        <f t="shared" si="196"/>
        <v>3.7293680380468541E-2</v>
      </c>
      <c r="DB63" s="579">
        <f t="shared" si="196"/>
        <v>3.7293680380468541E-2</v>
      </c>
      <c r="DC63" s="579">
        <f t="shared" si="196"/>
        <v>3.7293680380468541E-2</v>
      </c>
      <c r="DD63" s="579">
        <f t="shared" si="196"/>
        <v>3.7293680380468541E-2</v>
      </c>
      <c r="DE63" s="579">
        <f t="shared" si="196"/>
        <v>3.7293680380468541E-2</v>
      </c>
      <c r="DF63" s="579">
        <f t="shared" si="196"/>
        <v>3.7293680380468541E-2</v>
      </c>
      <c r="DG63" s="579">
        <f t="shared" si="196"/>
        <v>3.7293680380468541E-2</v>
      </c>
    </row>
    <row r="64" spans="1:111" x14ac:dyDescent="0.3">
      <c r="B64" s="1"/>
      <c r="C64" s="1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492"/>
      <c r="AL64" s="58"/>
      <c r="AM64" s="272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272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272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272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272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272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</row>
    <row r="65" spans="1:111" s="56" customFormat="1" x14ac:dyDescent="0.3">
      <c r="A65" s="3"/>
      <c r="B65" s="4" t="s">
        <v>3</v>
      </c>
      <c r="C65" s="4"/>
      <c r="D65" s="56">
        <f t="shared" ref="D65:J65" si="197">(D13)-(0)</f>
        <v>0</v>
      </c>
      <c r="E65" s="56">
        <f t="shared" si="197"/>
        <v>0</v>
      </c>
      <c r="F65" s="56">
        <f t="shared" si="197"/>
        <v>0</v>
      </c>
      <c r="G65" s="56">
        <f t="shared" si="197"/>
        <v>0</v>
      </c>
      <c r="H65" s="56">
        <f t="shared" si="197"/>
        <v>0</v>
      </c>
      <c r="I65" s="56">
        <f t="shared" si="197"/>
        <v>0</v>
      </c>
      <c r="J65" s="56">
        <f t="shared" si="197"/>
        <v>0</v>
      </c>
      <c r="K65" s="56">
        <f t="shared" ref="K65:U65" si="198">K13</f>
        <v>0</v>
      </c>
      <c r="L65" s="56">
        <f t="shared" si="198"/>
        <v>0</v>
      </c>
      <c r="M65" s="56">
        <f t="shared" si="198"/>
        <v>0</v>
      </c>
      <c r="N65" s="56">
        <f t="shared" si="198"/>
        <v>0</v>
      </c>
      <c r="O65" s="56">
        <f t="shared" si="198"/>
        <v>0</v>
      </c>
      <c r="P65" s="56">
        <f t="shared" si="198"/>
        <v>0</v>
      </c>
      <c r="Q65" s="56">
        <f t="shared" si="198"/>
        <v>0</v>
      </c>
      <c r="R65" s="56">
        <f t="shared" si="198"/>
        <v>0</v>
      </c>
      <c r="S65" s="56">
        <f t="shared" si="198"/>
        <v>0</v>
      </c>
      <c r="T65" s="56">
        <f t="shared" si="198"/>
        <v>0</v>
      </c>
      <c r="U65" s="56">
        <f t="shared" si="198"/>
        <v>0</v>
      </c>
      <c r="V65" s="56">
        <f t="shared" ref="V65:BA65" si="199">V13-V61</f>
        <v>0</v>
      </c>
      <c r="W65" s="56">
        <f t="shared" si="199"/>
        <v>0</v>
      </c>
      <c r="X65" s="56">
        <f t="shared" si="199"/>
        <v>0</v>
      </c>
      <c r="Y65" s="56">
        <f t="shared" si="199"/>
        <v>0</v>
      </c>
      <c r="Z65" s="56">
        <f t="shared" si="199"/>
        <v>0</v>
      </c>
      <c r="AA65" s="56">
        <f t="shared" si="199"/>
        <v>0</v>
      </c>
      <c r="AB65" s="56">
        <f t="shared" si="199"/>
        <v>5224.7</v>
      </c>
      <c r="AC65" s="56">
        <f t="shared" si="199"/>
        <v>6092.36</v>
      </c>
      <c r="AD65" s="56">
        <f t="shared" si="199"/>
        <v>7107.41</v>
      </c>
      <c r="AE65" s="56">
        <f t="shared" si="199"/>
        <v>7480.21</v>
      </c>
      <c r="AF65" s="56">
        <f t="shared" si="199"/>
        <v>7101.88</v>
      </c>
      <c r="AG65" s="56">
        <f t="shared" si="199"/>
        <v>5869.3899999999994</v>
      </c>
      <c r="AH65" s="56">
        <f t="shared" si="199"/>
        <v>5280.85</v>
      </c>
      <c r="AI65" s="56">
        <f t="shared" si="199"/>
        <v>6435.16</v>
      </c>
      <c r="AJ65" s="56">
        <f t="shared" si="199"/>
        <v>3736.33</v>
      </c>
      <c r="AK65" s="491">
        <f t="shared" ref="AK65" si="200">AK13-AK61</f>
        <v>6633.51</v>
      </c>
      <c r="AL65" s="56">
        <f t="shared" ref="AL65" si="201">AL13-AL61</f>
        <v>5599.3339527152193</v>
      </c>
      <c r="AM65" s="271">
        <f t="shared" si="199"/>
        <v>6097.1177867191564</v>
      </c>
      <c r="AN65" s="56">
        <f t="shared" si="199"/>
        <v>8081.0386344528788</v>
      </c>
      <c r="AO65" s="56">
        <f t="shared" si="199"/>
        <v>5721.4374822441478</v>
      </c>
      <c r="AP65" s="56">
        <f t="shared" si="199"/>
        <v>7412.4386703883556</v>
      </c>
      <c r="AQ65" s="56">
        <f t="shared" si="199"/>
        <v>10810.946055095017</v>
      </c>
      <c r="AR65" s="56">
        <f t="shared" si="199"/>
        <v>12703.240871776021</v>
      </c>
      <c r="AS65" s="56">
        <f t="shared" si="199"/>
        <v>12583.579447196018</v>
      </c>
      <c r="AT65" s="56">
        <f t="shared" si="199"/>
        <v>10403.454783050169</v>
      </c>
      <c r="AU65" s="56">
        <f t="shared" si="199"/>
        <v>9324.4385911313002</v>
      </c>
      <c r="AV65" s="56">
        <f t="shared" si="199"/>
        <v>8758.1920855457138</v>
      </c>
      <c r="AW65" s="56">
        <f t="shared" si="199"/>
        <v>9456.7002303757781</v>
      </c>
      <c r="AX65" s="56">
        <f t="shared" si="199"/>
        <v>8678.3763331242899</v>
      </c>
      <c r="AY65" s="271">
        <f t="shared" si="199"/>
        <v>10213.669276172932</v>
      </c>
      <c r="AZ65" s="56">
        <f t="shared" si="199"/>
        <v>11490.577783001767</v>
      </c>
      <c r="BA65" s="56">
        <f t="shared" si="199"/>
        <v>8490.7292004542251</v>
      </c>
      <c r="BB65" s="56">
        <f t="shared" ref="BB65:CG65" si="202">BB13-BB61</f>
        <v>10675.489403994412</v>
      </c>
      <c r="BC65" s="56">
        <f t="shared" si="202"/>
        <v>14327.89755325127</v>
      </c>
      <c r="BD65" s="56">
        <f t="shared" si="202"/>
        <v>15729.67342157782</v>
      </c>
      <c r="BE65" s="56">
        <f t="shared" si="202"/>
        <v>17256.760754650626</v>
      </c>
      <c r="BF65" s="56">
        <f t="shared" si="202"/>
        <v>14312.485819524041</v>
      </c>
      <c r="BG65" s="56">
        <f t="shared" si="202"/>
        <v>12229.479442113163</v>
      </c>
      <c r="BH65" s="56">
        <f t="shared" si="202"/>
        <v>11470.122561581878</v>
      </c>
      <c r="BI65" s="56">
        <f t="shared" si="202"/>
        <v>11934.922353420101</v>
      </c>
      <c r="BJ65" s="56">
        <f t="shared" si="202"/>
        <v>13088.657776523076</v>
      </c>
      <c r="BK65" s="271">
        <f t="shared" si="202"/>
        <v>14605.10030376187</v>
      </c>
      <c r="BL65" s="56">
        <f t="shared" si="202"/>
        <v>14248.807581896095</v>
      </c>
      <c r="BM65" s="56">
        <f t="shared" si="202"/>
        <v>10898.673646533092</v>
      </c>
      <c r="BN65" s="56">
        <f t="shared" si="202"/>
        <v>14210.245183123485</v>
      </c>
      <c r="BO65" s="56">
        <f t="shared" si="202"/>
        <v>18066.184971398106</v>
      </c>
      <c r="BP65" s="56">
        <f t="shared" si="202"/>
        <v>19685.970639447536</v>
      </c>
      <c r="BQ65" s="56">
        <f t="shared" si="202"/>
        <v>21728.133890915378</v>
      </c>
      <c r="BR65" s="56">
        <f t="shared" si="202"/>
        <v>17348.59210495482</v>
      </c>
      <c r="BS65" s="56">
        <f t="shared" si="202"/>
        <v>16147.33463406334</v>
      </c>
      <c r="BT65" s="56">
        <f t="shared" si="202"/>
        <v>14477.78828364252</v>
      </c>
      <c r="BU65" s="56">
        <f t="shared" si="202"/>
        <v>14373.479408450981</v>
      </c>
      <c r="BV65" s="56">
        <f t="shared" si="202"/>
        <v>17184.087454663419</v>
      </c>
      <c r="BW65" s="271">
        <f t="shared" si="202"/>
        <v>18388.53523664135</v>
      </c>
      <c r="BX65" s="56">
        <f t="shared" si="202"/>
        <v>17839.201110614296</v>
      </c>
      <c r="BY65" s="56">
        <f t="shared" si="202"/>
        <v>14190.246474722315</v>
      </c>
      <c r="BZ65" s="56">
        <f t="shared" si="202"/>
        <v>17713.723526172049</v>
      </c>
      <c r="CA65" s="56">
        <f t="shared" si="202"/>
        <v>20240.860697901739</v>
      </c>
      <c r="CB65" s="56">
        <f t="shared" si="202"/>
        <v>26279.122232959158</v>
      </c>
      <c r="CC65" s="56">
        <f t="shared" si="202"/>
        <v>26575.157470334118</v>
      </c>
      <c r="CD65" s="56">
        <f t="shared" si="202"/>
        <v>20334.8299853713</v>
      </c>
      <c r="CE65" s="56">
        <f t="shared" si="202"/>
        <v>20742.86273386758</v>
      </c>
      <c r="CF65" s="56">
        <f t="shared" si="202"/>
        <v>17041.287592595749</v>
      </c>
      <c r="CG65" s="56">
        <f t="shared" si="202"/>
        <v>18512.452631226741</v>
      </c>
      <c r="CH65" s="56">
        <f t="shared" ref="CH65:DG65" si="203">CH13-CH61</f>
        <v>21155.554417832267</v>
      </c>
      <c r="CI65" s="271">
        <f t="shared" si="203"/>
        <v>20676.186684467997</v>
      </c>
      <c r="CJ65" s="56">
        <f t="shared" si="203"/>
        <v>23702.862466434461</v>
      </c>
      <c r="CK65" s="56">
        <f t="shared" si="203"/>
        <v>16507.047069833992</v>
      </c>
      <c r="CL65" s="56">
        <f t="shared" si="203"/>
        <v>20675.919235139078</v>
      </c>
      <c r="CM65" s="56">
        <f t="shared" si="203"/>
        <v>25561.166285456857</v>
      </c>
      <c r="CN65" s="56">
        <f t="shared" si="203"/>
        <v>31546.625903203108</v>
      </c>
      <c r="CO65" s="56">
        <f t="shared" si="203"/>
        <v>30592.020449443018</v>
      </c>
      <c r="CP65" s="56">
        <f t="shared" si="203"/>
        <v>25649.055955882541</v>
      </c>
      <c r="CQ65" s="56">
        <f t="shared" si="203"/>
        <v>25039.048851573381</v>
      </c>
      <c r="CR65" s="56">
        <f t="shared" si="203"/>
        <v>19695.519335478948</v>
      </c>
      <c r="CS65" s="56">
        <f t="shared" si="203"/>
        <v>23436.599951849559</v>
      </c>
      <c r="CT65" s="56">
        <f t="shared" si="203"/>
        <v>25729.904381203542</v>
      </c>
      <c r="CU65" s="271">
        <f t="shared" si="203"/>
        <v>25163.542917994368</v>
      </c>
      <c r="CV65" s="56">
        <f t="shared" si="203"/>
        <v>28784.350695835124</v>
      </c>
      <c r="CW65" s="56">
        <f t="shared" si="203"/>
        <v>19995.547460901733</v>
      </c>
      <c r="CX65" s="56">
        <f t="shared" si="203"/>
        <v>23840.364078398128</v>
      </c>
      <c r="CY65" s="56">
        <f t="shared" si="203"/>
        <v>31937.336952650679</v>
      </c>
      <c r="CZ65" s="56">
        <f t="shared" si="203"/>
        <v>37525.682400555139</v>
      </c>
      <c r="DA65" s="56">
        <f t="shared" si="203"/>
        <v>34790.945583647255</v>
      </c>
      <c r="DB65" s="56">
        <f t="shared" si="203"/>
        <v>32027.800423512766</v>
      </c>
      <c r="DC65" s="56">
        <f t="shared" si="203"/>
        <v>28780.761396071764</v>
      </c>
      <c r="DD65" s="56">
        <f t="shared" si="203"/>
        <v>24758.883895772819</v>
      </c>
      <c r="DE65" s="56">
        <f t="shared" si="203"/>
        <v>28067.292387927602</v>
      </c>
      <c r="DF65" s="56">
        <f t="shared" si="203"/>
        <v>29400.416818432241</v>
      </c>
      <c r="DG65" s="56">
        <f t="shared" si="203"/>
        <v>31494.952849086618</v>
      </c>
    </row>
    <row r="66" spans="1:111" s="264" customFormat="1" x14ac:dyDescent="0.3">
      <c r="A66" s="262"/>
      <c r="B66" s="263"/>
      <c r="C66" s="263" t="s">
        <v>308</v>
      </c>
      <c r="W66" s="265"/>
      <c r="X66" s="265"/>
      <c r="Y66" s="265"/>
      <c r="Z66" s="265"/>
      <c r="AA66" s="265"/>
      <c r="AB66" s="265">
        <f t="shared" ref="AB66:BG66" si="204">+AB65/AB13</f>
        <v>0.91205376625643708</v>
      </c>
      <c r="AC66" s="265">
        <f t="shared" si="204"/>
        <v>0.90307355938484335</v>
      </c>
      <c r="AD66" s="265">
        <f t="shared" si="204"/>
        <v>0.93038060018980917</v>
      </c>
      <c r="AE66" s="265">
        <f t="shared" si="204"/>
        <v>0.95691569655878217</v>
      </c>
      <c r="AF66" s="265">
        <f t="shared" si="204"/>
        <v>0.88244035785288266</v>
      </c>
      <c r="AG66" s="265">
        <f t="shared" si="204"/>
        <v>0.82043472183393895</v>
      </c>
      <c r="AH66" s="265">
        <f t="shared" si="204"/>
        <v>0.87787382594963015</v>
      </c>
      <c r="AI66" s="265">
        <f t="shared" si="204"/>
        <v>0.88213296778615491</v>
      </c>
      <c r="AJ66" s="265">
        <f t="shared" si="204"/>
        <v>0.91063368267121614</v>
      </c>
      <c r="AK66" s="512">
        <f t="shared" ref="AK66" si="205">+AK65/AK13</f>
        <v>0.86183058334416007</v>
      </c>
      <c r="AL66" s="574">
        <f t="shared" ref="AL66" si="206">+AL65/AL13</f>
        <v>0.85230860990730772</v>
      </c>
      <c r="AM66" s="274">
        <f t="shared" si="204"/>
        <v>0.85847336074959446</v>
      </c>
      <c r="AN66" s="265">
        <f t="shared" si="204"/>
        <v>0.84532568244631523</v>
      </c>
      <c r="AO66" s="265">
        <f t="shared" si="204"/>
        <v>0.88794637439416457</v>
      </c>
      <c r="AP66" s="265">
        <f t="shared" si="204"/>
        <v>0.85390601010660849</v>
      </c>
      <c r="AQ66" s="265">
        <f t="shared" si="204"/>
        <v>0.81244865341831352</v>
      </c>
      <c r="AR66" s="265">
        <f t="shared" si="204"/>
        <v>0.80428076251367808</v>
      </c>
      <c r="AS66" s="265">
        <f t="shared" si="204"/>
        <v>0.81292224834540194</v>
      </c>
      <c r="AT66" s="265">
        <f t="shared" si="204"/>
        <v>0.84597760381351794</v>
      </c>
      <c r="AU66" s="265">
        <f t="shared" si="204"/>
        <v>0.83295206371589103</v>
      </c>
      <c r="AV66" s="265">
        <f t="shared" si="204"/>
        <v>0.86420200652278079</v>
      </c>
      <c r="AW66" s="265">
        <f t="shared" si="204"/>
        <v>0.83184527217172255</v>
      </c>
      <c r="AX66" s="265">
        <f t="shared" si="204"/>
        <v>0.83889322827672397</v>
      </c>
      <c r="AY66" s="274">
        <f t="shared" si="204"/>
        <v>0.82610980599660644</v>
      </c>
      <c r="AZ66" s="265">
        <f t="shared" si="204"/>
        <v>0.82718671153476409</v>
      </c>
      <c r="BA66" s="265">
        <f t="shared" si="204"/>
        <v>0.87737634288821431</v>
      </c>
      <c r="BB66" s="265">
        <f t="shared" si="204"/>
        <v>0.83200433404913632</v>
      </c>
      <c r="BC66" s="265">
        <f t="shared" si="204"/>
        <v>0.80777698109417584</v>
      </c>
      <c r="BD66" s="265">
        <f t="shared" si="204"/>
        <v>0.80415122763768965</v>
      </c>
      <c r="BE66" s="265">
        <f t="shared" si="204"/>
        <v>0.80674323532282388</v>
      </c>
      <c r="BF66" s="265">
        <f t="shared" si="204"/>
        <v>0.82974867217291337</v>
      </c>
      <c r="BG66" s="265">
        <f t="shared" si="204"/>
        <v>0.82341370953275173</v>
      </c>
      <c r="BH66" s="265">
        <f t="shared" ref="BH66:CM66" si="207">+BH65/BH13</f>
        <v>0.84635323895318537</v>
      </c>
      <c r="BI66" s="265">
        <f t="shared" si="207"/>
        <v>0.82485771098953564</v>
      </c>
      <c r="BJ66" s="265">
        <f t="shared" si="207"/>
        <v>0.81959754085146619</v>
      </c>
      <c r="BK66" s="274">
        <f t="shared" si="207"/>
        <v>0.81402194038516928</v>
      </c>
      <c r="BL66" s="265">
        <f t="shared" si="207"/>
        <v>0.82358133314002946</v>
      </c>
      <c r="BM66" s="265">
        <f t="shared" si="207"/>
        <v>0.85957665106893444</v>
      </c>
      <c r="BN66" s="265">
        <f t="shared" si="207"/>
        <v>0.82371606313338841</v>
      </c>
      <c r="BO66" s="265">
        <f t="shared" si="207"/>
        <v>0.8076082187670196</v>
      </c>
      <c r="BP66" s="265">
        <f t="shared" si="207"/>
        <v>0.80497807534917365</v>
      </c>
      <c r="BQ66" s="265">
        <f t="shared" si="207"/>
        <v>0.80684144566527261</v>
      </c>
      <c r="BR66" s="265">
        <f t="shared" si="207"/>
        <v>0.82680454180105489</v>
      </c>
      <c r="BS66" s="265">
        <f t="shared" si="207"/>
        <v>0.81778598022115845</v>
      </c>
      <c r="BT66" s="265">
        <f t="shared" si="207"/>
        <v>0.83750314172029239</v>
      </c>
      <c r="BU66" s="265">
        <f t="shared" si="207"/>
        <v>0.82315099464011743</v>
      </c>
      <c r="BV66" s="265">
        <f t="shared" si="207"/>
        <v>0.81518856157350539</v>
      </c>
      <c r="BW66" s="274">
        <f t="shared" si="207"/>
        <v>0.81255573705264117</v>
      </c>
      <c r="BX66" s="265">
        <f t="shared" si="207"/>
        <v>0.82157915239472046</v>
      </c>
      <c r="BY66" s="265">
        <f t="shared" si="207"/>
        <v>0.84694402947328129</v>
      </c>
      <c r="BZ66" s="265">
        <f t="shared" si="207"/>
        <v>0.82185606504518371</v>
      </c>
      <c r="CA66" s="265">
        <f t="shared" si="207"/>
        <v>0.81195391091163904</v>
      </c>
      <c r="CB66" s="265">
        <f t="shared" si="207"/>
        <v>0.80542248471765931</v>
      </c>
      <c r="CC66" s="265">
        <f t="shared" si="207"/>
        <v>0.80893072061877458</v>
      </c>
      <c r="CD66" s="265">
        <f t="shared" si="207"/>
        <v>0.82697620696867458</v>
      </c>
      <c r="CE66" s="265">
        <f t="shared" si="207"/>
        <v>0.81614495566875822</v>
      </c>
      <c r="CF66" s="265">
        <f t="shared" si="207"/>
        <v>0.83577091835545037</v>
      </c>
      <c r="CG66" s="265">
        <f t="shared" si="207"/>
        <v>0.82016041201440459</v>
      </c>
      <c r="CH66" s="265">
        <f t="shared" si="207"/>
        <v>0.81549849841206379</v>
      </c>
      <c r="CI66" s="274">
        <f t="shared" si="207"/>
        <v>0.81625191999837188</v>
      </c>
      <c r="CJ66" s="265">
        <f t="shared" si="207"/>
        <v>0.81943116492989287</v>
      </c>
      <c r="CK66" s="265">
        <f t="shared" si="207"/>
        <v>0.84519056444894614</v>
      </c>
      <c r="CL66" s="265">
        <f t="shared" si="207"/>
        <v>0.82369786691652169</v>
      </c>
      <c r="CM66" s="265">
        <f t="shared" si="207"/>
        <v>0.81338525304911224</v>
      </c>
      <c r="CN66" s="265">
        <f t="shared" ref="CN66:DG66" si="208">+CN65/CN13</f>
        <v>0.80912619274622433</v>
      </c>
      <c r="CO66" s="265">
        <f t="shared" si="208"/>
        <v>0.81295364606978693</v>
      </c>
      <c r="CP66" s="265">
        <f t="shared" si="208"/>
        <v>0.8252104602818171</v>
      </c>
      <c r="CQ66" s="265">
        <f t="shared" si="208"/>
        <v>0.81788688020325695</v>
      </c>
      <c r="CR66" s="265">
        <f t="shared" si="208"/>
        <v>0.83599702574375678</v>
      </c>
      <c r="CS66" s="265">
        <f t="shared" si="208"/>
        <v>0.81976068921784284</v>
      </c>
      <c r="CT66" s="265">
        <f t="shared" si="208"/>
        <v>0.81715337820797473</v>
      </c>
      <c r="CU66" s="274">
        <f t="shared" si="208"/>
        <v>0.81775162719442074</v>
      </c>
      <c r="CV66" s="265">
        <f t="shared" si="208"/>
        <v>0.82135501292213042</v>
      </c>
      <c r="CW66" s="265">
        <f t="shared" si="208"/>
        <v>0.84248199792367617</v>
      </c>
      <c r="CX66" s="265">
        <f t="shared" si="208"/>
        <v>0.82631677546908533</v>
      </c>
      <c r="CY66" s="265">
        <f t="shared" si="208"/>
        <v>0.81586852599908932</v>
      </c>
      <c r="CZ66" s="265">
        <f t="shared" si="208"/>
        <v>0.81319438012224288</v>
      </c>
      <c r="DA66" s="265">
        <f t="shared" si="208"/>
        <v>0.81726944555451198</v>
      </c>
      <c r="DB66" s="265">
        <f t="shared" si="208"/>
        <v>0.82529844337640235</v>
      </c>
      <c r="DC66" s="265">
        <f t="shared" si="208"/>
        <v>0.82135797887971129</v>
      </c>
      <c r="DD66" s="265">
        <f t="shared" si="208"/>
        <v>0.83359373738465448</v>
      </c>
      <c r="DE66" s="265">
        <f t="shared" si="208"/>
        <v>0.82196305166547923</v>
      </c>
      <c r="DF66" s="265">
        <f t="shared" si="208"/>
        <v>0.82085697050251993</v>
      </c>
      <c r="DG66" s="265">
        <f t="shared" si="208"/>
        <v>0.819313275859476</v>
      </c>
    </row>
    <row r="67" spans="1:111" s="56" customFormat="1" x14ac:dyDescent="0.3">
      <c r="A67"/>
      <c r="B67" s="1" t="s">
        <v>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13"/>
      <c r="AL67"/>
      <c r="AM67" s="269"/>
      <c r="AN67"/>
      <c r="AO67"/>
      <c r="AP67"/>
      <c r="AQ67"/>
      <c r="AR67"/>
      <c r="AS67"/>
      <c r="AT67"/>
      <c r="AU67"/>
      <c r="AV67"/>
      <c r="AW67"/>
      <c r="AX67"/>
      <c r="AY67" s="269"/>
      <c r="AZ67"/>
      <c r="BA67"/>
      <c r="BB67"/>
      <c r="BC67"/>
      <c r="BD67"/>
      <c r="BE67"/>
      <c r="BF67"/>
      <c r="BG67"/>
      <c r="BH67"/>
      <c r="BI67"/>
      <c r="BJ67"/>
      <c r="BK67" s="269"/>
      <c r="BL67"/>
      <c r="BM67"/>
      <c r="BN67"/>
      <c r="BO67"/>
      <c r="BP67"/>
      <c r="BQ67"/>
      <c r="BR67"/>
      <c r="BS67"/>
      <c r="BT67"/>
      <c r="BU67"/>
      <c r="BV67"/>
      <c r="BW67" s="269"/>
      <c r="BX67"/>
      <c r="BY67"/>
      <c r="BZ67"/>
      <c r="CA67"/>
      <c r="CB67"/>
      <c r="CC67"/>
      <c r="CD67"/>
      <c r="CE67"/>
      <c r="CF67"/>
      <c r="CG67"/>
      <c r="CH67"/>
      <c r="CI67" s="269"/>
      <c r="CJ67"/>
      <c r="CK67"/>
      <c r="CL67"/>
      <c r="CM67"/>
      <c r="CN67"/>
      <c r="CO67"/>
      <c r="CP67"/>
      <c r="CQ67"/>
      <c r="CR67"/>
      <c r="CS67"/>
      <c r="CT67"/>
      <c r="CU67" s="269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320</v>
      </c>
      <c r="C68" s="1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490"/>
      <c r="AL68" s="227">
        <v>0</v>
      </c>
      <c r="AM68" s="270">
        <f t="shared" ref="AM68:CA68" si="209">AL68</f>
        <v>0</v>
      </c>
      <c r="AN68" s="227">
        <f>+AVERAGE(AK68:AM68)</f>
        <v>0</v>
      </c>
      <c r="AO68" s="116">
        <f t="shared" si="209"/>
        <v>0</v>
      </c>
      <c r="AP68" s="116">
        <f t="shared" si="209"/>
        <v>0</v>
      </c>
      <c r="AQ68" s="116">
        <f t="shared" si="209"/>
        <v>0</v>
      </c>
      <c r="AR68" s="116">
        <f t="shared" si="209"/>
        <v>0</v>
      </c>
      <c r="AS68" s="116">
        <f t="shared" si="209"/>
        <v>0</v>
      </c>
      <c r="AT68" s="116">
        <f t="shared" si="209"/>
        <v>0</v>
      </c>
      <c r="AU68" s="116">
        <f t="shared" si="209"/>
        <v>0</v>
      </c>
      <c r="AV68" s="116">
        <f t="shared" si="209"/>
        <v>0</v>
      </c>
      <c r="AW68" s="116">
        <f t="shared" si="209"/>
        <v>0</v>
      </c>
      <c r="AX68" s="116">
        <f t="shared" si="209"/>
        <v>0</v>
      </c>
      <c r="AY68" s="270">
        <f t="shared" si="209"/>
        <v>0</v>
      </c>
      <c r="AZ68" s="116">
        <f t="shared" si="209"/>
        <v>0</v>
      </c>
      <c r="BA68" s="116">
        <f t="shared" si="209"/>
        <v>0</v>
      </c>
      <c r="BB68" s="116">
        <f t="shared" si="209"/>
        <v>0</v>
      </c>
      <c r="BC68" s="116">
        <f t="shared" si="209"/>
        <v>0</v>
      </c>
      <c r="BD68" s="116">
        <f t="shared" si="209"/>
        <v>0</v>
      </c>
      <c r="BE68" s="116">
        <f t="shared" si="209"/>
        <v>0</v>
      </c>
      <c r="BF68" s="116">
        <f t="shared" si="209"/>
        <v>0</v>
      </c>
      <c r="BG68" s="116">
        <f t="shared" si="209"/>
        <v>0</v>
      </c>
      <c r="BH68" s="116">
        <f t="shared" si="209"/>
        <v>0</v>
      </c>
      <c r="BI68" s="116">
        <f t="shared" si="209"/>
        <v>0</v>
      </c>
      <c r="BJ68" s="116">
        <f t="shared" si="209"/>
        <v>0</v>
      </c>
      <c r="BK68" s="270">
        <f t="shared" si="209"/>
        <v>0</v>
      </c>
      <c r="BL68" s="116">
        <f t="shared" si="209"/>
        <v>0</v>
      </c>
      <c r="BM68" s="116">
        <f t="shared" si="209"/>
        <v>0</v>
      </c>
      <c r="BN68" s="116">
        <f t="shared" si="209"/>
        <v>0</v>
      </c>
      <c r="BO68" s="116">
        <f t="shared" si="209"/>
        <v>0</v>
      </c>
      <c r="BP68" s="116">
        <f t="shared" si="209"/>
        <v>0</v>
      </c>
      <c r="BQ68" s="116">
        <f t="shared" si="209"/>
        <v>0</v>
      </c>
      <c r="BR68" s="116">
        <f t="shared" si="209"/>
        <v>0</v>
      </c>
      <c r="BS68" s="116">
        <f t="shared" si="209"/>
        <v>0</v>
      </c>
      <c r="BT68" s="116">
        <f t="shared" si="209"/>
        <v>0</v>
      </c>
      <c r="BU68" s="116">
        <f t="shared" si="209"/>
        <v>0</v>
      </c>
      <c r="BV68" s="116">
        <f t="shared" si="209"/>
        <v>0</v>
      </c>
      <c r="BW68" s="270">
        <f t="shared" si="209"/>
        <v>0</v>
      </c>
      <c r="BX68" s="116">
        <f t="shared" si="209"/>
        <v>0</v>
      </c>
      <c r="BY68" s="116">
        <f t="shared" si="209"/>
        <v>0</v>
      </c>
      <c r="BZ68" s="116">
        <f t="shared" si="209"/>
        <v>0</v>
      </c>
      <c r="CA68" s="116">
        <f t="shared" si="209"/>
        <v>0</v>
      </c>
      <c r="CB68" s="116">
        <f t="shared" ref="CB68:DG68" si="210">CA68</f>
        <v>0</v>
      </c>
      <c r="CC68" s="116">
        <f t="shared" si="210"/>
        <v>0</v>
      </c>
      <c r="CD68" s="116">
        <f t="shared" si="210"/>
        <v>0</v>
      </c>
      <c r="CE68" s="116">
        <f t="shared" si="210"/>
        <v>0</v>
      </c>
      <c r="CF68" s="116">
        <f t="shared" si="210"/>
        <v>0</v>
      </c>
      <c r="CG68" s="116">
        <f t="shared" si="210"/>
        <v>0</v>
      </c>
      <c r="CH68" s="116">
        <f t="shared" si="210"/>
        <v>0</v>
      </c>
      <c r="CI68" s="270">
        <f t="shared" si="210"/>
        <v>0</v>
      </c>
      <c r="CJ68" s="116">
        <f t="shared" si="210"/>
        <v>0</v>
      </c>
      <c r="CK68" s="116">
        <f t="shared" si="210"/>
        <v>0</v>
      </c>
      <c r="CL68" s="116">
        <f t="shared" si="210"/>
        <v>0</v>
      </c>
      <c r="CM68" s="116">
        <f t="shared" si="210"/>
        <v>0</v>
      </c>
      <c r="CN68" s="116">
        <f t="shared" si="210"/>
        <v>0</v>
      </c>
      <c r="CO68" s="116">
        <f t="shared" si="210"/>
        <v>0</v>
      </c>
      <c r="CP68" s="116">
        <f t="shared" si="210"/>
        <v>0</v>
      </c>
      <c r="CQ68" s="116">
        <f t="shared" si="210"/>
        <v>0</v>
      </c>
      <c r="CR68" s="116">
        <f t="shared" si="210"/>
        <v>0</v>
      </c>
      <c r="CS68" s="116">
        <f t="shared" si="210"/>
        <v>0</v>
      </c>
      <c r="CT68" s="116">
        <f t="shared" si="210"/>
        <v>0</v>
      </c>
      <c r="CU68" s="270">
        <f t="shared" si="210"/>
        <v>0</v>
      </c>
      <c r="CV68" s="116">
        <f t="shared" si="210"/>
        <v>0</v>
      </c>
      <c r="CW68" s="116">
        <f t="shared" si="210"/>
        <v>0</v>
      </c>
      <c r="CX68" s="116">
        <f t="shared" si="210"/>
        <v>0</v>
      </c>
      <c r="CY68" s="116">
        <f t="shared" si="210"/>
        <v>0</v>
      </c>
      <c r="CZ68" s="116">
        <f t="shared" si="210"/>
        <v>0</v>
      </c>
      <c r="DA68" s="116">
        <f t="shared" si="210"/>
        <v>0</v>
      </c>
      <c r="DB68" s="116">
        <f t="shared" si="210"/>
        <v>0</v>
      </c>
      <c r="DC68" s="116">
        <f t="shared" si="210"/>
        <v>0</v>
      </c>
      <c r="DD68" s="116">
        <f t="shared" si="210"/>
        <v>0</v>
      </c>
      <c r="DE68" s="116">
        <f t="shared" si="210"/>
        <v>0</v>
      </c>
      <c r="DF68" s="116">
        <f t="shared" si="210"/>
        <v>0</v>
      </c>
      <c r="DG68" s="116">
        <f t="shared" si="210"/>
        <v>0</v>
      </c>
    </row>
    <row r="69" spans="1:111" x14ac:dyDescent="0.3">
      <c r="B69" s="1" t="s">
        <v>321</v>
      </c>
      <c r="C69" s="1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>
        <v>264.52999999999997</v>
      </c>
      <c r="AC69" s="116"/>
      <c r="AD69" s="116"/>
      <c r="AE69" s="116">
        <v>238.31</v>
      </c>
      <c r="AF69" s="116"/>
      <c r="AG69" s="116"/>
      <c r="AH69" s="116"/>
      <c r="AI69" s="116">
        <v>8</v>
      </c>
      <c r="AJ69" s="116"/>
      <c r="AK69" s="490"/>
      <c r="AL69" s="227">
        <v>250</v>
      </c>
      <c r="AM69" s="270">
        <v>0</v>
      </c>
      <c r="AN69" s="227">
        <v>200</v>
      </c>
      <c r="AO69" s="116">
        <f t="shared" ref="AO69" si="211">AN69</f>
        <v>200</v>
      </c>
      <c r="AP69" s="116">
        <f t="shared" ref="AP69" si="212">AO69</f>
        <v>200</v>
      </c>
      <c r="AQ69" s="116">
        <f t="shared" ref="AQ69" si="213">AP69</f>
        <v>200</v>
      </c>
      <c r="AR69" s="116">
        <f>AQ69</f>
        <v>200</v>
      </c>
      <c r="AS69" s="116">
        <f t="shared" ref="AS69" si="214">AR69</f>
        <v>200</v>
      </c>
      <c r="AT69" s="116">
        <f t="shared" ref="AT69" si="215">AS69</f>
        <v>200</v>
      </c>
      <c r="AU69" s="116">
        <f t="shared" ref="AU69" si="216">AT69</f>
        <v>200</v>
      </c>
      <c r="AV69" s="116">
        <f t="shared" ref="AV69" si="217">AU69</f>
        <v>200</v>
      </c>
      <c r="AW69" s="116">
        <f t="shared" ref="AW69" si="218">AV69</f>
        <v>200</v>
      </c>
      <c r="AX69" s="116">
        <f t="shared" ref="AX69" si="219">AW69</f>
        <v>200</v>
      </c>
      <c r="AY69" s="270">
        <f t="shared" ref="AY69" si="220">AX69</f>
        <v>200</v>
      </c>
      <c r="AZ69" s="116">
        <f t="shared" ref="AZ69" si="221">AY69</f>
        <v>200</v>
      </c>
      <c r="BA69" s="116">
        <f t="shared" ref="BA69" si="222">AZ69</f>
        <v>200</v>
      </c>
      <c r="BB69" s="116">
        <f t="shared" ref="BB69" si="223">BA69</f>
        <v>200</v>
      </c>
      <c r="BC69" s="116">
        <f t="shared" ref="BC69" si="224">BB69</f>
        <v>200</v>
      </c>
      <c r="BD69" s="116">
        <f t="shared" ref="BD69" si="225">BC69</f>
        <v>200</v>
      </c>
      <c r="BE69" s="116">
        <f t="shared" ref="BE69" si="226">BD69</f>
        <v>200</v>
      </c>
      <c r="BF69" s="116">
        <f t="shared" ref="BF69" si="227">BE69</f>
        <v>200</v>
      </c>
      <c r="BG69" s="116">
        <f t="shared" ref="BG69" si="228">BF69</f>
        <v>200</v>
      </c>
      <c r="BH69" s="116">
        <f t="shared" ref="BH69" si="229">BG69</f>
        <v>200</v>
      </c>
      <c r="BI69" s="116">
        <f t="shared" ref="BI69" si="230">BH69</f>
        <v>200</v>
      </c>
      <c r="BJ69" s="116">
        <f t="shared" ref="BJ69" si="231">BI69</f>
        <v>200</v>
      </c>
      <c r="BK69" s="270">
        <f t="shared" ref="BK69" si="232">BJ69</f>
        <v>200</v>
      </c>
      <c r="BL69" s="116">
        <f t="shared" ref="BL69" si="233">BK69</f>
        <v>200</v>
      </c>
      <c r="BM69" s="116">
        <f t="shared" ref="BM69" si="234">BL69</f>
        <v>200</v>
      </c>
      <c r="BN69" s="116">
        <f t="shared" ref="BN69" si="235">BM69</f>
        <v>200</v>
      </c>
      <c r="BO69" s="116">
        <f t="shared" ref="BO69" si="236">BN69</f>
        <v>200</v>
      </c>
      <c r="BP69" s="116">
        <f t="shared" ref="BP69" si="237">BO69</f>
        <v>200</v>
      </c>
      <c r="BQ69" s="116">
        <f t="shared" ref="BQ69" si="238">BP69</f>
        <v>200</v>
      </c>
      <c r="BR69" s="116">
        <f t="shared" ref="BR69" si="239">BQ69</f>
        <v>200</v>
      </c>
      <c r="BS69" s="116">
        <f t="shared" ref="BS69" si="240">BR69</f>
        <v>200</v>
      </c>
      <c r="BT69" s="116">
        <f t="shared" ref="BT69" si="241">BS69</f>
        <v>200</v>
      </c>
      <c r="BU69" s="116">
        <f t="shared" ref="BU69" si="242">BT69</f>
        <v>200</v>
      </c>
      <c r="BV69" s="116">
        <f t="shared" ref="BV69" si="243">BU69</f>
        <v>200</v>
      </c>
      <c r="BW69" s="270">
        <f t="shared" ref="BW69" si="244">BV69</f>
        <v>200</v>
      </c>
      <c r="BX69" s="116">
        <f t="shared" ref="BX69" si="245">BW69</f>
        <v>200</v>
      </c>
      <c r="BY69" s="116">
        <f t="shared" ref="BY69" si="246">BX69</f>
        <v>200</v>
      </c>
      <c r="BZ69" s="116">
        <f t="shared" ref="BZ69" si="247">BY69</f>
        <v>200</v>
      </c>
      <c r="CA69" s="116">
        <f t="shared" ref="CA69" si="248">BZ69</f>
        <v>200</v>
      </c>
      <c r="CB69" s="116">
        <f t="shared" ref="CB69" si="249">CA69</f>
        <v>200</v>
      </c>
      <c r="CC69" s="116">
        <f t="shared" ref="CC69" si="250">CB69</f>
        <v>200</v>
      </c>
      <c r="CD69" s="116">
        <f t="shared" ref="CD69" si="251">CC69</f>
        <v>200</v>
      </c>
      <c r="CE69" s="116">
        <f t="shared" ref="CE69" si="252">CD69</f>
        <v>200</v>
      </c>
      <c r="CF69" s="116">
        <f t="shared" ref="CF69" si="253">CE69</f>
        <v>200</v>
      </c>
      <c r="CG69" s="116">
        <f t="shared" ref="CG69" si="254">CF69</f>
        <v>200</v>
      </c>
      <c r="CH69" s="116">
        <f t="shared" ref="CH69" si="255">CG69</f>
        <v>200</v>
      </c>
      <c r="CI69" s="270">
        <f t="shared" ref="CI69" si="256">CH69</f>
        <v>200</v>
      </c>
      <c r="CJ69" s="116">
        <f t="shared" ref="CJ69" si="257">CI69</f>
        <v>200</v>
      </c>
      <c r="CK69" s="116">
        <f t="shared" ref="CK69" si="258">CJ69</f>
        <v>200</v>
      </c>
      <c r="CL69" s="116">
        <f t="shared" ref="CL69" si="259">CK69</f>
        <v>200</v>
      </c>
      <c r="CM69" s="116">
        <f t="shared" ref="CM69" si="260">CL69</f>
        <v>200</v>
      </c>
      <c r="CN69" s="116">
        <f t="shared" ref="CN69" si="261">CM69</f>
        <v>200</v>
      </c>
      <c r="CO69" s="116">
        <f t="shared" ref="CO69" si="262">CN69</f>
        <v>200</v>
      </c>
      <c r="CP69" s="116">
        <f t="shared" ref="CP69" si="263">CO69</f>
        <v>200</v>
      </c>
      <c r="CQ69" s="116">
        <f t="shared" ref="CQ69" si="264">CP69</f>
        <v>200</v>
      </c>
      <c r="CR69" s="116">
        <f t="shared" ref="CR69" si="265">CQ69</f>
        <v>200</v>
      </c>
      <c r="CS69" s="116">
        <f t="shared" ref="CS69" si="266">CR69</f>
        <v>200</v>
      </c>
      <c r="CT69" s="116">
        <f t="shared" ref="CT69" si="267">CS69</f>
        <v>200</v>
      </c>
      <c r="CU69" s="270">
        <f t="shared" ref="CU69" si="268">CT69</f>
        <v>200</v>
      </c>
      <c r="CV69" s="116">
        <f t="shared" ref="CV69" si="269">CU69</f>
        <v>200</v>
      </c>
      <c r="CW69" s="116">
        <f t="shared" ref="CW69" si="270">CV69</f>
        <v>200</v>
      </c>
      <c r="CX69" s="116">
        <f t="shared" ref="CX69" si="271">CW69</f>
        <v>200</v>
      </c>
      <c r="CY69" s="116">
        <f t="shared" ref="CY69" si="272">CX69</f>
        <v>200</v>
      </c>
      <c r="CZ69" s="116">
        <f t="shared" ref="CZ69" si="273">CY69</f>
        <v>200</v>
      </c>
      <c r="DA69" s="116">
        <f t="shared" ref="DA69" si="274">CZ69</f>
        <v>200</v>
      </c>
      <c r="DB69" s="116">
        <f t="shared" ref="DB69" si="275">DA69</f>
        <v>200</v>
      </c>
      <c r="DC69" s="116">
        <f t="shared" ref="DC69" si="276">DB69</f>
        <v>200</v>
      </c>
      <c r="DD69" s="116">
        <f t="shared" ref="DD69" si="277">DC69</f>
        <v>200</v>
      </c>
      <c r="DE69" s="116">
        <f t="shared" ref="DE69" si="278">DD69</f>
        <v>200</v>
      </c>
      <c r="DF69" s="116">
        <f t="shared" ref="DF69" si="279">DE69</f>
        <v>200</v>
      </c>
      <c r="DG69" s="116">
        <f t="shared" ref="DG69" si="280">DF69</f>
        <v>200</v>
      </c>
    </row>
    <row r="70" spans="1:111" s="5" customFormat="1" x14ac:dyDescent="0.3">
      <c r="A70"/>
      <c r="B70" s="1" t="s">
        <v>322</v>
      </c>
      <c r="C70" s="1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>
        <v>23.82</v>
      </c>
      <c r="AF70" s="116"/>
      <c r="AG70" s="116">
        <v>0</v>
      </c>
      <c r="AH70" s="116">
        <v>0</v>
      </c>
      <c r="AI70" s="116">
        <v>0</v>
      </c>
      <c r="AJ70" s="116">
        <v>0</v>
      </c>
      <c r="AK70" s="490">
        <v>0</v>
      </c>
      <c r="AL70" s="227">
        <v>15</v>
      </c>
      <c r="AM70" s="270">
        <f t="shared" ref="AM70:AM79" si="281">AL70</f>
        <v>15</v>
      </c>
      <c r="AN70" s="227">
        <f t="shared" ref="AN70:BS70" si="282">+IF(AN1&lt;&gt;AM1, AM70*1.1, AM70)</f>
        <v>16.5</v>
      </c>
      <c r="AO70" s="116">
        <f t="shared" si="282"/>
        <v>16.5</v>
      </c>
      <c r="AP70" s="116">
        <f t="shared" si="282"/>
        <v>16.5</v>
      </c>
      <c r="AQ70" s="116">
        <f t="shared" si="282"/>
        <v>16.5</v>
      </c>
      <c r="AR70" s="116">
        <f t="shared" si="282"/>
        <v>16.5</v>
      </c>
      <c r="AS70" s="116">
        <f t="shared" si="282"/>
        <v>16.5</v>
      </c>
      <c r="AT70" s="116">
        <f t="shared" si="282"/>
        <v>16.5</v>
      </c>
      <c r="AU70" s="116">
        <f t="shared" si="282"/>
        <v>16.5</v>
      </c>
      <c r="AV70" s="116">
        <f t="shared" si="282"/>
        <v>16.5</v>
      </c>
      <c r="AW70" s="116">
        <f t="shared" si="282"/>
        <v>16.5</v>
      </c>
      <c r="AX70" s="116">
        <f t="shared" si="282"/>
        <v>16.5</v>
      </c>
      <c r="AY70" s="270">
        <f t="shared" si="282"/>
        <v>16.5</v>
      </c>
      <c r="AZ70" s="116">
        <f t="shared" si="282"/>
        <v>18.150000000000002</v>
      </c>
      <c r="BA70" s="116">
        <f t="shared" si="282"/>
        <v>18.150000000000002</v>
      </c>
      <c r="BB70" s="116">
        <f t="shared" si="282"/>
        <v>18.150000000000002</v>
      </c>
      <c r="BC70" s="116">
        <f t="shared" si="282"/>
        <v>18.150000000000002</v>
      </c>
      <c r="BD70" s="116">
        <f t="shared" si="282"/>
        <v>18.150000000000002</v>
      </c>
      <c r="BE70" s="116">
        <f t="shared" si="282"/>
        <v>18.150000000000002</v>
      </c>
      <c r="BF70" s="116">
        <f t="shared" si="282"/>
        <v>18.150000000000002</v>
      </c>
      <c r="BG70" s="116">
        <f t="shared" si="282"/>
        <v>18.150000000000002</v>
      </c>
      <c r="BH70" s="116">
        <f t="shared" si="282"/>
        <v>18.150000000000002</v>
      </c>
      <c r="BI70" s="116">
        <f t="shared" si="282"/>
        <v>18.150000000000002</v>
      </c>
      <c r="BJ70" s="116">
        <f t="shared" si="282"/>
        <v>18.150000000000002</v>
      </c>
      <c r="BK70" s="270">
        <f t="shared" si="282"/>
        <v>18.150000000000002</v>
      </c>
      <c r="BL70" s="116">
        <f t="shared" si="282"/>
        <v>19.965000000000003</v>
      </c>
      <c r="BM70" s="116">
        <f t="shared" si="282"/>
        <v>19.965000000000003</v>
      </c>
      <c r="BN70" s="116">
        <f t="shared" si="282"/>
        <v>19.965000000000003</v>
      </c>
      <c r="BO70" s="116">
        <f t="shared" si="282"/>
        <v>19.965000000000003</v>
      </c>
      <c r="BP70" s="116">
        <f t="shared" si="282"/>
        <v>19.965000000000003</v>
      </c>
      <c r="BQ70" s="116">
        <f t="shared" si="282"/>
        <v>19.965000000000003</v>
      </c>
      <c r="BR70" s="116">
        <f t="shared" si="282"/>
        <v>19.965000000000003</v>
      </c>
      <c r="BS70" s="116">
        <f t="shared" si="282"/>
        <v>19.965000000000003</v>
      </c>
      <c r="BT70" s="116">
        <f t="shared" ref="BT70:CY70" si="283">+IF(BT1&lt;&gt;BS1, BS70*1.1, BS70)</f>
        <v>19.965000000000003</v>
      </c>
      <c r="BU70" s="116">
        <f t="shared" si="283"/>
        <v>19.965000000000003</v>
      </c>
      <c r="BV70" s="116">
        <f t="shared" si="283"/>
        <v>19.965000000000003</v>
      </c>
      <c r="BW70" s="270">
        <f t="shared" si="283"/>
        <v>19.965000000000003</v>
      </c>
      <c r="BX70" s="116">
        <f t="shared" si="283"/>
        <v>21.961500000000004</v>
      </c>
      <c r="BY70" s="116">
        <f t="shared" si="283"/>
        <v>21.961500000000004</v>
      </c>
      <c r="BZ70" s="116">
        <f t="shared" si="283"/>
        <v>21.961500000000004</v>
      </c>
      <c r="CA70" s="116">
        <f t="shared" si="283"/>
        <v>21.961500000000004</v>
      </c>
      <c r="CB70" s="116">
        <f t="shared" si="283"/>
        <v>21.961500000000004</v>
      </c>
      <c r="CC70" s="116">
        <f t="shared" si="283"/>
        <v>21.961500000000004</v>
      </c>
      <c r="CD70" s="116">
        <f t="shared" si="283"/>
        <v>21.961500000000004</v>
      </c>
      <c r="CE70" s="116">
        <f t="shared" si="283"/>
        <v>21.961500000000004</v>
      </c>
      <c r="CF70" s="116">
        <f t="shared" si="283"/>
        <v>21.961500000000004</v>
      </c>
      <c r="CG70" s="116">
        <f t="shared" si="283"/>
        <v>21.961500000000004</v>
      </c>
      <c r="CH70" s="116">
        <f t="shared" si="283"/>
        <v>21.961500000000004</v>
      </c>
      <c r="CI70" s="270">
        <f t="shared" si="283"/>
        <v>21.961500000000004</v>
      </c>
      <c r="CJ70" s="116">
        <f t="shared" si="283"/>
        <v>24.157650000000007</v>
      </c>
      <c r="CK70" s="116">
        <f t="shared" si="283"/>
        <v>24.157650000000007</v>
      </c>
      <c r="CL70" s="116">
        <f t="shared" si="283"/>
        <v>24.157650000000007</v>
      </c>
      <c r="CM70" s="116">
        <f t="shared" si="283"/>
        <v>24.157650000000007</v>
      </c>
      <c r="CN70" s="116">
        <f t="shared" si="283"/>
        <v>24.157650000000007</v>
      </c>
      <c r="CO70" s="116">
        <f t="shared" si="283"/>
        <v>24.157650000000007</v>
      </c>
      <c r="CP70" s="116">
        <f t="shared" si="283"/>
        <v>24.157650000000007</v>
      </c>
      <c r="CQ70" s="116">
        <f t="shared" si="283"/>
        <v>24.157650000000007</v>
      </c>
      <c r="CR70" s="116">
        <f t="shared" si="283"/>
        <v>24.157650000000007</v>
      </c>
      <c r="CS70" s="116">
        <f t="shared" si="283"/>
        <v>24.157650000000007</v>
      </c>
      <c r="CT70" s="116">
        <f t="shared" si="283"/>
        <v>24.157650000000007</v>
      </c>
      <c r="CU70" s="270">
        <f t="shared" si="283"/>
        <v>24.157650000000007</v>
      </c>
      <c r="CV70" s="116">
        <f t="shared" si="283"/>
        <v>26.573415000000011</v>
      </c>
      <c r="CW70" s="116">
        <f t="shared" si="283"/>
        <v>26.573415000000011</v>
      </c>
      <c r="CX70" s="116">
        <f t="shared" si="283"/>
        <v>26.573415000000011</v>
      </c>
      <c r="CY70" s="116">
        <f t="shared" si="283"/>
        <v>26.573415000000011</v>
      </c>
      <c r="CZ70" s="116">
        <f t="shared" ref="CZ70:DG70" si="284">+IF(CZ1&lt;&gt;CY1, CY70*1.1, CY70)</f>
        <v>26.573415000000011</v>
      </c>
      <c r="DA70" s="116">
        <f t="shared" si="284"/>
        <v>26.573415000000011</v>
      </c>
      <c r="DB70" s="116">
        <f t="shared" si="284"/>
        <v>26.573415000000011</v>
      </c>
      <c r="DC70" s="116">
        <f t="shared" si="284"/>
        <v>26.573415000000011</v>
      </c>
      <c r="DD70" s="116">
        <f t="shared" si="284"/>
        <v>26.573415000000011</v>
      </c>
      <c r="DE70" s="116">
        <f t="shared" si="284"/>
        <v>26.573415000000011</v>
      </c>
      <c r="DF70" s="116">
        <f t="shared" si="284"/>
        <v>26.573415000000011</v>
      </c>
      <c r="DG70" s="116">
        <f t="shared" si="284"/>
        <v>26.573415000000011</v>
      </c>
    </row>
    <row r="71" spans="1:111" s="5" customFormat="1" x14ac:dyDescent="0.3">
      <c r="A71"/>
      <c r="B71" s="1" t="s">
        <v>323</v>
      </c>
      <c r="C71" s="1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>
        <v>90.45</v>
      </c>
      <c r="AE71" s="116">
        <v>25.46</v>
      </c>
      <c r="AF71" s="116">
        <v>25.46</v>
      </c>
      <c r="AG71" s="116">
        <v>25.46</v>
      </c>
      <c r="AH71" s="116">
        <v>42.22</v>
      </c>
      <c r="AI71" s="116">
        <v>29.48</v>
      </c>
      <c r="AJ71" s="116">
        <v>14.41</v>
      </c>
      <c r="AK71" s="490">
        <v>43.23</v>
      </c>
      <c r="AL71" s="227">
        <f>+AVERAGE(AI71:AK71)</f>
        <v>29.040000000000003</v>
      </c>
      <c r="AM71" s="270">
        <f t="shared" si="281"/>
        <v>29.040000000000003</v>
      </c>
      <c r="AN71" s="227">
        <f t="shared" ref="AN71:BS71" si="285">+IF(AN1&lt;&gt;AM1, AM71*1.1, AM71)</f>
        <v>31.944000000000006</v>
      </c>
      <c r="AO71" s="116">
        <f t="shared" si="285"/>
        <v>31.944000000000006</v>
      </c>
      <c r="AP71" s="116">
        <f t="shared" si="285"/>
        <v>31.944000000000006</v>
      </c>
      <c r="AQ71" s="116">
        <f t="shared" si="285"/>
        <v>31.944000000000006</v>
      </c>
      <c r="AR71" s="116">
        <f t="shared" si="285"/>
        <v>31.944000000000006</v>
      </c>
      <c r="AS71" s="116">
        <f t="shared" si="285"/>
        <v>31.944000000000006</v>
      </c>
      <c r="AT71" s="116">
        <f t="shared" si="285"/>
        <v>31.944000000000006</v>
      </c>
      <c r="AU71" s="116">
        <f t="shared" si="285"/>
        <v>31.944000000000006</v>
      </c>
      <c r="AV71" s="116">
        <f t="shared" si="285"/>
        <v>31.944000000000006</v>
      </c>
      <c r="AW71" s="116">
        <f t="shared" si="285"/>
        <v>31.944000000000006</v>
      </c>
      <c r="AX71" s="116">
        <f t="shared" si="285"/>
        <v>31.944000000000006</v>
      </c>
      <c r="AY71" s="270">
        <f t="shared" si="285"/>
        <v>31.944000000000006</v>
      </c>
      <c r="AZ71" s="116">
        <f t="shared" si="285"/>
        <v>35.138400000000011</v>
      </c>
      <c r="BA71" s="116">
        <f t="shared" si="285"/>
        <v>35.138400000000011</v>
      </c>
      <c r="BB71" s="116">
        <f t="shared" si="285"/>
        <v>35.138400000000011</v>
      </c>
      <c r="BC71" s="116">
        <f t="shared" si="285"/>
        <v>35.138400000000011</v>
      </c>
      <c r="BD71" s="116">
        <f t="shared" si="285"/>
        <v>35.138400000000011</v>
      </c>
      <c r="BE71" s="116">
        <f t="shared" si="285"/>
        <v>35.138400000000011</v>
      </c>
      <c r="BF71" s="116">
        <f t="shared" si="285"/>
        <v>35.138400000000011</v>
      </c>
      <c r="BG71" s="116">
        <f t="shared" si="285"/>
        <v>35.138400000000011</v>
      </c>
      <c r="BH71" s="116">
        <f t="shared" si="285"/>
        <v>35.138400000000011</v>
      </c>
      <c r="BI71" s="116">
        <f t="shared" si="285"/>
        <v>35.138400000000011</v>
      </c>
      <c r="BJ71" s="116">
        <f t="shared" si="285"/>
        <v>35.138400000000011</v>
      </c>
      <c r="BK71" s="270">
        <f t="shared" si="285"/>
        <v>35.138400000000011</v>
      </c>
      <c r="BL71" s="116">
        <f t="shared" si="285"/>
        <v>38.652240000000013</v>
      </c>
      <c r="BM71" s="116">
        <f t="shared" si="285"/>
        <v>38.652240000000013</v>
      </c>
      <c r="BN71" s="116">
        <f t="shared" si="285"/>
        <v>38.652240000000013</v>
      </c>
      <c r="BO71" s="116">
        <f t="shared" si="285"/>
        <v>38.652240000000013</v>
      </c>
      <c r="BP71" s="116">
        <f t="shared" si="285"/>
        <v>38.652240000000013</v>
      </c>
      <c r="BQ71" s="116">
        <f t="shared" si="285"/>
        <v>38.652240000000013</v>
      </c>
      <c r="BR71" s="116">
        <f t="shared" si="285"/>
        <v>38.652240000000013</v>
      </c>
      <c r="BS71" s="116">
        <f t="shared" si="285"/>
        <v>38.652240000000013</v>
      </c>
      <c r="BT71" s="116">
        <f t="shared" ref="BT71:CY71" si="286">+IF(BT1&lt;&gt;BS1, BS71*1.1, BS71)</f>
        <v>38.652240000000013</v>
      </c>
      <c r="BU71" s="116">
        <f t="shared" si="286"/>
        <v>38.652240000000013</v>
      </c>
      <c r="BV71" s="116">
        <f t="shared" si="286"/>
        <v>38.652240000000013</v>
      </c>
      <c r="BW71" s="270">
        <f t="shared" si="286"/>
        <v>38.652240000000013</v>
      </c>
      <c r="BX71" s="116">
        <f t="shared" si="286"/>
        <v>42.517464000000018</v>
      </c>
      <c r="BY71" s="116">
        <f t="shared" si="286"/>
        <v>42.517464000000018</v>
      </c>
      <c r="BZ71" s="116">
        <f t="shared" si="286"/>
        <v>42.517464000000018</v>
      </c>
      <c r="CA71" s="116">
        <f t="shared" si="286"/>
        <v>42.517464000000018</v>
      </c>
      <c r="CB71" s="116">
        <f t="shared" si="286"/>
        <v>42.517464000000018</v>
      </c>
      <c r="CC71" s="116">
        <f t="shared" si="286"/>
        <v>42.517464000000018</v>
      </c>
      <c r="CD71" s="116">
        <f t="shared" si="286"/>
        <v>42.517464000000018</v>
      </c>
      <c r="CE71" s="116">
        <f t="shared" si="286"/>
        <v>42.517464000000018</v>
      </c>
      <c r="CF71" s="116">
        <f t="shared" si="286"/>
        <v>42.517464000000018</v>
      </c>
      <c r="CG71" s="116">
        <f t="shared" si="286"/>
        <v>42.517464000000018</v>
      </c>
      <c r="CH71" s="116">
        <f t="shared" si="286"/>
        <v>42.517464000000018</v>
      </c>
      <c r="CI71" s="270">
        <f t="shared" si="286"/>
        <v>42.517464000000018</v>
      </c>
      <c r="CJ71" s="116">
        <f t="shared" si="286"/>
        <v>46.769210400000027</v>
      </c>
      <c r="CK71" s="116">
        <f t="shared" si="286"/>
        <v>46.769210400000027</v>
      </c>
      <c r="CL71" s="116">
        <f t="shared" si="286"/>
        <v>46.769210400000027</v>
      </c>
      <c r="CM71" s="116">
        <f t="shared" si="286"/>
        <v>46.769210400000027</v>
      </c>
      <c r="CN71" s="116">
        <f t="shared" si="286"/>
        <v>46.769210400000027</v>
      </c>
      <c r="CO71" s="116">
        <f t="shared" si="286"/>
        <v>46.769210400000027</v>
      </c>
      <c r="CP71" s="116">
        <f t="shared" si="286"/>
        <v>46.769210400000027</v>
      </c>
      <c r="CQ71" s="116">
        <f t="shared" si="286"/>
        <v>46.769210400000027</v>
      </c>
      <c r="CR71" s="116">
        <f t="shared" si="286"/>
        <v>46.769210400000027</v>
      </c>
      <c r="CS71" s="116">
        <f t="shared" si="286"/>
        <v>46.769210400000027</v>
      </c>
      <c r="CT71" s="116">
        <f t="shared" si="286"/>
        <v>46.769210400000027</v>
      </c>
      <c r="CU71" s="270">
        <f t="shared" si="286"/>
        <v>46.769210400000027</v>
      </c>
      <c r="CV71" s="116">
        <f t="shared" si="286"/>
        <v>51.44613144000003</v>
      </c>
      <c r="CW71" s="116">
        <f t="shared" si="286"/>
        <v>51.44613144000003</v>
      </c>
      <c r="CX71" s="116">
        <f t="shared" si="286"/>
        <v>51.44613144000003</v>
      </c>
      <c r="CY71" s="116">
        <f t="shared" si="286"/>
        <v>51.44613144000003</v>
      </c>
      <c r="CZ71" s="116">
        <f t="shared" ref="CZ71:DG71" si="287">+IF(CZ1&lt;&gt;CY1, CY71*1.1, CY71)</f>
        <v>51.44613144000003</v>
      </c>
      <c r="DA71" s="116">
        <f t="shared" si="287"/>
        <v>51.44613144000003</v>
      </c>
      <c r="DB71" s="116">
        <f t="shared" si="287"/>
        <v>51.44613144000003</v>
      </c>
      <c r="DC71" s="116">
        <f t="shared" si="287"/>
        <v>51.44613144000003</v>
      </c>
      <c r="DD71" s="116">
        <f t="shared" si="287"/>
        <v>51.44613144000003</v>
      </c>
      <c r="DE71" s="116">
        <f t="shared" si="287"/>
        <v>51.44613144000003</v>
      </c>
      <c r="DF71" s="116">
        <f t="shared" si="287"/>
        <v>51.44613144000003</v>
      </c>
      <c r="DG71" s="116">
        <f t="shared" si="287"/>
        <v>51.44613144000003</v>
      </c>
    </row>
    <row r="72" spans="1:111" x14ac:dyDescent="0.3">
      <c r="B72" s="4" t="s">
        <v>324</v>
      </c>
      <c r="C72" s="4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>
        <f>SUM(AB69:AB71)</f>
        <v>264.52999999999997</v>
      </c>
      <c r="AC72" s="56">
        <f t="shared" ref="AC72:CN72" si="288">SUM(AC69:AC71)</f>
        <v>0</v>
      </c>
      <c r="AD72" s="56">
        <f t="shared" si="288"/>
        <v>90.45</v>
      </c>
      <c r="AE72" s="56">
        <f t="shared" si="288"/>
        <v>287.58999999999997</v>
      </c>
      <c r="AF72" s="56">
        <f t="shared" si="288"/>
        <v>25.46</v>
      </c>
      <c r="AG72" s="56">
        <f t="shared" si="288"/>
        <v>25.46</v>
      </c>
      <c r="AH72" s="56">
        <f t="shared" si="288"/>
        <v>42.22</v>
      </c>
      <c r="AI72" s="56">
        <f t="shared" si="288"/>
        <v>37.480000000000004</v>
      </c>
      <c r="AJ72" s="56">
        <f t="shared" ref="AJ72:AK72" si="289">SUM(AJ69:AJ71)</f>
        <v>14.41</v>
      </c>
      <c r="AK72" s="491">
        <f t="shared" si="289"/>
        <v>43.23</v>
      </c>
      <c r="AL72" s="56">
        <f t="shared" ref="AL72" si="290">SUM(AL69:AL71)</f>
        <v>294.04000000000002</v>
      </c>
      <c r="AM72" s="271">
        <f t="shared" si="288"/>
        <v>44.040000000000006</v>
      </c>
      <c r="AN72" s="56">
        <f t="shared" si="288"/>
        <v>248.44400000000002</v>
      </c>
      <c r="AO72" s="56">
        <f t="shared" si="288"/>
        <v>248.44400000000002</v>
      </c>
      <c r="AP72" s="56">
        <f t="shared" si="288"/>
        <v>248.44400000000002</v>
      </c>
      <c r="AQ72" s="56">
        <f t="shared" si="288"/>
        <v>248.44400000000002</v>
      </c>
      <c r="AR72" s="56">
        <f t="shared" si="288"/>
        <v>248.44400000000002</v>
      </c>
      <c r="AS72" s="56">
        <f t="shared" si="288"/>
        <v>248.44400000000002</v>
      </c>
      <c r="AT72" s="56">
        <f t="shared" si="288"/>
        <v>248.44400000000002</v>
      </c>
      <c r="AU72" s="56">
        <f t="shared" si="288"/>
        <v>248.44400000000002</v>
      </c>
      <c r="AV72" s="56">
        <f t="shared" si="288"/>
        <v>248.44400000000002</v>
      </c>
      <c r="AW72" s="56">
        <f t="shared" si="288"/>
        <v>248.44400000000002</v>
      </c>
      <c r="AX72" s="56">
        <f t="shared" si="288"/>
        <v>248.44400000000002</v>
      </c>
      <c r="AY72" s="271">
        <f t="shared" si="288"/>
        <v>248.44400000000002</v>
      </c>
      <c r="AZ72" s="56">
        <f t="shared" si="288"/>
        <v>253.28840000000002</v>
      </c>
      <c r="BA72" s="56">
        <f t="shared" si="288"/>
        <v>253.28840000000002</v>
      </c>
      <c r="BB72" s="56">
        <f t="shared" si="288"/>
        <v>253.28840000000002</v>
      </c>
      <c r="BC72" s="56">
        <f t="shared" si="288"/>
        <v>253.28840000000002</v>
      </c>
      <c r="BD72" s="56">
        <f t="shared" si="288"/>
        <v>253.28840000000002</v>
      </c>
      <c r="BE72" s="56">
        <f t="shared" si="288"/>
        <v>253.28840000000002</v>
      </c>
      <c r="BF72" s="56">
        <f t="shared" si="288"/>
        <v>253.28840000000002</v>
      </c>
      <c r="BG72" s="56">
        <f t="shared" si="288"/>
        <v>253.28840000000002</v>
      </c>
      <c r="BH72" s="56">
        <f t="shared" si="288"/>
        <v>253.28840000000002</v>
      </c>
      <c r="BI72" s="56">
        <f t="shared" si="288"/>
        <v>253.28840000000002</v>
      </c>
      <c r="BJ72" s="56">
        <f t="shared" si="288"/>
        <v>253.28840000000002</v>
      </c>
      <c r="BK72" s="271">
        <f t="shared" si="288"/>
        <v>253.28840000000002</v>
      </c>
      <c r="BL72" s="56">
        <f t="shared" si="288"/>
        <v>258.61724000000004</v>
      </c>
      <c r="BM72" s="56">
        <f t="shared" si="288"/>
        <v>258.61724000000004</v>
      </c>
      <c r="BN72" s="56">
        <f t="shared" si="288"/>
        <v>258.61724000000004</v>
      </c>
      <c r="BO72" s="56">
        <f t="shared" si="288"/>
        <v>258.61724000000004</v>
      </c>
      <c r="BP72" s="56">
        <f t="shared" si="288"/>
        <v>258.61724000000004</v>
      </c>
      <c r="BQ72" s="56">
        <f t="shared" si="288"/>
        <v>258.61724000000004</v>
      </c>
      <c r="BR72" s="56">
        <f t="shared" si="288"/>
        <v>258.61724000000004</v>
      </c>
      <c r="BS72" s="56">
        <f t="shared" si="288"/>
        <v>258.61724000000004</v>
      </c>
      <c r="BT72" s="56">
        <f t="shared" si="288"/>
        <v>258.61724000000004</v>
      </c>
      <c r="BU72" s="56">
        <f t="shared" si="288"/>
        <v>258.61724000000004</v>
      </c>
      <c r="BV72" s="56">
        <f t="shared" si="288"/>
        <v>258.61724000000004</v>
      </c>
      <c r="BW72" s="271">
        <f t="shared" si="288"/>
        <v>258.61724000000004</v>
      </c>
      <c r="BX72" s="56">
        <f t="shared" si="288"/>
        <v>264.47896400000002</v>
      </c>
      <c r="BY72" s="56">
        <f t="shared" si="288"/>
        <v>264.47896400000002</v>
      </c>
      <c r="BZ72" s="56">
        <f t="shared" si="288"/>
        <v>264.47896400000002</v>
      </c>
      <c r="CA72" s="56">
        <f t="shared" si="288"/>
        <v>264.47896400000002</v>
      </c>
      <c r="CB72" s="56">
        <f t="shared" si="288"/>
        <v>264.47896400000002</v>
      </c>
      <c r="CC72" s="56">
        <f t="shared" si="288"/>
        <v>264.47896400000002</v>
      </c>
      <c r="CD72" s="56">
        <f t="shared" si="288"/>
        <v>264.47896400000002</v>
      </c>
      <c r="CE72" s="56">
        <f t="shared" si="288"/>
        <v>264.47896400000002</v>
      </c>
      <c r="CF72" s="56">
        <f t="shared" si="288"/>
        <v>264.47896400000002</v>
      </c>
      <c r="CG72" s="56">
        <f t="shared" si="288"/>
        <v>264.47896400000002</v>
      </c>
      <c r="CH72" s="56">
        <f t="shared" si="288"/>
        <v>264.47896400000002</v>
      </c>
      <c r="CI72" s="271">
        <f t="shared" si="288"/>
        <v>264.47896400000002</v>
      </c>
      <c r="CJ72" s="56">
        <f t="shared" si="288"/>
        <v>270.92686040000007</v>
      </c>
      <c r="CK72" s="56">
        <f t="shared" si="288"/>
        <v>270.92686040000007</v>
      </c>
      <c r="CL72" s="56">
        <f t="shared" si="288"/>
        <v>270.92686040000007</v>
      </c>
      <c r="CM72" s="56">
        <f t="shared" si="288"/>
        <v>270.92686040000007</v>
      </c>
      <c r="CN72" s="56">
        <f t="shared" si="288"/>
        <v>270.92686040000007</v>
      </c>
      <c r="CO72" s="56">
        <f t="shared" ref="CO72:DG72" si="291">SUM(CO69:CO71)</f>
        <v>270.92686040000007</v>
      </c>
      <c r="CP72" s="56">
        <f t="shared" si="291"/>
        <v>270.92686040000007</v>
      </c>
      <c r="CQ72" s="56">
        <f t="shared" si="291"/>
        <v>270.92686040000007</v>
      </c>
      <c r="CR72" s="56">
        <f t="shared" si="291"/>
        <v>270.92686040000007</v>
      </c>
      <c r="CS72" s="56">
        <f t="shared" si="291"/>
        <v>270.92686040000007</v>
      </c>
      <c r="CT72" s="56">
        <f t="shared" si="291"/>
        <v>270.92686040000007</v>
      </c>
      <c r="CU72" s="271">
        <f t="shared" si="291"/>
        <v>270.92686040000007</v>
      </c>
      <c r="CV72" s="56">
        <f t="shared" si="291"/>
        <v>278.01954644000006</v>
      </c>
      <c r="CW72" s="56">
        <f t="shared" si="291"/>
        <v>278.01954644000006</v>
      </c>
      <c r="CX72" s="56">
        <f t="shared" si="291"/>
        <v>278.01954644000006</v>
      </c>
      <c r="CY72" s="56">
        <f t="shared" si="291"/>
        <v>278.01954644000006</v>
      </c>
      <c r="CZ72" s="56">
        <f t="shared" si="291"/>
        <v>278.01954644000006</v>
      </c>
      <c r="DA72" s="56">
        <f t="shared" si="291"/>
        <v>278.01954644000006</v>
      </c>
      <c r="DB72" s="56">
        <f t="shared" si="291"/>
        <v>278.01954644000006</v>
      </c>
      <c r="DC72" s="56">
        <f t="shared" si="291"/>
        <v>278.01954644000006</v>
      </c>
      <c r="DD72" s="56">
        <f t="shared" si="291"/>
        <v>278.01954644000006</v>
      </c>
      <c r="DE72" s="56">
        <f t="shared" si="291"/>
        <v>278.01954644000006</v>
      </c>
      <c r="DF72" s="56">
        <f t="shared" si="291"/>
        <v>278.01954644000006</v>
      </c>
      <c r="DG72" s="56">
        <f t="shared" si="291"/>
        <v>278.01954644000006</v>
      </c>
    </row>
    <row r="73" spans="1:111" x14ac:dyDescent="0.3">
      <c r="B73" s="1" t="s">
        <v>338</v>
      </c>
      <c r="C73" s="1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492"/>
      <c r="AL73" s="58"/>
      <c r="AM73" s="272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272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272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272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272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272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</row>
    <row r="74" spans="1:111" x14ac:dyDescent="0.3">
      <c r="B74" s="1" t="s">
        <v>339</v>
      </c>
      <c r="C74" s="1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116">
        <v>400</v>
      </c>
      <c r="AK74" s="490">
        <v>284.47000000000003</v>
      </c>
      <c r="AL74" s="227">
        <f>85*4</f>
        <v>340</v>
      </c>
      <c r="AM74" s="270">
        <f t="shared" ref="AM74" si="292">+IF(AL$1&lt;&gt;AM$1, AL74*1.03, AL74)</f>
        <v>340</v>
      </c>
      <c r="AN74" s="227">
        <f>+AM74</f>
        <v>340</v>
      </c>
      <c r="AO74" s="116">
        <f t="shared" ref="AO74:CZ74" si="293">+IF(AN$1&lt;&gt;AO$1, AN74*1.1, AN74)</f>
        <v>340</v>
      </c>
      <c r="AP74" s="116">
        <f t="shared" si="293"/>
        <v>340</v>
      </c>
      <c r="AQ74" s="116">
        <f t="shared" si="293"/>
        <v>340</v>
      </c>
      <c r="AR74" s="116">
        <f t="shared" si="293"/>
        <v>340</v>
      </c>
      <c r="AS74" s="116">
        <f t="shared" si="293"/>
        <v>340</v>
      </c>
      <c r="AT74" s="116">
        <f t="shared" si="293"/>
        <v>340</v>
      </c>
      <c r="AU74" s="116">
        <f t="shared" si="293"/>
        <v>340</v>
      </c>
      <c r="AV74" s="116">
        <f t="shared" si="293"/>
        <v>340</v>
      </c>
      <c r="AW74" s="116">
        <f t="shared" si="293"/>
        <v>340</v>
      </c>
      <c r="AX74" s="116">
        <f t="shared" si="293"/>
        <v>340</v>
      </c>
      <c r="AY74" s="270">
        <f t="shared" si="293"/>
        <v>340</v>
      </c>
      <c r="AZ74" s="116">
        <f t="shared" si="293"/>
        <v>374.00000000000006</v>
      </c>
      <c r="BA74" s="116">
        <f t="shared" si="293"/>
        <v>374.00000000000006</v>
      </c>
      <c r="BB74" s="116">
        <f t="shared" si="293"/>
        <v>374.00000000000006</v>
      </c>
      <c r="BC74" s="116">
        <f t="shared" si="293"/>
        <v>374.00000000000006</v>
      </c>
      <c r="BD74" s="116">
        <f t="shared" si="293"/>
        <v>374.00000000000006</v>
      </c>
      <c r="BE74" s="116">
        <f t="shared" si="293"/>
        <v>374.00000000000006</v>
      </c>
      <c r="BF74" s="116">
        <f t="shared" si="293"/>
        <v>374.00000000000006</v>
      </c>
      <c r="BG74" s="116">
        <f t="shared" si="293"/>
        <v>374.00000000000006</v>
      </c>
      <c r="BH74" s="116">
        <f t="shared" si="293"/>
        <v>374.00000000000006</v>
      </c>
      <c r="BI74" s="116">
        <f t="shared" si="293"/>
        <v>374.00000000000006</v>
      </c>
      <c r="BJ74" s="116">
        <f t="shared" si="293"/>
        <v>374.00000000000006</v>
      </c>
      <c r="BK74" s="270">
        <f t="shared" si="293"/>
        <v>374.00000000000006</v>
      </c>
      <c r="BL74" s="116">
        <f t="shared" si="293"/>
        <v>411.40000000000009</v>
      </c>
      <c r="BM74" s="116">
        <f t="shared" si="293"/>
        <v>411.40000000000009</v>
      </c>
      <c r="BN74" s="116">
        <f t="shared" si="293"/>
        <v>411.40000000000009</v>
      </c>
      <c r="BO74" s="116">
        <f t="shared" si="293"/>
        <v>411.40000000000009</v>
      </c>
      <c r="BP74" s="116">
        <f t="shared" si="293"/>
        <v>411.40000000000009</v>
      </c>
      <c r="BQ74" s="116">
        <f t="shared" si="293"/>
        <v>411.40000000000009</v>
      </c>
      <c r="BR74" s="116">
        <f t="shared" si="293"/>
        <v>411.40000000000009</v>
      </c>
      <c r="BS74" s="116">
        <f t="shared" si="293"/>
        <v>411.40000000000009</v>
      </c>
      <c r="BT74" s="116">
        <f t="shared" si="293"/>
        <v>411.40000000000009</v>
      </c>
      <c r="BU74" s="116">
        <f t="shared" si="293"/>
        <v>411.40000000000009</v>
      </c>
      <c r="BV74" s="116">
        <f t="shared" si="293"/>
        <v>411.40000000000009</v>
      </c>
      <c r="BW74" s="270">
        <f t="shared" si="293"/>
        <v>411.40000000000009</v>
      </c>
      <c r="BX74" s="116">
        <f t="shared" si="293"/>
        <v>452.54000000000013</v>
      </c>
      <c r="BY74" s="116">
        <f t="shared" si="293"/>
        <v>452.54000000000013</v>
      </c>
      <c r="BZ74" s="116">
        <f t="shared" si="293"/>
        <v>452.54000000000013</v>
      </c>
      <c r="CA74" s="116">
        <f t="shared" si="293"/>
        <v>452.54000000000013</v>
      </c>
      <c r="CB74" s="116">
        <f t="shared" si="293"/>
        <v>452.54000000000013</v>
      </c>
      <c r="CC74" s="116">
        <f t="shared" si="293"/>
        <v>452.54000000000013</v>
      </c>
      <c r="CD74" s="116">
        <f t="shared" si="293"/>
        <v>452.54000000000013</v>
      </c>
      <c r="CE74" s="116">
        <f t="shared" si="293"/>
        <v>452.54000000000013</v>
      </c>
      <c r="CF74" s="116">
        <f t="shared" si="293"/>
        <v>452.54000000000013</v>
      </c>
      <c r="CG74" s="116">
        <f t="shared" si="293"/>
        <v>452.54000000000013</v>
      </c>
      <c r="CH74" s="116">
        <f t="shared" si="293"/>
        <v>452.54000000000013</v>
      </c>
      <c r="CI74" s="270">
        <f t="shared" si="293"/>
        <v>452.54000000000013</v>
      </c>
      <c r="CJ74" s="116">
        <f t="shared" si="293"/>
        <v>497.79400000000021</v>
      </c>
      <c r="CK74" s="116">
        <f t="shared" si="293"/>
        <v>497.79400000000021</v>
      </c>
      <c r="CL74" s="116">
        <f t="shared" si="293"/>
        <v>497.79400000000021</v>
      </c>
      <c r="CM74" s="116">
        <f t="shared" si="293"/>
        <v>497.79400000000021</v>
      </c>
      <c r="CN74" s="116">
        <f t="shared" si="293"/>
        <v>497.79400000000021</v>
      </c>
      <c r="CO74" s="116">
        <f t="shared" si="293"/>
        <v>497.79400000000021</v>
      </c>
      <c r="CP74" s="116">
        <f t="shared" si="293"/>
        <v>497.79400000000021</v>
      </c>
      <c r="CQ74" s="116">
        <f t="shared" si="293"/>
        <v>497.79400000000021</v>
      </c>
      <c r="CR74" s="116">
        <f t="shared" si="293"/>
        <v>497.79400000000021</v>
      </c>
      <c r="CS74" s="116">
        <f t="shared" si="293"/>
        <v>497.79400000000021</v>
      </c>
      <c r="CT74" s="116">
        <f t="shared" si="293"/>
        <v>497.79400000000021</v>
      </c>
      <c r="CU74" s="270">
        <f t="shared" si="293"/>
        <v>497.79400000000021</v>
      </c>
      <c r="CV74" s="116">
        <f t="shared" si="293"/>
        <v>547.57340000000022</v>
      </c>
      <c r="CW74" s="116">
        <f t="shared" si="293"/>
        <v>547.57340000000022</v>
      </c>
      <c r="CX74" s="116">
        <f t="shared" si="293"/>
        <v>547.57340000000022</v>
      </c>
      <c r="CY74" s="116">
        <f t="shared" si="293"/>
        <v>547.57340000000022</v>
      </c>
      <c r="CZ74" s="116">
        <f t="shared" si="293"/>
        <v>547.57340000000022</v>
      </c>
      <c r="DA74" s="116">
        <f t="shared" ref="DA74:DG74" si="294">+IF(CZ$1&lt;&gt;DA$1, CZ74*1.1, CZ74)</f>
        <v>547.57340000000022</v>
      </c>
      <c r="DB74" s="116">
        <f t="shared" si="294"/>
        <v>547.57340000000022</v>
      </c>
      <c r="DC74" s="116">
        <f t="shared" si="294"/>
        <v>547.57340000000022</v>
      </c>
      <c r="DD74" s="116">
        <f t="shared" si="294"/>
        <v>547.57340000000022</v>
      </c>
      <c r="DE74" s="116">
        <f t="shared" si="294"/>
        <v>547.57340000000022</v>
      </c>
      <c r="DF74" s="116">
        <f t="shared" si="294"/>
        <v>547.57340000000022</v>
      </c>
      <c r="DG74" s="116">
        <f t="shared" si="294"/>
        <v>547.57340000000022</v>
      </c>
    </row>
    <row r="75" spans="1:111" x14ac:dyDescent="0.3">
      <c r="B75" s="4" t="s">
        <v>340</v>
      </c>
      <c r="C75" s="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>
        <f>SUM(AB73:AB74)</f>
        <v>0</v>
      </c>
      <c r="AC75" s="56">
        <f t="shared" ref="AC75:CN75" si="295">SUM(AC73:AC74)</f>
        <v>0</v>
      </c>
      <c r="AD75" s="56">
        <f t="shared" si="295"/>
        <v>0</v>
      </c>
      <c r="AE75" s="56">
        <f t="shared" si="295"/>
        <v>0</v>
      </c>
      <c r="AF75" s="56">
        <f t="shared" si="295"/>
        <v>0</v>
      </c>
      <c r="AG75" s="56">
        <f t="shared" si="295"/>
        <v>0</v>
      </c>
      <c r="AH75" s="56">
        <f t="shared" si="295"/>
        <v>0</v>
      </c>
      <c r="AI75" s="56">
        <f t="shared" si="295"/>
        <v>0</v>
      </c>
      <c r="AJ75" s="56">
        <f t="shared" si="295"/>
        <v>400</v>
      </c>
      <c r="AK75" s="491">
        <f t="shared" ref="AK75" si="296">SUM(AK73:AK74)</f>
        <v>284.47000000000003</v>
      </c>
      <c r="AL75" s="56">
        <f t="shared" ref="AL75" si="297">SUM(AL73:AL74)</f>
        <v>340</v>
      </c>
      <c r="AM75" s="271">
        <f t="shared" si="295"/>
        <v>340</v>
      </c>
      <c r="AN75" s="56">
        <f t="shared" si="295"/>
        <v>340</v>
      </c>
      <c r="AO75" s="56">
        <f t="shared" si="295"/>
        <v>340</v>
      </c>
      <c r="AP75" s="56">
        <f t="shared" si="295"/>
        <v>340</v>
      </c>
      <c r="AQ75" s="56">
        <f t="shared" si="295"/>
        <v>340</v>
      </c>
      <c r="AR75" s="56">
        <f t="shared" si="295"/>
        <v>340</v>
      </c>
      <c r="AS75" s="56">
        <f t="shared" si="295"/>
        <v>340</v>
      </c>
      <c r="AT75" s="56">
        <f t="shared" si="295"/>
        <v>340</v>
      </c>
      <c r="AU75" s="56">
        <f t="shared" si="295"/>
        <v>340</v>
      </c>
      <c r="AV75" s="56">
        <f t="shared" si="295"/>
        <v>340</v>
      </c>
      <c r="AW75" s="56">
        <f t="shared" si="295"/>
        <v>340</v>
      </c>
      <c r="AX75" s="56">
        <f t="shared" si="295"/>
        <v>340</v>
      </c>
      <c r="AY75" s="271">
        <f t="shared" si="295"/>
        <v>340</v>
      </c>
      <c r="AZ75" s="56">
        <f t="shared" si="295"/>
        <v>374.00000000000006</v>
      </c>
      <c r="BA75" s="56">
        <f t="shared" si="295"/>
        <v>374.00000000000006</v>
      </c>
      <c r="BB75" s="56">
        <f t="shared" si="295"/>
        <v>374.00000000000006</v>
      </c>
      <c r="BC75" s="56">
        <f t="shared" si="295"/>
        <v>374.00000000000006</v>
      </c>
      <c r="BD75" s="56">
        <f t="shared" si="295"/>
        <v>374.00000000000006</v>
      </c>
      <c r="BE75" s="56">
        <f t="shared" si="295"/>
        <v>374.00000000000006</v>
      </c>
      <c r="BF75" s="56">
        <f t="shared" si="295"/>
        <v>374.00000000000006</v>
      </c>
      <c r="BG75" s="56">
        <f t="shared" si="295"/>
        <v>374.00000000000006</v>
      </c>
      <c r="BH75" s="56">
        <f t="shared" si="295"/>
        <v>374.00000000000006</v>
      </c>
      <c r="BI75" s="56">
        <f t="shared" si="295"/>
        <v>374.00000000000006</v>
      </c>
      <c r="BJ75" s="56">
        <f t="shared" si="295"/>
        <v>374.00000000000006</v>
      </c>
      <c r="BK75" s="271">
        <f t="shared" si="295"/>
        <v>374.00000000000006</v>
      </c>
      <c r="BL75" s="56">
        <f t="shared" si="295"/>
        <v>411.40000000000009</v>
      </c>
      <c r="BM75" s="56">
        <f t="shared" si="295"/>
        <v>411.40000000000009</v>
      </c>
      <c r="BN75" s="56">
        <f t="shared" si="295"/>
        <v>411.40000000000009</v>
      </c>
      <c r="BO75" s="56">
        <f t="shared" si="295"/>
        <v>411.40000000000009</v>
      </c>
      <c r="BP75" s="56">
        <f t="shared" si="295"/>
        <v>411.40000000000009</v>
      </c>
      <c r="BQ75" s="56">
        <f t="shared" si="295"/>
        <v>411.40000000000009</v>
      </c>
      <c r="BR75" s="56">
        <f t="shared" si="295"/>
        <v>411.40000000000009</v>
      </c>
      <c r="BS75" s="56">
        <f t="shared" si="295"/>
        <v>411.40000000000009</v>
      </c>
      <c r="BT75" s="56">
        <f t="shared" si="295"/>
        <v>411.40000000000009</v>
      </c>
      <c r="BU75" s="56">
        <f t="shared" si="295"/>
        <v>411.40000000000009</v>
      </c>
      <c r="BV75" s="56">
        <f t="shared" si="295"/>
        <v>411.40000000000009</v>
      </c>
      <c r="BW75" s="271">
        <f t="shared" si="295"/>
        <v>411.40000000000009</v>
      </c>
      <c r="BX75" s="56">
        <f t="shared" si="295"/>
        <v>452.54000000000013</v>
      </c>
      <c r="BY75" s="56">
        <f t="shared" si="295"/>
        <v>452.54000000000013</v>
      </c>
      <c r="BZ75" s="56">
        <f t="shared" si="295"/>
        <v>452.54000000000013</v>
      </c>
      <c r="CA75" s="56">
        <f t="shared" si="295"/>
        <v>452.54000000000013</v>
      </c>
      <c r="CB75" s="56">
        <f t="shared" si="295"/>
        <v>452.54000000000013</v>
      </c>
      <c r="CC75" s="56">
        <f t="shared" si="295"/>
        <v>452.54000000000013</v>
      </c>
      <c r="CD75" s="56">
        <f t="shared" si="295"/>
        <v>452.54000000000013</v>
      </c>
      <c r="CE75" s="56">
        <f t="shared" si="295"/>
        <v>452.54000000000013</v>
      </c>
      <c r="CF75" s="56">
        <f t="shared" si="295"/>
        <v>452.54000000000013</v>
      </c>
      <c r="CG75" s="56">
        <f t="shared" si="295"/>
        <v>452.54000000000013</v>
      </c>
      <c r="CH75" s="56">
        <f t="shared" si="295"/>
        <v>452.54000000000013</v>
      </c>
      <c r="CI75" s="271">
        <f t="shared" si="295"/>
        <v>452.54000000000013</v>
      </c>
      <c r="CJ75" s="56">
        <f t="shared" si="295"/>
        <v>497.79400000000021</v>
      </c>
      <c r="CK75" s="56">
        <f t="shared" si="295"/>
        <v>497.79400000000021</v>
      </c>
      <c r="CL75" s="56">
        <f t="shared" si="295"/>
        <v>497.79400000000021</v>
      </c>
      <c r="CM75" s="56">
        <f t="shared" si="295"/>
        <v>497.79400000000021</v>
      </c>
      <c r="CN75" s="56">
        <f t="shared" si="295"/>
        <v>497.79400000000021</v>
      </c>
      <c r="CO75" s="56">
        <f t="shared" ref="CO75:DG75" si="298">SUM(CO73:CO74)</f>
        <v>497.79400000000021</v>
      </c>
      <c r="CP75" s="56">
        <f t="shared" si="298"/>
        <v>497.79400000000021</v>
      </c>
      <c r="CQ75" s="56">
        <f t="shared" si="298"/>
        <v>497.79400000000021</v>
      </c>
      <c r="CR75" s="56">
        <f t="shared" si="298"/>
        <v>497.79400000000021</v>
      </c>
      <c r="CS75" s="56">
        <f t="shared" si="298"/>
        <v>497.79400000000021</v>
      </c>
      <c r="CT75" s="56">
        <f t="shared" si="298"/>
        <v>497.79400000000021</v>
      </c>
      <c r="CU75" s="271">
        <f t="shared" si="298"/>
        <v>497.79400000000021</v>
      </c>
      <c r="CV75" s="56">
        <f t="shared" si="298"/>
        <v>547.57340000000022</v>
      </c>
      <c r="CW75" s="56">
        <f t="shared" si="298"/>
        <v>547.57340000000022</v>
      </c>
      <c r="CX75" s="56">
        <f t="shared" si="298"/>
        <v>547.57340000000022</v>
      </c>
      <c r="CY75" s="56">
        <f t="shared" si="298"/>
        <v>547.57340000000022</v>
      </c>
      <c r="CZ75" s="56">
        <f t="shared" si="298"/>
        <v>547.57340000000022</v>
      </c>
      <c r="DA75" s="56">
        <f t="shared" si="298"/>
        <v>547.57340000000022</v>
      </c>
      <c r="DB75" s="56">
        <f t="shared" si="298"/>
        <v>547.57340000000022</v>
      </c>
      <c r="DC75" s="56">
        <f t="shared" si="298"/>
        <v>547.57340000000022</v>
      </c>
      <c r="DD75" s="56">
        <f t="shared" si="298"/>
        <v>547.57340000000022</v>
      </c>
      <c r="DE75" s="56">
        <f t="shared" si="298"/>
        <v>547.57340000000022</v>
      </c>
      <c r="DF75" s="56">
        <f t="shared" si="298"/>
        <v>547.57340000000022</v>
      </c>
      <c r="DG75" s="56">
        <f t="shared" si="298"/>
        <v>547.57340000000022</v>
      </c>
    </row>
    <row r="76" spans="1:111" x14ac:dyDescent="0.3">
      <c r="B76" s="1" t="s">
        <v>325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547.22</v>
      </c>
      <c r="AC76" s="116">
        <v>375.07</v>
      </c>
      <c r="AD76" s="116">
        <v>593.53</v>
      </c>
      <c r="AE76" s="116">
        <v>398.74</v>
      </c>
      <c r="AF76" s="116">
        <v>1137.21</v>
      </c>
      <c r="AG76" s="116">
        <v>529.98</v>
      </c>
      <c r="AH76" s="116">
        <v>364.08</v>
      </c>
      <c r="AI76" s="116">
        <v>622.52</v>
      </c>
      <c r="AJ76" s="116">
        <v>373.8</v>
      </c>
      <c r="AK76" s="490">
        <v>181.44</v>
      </c>
      <c r="AL76" s="227">
        <f>+AVERAGE(AI76:AK76)</f>
        <v>392.58666666666664</v>
      </c>
      <c r="AM76" s="270">
        <f t="shared" si="281"/>
        <v>392.58666666666664</v>
      </c>
      <c r="AN76" s="227">
        <f t="shared" ref="AN76:BS76" si="299">+IF(AN1&lt;&gt;AM1, AM76*1.1, AM76)</f>
        <v>431.84533333333337</v>
      </c>
      <c r="AO76" s="116">
        <f t="shared" si="299"/>
        <v>431.84533333333337</v>
      </c>
      <c r="AP76" s="116">
        <f t="shared" si="299"/>
        <v>431.84533333333337</v>
      </c>
      <c r="AQ76" s="116">
        <f t="shared" si="299"/>
        <v>431.84533333333337</v>
      </c>
      <c r="AR76" s="116">
        <f t="shared" si="299"/>
        <v>431.84533333333337</v>
      </c>
      <c r="AS76" s="116">
        <f t="shared" si="299"/>
        <v>431.84533333333337</v>
      </c>
      <c r="AT76" s="116">
        <f t="shared" si="299"/>
        <v>431.84533333333337</v>
      </c>
      <c r="AU76" s="116">
        <f t="shared" si="299"/>
        <v>431.84533333333337</v>
      </c>
      <c r="AV76" s="116">
        <f t="shared" si="299"/>
        <v>431.84533333333337</v>
      </c>
      <c r="AW76" s="116">
        <f t="shared" si="299"/>
        <v>431.84533333333337</v>
      </c>
      <c r="AX76" s="116">
        <f t="shared" si="299"/>
        <v>431.84533333333337</v>
      </c>
      <c r="AY76" s="270">
        <f t="shared" si="299"/>
        <v>431.84533333333337</v>
      </c>
      <c r="AZ76" s="116">
        <f t="shared" si="299"/>
        <v>475.02986666666675</v>
      </c>
      <c r="BA76" s="116">
        <f t="shared" si="299"/>
        <v>475.02986666666675</v>
      </c>
      <c r="BB76" s="116">
        <f t="shared" si="299"/>
        <v>475.02986666666675</v>
      </c>
      <c r="BC76" s="116">
        <f t="shared" si="299"/>
        <v>475.02986666666675</v>
      </c>
      <c r="BD76" s="116">
        <f t="shared" si="299"/>
        <v>475.02986666666675</v>
      </c>
      <c r="BE76" s="116">
        <f t="shared" si="299"/>
        <v>475.02986666666675</v>
      </c>
      <c r="BF76" s="116">
        <f t="shared" si="299"/>
        <v>475.02986666666675</v>
      </c>
      <c r="BG76" s="116">
        <f t="shared" si="299"/>
        <v>475.02986666666675</v>
      </c>
      <c r="BH76" s="116">
        <f t="shared" si="299"/>
        <v>475.02986666666675</v>
      </c>
      <c r="BI76" s="116">
        <f t="shared" si="299"/>
        <v>475.02986666666675</v>
      </c>
      <c r="BJ76" s="116">
        <f t="shared" si="299"/>
        <v>475.02986666666675</v>
      </c>
      <c r="BK76" s="270">
        <f t="shared" si="299"/>
        <v>475.02986666666675</v>
      </c>
      <c r="BL76" s="116">
        <f t="shared" si="299"/>
        <v>522.53285333333349</v>
      </c>
      <c r="BM76" s="116">
        <f t="shared" si="299"/>
        <v>522.53285333333349</v>
      </c>
      <c r="BN76" s="116">
        <f t="shared" si="299"/>
        <v>522.53285333333349</v>
      </c>
      <c r="BO76" s="116">
        <f t="shared" si="299"/>
        <v>522.53285333333349</v>
      </c>
      <c r="BP76" s="116">
        <f t="shared" si="299"/>
        <v>522.53285333333349</v>
      </c>
      <c r="BQ76" s="116">
        <f t="shared" si="299"/>
        <v>522.53285333333349</v>
      </c>
      <c r="BR76" s="116">
        <f t="shared" si="299"/>
        <v>522.53285333333349</v>
      </c>
      <c r="BS76" s="116">
        <f t="shared" si="299"/>
        <v>522.53285333333349</v>
      </c>
      <c r="BT76" s="116">
        <f t="shared" ref="BT76:CY76" si="300">+IF(BT1&lt;&gt;BS1, BS76*1.1, BS76)</f>
        <v>522.53285333333349</v>
      </c>
      <c r="BU76" s="116">
        <f t="shared" si="300"/>
        <v>522.53285333333349</v>
      </c>
      <c r="BV76" s="116">
        <f t="shared" si="300"/>
        <v>522.53285333333349</v>
      </c>
      <c r="BW76" s="270">
        <f t="shared" si="300"/>
        <v>522.53285333333349</v>
      </c>
      <c r="BX76" s="116">
        <f t="shared" si="300"/>
        <v>574.78613866666694</v>
      </c>
      <c r="BY76" s="116">
        <f t="shared" si="300"/>
        <v>574.78613866666694</v>
      </c>
      <c r="BZ76" s="116">
        <f t="shared" si="300"/>
        <v>574.78613866666694</v>
      </c>
      <c r="CA76" s="116">
        <f t="shared" si="300"/>
        <v>574.78613866666694</v>
      </c>
      <c r="CB76" s="116">
        <f t="shared" si="300"/>
        <v>574.78613866666694</v>
      </c>
      <c r="CC76" s="116">
        <f t="shared" si="300"/>
        <v>574.78613866666694</v>
      </c>
      <c r="CD76" s="116">
        <f t="shared" si="300"/>
        <v>574.78613866666694</v>
      </c>
      <c r="CE76" s="116">
        <f t="shared" si="300"/>
        <v>574.78613866666694</v>
      </c>
      <c r="CF76" s="116">
        <f t="shared" si="300"/>
        <v>574.78613866666694</v>
      </c>
      <c r="CG76" s="116">
        <f t="shared" si="300"/>
        <v>574.78613866666694</v>
      </c>
      <c r="CH76" s="116">
        <f t="shared" si="300"/>
        <v>574.78613866666694</v>
      </c>
      <c r="CI76" s="270">
        <f t="shared" si="300"/>
        <v>574.78613866666694</v>
      </c>
      <c r="CJ76" s="116">
        <f t="shared" si="300"/>
        <v>632.26475253333365</v>
      </c>
      <c r="CK76" s="116">
        <f t="shared" si="300"/>
        <v>632.26475253333365</v>
      </c>
      <c r="CL76" s="116">
        <f t="shared" si="300"/>
        <v>632.26475253333365</v>
      </c>
      <c r="CM76" s="116">
        <f t="shared" si="300"/>
        <v>632.26475253333365</v>
      </c>
      <c r="CN76" s="116">
        <f t="shared" si="300"/>
        <v>632.26475253333365</v>
      </c>
      <c r="CO76" s="116">
        <f t="shared" si="300"/>
        <v>632.26475253333365</v>
      </c>
      <c r="CP76" s="116">
        <f t="shared" si="300"/>
        <v>632.26475253333365</v>
      </c>
      <c r="CQ76" s="116">
        <f t="shared" si="300"/>
        <v>632.26475253333365</v>
      </c>
      <c r="CR76" s="116">
        <f t="shared" si="300"/>
        <v>632.26475253333365</v>
      </c>
      <c r="CS76" s="116">
        <f t="shared" si="300"/>
        <v>632.26475253333365</v>
      </c>
      <c r="CT76" s="116">
        <f t="shared" si="300"/>
        <v>632.26475253333365</v>
      </c>
      <c r="CU76" s="270">
        <f t="shared" si="300"/>
        <v>632.26475253333365</v>
      </c>
      <c r="CV76" s="116">
        <f t="shared" si="300"/>
        <v>695.49122778666708</v>
      </c>
      <c r="CW76" s="116">
        <f t="shared" si="300"/>
        <v>695.49122778666708</v>
      </c>
      <c r="CX76" s="116">
        <f t="shared" si="300"/>
        <v>695.49122778666708</v>
      </c>
      <c r="CY76" s="116">
        <f t="shared" si="300"/>
        <v>695.49122778666708</v>
      </c>
      <c r="CZ76" s="116">
        <f t="shared" ref="CZ76:DG76" si="301">+IF(CZ1&lt;&gt;CY1, CY76*1.1, CY76)</f>
        <v>695.49122778666708</v>
      </c>
      <c r="DA76" s="116">
        <f t="shared" si="301"/>
        <v>695.49122778666708</v>
      </c>
      <c r="DB76" s="116">
        <f t="shared" si="301"/>
        <v>695.49122778666708</v>
      </c>
      <c r="DC76" s="116">
        <f t="shared" si="301"/>
        <v>695.49122778666708</v>
      </c>
      <c r="DD76" s="116">
        <f t="shared" si="301"/>
        <v>695.49122778666708</v>
      </c>
      <c r="DE76" s="116">
        <f t="shared" si="301"/>
        <v>695.49122778666708</v>
      </c>
      <c r="DF76" s="116">
        <f t="shared" si="301"/>
        <v>695.49122778666708</v>
      </c>
      <c r="DG76" s="116">
        <f t="shared" si="301"/>
        <v>695.49122778666708</v>
      </c>
    </row>
    <row r="77" spans="1:111" x14ac:dyDescent="0.3">
      <c r="B77" s="1" t="s">
        <v>342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>
        <v>5</v>
      </c>
      <c r="AF77" s="116">
        <v>10</v>
      </c>
      <c r="AG77" s="116">
        <v>10</v>
      </c>
      <c r="AH77" s="116">
        <v>10</v>
      </c>
      <c r="AI77" s="116">
        <v>70</v>
      </c>
      <c r="AJ77" s="116">
        <v>20</v>
      </c>
      <c r="AK77" s="490">
        <v>15.31</v>
      </c>
      <c r="AL77" s="227">
        <f t="shared" ref="AL77:AL79" si="302">+AVERAGE(AI77:AK77)</f>
        <v>35.103333333333332</v>
      </c>
      <c r="AM77" s="270">
        <f t="shared" si="281"/>
        <v>35.103333333333332</v>
      </c>
      <c r="AN77" s="227">
        <f t="shared" ref="AN77:BS77" si="303">+IF(AN1&lt;&gt;AM1, AM77*1.1, AM77)</f>
        <v>38.613666666666667</v>
      </c>
      <c r="AO77" s="116">
        <f t="shared" si="303"/>
        <v>38.613666666666667</v>
      </c>
      <c r="AP77" s="116">
        <f t="shared" si="303"/>
        <v>38.613666666666667</v>
      </c>
      <c r="AQ77" s="116">
        <f t="shared" si="303"/>
        <v>38.613666666666667</v>
      </c>
      <c r="AR77" s="116">
        <f t="shared" si="303"/>
        <v>38.613666666666667</v>
      </c>
      <c r="AS77" s="116">
        <f t="shared" si="303"/>
        <v>38.613666666666667</v>
      </c>
      <c r="AT77" s="116">
        <f t="shared" si="303"/>
        <v>38.613666666666667</v>
      </c>
      <c r="AU77" s="116">
        <f t="shared" si="303"/>
        <v>38.613666666666667</v>
      </c>
      <c r="AV77" s="116">
        <f t="shared" si="303"/>
        <v>38.613666666666667</v>
      </c>
      <c r="AW77" s="116">
        <f t="shared" si="303"/>
        <v>38.613666666666667</v>
      </c>
      <c r="AX77" s="116">
        <f t="shared" si="303"/>
        <v>38.613666666666667</v>
      </c>
      <c r="AY77" s="270">
        <f t="shared" si="303"/>
        <v>38.613666666666667</v>
      </c>
      <c r="AZ77" s="116">
        <f t="shared" si="303"/>
        <v>42.475033333333336</v>
      </c>
      <c r="BA77" s="116">
        <f t="shared" si="303"/>
        <v>42.475033333333336</v>
      </c>
      <c r="BB77" s="116">
        <f t="shared" si="303"/>
        <v>42.475033333333336</v>
      </c>
      <c r="BC77" s="116">
        <f t="shared" si="303"/>
        <v>42.475033333333336</v>
      </c>
      <c r="BD77" s="116">
        <f t="shared" si="303"/>
        <v>42.475033333333336</v>
      </c>
      <c r="BE77" s="116">
        <f t="shared" si="303"/>
        <v>42.475033333333336</v>
      </c>
      <c r="BF77" s="116">
        <f t="shared" si="303"/>
        <v>42.475033333333336</v>
      </c>
      <c r="BG77" s="116">
        <f t="shared" si="303"/>
        <v>42.475033333333336</v>
      </c>
      <c r="BH77" s="116">
        <f t="shared" si="303"/>
        <v>42.475033333333336</v>
      </c>
      <c r="BI77" s="116">
        <f t="shared" si="303"/>
        <v>42.475033333333336</v>
      </c>
      <c r="BJ77" s="116">
        <f t="shared" si="303"/>
        <v>42.475033333333336</v>
      </c>
      <c r="BK77" s="270">
        <f t="shared" si="303"/>
        <v>42.475033333333336</v>
      </c>
      <c r="BL77" s="116">
        <f t="shared" si="303"/>
        <v>46.72253666666667</v>
      </c>
      <c r="BM77" s="116">
        <f t="shared" si="303"/>
        <v>46.72253666666667</v>
      </c>
      <c r="BN77" s="116">
        <f t="shared" si="303"/>
        <v>46.72253666666667</v>
      </c>
      <c r="BO77" s="116">
        <f t="shared" si="303"/>
        <v>46.72253666666667</v>
      </c>
      <c r="BP77" s="116">
        <f t="shared" si="303"/>
        <v>46.72253666666667</v>
      </c>
      <c r="BQ77" s="116">
        <f t="shared" si="303"/>
        <v>46.72253666666667</v>
      </c>
      <c r="BR77" s="116">
        <f t="shared" si="303"/>
        <v>46.72253666666667</v>
      </c>
      <c r="BS77" s="116">
        <f t="shared" si="303"/>
        <v>46.72253666666667</v>
      </c>
      <c r="BT77" s="116">
        <f t="shared" ref="BT77:CY77" si="304">+IF(BT1&lt;&gt;BS1, BS77*1.1, BS77)</f>
        <v>46.72253666666667</v>
      </c>
      <c r="BU77" s="116">
        <f t="shared" si="304"/>
        <v>46.72253666666667</v>
      </c>
      <c r="BV77" s="116">
        <f t="shared" si="304"/>
        <v>46.72253666666667</v>
      </c>
      <c r="BW77" s="270">
        <f t="shared" si="304"/>
        <v>46.72253666666667</v>
      </c>
      <c r="BX77" s="116">
        <f t="shared" si="304"/>
        <v>51.39479033333334</v>
      </c>
      <c r="BY77" s="116">
        <f t="shared" si="304"/>
        <v>51.39479033333334</v>
      </c>
      <c r="BZ77" s="116">
        <f t="shared" si="304"/>
        <v>51.39479033333334</v>
      </c>
      <c r="CA77" s="116">
        <f t="shared" si="304"/>
        <v>51.39479033333334</v>
      </c>
      <c r="CB77" s="116">
        <f t="shared" si="304"/>
        <v>51.39479033333334</v>
      </c>
      <c r="CC77" s="116">
        <f t="shared" si="304"/>
        <v>51.39479033333334</v>
      </c>
      <c r="CD77" s="116">
        <f t="shared" si="304"/>
        <v>51.39479033333334</v>
      </c>
      <c r="CE77" s="116">
        <f t="shared" si="304"/>
        <v>51.39479033333334</v>
      </c>
      <c r="CF77" s="116">
        <f t="shared" si="304"/>
        <v>51.39479033333334</v>
      </c>
      <c r="CG77" s="116">
        <f t="shared" si="304"/>
        <v>51.39479033333334</v>
      </c>
      <c r="CH77" s="116">
        <f t="shared" si="304"/>
        <v>51.39479033333334</v>
      </c>
      <c r="CI77" s="270">
        <f t="shared" si="304"/>
        <v>51.39479033333334</v>
      </c>
      <c r="CJ77" s="116">
        <f t="shared" si="304"/>
        <v>56.534269366666678</v>
      </c>
      <c r="CK77" s="116">
        <f t="shared" si="304"/>
        <v>56.534269366666678</v>
      </c>
      <c r="CL77" s="116">
        <f t="shared" si="304"/>
        <v>56.534269366666678</v>
      </c>
      <c r="CM77" s="116">
        <f t="shared" si="304"/>
        <v>56.534269366666678</v>
      </c>
      <c r="CN77" s="116">
        <f t="shared" si="304"/>
        <v>56.534269366666678</v>
      </c>
      <c r="CO77" s="116">
        <f t="shared" si="304"/>
        <v>56.534269366666678</v>
      </c>
      <c r="CP77" s="116">
        <f t="shared" si="304"/>
        <v>56.534269366666678</v>
      </c>
      <c r="CQ77" s="116">
        <f t="shared" si="304"/>
        <v>56.534269366666678</v>
      </c>
      <c r="CR77" s="116">
        <f t="shared" si="304"/>
        <v>56.534269366666678</v>
      </c>
      <c r="CS77" s="116">
        <f t="shared" si="304"/>
        <v>56.534269366666678</v>
      </c>
      <c r="CT77" s="116">
        <f t="shared" si="304"/>
        <v>56.534269366666678</v>
      </c>
      <c r="CU77" s="270">
        <f t="shared" si="304"/>
        <v>56.534269366666678</v>
      </c>
      <c r="CV77" s="116">
        <f t="shared" si="304"/>
        <v>62.187696303333354</v>
      </c>
      <c r="CW77" s="116">
        <f t="shared" si="304"/>
        <v>62.187696303333354</v>
      </c>
      <c r="CX77" s="116">
        <f t="shared" si="304"/>
        <v>62.187696303333354</v>
      </c>
      <c r="CY77" s="116">
        <f t="shared" si="304"/>
        <v>62.187696303333354</v>
      </c>
      <c r="CZ77" s="116">
        <f t="shared" ref="CZ77:DG77" si="305">+IF(CZ1&lt;&gt;CY1, CY77*1.1, CY77)</f>
        <v>62.187696303333354</v>
      </c>
      <c r="DA77" s="116">
        <f t="shared" si="305"/>
        <v>62.187696303333354</v>
      </c>
      <c r="DB77" s="116">
        <f t="shared" si="305"/>
        <v>62.187696303333354</v>
      </c>
      <c r="DC77" s="116">
        <f t="shared" si="305"/>
        <v>62.187696303333354</v>
      </c>
      <c r="DD77" s="116">
        <f t="shared" si="305"/>
        <v>62.187696303333354</v>
      </c>
      <c r="DE77" s="116">
        <f t="shared" si="305"/>
        <v>62.187696303333354</v>
      </c>
      <c r="DF77" s="116">
        <f t="shared" si="305"/>
        <v>62.187696303333354</v>
      </c>
      <c r="DG77" s="116">
        <f t="shared" si="305"/>
        <v>62.187696303333354</v>
      </c>
    </row>
    <row r="78" spans="1:111" x14ac:dyDescent="0.3">
      <c r="B78" s="1" t="s">
        <v>326</v>
      </c>
      <c r="C78" s="1"/>
      <c r="D78" s="116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116">
        <v>108</v>
      </c>
      <c r="AC78" s="116">
        <v>108</v>
      </c>
      <c r="AD78" s="116">
        <v>108</v>
      </c>
      <c r="AE78" s="116">
        <v>108</v>
      </c>
      <c r="AF78" s="116">
        <v>1408.55</v>
      </c>
      <c r="AG78" s="116">
        <v>1372.64</v>
      </c>
      <c r="AH78" s="116">
        <v>1372.64</v>
      </c>
      <c r="AI78" s="116">
        <v>1682.55</v>
      </c>
      <c r="AJ78" s="116">
        <v>1372.64</v>
      </c>
      <c r="AK78" s="490">
        <v>1372.64</v>
      </c>
      <c r="AL78" s="227">
        <f>+AK78</f>
        <v>1372.64</v>
      </c>
      <c r="AM78" s="476">
        <f t="shared" ref="AM78" si="306">AL78</f>
        <v>1372.64</v>
      </c>
      <c r="AN78" s="227">
        <f t="shared" ref="AN78:BS78" si="307">IF(AN1&lt;&gt;AM1, AM78*1.1,AM78)</f>
        <v>1509.9040000000002</v>
      </c>
      <c r="AO78" s="475">
        <f t="shared" si="307"/>
        <v>1509.9040000000002</v>
      </c>
      <c r="AP78" s="475">
        <f t="shared" si="307"/>
        <v>1509.9040000000002</v>
      </c>
      <c r="AQ78" s="475">
        <f t="shared" si="307"/>
        <v>1509.9040000000002</v>
      </c>
      <c r="AR78" s="475">
        <f t="shared" si="307"/>
        <v>1509.9040000000002</v>
      </c>
      <c r="AS78" s="475">
        <f t="shared" si="307"/>
        <v>1509.9040000000002</v>
      </c>
      <c r="AT78" s="475">
        <f t="shared" si="307"/>
        <v>1509.9040000000002</v>
      </c>
      <c r="AU78" s="475">
        <f t="shared" si="307"/>
        <v>1509.9040000000002</v>
      </c>
      <c r="AV78" s="475">
        <f t="shared" si="307"/>
        <v>1509.9040000000002</v>
      </c>
      <c r="AW78" s="475">
        <f t="shared" si="307"/>
        <v>1509.9040000000002</v>
      </c>
      <c r="AX78" s="475">
        <f t="shared" si="307"/>
        <v>1509.9040000000002</v>
      </c>
      <c r="AY78" s="476">
        <f t="shared" si="307"/>
        <v>1509.9040000000002</v>
      </c>
      <c r="AZ78" s="475">
        <f t="shared" si="307"/>
        <v>1660.8944000000004</v>
      </c>
      <c r="BA78" s="475">
        <f t="shared" si="307"/>
        <v>1660.8944000000004</v>
      </c>
      <c r="BB78" s="475">
        <f t="shared" si="307"/>
        <v>1660.8944000000004</v>
      </c>
      <c r="BC78" s="475">
        <f t="shared" si="307"/>
        <v>1660.8944000000004</v>
      </c>
      <c r="BD78" s="475">
        <f t="shared" si="307"/>
        <v>1660.8944000000004</v>
      </c>
      <c r="BE78" s="475">
        <f t="shared" si="307"/>
        <v>1660.8944000000004</v>
      </c>
      <c r="BF78" s="475">
        <f t="shared" si="307"/>
        <v>1660.8944000000004</v>
      </c>
      <c r="BG78" s="475">
        <f t="shared" si="307"/>
        <v>1660.8944000000004</v>
      </c>
      <c r="BH78" s="475">
        <f t="shared" si="307"/>
        <v>1660.8944000000004</v>
      </c>
      <c r="BI78" s="475">
        <f t="shared" si="307"/>
        <v>1660.8944000000004</v>
      </c>
      <c r="BJ78" s="475">
        <f t="shared" si="307"/>
        <v>1660.8944000000004</v>
      </c>
      <c r="BK78" s="476">
        <f t="shared" si="307"/>
        <v>1660.8944000000004</v>
      </c>
      <c r="BL78" s="475">
        <f t="shared" si="307"/>
        <v>1826.9838400000006</v>
      </c>
      <c r="BM78" s="475">
        <f t="shared" si="307"/>
        <v>1826.9838400000006</v>
      </c>
      <c r="BN78" s="475">
        <f t="shared" si="307"/>
        <v>1826.9838400000006</v>
      </c>
      <c r="BO78" s="475">
        <f t="shared" si="307"/>
        <v>1826.9838400000006</v>
      </c>
      <c r="BP78" s="475">
        <f t="shared" si="307"/>
        <v>1826.9838400000006</v>
      </c>
      <c r="BQ78" s="475">
        <f t="shared" si="307"/>
        <v>1826.9838400000006</v>
      </c>
      <c r="BR78" s="475">
        <f t="shared" si="307"/>
        <v>1826.9838400000006</v>
      </c>
      <c r="BS78" s="475">
        <f t="shared" si="307"/>
        <v>1826.9838400000006</v>
      </c>
      <c r="BT78" s="475">
        <f t="shared" ref="BT78:CY78" si="308">IF(BT1&lt;&gt;BS1, BS78*1.1,BS78)</f>
        <v>1826.9838400000006</v>
      </c>
      <c r="BU78" s="475">
        <f t="shared" si="308"/>
        <v>1826.9838400000006</v>
      </c>
      <c r="BV78" s="475">
        <f t="shared" si="308"/>
        <v>1826.9838400000006</v>
      </c>
      <c r="BW78" s="476">
        <f t="shared" si="308"/>
        <v>1826.9838400000006</v>
      </c>
      <c r="BX78" s="475">
        <f t="shared" si="308"/>
        <v>2009.6822240000008</v>
      </c>
      <c r="BY78" s="475">
        <f t="shared" si="308"/>
        <v>2009.6822240000008</v>
      </c>
      <c r="BZ78" s="475">
        <f t="shared" si="308"/>
        <v>2009.6822240000008</v>
      </c>
      <c r="CA78" s="475">
        <f t="shared" si="308"/>
        <v>2009.6822240000008</v>
      </c>
      <c r="CB78" s="475">
        <f t="shared" si="308"/>
        <v>2009.6822240000008</v>
      </c>
      <c r="CC78" s="475">
        <f t="shared" si="308"/>
        <v>2009.6822240000008</v>
      </c>
      <c r="CD78" s="475">
        <f t="shared" si="308"/>
        <v>2009.6822240000008</v>
      </c>
      <c r="CE78" s="475">
        <f t="shared" si="308"/>
        <v>2009.6822240000008</v>
      </c>
      <c r="CF78" s="475">
        <f t="shared" si="308"/>
        <v>2009.6822240000008</v>
      </c>
      <c r="CG78" s="475">
        <f t="shared" si="308"/>
        <v>2009.6822240000008</v>
      </c>
      <c r="CH78" s="475">
        <f t="shared" si="308"/>
        <v>2009.6822240000008</v>
      </c>
      <c r="CI78" s="476">
        <f t="shared" si="308"/>
        <v>2009.6822240000008</v>
      </c>
      <c r="CJ78" s="475">
        <f t="shared" si="308"/>
        <v>2210.6504464000009</v>
      </c>
      <c r="CK78" s="475">
        <f t="shared" si="308"/>
        <v>2210.6504464000009</v>
      </c>
      <c r="CL78" s="475">
        <f t="shared" si="308"/>
        <v>2210.6504464000009</v>
      </c>
      <c r="CM78" s="475">
        <f t="shared" si="308"/>
        <v>2210.6504464000009</v>
      </c>
      <c r="CN78" s="475">
        <f t="shared" si="308"/>
        <v>2210.6504464000009</v>
      </c>
      <c r="CO78" s="475">
        <f t="shared" si="308"/>
        <v>2210.6504464000009</v>
      </c>
      <c r="CP78" s="475">
        <f t="shared" si="308"/>
        <v>2210.6504464000009</v>
      </c>
      <c r="CQ78" s="475">
        <f t="shared" si="308"/>
        <v>2210.6504464000009</v>
      </c>
      <c r="CR78" s="475">
        <f t="shared" si="308"/>
        <v>2210.6504464000009</v>
      </c>
      <c r="CS78" s="475">
        <f t="shared" si="308"/>
        <v>2210.6504464000009</v>
      </c>
      <c r="CT78" s="475">
        <f t="shared" si="308"/>
        <v>2210.6504464000009</v>
      </c>
      <c r="CU78" s="476">
        <f t="shared" si="308"/>
        <v>2210.6504464000009</v>
      </c>
      <c r="CV78" s="475">
        <f t="shared" si="308"/>
        <v>2431.7154910400013</v>
      </c>
      <c r="CW78" s="475">
        <f t="shared" si="308"/>
        <v>2431.7154910400013</v>
      </c>
      <c r="CX78" s="475">
        <f t="shared" si="308"/>
        <v>2431.7154910400013</v>
      </c>
      <c r="CY78" s="475">
        <f t="shared" si="308"/>
        <v>2431.7154910400013</v>
      </c>
      <c r="CZ78" s="475">
        <f t="shared" ref="CZ78:DG78" si="309">IF(CZ1&lt;&gt;CY1, CY78*1.1,CY78)</f>
        <v>2431.7154910400013</v>
      </c>
      <c r="DA78" s="475">
        <f t="shared" si="309"/>
        <v>2431.7154910400013</v>
      </c>
      <c r="DB78" s="475">
        <f t="shared" si="309"/>
        <v>2431.7154910400013</v>
      </c>
      <c r="DC78" s="475">
        <f t="shared" si="309"/>
        <v>2431.7154910400013</v>
      </c>
      <c r="DD78" s="475">
        <f t="shared" si="309"/>
        <v>2431.7154910400013</v>
      </c>
      <c r="DE78" s="475">
        <f t="shared" si="309"/>
        <v>2431.7154910400013</v>
      </c>
      <c r="DF78" s="475">
        <f t="shared" si="309"/>
        <v>2431.7154910400013</v>
      </c>
      <c r="DG78" s="475">
        <f t="shared" si="309"/>
        <v>2431.7154910400013</v>
      </c>
    </row>
    <row r="79" spans="1:111" x14ac:dyDescent="0.3">
      <c r="B79" s="1" t="s">
        <v>327</v>
      </c>
      <c r="C79" s="1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>
        <v>40.21</v>
      </c>
      <c r="AC79" s="116">
        <v>366.97</v>
      </c>
      <c r="AD79" s="116"/>
      <c r="AE79" s="116">
        <v>409.3</v>
      </c>
      <c r="AF79" s="116">
        <v>43.4</v>
      </c>
      <c r="AG79" s="116">
        <v>239.61</v>
      </c>
      <c r="AH79" s="116">
        <v>43.4</v>
      </c>
      <c r="AI79" s="116">
        <v>286.16000000000003</v>
      </c>
      <c r="AJ79" s="116">
        <v>51.62</v>
      </c>
      <c r="AK79" s="490">
        <v>112.74</v>
      </c>
      <c r="AL79" s="227">
        <f t="shared" si="302"/>
        <v>150.17333333333335</v>
      </c>
      <c r="AM79" s="270">
        <f t="shared" si="281"/>
        <v>150.17333333333335</v>
      </c>
      <c r="AN79" s="227">
        <f t="shared" ref="AN79:BS79" si="310">IF(AN1&lt;&gt;AM1, AM79*1.1,AM79)</f>
        <v>165.19066666666669</v>
      </c>
      <c r="AO79" s="116">
        <f t="shared" si="310"/>
        <v>165.19066666666669</v>
      </c>
      <c r="AP79" s="116">
        <f t="shared" si="310"/>
        <v>165.19066666666669</v>
      </c>
      <c r="AQ79" s="116">
        <f t="shared" si="310"/>
        <v>165.19066666666669</v>
      </c>
      <c r="AR79" s="116">
        <f t="shared" si="310"/>
        <v>165.19066666666669</v>
      </c>
      <c r="AS79" s="116">
        <f t="shared" si="310"/>
        <v>165.19066666666669</v>
      </c>
      <c r="AT79" s="116">
        <f t="shared" si="310"/>
        <v>165.19066666666669</v>
      </c>
      <c r="AU79" s="116">
        <f t="shared" si="310"/>
        <v>165.19066666666669</v>
      </c>
      <c r="AV79" s="116">
        <f t="shared" si="310"/>
        <v>165.19066666666669</v>
      </c>
      <c r="AW79" s="116">
        <f t="shared" si="310"/>
        <v>165.19066666666669</v>
      </c>
      <c r="AX79" s="116">
        <f t="shared" si="310"/>
        <v>165.19066666666669</v>
      </c>
      <c r="AY79" s="270">
        <f t="shared" si="310"/>
        <v>165.19066666666669</v>
      </c>
      <c r="AZ79" s="116">
        <f t="shared" si="310"/>
        <v>181.70973333333336</v>
      </c>
      <c r="BA79" s="116">
        <f t="shared" si="310"/>
        <v>181.70973333333336</v>
      </c>
      <c r="BB79" s="116">
        <f t="shared" si="310"/>
        <v>181.70973333333336</v>
      </c>
      <c r="BC79" s="116">
        <f t="shared" si="310"/>
        <v>181.70973333333336</v>
      </c>
      <c r="BD79" s="116">
        <f t="shared" si="310"/>
        <v>181.70973333333336</v>
      </c>
      <c r="BE79" s="116">
        <f t="shared" si="310"/>
        <v>181.70973333333336</v>
      </c>
      <c r="BF79" s="116">
        <f t="shared" si="310"/>
        <v>181.70973333333336</v>
      </c>
      <c r="BG79" s="116">
        <f t="shared" si="310"/>
        <v>181.70973333333336</v>
      </c>
      <c r="BH79" s="116">
        <f t="shared" si="310"/>
        <v>181.70973333333336</v>
      </c>
      <c r="BI79" s="116">
        <f t="shared" si="310"/>
        <v>181.70973333333336</v>
      </c>
      <c r="BJ79" s="116">
        <f t="shared" si="310"/>
        <v>181.70973333333336</v>
      </c>
      <c r="BK79" s="270">
        <f t="shared" si="310"/>
        <v>181.70973333333336</v>
      </c>
      <c r="BL79" s="116">
        <f t="shared" si="310"/>
        <v>199.88070666666673</v>
      </c>
      <c r="BM79" s="116">
        <f t="shared" si="310"/>
        <v>199.88070666666673</v>
      </c>
      <c r="BN79" s="116">
        <f t="shared" si="310"/>
        <v>199.88070666666673</v>
      </c>
      <c r="BO79" s="116">
        <f t="shared" si="310"/>
        <v>199.88070666666673</v>
      </c>
      <c r="BP79" s="116">
        <f t="shared" si="310"/>
        <v>199.88070666666673</v>
      </c>
      <c r="BQ79" s="116">
        <f t="shared" si="310"/>
        <v>199.88070666666673</v>
      </c>
      <c r="BR79" s="116">
        <f t="shared" si="310"/>
        <v>199.88070666666673</v>
      </c>
      <c r="BS79" s="116">
        <f t="shared" si="310"/>
        <v>199.88070666666673</v>
      </c>
      <c r="BT79" s="116">
        <f t="shared" ref="BT79:CY79" si="311">IF(BT1&lt;&gt;BS1, BS79*1.1,BS79)</f>
        <v>199.88070666666673</v>
      </c>
      <c r="BU79" s="116">
        <f t="shared" si="311"/>
        <v>199.88070666666673</v>
      </c>
      <c r="BV79" s="116">
        <f t="shared" si="311"/>
        <v>199.88070666666673</v>
      </c>
      <c r="BW79" s="270">
        <f t="shared" si="311"/>
        <v>199.88070666666673</v>
      </c>
      <c r="BX79" s="116">
        <f t="shared" si="311"/>
        <v>219.86877733333341</v>
      </c>
      <c r="BY79" s="116">
        <f t="shared" si="311"/>
        <v>219.86877733333341</v>
      </c>
      <c r="BZ79" s="116">
        <f t="shared" si="311"/>
        <v>219.86877733333341</v>
      </c>
      <c r="CA79" s="116">
        <f t="shared" si="311"/>
        <v>219.86877733333341</v>
      </c>
      <c r="CB79" s="116">
        <f t="shared" si="311"/>
        <v>219.86877733333341</v>
      </c>
      <c r="CC79" s="116">
        <f t="shared" si="311"/>
        <v>219.86877733333341</v>
      </c>
      <c r="CD79" s="116">
        <f t="shared" si="311"/>
        <v>219.86877733333341</v>
      </c>
      <c r="CE79" s="116">
        <f t="shared" si="311"/>
        <v>219.86877733333341</v>
      </c>
      <c r="CF79" s="116">
        <f t="shared" si="311"/>
        <v>219.86877733333341</v>
      </c>
      <c r="CG79" s="116">
        <f t="shared" si="311"/>
        <v>219.86877733333341</v>
      </c>
      <c r="CH79" s="116">
        <f t="shared" si="311"/>
        <v>219.86877733333341</v>
      </c>
      <c r="CI79" s="270">
        <f t="shared" si="311"/>
        <v>219.86877733333341</v>
      </c>
      <c r="CJ79" s="116">
        <f t="shared" si="311"/>
        <v>241.85565506666677</v>
      </c>
      <c r="CK79" s="116">
        <f t="shared" si="311"/>
        <v>241.85565506666677</v>
      </c>
      <c r="CL79" s="116">
        <f t="shared" si="311"/>
        <v>241.85565506666677</v>
      </c>
      <c r="CM79" s="116">
        <f t="shared" si="311"/>
        <v>241.85565506666677</v>
      </c>
      <c r="CN79" s="116">
        <f t="shared" si="311"/>
        <v>241.85565506666677</v>
      </c>
      <c r="CO79" s="116">
        <f t="shared" si="311"/>
        <v>241.85565506666677</v>
      </c>
      <c r="CP79" s="116">
        <f t="shared" si="311"/>
        <v>241.85565506666677</v>
      </c>
      <c r="CQ79" s="116">
        <f t="shared" si="311"/>
        <v>241.85565506666677</v>
      </c>
      <c r="CR79" s="116">
        <f t="shared" si="311"/>
        <v>241.85565506666677</v>
      </c>
      <c r="CS79" s="116">
        <f t="shared" si="311"/>
        <v>241.85565506666677</v>
      </c>
      <c r="CT79" s="116">
        <f t="shared" si="311"/>
        <v>241.85565506666677</v>
      </c>
      <c r="CU79" s="270">
        <f t="shared" si="311"/>
        <v>241.85565506666677</v>
      </c>
      <c r="CV79" s="116">
        <f t="shared" si="311"/>
        <v>266.04122057333348</v>
      </c>
      <c r="CW79" s="116">
        <f t="shared" si="311"/>
        <v>266.04122057333348</v>
      </c>
      <c r="CX79" s="116">
        <f t="shared" si="311"/>
        <v>266.04122057333348</v>
      </c>
      <c r="CY79" s="116">
        <f t="shared" si="311"/>
        <v>266.04122057333348</v>
      </c>
      <c r="CZ79" s="116">
        <f t="shared" ref="CZ79:DG79" si="312">IF(CZ1&lt;&gt;CY1, CY79*1.1,CY79)</f>
        <v>266.04122057333348</v>
      </c>
      <c r="DA79" s="116">
        <f t="shared" si="312"/>
        <v>266.04122057333348</v>
      </c>
      <c r="DB79" s="116">
        <f t="shared" si="312"/>
        <v>266.04122057333348</v>
      </c>
      <c r="DC79" s="116">
        <f t="shared" si="312"/>
        <v>266.04122057333348</v>
      </c>
      <c r="DD79" s="116">
        <f t="shared" si="312"/>
        <v>266.04122057333348</v>
      </c>
      <c r="DE79" s="116">
        <f t="shared" si="312"/>
        <v>266.04122057333348</v>
      </c>
      <c r="DF79" s="116">
        <f t="shared" si="312"/>
        <v>266.04122057333348</v>
      </c>
      <c r="DG79" s="116">
        <f t="shared" si="312"/>
        <v>266.04122057333348</v>
      </c>
    </row>
    <row r="80" spans="1:111" x14ac:dyDescent="0.3">
      <c r="B80" s="1" t="s">
        <v>328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>
        <v>40</v>
      </c>
      <c r="AG80" s="116"/>
      <c r="AH80" s="116"/>
      <c r="AI80" s="116"/>
      <c r="AJ80" s="116"/>
      <c r="AK80" s="490"/>
      <c r="AL80" s="227">
        <v>10</v>
      </c>
      <c r="AM80" s="270">
        <f t="shared" ref="AM80" si="313">IF(AM1&lt;&gt;AL1, AL80*1.1,AL80)</f>
        <v>10</v>
      </c>
      <c r="AN80" s="227">
        <f>IF(AN1&lt;&gt;AM1, AM80*1.1,AM80)</f>
        <v>11</v>
      </c>
      <c r="AO80" s="116">
        <f t="shared" ref="AO80:CZ80" si="314">IF(AO1&lt;&gt;AN1, AN80*1.1,AN80)</f>
        <v>11</v>
      </c>
      <c r="AP80" s="116">
        <f t="shared" si="314"/>
        <v>11</v>
      </c>
      <c r="AQ80" s="116">
        <f t="shared" si="314"/>
        <v>11</v>
      </c>
      <c r="AR80" s="116">
        <f t="shared" si="314"/>
        <v>11</v>
      </c>
      <c r="AS80" s="116">
        <f t="shared" si="314"/>
        <v>11</v>
      </c>
      <c r="AT80" s="116">
        <f t="shared" si="314"/>
        <v>11</v>
      </c>
      <c r="AU80" s="116">
        <f t="shared" si="314"/>
        <v>11</v>
      </c>
      <c r="AV80" s="116">
        <f t="shared" si="314"/>
        <v>11</v>
      </c>
      <c r="AW80" s="116">
        <f t="shared" si="314"/>
        <v>11</v>
      </c>
      <c r="AX80" s="116">
        <f t="shared" si="314"/>
        <v>11</v>
      </c>
      <c r="AY80" s="270">
        <f t="shared" si="314"/>
        <v>11</v>
      </c>
      <c r="AZ80" s="116">
        <f t="shared" si="314"/>
        <v>12.100000000000001</v>
      </c>
      <c r="BA80" s="116">
        <f t="shared" si="314"/>
        <v>12.100000000000001</v>
      </c>
      <c r="BB80" s="116">
        <f t="shared" si="314"/>
        <v>12.100000000000001</v>
      </c>
      <c r="BC80" s="116">
        <f t="shared" si="314"/>
        <v>12.100000000000001</v>
      </c>
      <c r="BD80" s="116">
        <f t="shared" si="314"/>
        <v>12.100000000000001</v>
      </c>
      <c r="BE80" s="116">
        <f t="shared" si="314"/>
        <v>12.100000000000001</v>
      </c>
      <c r="BF80" s="116">
        <f t="shared" si="314"/>
        <v>12.100000000000001</v>
      </c>
      <c r="BG80" s="116">
        <f t="shared" si="314"/>
        <v>12.100000000000001</v>
      </c>
      <c r="BH80" s="116">
        <f t="shared" si="314"/>
        <v>12.100000000000001</v>
      </c>
      <c r="BI80" s="116">
        <f t="shared" si="314"/>
        <v>12.100000000000001</v>
      </c>
      <c r="BJ80" s="116">
        <f t="shared" si="314"/>
        <v>12.100000000000001</v>
      </c>
      <c r="BK80" s="270">
        <f t="shared" si="314"/>
        <v>12.100000000000001</v>
      </c>
      <c r="BL80" s="116">
        <f t="shared" si="314"/>
        <v>13.310000000000002</v>
      </c>
      <c r="BM80" s="116">
        <f t="shared" si="314"/>
        <v>13.310000000000002</v>
      </c>
      <c r="BN80" s="116">
        <f t="shared" si="314"/>
        <v>13.310000000000002</v>
      </c>
      <c r="BO80" s="116">
        <f t="shared" si="314"/>
        <v>13.310000000000002</v>
      </c>
      <c r="BP80" s="116">
        <f t="shared" si="314"/>
        <v>13.310000000000002</v>
      </c>
      <c r="BQ80" s="116">
        <f t="shared" si="314"/>
        <v>13.310000000000002</v>
      </c>
      <c r="BR80" s="116">
        <f t="shared" si="314"/>
        <v>13.310000000000002</v>
      </c>
      <c r="BS80" s="116">
        <f t="shared" si="314"/>
        <v>13.310000000000002</v>
      </c>
      <c r="BT80" s="116">
        <f t="shared" si="314"/>
        <v>13.310000000000002</v>
      </c>
      <c r="BU80" s="116">
        <f t="shared" si="314"/>
        <v>13.310000000000002</v>
      </c>
      <c r="BV80" s="116">
        <f t="shared" si="314"/>
        <v>13.310000000000002</v>
      </c>
      <c r="BW80" s="270">
        <f t="shared" si="314"/>
        <v>13.310000000000002</v>
      </c>
      <c r="BX80" s="116">
        <f t="shared" si="314"/>
        <v>14.641000000000004</v>
      </c>
      <c r="BY80" s="116">
        <f t="shared" si="314"/>
        <v>14.641000000000004</v>
      </c>
      <c r="BZ80" s="116">
        <f t="shared" si="314"/>
        <v>14.641000000000004</v>
      </c>
      <c r="CA80" s="116">
        <f t="shared" si="314"/>
        <v>14.641000000000004</v>
      </c>
      <c r="CB80" s="116">
        <f t="shared" si="314"/>
        <v>14.641000000000004</v>
      </c>
      <c r="CC80" s="116">
        <f t="shared" si="314"/>
        <v>14.641000000000004</v>
      </c>
      <c r="CD80" s="116">
        <f t="shared" si="314"/>
        <v>14.641000000000004</v>
      </c>
      <c r="CE80" s="116">
        <f t="shared" si="314"/>
        <v>14.641000000000004</v>
      </c>
      <c r="CF80" s="116">
        <f t="shared" si="314"/>
        <v>14.641000000000004</v>
      </c>
      <c r="CG80" s="116">
        <f t="shared" si="314"/>
        <v>14.641000000000004</v>
      </c>
      <c r="CH80" s="116">
        <f t="shared" si="314"/>
        <v>14.641000000000004</v>
      </c>
      <c r="CI80" s="270">
        <f t="shared" si="314"/>
        <v>14.641000000000004</v>
      </c>
      <c r="CJ80" s="116">
        <f t="shared" si="314"/>
        <v>16.105100000000004</v>
      </c>
      <c r="CK80" s="116">
        <f t="shared" si="314"/>
        <v>16.105100000000004</v>
      </c>
      <c r="CL80" s="116">
        <f t="shared" si="314"/>
        <v>16.105100000000004</v>
      </c>
      <c r="CM80" s="116">
        <f t="shared" si="314"/>
        <v>16.105100000000004</v>
      </c>
      <c r="CN80" s="116">
        <f t="shared" si="314"/>
        <v>16.105100000000004</v>
      </c>
      <c r="CO80" s="116">
        <f t="shared" si="314"/>
        <v>16.105100000000004</v>
      </c>
      <c r="CP80" s="116">
        <f t="shared" si="314"/>
        <v>16.105100000000004</v>
      </c>
      <c r="CQ80" s="116">
        <f t="shared" si="314"/>
        <v>16.105100000000004</v>
      </c>
      <c r="CR80" s="116">
        <f t="shared" si="314"/>
        <v>16.105100000000004</v>
      </c>
      <c r="CS80" s="116">
        <f t="shared" si="314"/>
        <v>16.105100000000004</v>
      </c>
      <c r="CT80" s="116">
        <f t="shared" si="314"/>
        <v>16.105100000000004</v>
      </c>
      <c r="CU80" s="270">
        <f t="shared" si="314"/>
        <v>16.105100000000004</v>
      </c>
      <c r="CV80" s="116">
        <f t="shared" si="314"/>
        <v>17.715610000000005</v>
      </c>
      <c r="CW80" s="116">
        <f t="shared" si="314"/>
        <v>17.715610000000005</v>
      </c>
      <c r="CX80" s="116">
        <f t="shared" si="314"/>
        <v>17.715610000000005</v>
      </c>
      <c r="CY80" s="116">
        <f t="shared" si="314"/>
        <v>17.715610000000005</v>
      </c>
      <c r="CZ80" s="116">
        <f t="shared" si="314"/>
        <v>17.715610000000005</v>
      </c>
      <c r="DA80" s="116">
        <f t="shared" ref="DA80:DG80" si="315">IF(DA1&lt;&gt;CZ1, CZ80*1.1,CZ80)</f>
        <v>17.715610000000005</v>
      </c>
      <c r="DB80" s="116">
        <f t="shared" si="315"/>
        <v>17.715610000000005</v>
      </c>
      <c r="DC80" s="116">
        <f t="shared" si="315"/>
        <v>17.715610000000005</v>
      </c>
      <c r="DD80" s="116">
        <f t="shared" si="315"/>
        <v>17.715610000000005</v>
      </c>
      <c r="DE80" s="116">
        <f t="shared" si="315"/>
        <v>17.715610000000005</v>
      </c>
      <c r="DF80" s="116">
        <f t="shared" si="315"/>
        <v>17.715610000000005</v>
      </c>
      <c r="DG80" s="116">
        <f t="shared" si="315"/>
        <v>17.715610000000005</v>
      </c>
    </row>
    <row r="81" spans="1:111" x14ac:dyDescent="0.3">
      <c r="B81" s="1" t="s">
        <v>343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>
        <v>50</v>
      </c>
      <c r="AH81" s="116"/>
      <c r="AI81" s="116"/>
      <c r="AJ81" s="116"/>
      <c r="AK81" s="490">
        <v>105</v>
      </c>
      <c r="AL81" s="227">
        <f t="shared" ref="AL81:AM81" si="316">+Z81</f>
        <v>0</v>
      </c>
      <c r="AM81" s="270">
        <f t="shared" si="316"/>
        <v>0</v>
      </c>
      <c r="AN81" s="227">
        <f>+AB81</f>
        <v>0</v>
      </c>
      <c r="AO81" s="116">
        <f t="shared" ref="AO81:CZ81" si="317">+AC81</f>
        <v>0</v>
      </c>
      <c r="AP81" s="116">
        <f t="shared" si="317"/>
        <v>0</v>
      </c>
      <c r="AQ81" s="116">
        <f t="shared" si="317"/>
        <v>0</v>
      </c>
      <c r="AR81" s="116">
        <f t="shared" si="317"/>
        <v>0</v>
      </c>
      <c r="AS81" s="116">
        <f t="shared" si="317"/>
        <v>50</v>
      </c>
      <c r="AT81" s="116">
        <f t="shared" si="317"/>
        <v>0</v>
      </c>
      <c r="AU81" s="116">
        <f t="shared" si="317"/>
        <v>0</v>
      </c>
      <c r="AV81" s="116">
        <f t="shared" si="317"/>
        <v>0</v>
      </c>
      <c r="AW81" s="116">
        <f t="shared" si="317"/>
        <v>105</v>
      </c>
      <c r="AX81" s="116">
        <f t="shared" si="317"/>
        <v>0</v>
      </c>
      <c r="AY81" s="270">
        <f t="shared" si="317"/>
        <v>0</v>
      </c>
      <c r="AZ81" s="116">
        <f t="shared" si="317"/>
        <v>0</v>
      </c>
      <c r="BA81" s="116">
        <f t="shared" si="317"/>
        <v>0</v>
      </c>
      <c r="BB81" s="116">
        <f t="shared" si="317"/>
        <v>0</v>
      </c>
      <c r="BC81" s="116">
        <f t="shared" si="317"/>
        <v>0</v>
      </c>
      <c r="BD81" s="116">
        <f t="shared" si="317"/>
        <v>0</v>
      </c>
      <c r="BE81" s="116">
        <f t="shared" si="317"/>
        <v>50</v>
      </c>
      <c r="BF81" s="116">
        <f t="shared" si="317"/>
        <v>0</v>
      </c>
      <c r="BG81" s="116">
        <f t="shared" si="317"/>
        <v>0</v>
      </c>
      <c r="BH81" s="116">
        <f t="shared" si="317"/>
        <v>0</v>
      </c>
      <c r="BI81" s="116">
        <f t="shared" si="317"/>
        <v>105</v>
      </c>
      <c r="BJ81" s="116">
        <f t="shared" si="317"/>
        <v>0</v>
      </c>
      <c r="BK81" s="270">
        <f t="shared" si="317"/>
        <v>0</v>
      </c>
      <c r="BL81" s="116">
        <f t="shared" si="317"/>
        <v>0</v>
      </c>
      <c r="BM81" s="116">
        <f t="shared" si="317"/>
        <v>0</v>
      </c>
      <c r="BN81" s="116">
        <f t="shared" si="317"/>
        <v>0</v>
      </c>
      <c r="BO81" s="116">
        <f t="shared" si="317"/>
        <v>0</v>
      </c>
      <c r="BP81" s="116">
        <f t="shared" si="317"/>
        <v>0</v>
      </c>
      <c r="BQ81" s="116">
        <f t="shared" si="317"/>
        <v>50</v>
      </c>
      <c r="BR81" s="116">
        <f t="shared" si="317"/>
        <v>0</v>
      </c>
      <c r="BS81" s="116">
        <f t="shared" si="317"/>
        <v>0</v>
      </c>
      <c r="BT81" s="116">
        <f t="shared" si="317"/>
        <v>0</v>
      </c>
      <c r="BU81" s="116">
        <f t="shared" si="317"/>
        <v>105</v>
      </c>
      <c r="BV81" s="116">
        <f t="shared" si="317"/>
        <v>0</v>
      </c>
      <c r="BW81" s="270">
        <f t="shared" si="317"/>
        <v>0</v>
      </c>
      <c r="BX81" s="116">
        <f t="shared" si="317"/>
        <v>0</v>
      </c>
      <c r="BY81" s="116">
        <f t="shared" si="317"/>
        <v>0</v>
      </c>
      <c r="BZ81" s="116">
        <f t="shared" si="317"/>
        <v>0</v>
      </c>
      <c r="CA81" s="116">
        <f t="shared" si="317"/>
        <v>0</v>
      </c>
      <c r="CB81" s="116">
        <f t="shared" si="317"/>
        <v>0</v>
      </c>
      <c r="CC81" s="116">
        <f t="shared" si="317"/>
        <v>50</v>
      </c>
      <c r="CD81" s="116">
        <f t="shared" si="317"/>
        <v>0</v>
      </c>
      <c r="CE81" s="116">
        <f t="shared" si="317"/>
        <v>0</v>
      </c>
      <c r="CF81" s="116">
        <f t="shared" si="317"/>
        <v>0</v>
      </c>
      <c r="CG81" s="116">
        <f t="shared" si="317"/>
        <v>105</v>
      </c>
      <c r="CH81" s="116">
        <f t="shared" si="317"/>
        <v>0</v>
      </c>
      <c r="CI81" s="270">
        <f t="shared" si="317"/>
        <v>0</v>
      </c>
      <c r="CJ81" s="116">
        <f t="shared" si="317"/>
        <v>0</v>
      </c>
      <c r="CK81" s="116">
        <f t="shared" si="317"/>
        <v>0</v>
      </c>
      <c r="CL81" s="116">
        <f t="shared" si="317"/>
        <v>0</v>
      </c>
      <c r="CM81" s="116">
        <f t="shared" si="317"/>
        <v>0</v>
      </c>
      <c r="CN81" s="116">
        <f t="shared" si="317"/>
        <v>0</v>
      </c>
      <c r="CO81" s="116">
        <f t="shared" si="317"/>
        <v>50</v>
      </c>
      <c r="CP81" s="116">
        <f t="shared" si="317"/>
        <v>0</v>
      </c>
      <c r="CQ81" s="116">
        <f t="shared" si="317"/>
        <v>0</v>
      </c>
      <c r="CR81" s="116">
        <f t="shared" si="317"/>
        <v>0</v>
      </c>
      <c r="CS81" s="116">
        <f t="shared" si="317"/>
        <v>105</v>
      </c>
      <c r="CT81" s="116">
        <f t="shared" si="317"/>
        <v>0</v>
      </c>
      <c r="CU81" s="270">
        <f t="shared" si="317"/>
        <v>0</v>
      </c>
      <c r="CV81" s="116">
        <f t="shared" si="317"/>
        <v>0</v>
      </c>
      <c r="CW81" s="116">
        <f t="shared" si="317"/>
        <v>0</v>
      </c>
      <c r="CX81" s="116">
        <f t="shared" si="317"/>
        <v>0</v>
      </c>
      <c r="CY81" s="116">
        <f t="shared" si="317"/>
        <v>0</v>
      </c>
      <c r="CZ81" s="116">
        <f t="shared" si="317"/>
        <v>0</v>
      </c>
      <c r="DA81" s="116">
        <f t="shared" ref="DA81:DG81" si="318">+CO81</f>
        <v>50</v>
      </c>
      <c r="DB81" s="116">
        <f t="shared" si="318"/>
        <v>0</v>
      </c>
      <c r="DC81" s="116">
        <f t="shared" si="318"/>
        <v>0</v>
      </c>
      <c r="DD81" s="116">
        <f t="shared" si="318"/>
        <v>0</v>
      </c>
      <c r="DE81" s="116">
        <f t="shared" si="318"/>
        <v>105</v>
      </c>
      <c r="DF81" s="116">
        <f t="shared" si="318"/>
        <v>0</v>
      </c>
      <c r="DG81" s="116">
        <f t="shared" si="318"/>
        <v>0</v>
      </c>
    </row>
    <row r="82" spans="1:111" x14ac:dyDescent="0.3">
      <c r="B82" s="4" t="s">
        <v>186</v>
      </c>
      <c r="C82" s="4"/>
      <c r="D82" s="56">
        <f t="shared" ref="D82:U82" si="319">SUM(D68:D72)</f>
        <v>0</v>
      </c>
      <c r="E82" s="56">
        <f t="shared" si="319"/>
        <v>0</v>
      </c>
      <c r="F82" s="56">
        <f t="shared" si="319"/>
        <v>0</v>
      </c>
      <c r="G82" s="56">
        <f t="shared" si="319"/>
        <v>0</v>
      </c>
      <c r="H82" s="56">
        <f t="shared" si="319"/>
        <v>0</v>
      </c>
      <c r="I82" s="56">
        <f t="shared" si="319"/>
        <v>0</v>
      </c>
      <c r="J82" s="56">
        <f t="shared" si="319"/>
        <v>0</v>
      </c>
      <c r="K82" s="56">
        <f t="shared" si="319"/>
        <v>0</v>
      </c>
      <c r="L82" s="56">
        <f t="shared" si="319"/>
        <v>0</v>
      </c>
      <c r="M82" s="56">
        <f t="shared" si="319"/>
        <v>0</v>
      </c>
      <c r="N82" s="56">
        <f t="shared" si="319"/>
        <v>0</v>
      </c>
      <c r="O82" s="56">
        <f t="shared" si="319"/>
        <v>0</v>
      </c>
      <c r="P82" s="56">
        <f t="shared" si="319"/>
        <v>0</v>
      </c>
      <c r="Q82" s="56">
        <f t="shared" si="319"/>
        <v>0</v>
      </c>
      <c r="R82" s="56">
        <f t="shared" si="319"/>
        <v>0</v>
      </c>
      <c r="S82" s="56">
        <f t="shared" si="319"/>
        <v>0</v>
      </c>
      <c r="T82" s="56">
        <f t="shared" si="319"/>
        <v>0</v>
      </c>
      <c r="U82" s="56">
        <f t="shared" si="319"/>
        <v>0</v>
      </c>
      <c r="V82" s="56">
        <f t="shared" ref="V82:AA82" si="320">SUM(V68:V79)</f>
        <v>0</v>
      </c>
      <c r="W82" s="56">
        <f t="shared" si="320"/>
        <v>0</v>
      </c>
      <c r="X82" s="56">
        <f t="shared" si="320"/>
        <v>0</v>
      </c>
      <c r="Y82" s="56">
        <f t="shared" si="320"/>
        <v>0</v>
      </c>
      <c r="Z82" s="56">
        <f t="shared" si="320"/>
        <v>0</v>
      </c>
      <c r="AA82" s="56">
        <f t="shared" si="320"/>
        <v>0</v>
      </c>
      <c r="AB82" s="56">
        <f t="shared" ref="AB82:AE82" si="321">+SUM(AB72, AB75:AB81)</f>
        <v>959.96</v>
      </c>
      <c r="AC82" s="56">
        <f t="shared" si="321"/>
        <v>850.04</v>
      </c>
      <c r="AD82" s="56">
        <f t="shared" si="321"/>
        <v>791.98</v>
      </c>
      <c r="AE82" s="56">
        <f t="shared" si="321"/>
        <v>1208.6299999999999</v>
      </c>
      <c r="AF82" s="56">
        <f>+SUM(AF72, AF75:AF81)</f>
        <v>2664.6200000000003</v>
      </c>
      <c r="AG82" s="56">
        <f t="shared" ref="AG82:CR82" si="322">+SUM(AG72, AG75:AG81)</f>
        <v>2227.69</v>
      </c>
      <c r="AH82" s="56">
        <f t="shared" si="322"/>
        <v>1832.3400000000001</v>
      </c>
      <c r="AI82" s="56">
        <f t="shared" si="322"/>
        <v>2698.71</v>
      </c>
      <c r="AJ82" s="56">
        <f t="shared" si="322"/>
        <v>2232.4700000000003</v>
      </c>
      <c r="AK82" s="491">
        <f t="shared" ref="AK82" si="323">+SUM(AK72, AK75:AK81)</f>
        <v>2114.83</v>
      </c>
      <c r="AL82" s="56">
        <f t="shared" ref="AL82" si="324">+SUM(AL72, AL75:AL81)</f>
        <v>2594.5433333333331</v>
      </c>
      <c r="AM82" s="271">
        <f t="shared" si="322"/>
        <v>2344.5433333333331</v>
      </c>
      <c r="AN82" s="56">
        <f t="shared" si="322"/>
        <v>2744.9976666666671</v>
      </c>
      <c r="AO82" s="56">
        <f t="shared" si="322"/>
        <v>2744.9976666666671</v>
      </c>
      <c r="AP82" s="56">
        <f t="shared" si="322"/>
        <v>2744.9976666666671</v>
      </c>
      <c r="AQ82" s="56">
        <f t="shared" si="322"/>
        <v>2744.9976666666671</v>
      </c>
      <c r="AR82" s="56">
        <f t="shared" si="322"/>
        <v>2744.9976666666671</v>
      </c>
      <c r="AS82" s="56">
        <f t="shared" si="322"/>
        <v>2794.9976666666671</v>
      </c>
      <c r="AT82" s="56">
        <f t="shared" si="322"/>
        <v>2744.9976666666671</v>
      </c>
      <c r="AU82" s="56">
        <f t="shared" si="322"/>
        <v>2744.9976666666671</v>
      </c>
      <c r="AV82" s="56">
        <f t="shared" si="322"/>
        <v>2744.9976666666671</v>
      </c>
      <c r="AW82" s="56">
        <f t="shared" si="322"/>
        <v>2849.9976666666671</v>
      </c>
      <c r="AX82" s="56">
        <f t="shared" si="322"/>
        <v>2744.9976666666671</v>
      </c>
      <c r="AY82" s="271">
        <f t="shared" si="322"/>
        <v>2744.9976666666671</v>
      </c>
      <c r="AZ82" s="56">
        <f t="shared" si="322"/>
        <v>2999.4974333333334</v>
      </c>
      <c r="BA82" s="56">
        <f t="shared" si="322"/>
        <v>2999.4974333333334</v>
      </c>
      <c r="BB82" s="56">
        <f t="shared" si="322"/>
        <v>2999.4974333333334</v>
      </c>
      <c r="BC82" s="56">
        <f t="shared" si="322"/>
        <v>2999.4974333333334</v>
      </c>
      <c r="BD82" s="56">
        <f t="shared" si="322"/>
        <v>2999.4974333333334</v>
      </c>
      <c r="BE82" s="56">
        <f t="shared" si="322"/>
        <v>3049.4974333333334</v>
      </c>
      <c r="BF82" s="56">
        <f t="shared" si="322"/>
        <v>2999.4974333333334</v>
      </c>
      <c r="BG82" s="56">
        <f t="shared" si="322"/>
        <v>2999.4974333333334</v>
      </c>
      <c r="BH82" s="56">
        <f t="shared" si="322"/>
        <v>2999.4974333333334</v>
      </c>
      <c r="BI82" s="56">
        <f t="shared" si="322"/>
        <v>3104.4974333333334</v>
      </c>
      <c r="BJ82" s="56">
        <f t="shared" si="322"/>
        <v>2999.4974333333334</v>
      </c>
      <c r="BK82" s="271">
        <f t="shared" si="322"/>
        <v>2999.4974333333334</v>
      </c>
      <c r="BL82" s="56">
        <f t="shared" si="322"/>
        <v>3279.4471766666679</v>
      </c>
      <c r="BM82" s="56">
        <f t="shared" si="322"/>
        <v>3279.4471766666679</v>
      </c>
      <c r="BN82" s="56">
        <f t="shared" si="322"/>
        <v>3279.4471766666679</v>
      </c>
      <c r="BO82" s="56">
        <f t="shared" si="322"/>
        <v>3279.4471766666679</v>
      </c>
      <c r="BP82" s="56">
        <f t="shared" si="322"/>
        <v>3279.4471766666679</v>
      </c>
      <c r="BQ82" s="56">
        <f t="shared" si="322"/>
        <v>3329.4471766666679</v>
      </c>
      <c r="BR82" s="56">
        <f t="shared" si="322"/>
        <v>3279.4471766666679</v>
      </c>
      <c r="BS82" s="56">
        <f t="shared" si="322"/>
        <v>3279.4471766666679</v>
      </c>
      <c r="BT82" s="56">
        <f t="shared" si="322"/>
        <v>3279.4471766666679</v>
      </c>
      <c r="BU82" s="56">
        <f t="shared" si="322"/>
        <v>3384.4471766666679</v>
      </c>
      <c r="BV82" s="56">
        <f t="shared" si="322"/>
        <v>3279.4471766666679</v>
      </c>
      <c r="BW82" s="271">
        <f t="shared" si="322"/>
        <v>3279.4471766666679</v>
      </c>
      <c r="BX82" s="56">
        <f t="shared" si="322"/>
        <v>3587.3918943333347</v>
      </c>
      <c r="BY82" s="56">
        <f t="shared" si="322"/>
        <v>3587.3918943333347</v>
      </c>
      <c r="BZ82" s="56">
        <f t="shared" si="322"/>
        <v>3587.3918943333347</v>
      </c>
      <c r="CA82" s="56">
        <f t="shared" si="322"/>
        <v>3587.3918943333347</v>
      </c>
      <c r="CB82" s="56">
        <f t="shared" si="322"/>
        <v>3587.3918943333347</v>
      </c>
      <c r="CC82" s="56">
        <f t="shared" si="322"/>
        <v>3637.3918943333347</v>
      </c>
      <c r="CD82" s="56">
        <f t="shared" si="322"/>
        <v>3587.3918943333347</v>
      </c>
      <c r="CE82" s="56">
        <f t="shared" si="322"/>
        <v>3587.3918943333347</v>
      </c>
      <c r="CF82" s="56">
        <f t="shared" si="322"/>
        <v>3587.3918943333347</v>
      </c>
      <c r="CG82" s="56">
        <f t="shared" si="322"/>
        <v>3692.3918943333347</v>
      </c>
      <c r="CH82" s="56">
        <f t="shared" si="322"/>
        <v>3587.3918943333347</v>
      </c>
      <c r="CI82" s="271">
        <f t="shared" si="322"/>
        <v>3587.3918943333347</v>
      </c>
      <c r="CJ82" s="56">
        <f t="shared" si="322"/>
        <v>3926.1310837666683</v>
      </c>
      <c r="CK82" s="56">
        <f t="shared" si="322"/>
        <v>3926.1310837666683</v>
      </c>
      <c r="CL82" s="56">
        <f t="shared" si="322"/>
        <v>3926.1310837666683</v>
      </c>
      <c r="CM82" s="56">
        <f t="shared" si="322"/>
        <v>3926.1310837666683</v>
      </c>
      <c r="CN82" s="56">
        <f t="shared" si="322"/>
        <v>3926.1310837666683</v>
      </c>
      <c r="CO82" s="56">
        <f t="shared" si="322"/>
        <v>3976.1310837666683</v>
      </c>
      <c r="CP82" s="56">
        <f t="shared" si="322"/>
        <v>3926.1310837666683</v>
      </c>
      <c r="CQ82" s="56">
        <f t="shared" si="322"/>
        <v>3926.1310837666683</v>
      </c>
      <c r="CR82" s="56">
        <f t="shared" si="322"/>
        <v>3926.1310837666683</v>
      </c>
      <c r="CS82" s="56">
        <f t="shared" ref="CS82:DG82" si="325">+SUM(CS72, CS75:CS81)</f>
        <v>4031.1310837666683</v>
      </c>
      <c r="CT82" s="56">
        <f t="shared" si="325"/>
        <v>3926.1310837666683</v>
      </c>
      <c r="CU82" s="271">
        <f t="shared" si="325"/>
        <v>3926.1310837666683</v>
      </c>
      <c r="CV82" s="56">
        <f t="shared" si="325"/>
        <v>4298.7441921433356</v>
      </c>
      <c r="CW82" s="56">
        <f t="shared" si="325"/>
        <v>4298.7441921433356</v>
      </c>
      <c r="CX82" s="56">
        <f t="shared" si="325"/>
        <v>4298.7441921433356</v>
      </c>
      <c r="CY82" s="56">
        <f t="shared" si="325"/>
        <v>4298.7441921433356</v>
      </c>
      <c r="CZ82" s="56">
        <f t="shared" si="325"/>
        <v>4298.7441921433356</v>
      </c>
      <c r="DA82" s="56">
        <f t="shared" si="325"/>
        <v>4348.7441921433356</v>
      </c>
      <c r="DB82" s="56">
        <f t="shared" si="325"/>
        <v>4298.7441921433356</v>
      </c>
      <c r="DC82" s="56">
        <f t="shared" si="325"/>
        <v>4298.7441921433356</v>
      </c>
      <c r="DD82" s="56">
        <f t="shared" si="325"/>
        <v>4298.7441921433356</v>
      </c>
      <c r="DE82" s="56">
        <f t="shared" si="325"/>
        <v>4403.7441921433356</v>
      </c>
      <c r="DF82" s="56">
        <f t="shared" si="325"/>
        <v>4298.7441921433356</v>
      </c>
      <c r="DG82" s="56">
        <f t="shared" si="325"/>
        <v>4298.7441921433356</v>
      </c>
    </row>
    <row r="83" spans="1:111" x14ac:dyDescent="0.3">
      <c r="A83" s="5"/>
      <c r="B83" s="6" t="s">
        <v>5</v>
      </c>
      <c r="C83" s="6"/>
      <c r="D83" s="56">
        <f t="shared" ref="D83:AI83" si="326">SUM(D82:D82)</f>
        <v>0</v>
      </c>
      <c r="E83" s="56">
        <f t="shared" si="326"/>
        <v>0</v>
      </c>
      <c r="F83" s="56">
        <f t="shared" si="326"/>
        <v>0</v>
      </c>
      <c r="G83" s="56">
        <f t="shared" si="326"/>
        <v>0</v>
      </c>
      <c r="H83" s="56">
        <f t="shared" si="326"/>
        <v>0</v>
      </c>
      <c r="I83" s="56">
        <f t="shared" si="326"/>
        <v>0</v>
      </c>
      <c r="J83" s="56">
        <f t="shared" si="326"/>
        <v>0</v>
      </c>
      <c r="K83" s="56">
        <f t="shared" si="326"/>
        <v>0</v>
      </c>
      <c r="L83" s="56">
        <f t="shared" si="326"/>
        <v>0</v>
      </c>
      <c r="M83" s="56">
        <f t="shared" si="326"/>
        <v>0</v>
      </c>
      <c r="N83" s="56">
        <f t="shared" si="326"/>
        <v>0</v>
      </c>
      <c r="O83" s="56">
        <f t="shared" si="326"/>
        <v>0</v>
      </c>
      <c r="P83" s="56">
        <f t="shared" si="326"/>
        <v>0</v>
      </c>
      <c r="Q83" s="56">
        <f t="shared" si="326"/>
        <v>0</v>
      </c>
      <c r="R83" s="56">
        <f t="shared" si="326"/>
        <v>0</v>
      </c>
      <c r="S83" s="56">
        <f t="shared" si="326"/>
        <v>0</v>
      </c>
      <c r="T83" s="56">
        <f t="shared" si="326"/>
        <v>0</v>
      </c>
      <c r="U83" s="56">
        <f t="shared" si="326"/>
        <v>0</v>
      </c>
      <c r="V83" s="56">
        <f t="shared" si="326"/>
        <v>0</v>
      </c>
      <c r="W83" s="56">
        <f t="shared" si="326"/>
        <v>0</v>
      </c>
      <c r="X83" s="56">
        <f t="shared" si="326"/>
        <v>0</v>
      </c>
      <c r="Y83" s="56">
        <f t="shared" si="326"/>
        <v>0</v>
      </c>
      <c r="Z83" s="56">
        <f t="shared" si="326"/>
        <v>0</v>
      </c>
      <c r="AA83" s="56">
        <f t="shared" si="326"/>
        <v>0</v>
      </c>
      <c r="AB83" s="56">
        <f t="shared" si="326"/>
        <v>959.96</v>
      </c>
      <c r="AC83" s="56">
        <f t="shared" si="326"/>
        <v>850.04</v>
      </c>
      <c r="AD83" s="56">
        <f t="shared" si="326"/>
        <v>791.98</v>
      </c>
      <c r="AE83" s="56">
        <f t="shared" si="326"/>
        <v>1208.6299999999999</v>
      </c>
      <c r="AF83" s="56">
        <f t="shared" si="326"/>
        <v>2664.6200000000003</v>
      </c>
      <c r="AG83" s="56">
        <f t="shared" si="326"/>
        <v>2227.69</v>
      </c>
      <c r="AH83" s="56">
        <f t="shared" si="326"/>
        <v>1832.3400000000001</v>
      </c>
      <c r="AI83" s="56">
        <f t="shared" si="326"/>
        <v>2698.71</v>
      </c>
      <c r="AJ83" s="56">
        <f t="shared" ref="AJ83:BO83" si="327">SUM(AJ82:AJ82)</f>
        <v>2232.4700000000003</v>
      </c>
      <c r="AK83" s="491">
        <f t="shared" ref="AK83" si="328">SUM(AK82:AK82)</f>
        <v>2114.83</v>
      </c>
      <c r="AL83" s="56">
        <f t="shared" ref="AL83" si="329">SUM(AL82:AL82)</f>
        <v>2594.5433333333331</v>
      </c>
      <c r="AM83" s="271">
        <f t="shared" si="327"/>
        <v>2344.5433333333331</v>
      </c>
      <c r="AN83" s="56">
        <f t="shared" si="327"/>
        <v>2744.9976666666671</v>
      </c>
      <c r="AO83" s="56">
        <f t="shared" si="327"/>
        <v>2744.9976666666671</v>
      </c>
      <c r="AP83" s="56">
        <f t="shared" si="327"/>
        <v>2744.9976666666671</v>
      </c>
      <c r="AQ83" s="56">
        <f t="shared" si="327"/>
        <v>2744.9976666666671</v>
      </c>
      <c r="AR83" s="56">
        <f t="shared" si="327"/>
        <v>2744.9976666666671</v>
      </c>
      <c r="AS83" s="56">
        <f t="shared" si="327"/>
        <v>2794.9976666666671</v>
      </c>
      <c r="AT83" s="56">
        <f t="shared" si="327"/>
        <v>2744.9976666666671</v>
      </c>
      <c r="AU83" s="56">
        <f t="shared" si="327"/>
        <v>2744.9976666666671</v>
      </c>
      <c r="AV83" s="56">
        <f t="shared" si="327"/>
        <v>2744.9976666666671</v>
      </c>
      <c r="AW83" s="56">
        <f t="shared" si="327"/>
        <v>2849.9976666666671</v>
      </c>
      <c r="AX83" s="56">
        <f t="shared" si="327"/>
        <v>2744.9976666666671</v>
      </c>
      <c r="AY83" s="271">
        <f t="shared" si="327"/>
        <v>2744.9976666666671</v>
      </c>
      <c r="AZ83" s="56">
        <f t="shared" si="327"/>
        <v>2999.4974333333334</v>
      </c>
      <c r="BA83" s="56">
        <f t="shared" si="327"/>
        <v>2999.4974333333334</v>
      </c>
      <c r="BB83" s="56">
        <f t="shared" si="327"/>
        <v>2999.4974333333334</v>
      </c>
      <c r="BC83" s="56">
        <f t="shared" si="327"/>
        <v>2999.4974333333334</v>
      </c>
      <c r="BD83" s="56">
        <f t="shared" si="327"/>
        <v>2999.4974333333334</v>
      </c>
      <c r="BE83" s="56">
        <f t="shared" si="327"/>
        <v>3049.4974333333334</v>
      </c>
      <c r="BF83" s="56">
        <f t="shared" si="327"/>
        <v>2999.4974333333334</v>
      </c>
      <c r="BG83" s="56">
        <f t="shared" si="327"/>
        <v>2999.4974333333334</v>
      </c>
      <c r="BH83" s="56">
        <f t="shared" si="327"/>
        <v>2999.4974333333334</v>
      </c>
      <c r="BI83" s="56">
        <f t="shared" si="327"/>
        <v>3104.4974333333334</v>
      </c>
      <c r="BJ83" s="56">
        <f t="shared" si="327"/>
        <v>2999.4974333333334</v>
      </c>
      <c r="BK83" s="271">
        <f t="shared" si="327"/>
        <v>2999.4974333333334</v>
      </c>
      <c r="BL83" s="56">
        <f t="shared" si="327"/>
        <v>3279.4471766666679</v>
      </c>
      <c r="BM83" s="56">
        <f t="shared" si="327"/>
        <v>3279.4471766666679</v>
      </c>
      <c r="BN83" s="56">
        <f t="shared" si="327"/>
        <v>3279.4471766666679</v>
      </c>
      <c r="BO83" s="56">
        <f t="shared" si="327"/>
        <v>3279.4471766666679</v>
      </c>
      <c r="BP83" s="56">
        <f t="shared" ref="BP83:CU83" si="330">SUM(BP82:BP82)</f>
        <v>3279.4471766666679</v>
      </c>
      <c r="BQ83" s="56">
        <f t="shared" si="330"/>
        <v>3329.4471766666679</v>
      </c>
      <c r="BR83" s="56">
        <f t="shared" si="330"/>
        <v>3279.4471766666679</v>
      </c>
      <c r="BS83" s="56">
        <f t="shared" si="330"/>
        <v>3279.4471766666679</v>
      </c>
      <c r="BT83" s="56">
        <f t="shared" si="330"/>
        <v>3279.4471766666679</v>
      </c>
      <c r="BU83" s="56">
        <f t="shared" si="330"/>
        <v>3384.4471766666679</v>
      </c>
      <c r="BV83" s="56">
        <f t="shared" si="330"/>
        <v>3279.4471766666679</v>
      </c>
      <c r="BW83" s="271">
        <f t="shared" si="330"/>
        <v>3279.4471766666679</v>
      </c>
      <c r="BX83" s="56">
        <f t="shared" si="330"/>
        <v>3587.3918943333347</v>
      </c>
      <c r="BY83" s="56">
        <f t="shared" si="330"/>
        <v>3587.3918943333347</v>
      </c>
      <c r="BZ83" s="56">
        <f t="shared" si="330"/>
        <v>3587.3918943333347</v>
      </c>
      <c r="CA83" s="56">
        <f t="shared" si="330"/>
        <v>3587.3918943333347</v>
      </c>
      <c r="CB83" s="56">
        <f t="shared" si="330"/>
        <v>3587.3918943333347</v>
      </c>
      <c r="CC83" s="56">
        <f t="shared" si="330"/>
        <v>3637.3918943333347</v>
      </c>
      <c r="CD83" s="56">
        <f t="shared" si="330"/>
        <v>3587.3918943333347</v>
      </c>
      <c r="CE83" s="56">
        <f t="shared" si="330"/>
        <v>3587.3918943333347</v>
      </c>
      <c r="CF83" s="56">
        <f t="shared" si="330"/>
        <v>3587.3918943333347</v>
      </c>
      <c r="CG83" s="56">
        <f t="shared" si="330"/>
        <v>3692.3918943333347</v>
      </c>
      <c r="CH83" s="56">
        <f t="shared" si="330"/>
        <v>3587.3918943333347</v>
      </c>
      <c r="CI83" s="271">
        <f t="shared" si="330"/>
        <v>3587.3918943333347</v>
      </c>
      <c r="CJ83" s="56">
        <f t="shared" si="330"/>
        <v>3926.1310837666683</v>
      </c>
      <c r="CK83" s="56">
        <f t="shared" si="330"/>
        <v>3926.1310837666683</v>
      </c>
      <c r="CL83" s="56">
        <f t="shared" si="330"/>
        <v>3926.1310837666683</v>
      </c>
      <c r="CM83" s="56">
        <f t="shared" si="330"/>
        <v>3926.1310837666683</v>
      </c>
      <c r="CN83" s="56">
        <f t="shared" si="330"/>
        <v>3926.1310837666683</v>
      </c>
      <c r="CO83" s="56">
        <f t="shared" si="330"/>
        <v>3976.1310837666683</v>
      </c>
      <c r="CP83" s="56">
        <f t="shared" si="330"/>
        <v>3926.1310837666683</v>
      </c>
      <c r="CQ83" s="56">
        <f t="shared" si="330"/>
        <v>3926.1310837666683</v>
      </c>
      <c r="CR83" s="56">
        <f t="shared" si="330"/>
        <v>3926.1310837666683</v>
      </c>
      <c r="CS83" s="56">
        <f t="shared" si="330"/>
        <v>4031.1310837666683</v>
      </c>
      <c r="CT83" s="56">
        <f t="shared" si="330"/>
        <v>3926.1310837666683</v>
      </c>
      <c r="CU83" s="271">
        <f t="shared" si="330"/>
        <v>3926.1310837666683</v>
      </c>
      <c r="CV83" s="56">
        <f t="shared" ref="CV83:DG83" si="331">SUM(CV82:CV82)</f>
        <v>4298.7441921433356</v>
      </c>
      <c r="CW83" s="56">
        <f t="shared" si="331"/>
        <v>4298.7441921433356</v>
      </c>
      <c r="CX83" s="56">
        <f t="shared" si="331"/>
        <v>4298.7441921433356</v>
      </c>
      <c r="CY83" s="56">
        <f t="shared" si="331"/>
        <v>4298.7441921433356</v>
      </c>
      <c r="CZ83" s="56">
        <f t="shared" si="331"/>
        <v>4298.7441921433356</v>
      </c>
      <c r="DA83" s="56">
        <f t="shared" si="331"/>
        <v>4348.7441921433356</v>
      </c>
      <c r="DB83" s="56">
        <f t="shared" si="331"/>
        <v>4298.7441921433356</v>
      </c>
      <c r="DC83" s="56">
        <f t="shared" si="331"/>
        <v>4298.7441921433356</v>
      </c>
      <c r="DD83" s="56">
        <f t="shared" si="331"/>
        <v>4298.7441921433356</v>
      </c>
      <c r="DE83" s="56">
        <f t="shared" si="331"/>
        <v>4403.7441921433356</v>
      </c>
      <c r="DF83" s="56">
        <f t="shared" si="331"/>
        <v>4298.7441921433356</v>
      </c>
      <c r="DG83" s="56">
        <f t="shared" si="331"/>
        <v>4298.7441921433356</v>
      </c>
    </row>
    <row r="84" spans="1:111" x14ac:dyDescent="0.3">
      <c r="A84" s="3"/>
      <c r="B84" s="4" t="s">
        <v>6</v>
      </c>
      <c r="C84" s="4"/>
      <c r="D84" s="56">
        <f t="shared" ref="D84:AI84" si="332">D65-D83</f>
        <v>0</v>
      </c>
      <c r="E84" s="56">
        <f t="shared" si="332"/>
        <v>0</v>
      </c>
      <c r="F84" s="56">
        <f t="shared" si="332"/>
        <v>0</v>
      </c>
      <c r="G84" s="56">
        <f t="shared" si="332"/>
        <v>0</v>
      </c>
      <c r="H84" s="56">
        <f t="shared" si="332"/>
        <v>0</v>
      </c>
      <c r="I84" s="56">
        <f t="shared" si="332"/>
        <v>0</v>
      </c>
      <c r="J84" s="56">
        <f t="shared" si="332"/>
        <v>0</v>
      </c>
      <c r="K84" s="56">
        <f t="shared" si="332"/>
        <v>0</v>
      </c>
      <c r="L84" s="56">
        <f t="shared" si="332"/>
        <v>0</v>
      </c>
      <c r="M84" s="56">
        <f t="shared" si="332"/>
        <v>0</v>
      </c>
      <c r="N84" s="56">
        <f t="shared" si="332"/>
        <v>0</v>
      </c>
      <c r="O84" s="56">
        <f t="shared" si="332"/>
        <v>0</v>
      </c>
      <c r="P84" s="56">
        <f t="shared" si="332"/>
        <v>0</v>
      </c>
      <c r="Q84" s="56">
        <f t="shared" si="332"/>
        <v>0</v>
      </c>
      <c r="R84" s="56">
        <f t="shared" si="332"/>
        <v>0</v>
      </c>
      <c r="S84" s="56">
        <f t="shared" si="332"/>
        <v>0</v>
      </c>
      <c r="T84" s="56">
        <f t="shared" si="332"/>
        <v>0</v>
      </c>
      <c r="U84" s="56">
        <f t="shared" si="332"/>
        <v>0</v>
      </c>
      <c r="V84" s="56">
        <f t="shared" si="332"/>
        <v>0</v>
      </c>
      <c r="W84" s="261">
        <f t="shared" si="332"/>
        <v>0</v>
      </c>
      <c r="X84" s="56">
        <f t="shared" si="332"/>
        <v>0</v>
      </c>
      <c r="Y84" s="56">
        <f t="shared" si="332"/>
        <v>0</v>
      </c>
      <c r="Z84" s="56">
        <f t="shared" si="332"/>
        <v>0</v>
      </c>
      <c r="AA84" s="56">
        <f t="shared" si="332"/>
        <v>0</v>
      </c>
      <c r="AB84" s="56">
        <f t="shared" si="332"/>
        <v>4264.74</v>
      </c>
      <c r="AC84" s="56">
        <f t="shared" si="332"/>
        <v>5242.32</v>
      </c>
      <c r="AD84" s="56">
        <f t="shared" si="332"/>
        <v>6315.43</v>
      </c>
      <c r="AE84" s="56">
        <f t="shared" si="332"/>
        <v>6271.58</v>
      </c>
      <c r="AF84" s="56">
        <f t="shared" si="332"/>
        <v>4437.26</v>
      </c>
      <c r="AG84" s="56">
        <f t="shared" si="332"/>
        <v>3641.6999999999994</v>
      </c>
      <c r="AH84" s="56">
        <f t="shared" si="332"/>
        <v>3448.51</v>
      </c>
      <c r="AI84" s="56">
        <f t="shared" si="332"/>
        <v>3736.45</v>
      </c>
      <c r="AJ84" s="56">
        <f t="shared" ref="AJ84:BO84" si="333">AJ65-AJ83</f>
        <v>1503.8599999999997</v>
      </c>
      <c r="AK84" s="491">
        <f t="shared" ref="AK84" si="334">AK65-AK83</f>
        <v>4518.68</v>
      </c>
      <c r="AL84" s="56">
        <f t="shared" ref="AL84" si="335">AL65-AL83</f>
        <v>3004.7906193818862</v>
      </c>
      <c r="AM84" s="271">
        <f t="shared" si="333"/>
        <v>3752.5744533858233</v>
      </c>
      <c r="AN84" s="56">
        <f t="shared" si="333"/>
        <v>5336.0409677862117</v>
      </c>
      <c r="AO84" s="56">
        <f t="shared" si="333"/>
        <v>2976.4398155774807</v>
      </c>
      <c r="AP84" s="56">
        <f t="shared" si="333"/>
        <v>4667.4410037216885</v>
      </c>
      <c r="AQ84" s="56">
        <f t="shared" si="333"/>
        <v>8065.94838842835</v>
      </c>
      <c r="AR84" s="56">
        <f t="shared" si="333"/>
        <v>9958.2432051093529</v>
      </c>
      <c r="AS84" s="56">
        <f t="shared" si="333"/>
        <v>9788.5817805293518</v>
      </c>
      <c r="AT84" s="56">
        <f t="shared" si="333"/>
        <v>7658.4571163835017</v>
      </c>
      <c r="AU84" s="56">
        <f t="shared" si="333"/>
        <v>6579.4409244646331</v>
      </c>
      <c r="AV84" s="56">
        <f t="shared" si="333"/>
        <v>6013.1944188790467</v>
      </c>
      <c r="AW84" s="56">
        <f t="shared" si="333"/>
        <v>6606.702563709111</v>
      </c>
      <c r="AX84" s="56">
        <f t="shared" si="333"/>
        <v>5933.3786664576228</v>
      </c>
      <c r="AY84" s="271">
        <f t="shared" si="333"/>
        <v>7468.6716095062648</v>
      </c>
      <c r="AZ84" s="56">
        <f t="shared" si="333"/>
        <v>8491.080349668433</v>
      </c>
      <c r="BA84" s="56">
        <f t="shared" si="333"/>
        <v>5491.2317671208912</v>
      </c>
      <c r="BB84" s="56">
        <f t="shared" si="333"/>
        <v>7675.9919706610781</v>
      </c>
      <c r="BC84" s="56">
        <f t="shared" si="333"/>
        <v>11328.400119917937</v>
      </c>
      <c r="BD84" s="56">
        <f t="shared" si="333"/>
        <v>12730.175988244486</v>
      </c>
      <c r="BE84" s="56">
        <f t="shared" si="333"/>
        <v>14207.263321317292</v>
      </c>
      <c r="BF84" s="56">
        <f t="shared" si="333"/>
        <v>11312.988386190707</v>
      </c>
      <c r="BG84" s="56">
        <f t="shared" si="333"/>
        <v>9229.9820087798289</v>
      </c>
      <c r="BH84" s="56">
        <f t="shared" si="333"/>
        <v>8470.6251282485446</v>
      </c>
      <c r="BI84" s="56">
        <f t="shared" si="333"/>
        <v>8830.4249200867671</v>
      </c>
      <c r="BJ84" s="56">
        <f t="shared" si="333"/>
        <v>10089.160343189742</v>
      </c>
      <c r="BK84" s="271">
        <f t="shared" si="333"/>
        <v>11605.602870428536</v>
      </c>
      <c r="BL84" s="56">
        <f t="shared" si="333"/>
        <v>10969.360405229427</v>
      </c>
      <c r="BM84" s="56">
        <f t="shared" si="333"/>
        <v>7619.2264698664239</v>
      </c>
      <c r="BN84" s="56">
        <f t="shared" si="333"/>
        <v>10930.798006456816</v>
      </c>
      <c r="BO84" s="56">
        <f t="shared" si="333"/>
        <v>14786.737794731438</v>
      </c>
      <c r="BP84" s="56">
        <f t="shared" ref="BP84:CU84" si="336">BP65-BP83</f>
        <v>16406.523462780868</v>
      </c>
      <c r="BQ84" s="56">
        <f t="shared" si="336"/>
        <v>18398.68671424871</v>
      </c>
      <c r="BR84" s="56">
        <f t="shared" si="336"/>
        <v>14069.144928288151</v>
      </c>
      <c r="BS84" s="56">
        <f t="shared" si="336"/>
        <v>12867.887457396671</v>
      </c>
      <c r="BT84" s="56">
        <f t="shared" si="336"/>
        <v>11198.341106975851</v>
      </c>
      <c r="BU84" s="56">
        <f t="shared" si="336"/>
        <v>10989.032231784313</v>
      </c>
      <c r="BV84" s="56">
        <f t="shared" si="336"/>
        <v>13904.64027799675</v>
      </c>
      <c r="BW84" s="271">
        <f t="shared" si="336"/>
        <v>15109.088059974682</v>
      </c>
      <c r="BX84" s="56">
        <f t="shared" si="336"/>
        <v>14251.809216280963</v>
      </c>
      <c r="BY84" s="56">
        <f t="shared" si="336"/>
        <v>10602.854580388979</v>
      </c>
      <c r="BZ84" s="56">
        <f t="shared" si="336"/>
        <v>14126.331631838715</v>
      </c>
      <c r="CA84" s="56">
        <f t="shared" si="336"/>
        <v>16653.468803568405</v>
      </c>
      <c r="CB84" s="56">
        <f t="shared" si="336"/>
        <v>22691.730338625825</v>
      </c>
      <c r="CC84" s="56">
        <f t="shared" si="336"/>
        <v>22937.765576000784</v>
      </c>
      <c r="CD84" s="56">
        <f t="shared" si="336"/>
        <v>16747.438091037966</v>
      </c>
      <c r="CE84" s="56">
        <f t="shared" si="336"/>
        <v>17155.470839534246</v>
      </c>
      <c r="CF84" s="56">
        <f t="shared" si="336"/>
        <v>13453.895698262415</v>
      </c>
      <c r="CG84" s="56">
        <f t="shared" si="336"/>
        <v>14820.060736893407</v>
      </c>
      <c r="CH84" s="56">
        <f t="shared" si="336"/>
        <v>17568.162523498933</v>
      </c>
      <c r="CI84" s="271">
        <f t="shared" si="336"/>
        <v>17088.794790134663</v>
      </c>
      <c r="CJ84" s="56">
        <f t="shared" si="336"/>
        <v>19776.731382667793</v>
      </c>
      <c r="CK84" s="56">
        <f t="shared" si="336"/>
        <v>12580.915986067324</v>
      </c>
      <c r="CL84" s="56">
        <f t="shared" si="336"/>
        <v>16749.78815137241</v>
      </c>
      <c r="CM84" s="56">
        <f t="shared" si="336"/>
        <v>21635.035201690189</v>
      </c>
      <c r="CN84" s="56">
        <f t="shared" si="336"/>
        <v>27620.494819436441</v>
      </c>
      <c r="CO84" s="56">
        <f t="shared" si="336"/>
        <v>26615.88936567635</v>
      </c>
      <c r="CP84" s="56">
        <f t="shared" si="336"/>
        <v>21722.924872115873</v>
      </c>
      <c r="CQ84" s="56">
        <f t="shared" si="336"/>
        <v>21112.917767806714</v>
      </c>
      <c r="CR84" s="56">
        <f t="shared" si="336"/>
        <v>15769.38825171228</v>
      </c>
      <c r="CS84" s="56">
        <f t="shared" si="336"/>
        <v>19405.468868082891</v>
      </c>
      <c r="CT84" s="56">
        <f t="shared" si="336"/>
        <v>21803.773297436874</v>
      </c>
      <c r="CU84" s="271">
        <f t="shared" si="336"/>
        <v>21237.4118342277</v>
      </c>
      <c r="CV84" s="56">
        <f t="shared" ref="CV84:DG84" si="337">CV65-CV83</f>
        <v>24485.60650369179</v>
      </c>
      <c r="CW84" s="56">
        <f t="shared" si="337"/>
        <v>15696.803268758398</v>
      </c>
      <c r="CX84" s="56">
        <f t="shared" si="337"/>
        <v>19541.619886254794</v>
      </c>
      <c r="CY84" s="56">
        <f t="shared" si="337"/>
        <v>27638.592760507345</v>
      </c>
      <c r="CZ84" s="56">
        <f t="shared" si="337"/>
        <v>33226.938208411804</v>
      </c>
      <c r="DA84" s="56">
        <f t="shared" si="337"/>
        <v>30442.201391503921</v>
      </c>
      <c r="DB84" s="56">
        <f t="shared" si="337"/>
        <v>27729.056231369432</v>
      </c>
      <c r="DC84" s="56">
        <f t="shared" si="337"/>
        <v>24482.01720392843</v>
      </c>
      <c r="DD84" s="56">
        <f t="shared" si="337"/>
        <v>20460.139703629484</v>
      </c>
      <c r="DE84" s="56">
        <f t="shared" si="337"/>
        <v>23663.548195784268</v>
      </c>
      <c r="DF84" s="56">
        <f t="shared" si="337"/>
        <v>25101.672626288906</v>
      </c>
      <c r="DG84" s="56">
        <f t="shared" si="337"/>
        <v>27196.208656943283</v>
      </c>
    </row>
    <row r="85" spans="1:111" s="171" customFormat="1" x14ac:dyDescent="0.3">
      <c r="B85" s="304"/>
      <c r="C85" s="304" t="s">
        <v>275</v>
      </c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33">
        <f>+SUM(W69:W71,W61)</f>
        <v>0</v>
      </c>
      <c r="X85" s="334">
        <f>+SUM(X69:X71,X61)</f>
        <v>0</v>
      </c>
      <c r="Y85" s="334">
        <f>+SUM(Y69:Y71,Y61)</f>
        <v>0</v>
      </c>
      <c r="Z85" s="334">
        <f>+SUM(Z69:Z71,Z61)</f>
        <v>0</v>
      </c>
      <c r="AA85" s="334">
        <f>+SUM(AA69:AA71,AA61)</f>
        <v>0</v>
      </c>
      <c r="AB85" s="334">
        <f t="shared" ref="AB85:BG85" si="338">+SUM(AB69:AB71,AB61, AB78:AB79)</f>
        <v>916.54</v>
      </c>
      <c r="AC85" s="334">
        <f t="shared" si="338"/>
        <v>1128.8600000000001</v>
      </c>
      <c r="AD85" s="334">
        <f t="shared" si="338"/>
        <v>730.29000000000008</v>
      </c>
      <c r="AE85" s="334">
        <f t="shared" si="338"/>
        <v>1141.6799999999998</v>
      </c>
      <c r="AF85" s="334">
        <f t="shared" si="338"/>
        <v>2423.5300000000002</v>
      </c>
      <c r="AG85" s="334">
        <f t="shared" si="338"/>
        <v>2922.32</v>
      </c>
      <c r="AH85" s="334">
        <f t="shared" si="338"/>
        <v>2192.9100000000003</v>
      </c>
      <c r="AI85" s="334">
        <f t="shared" si="338"/>
        <v>2866.0299999999997</v>
      </c>
      <c r="AJ85" s="334">
        <f t="shared" si="338"/>
        <v>1805.3400000000001</v>
      </c>
      <c r="AK85" s="514">
        <f t="shared" ref="AK85" si="339">+SUM(AK69:AK71,AK61, AK78:AK79)</f>
        <v>2592.1</v>
      </c>
      <c r="AL85" s="334">
        <f t="shared" ref="AL85" si="340">+SUM(AL69:AL71,AL61, AL78:AL79)</f>
        <v>2787.1279562303812</v>
      </c>
      <c r="AM85" s="335">
        <f t="shared" si="338"/>
        <v>2572.0150878166282</v>
      </c>
      <c r="AN85" s="334">
        <f t="shared" si="338"/>
        <v>3402.1748442541616</v>
      </c>
      <c r="AO85" s="334">
        <f t="shared" si="338"/>
        <v>2645.5505268986544</v>
      </c>
      <c r="AP85" s="334">
        <f t="shared" si="338"/>
        <v>3191.7259465078073</v>
      </c>
      <c r="AQ85" s="334">
        <f t="shared" si="338"/>
        <v>4419.2132941327127</v>
      </c>
      <c r="AR85" s="334">
        <f t="shared" si="338"/>
        <v>5014.8330664712366</v>
      </c>
      <c r="AS85" s="334">
        <f t="shared" si="338"/>
        <v>4819.3971027470216</v>
      </c>
      <c r="AT85" s="334">
        <f t="shared" si="338"/>
        <v>3817.6373131082823</v>
      </c>
      <c r="AU85" s="334">
        <f t="shared" si="338"/>
        <v>3793.548108395687</v>
      </c>
      <c r="AV85" s="334">
        <f t="shared" si="338"/>
        <v>3299.7735084377932</v>
      </c>
      <c r="AW85" s="334">
        <f t="shared" si="338"/>
        <v>3835.1788557620453</v>
      </c>
      <c r="AX85" s="334">
        <f t="shared" si="338"/>
        <v>3590.1931915833152</v>
      </c>
      <c r="AY85" s="335">
        <f t="shared" si="338"/>
        <v>4073.4428549816853</v>
      </c>
      <c r="AZ85" s="334">
        <f t="shared" si="338"/>
        <v>4496.4684920087311</v>
      </c>
      <c r="BA85" s="334">
        <f t="shared" si="338"/>
        <v>3282.5717440790231</v>
      </c>
      <c r="BB85" s="334">
        <f t="shared" si="338"/>
        <v>4251.4533620218926</v>
      </c>
      <c r="BC85" s="334">
        <f t="shared" si="338"/>
        <v>5505.437230346969</v>
      </c>
      <c r="BD85" s="334">
        <f t="shared" si="338"/>
        <v>5926.8103052627421</v>
      </c>
      <c r="BE85" s="334">
        <f t="shared" si="338"/>
        <v>6229.7800036352392</v>
      </c>
      <c r="BF85" s="334">
        <f t="shared" si="338"/>
        <v>5032.5886643426547</v>
      </c>
      <c r="BG85" s="334">
        <f t="shared" si="338"/>
        <v>4718.58193481741</v>
      </c>
      <c r="BH85" s="334">
        <f t="shared" ref="BH85:CM85" si="341">+SUM(BH69:BH71,BH61, BH78:BH79)</f>
        <v>4178.1757920077052</v>
      </c>
      <c r="BI85" s="334">
        <f t="shared" si="341"/>
        <v>4630.0382317866197</v>
      </c>
      <c r="BJ85" s="334">
        <f t="shared" si="341"/>
        <v>4976.8504817738622</v>
      </c>
      <c r="BK85" s="335">
        <f t="shared" si="341"/>
        <v>5432.692292917669</v>
      </c>
      <c r="BL85" s="334">
        <f t="shared" si="341"/>
        <v>5337.7069122147095</v>
      </c>
      <c r="BM85" s="334">
        <f t="shared" si="341"/>
        <v>4065.9259744534656</v>
      </c>
      <c r="BN85" s="334">
        <f t="shared" si="341"/>
        <v>5326.6243318195829</v>
      </c>
      <c r="BO85" s="334">
        <f t="shared" si="341"/>
        <v>6589.2833403931563</v>
      </c>
      <c r="BP85" s="334">
        <f t="shared" si="341"/>
        <v>7054.7991137993322</v>
      </c>
      <c r="BQ85" s="334">
        <f t="shared" si="341"/>
        <v>7487.216220747503</v>
      </c>
      <c r="BR85" s="334">
        <f t="shared" si="341"/>
        <v>5919.5902207822128</v>
      </c>
      <c r="BS85" s="334">
        <f t="shared" si="341"/>
        <v>5883.3311305635843</v>
      </c>
      <c r="BT85" s="334">
        <f t="shared" si="341"/>
        <v>5094.5400381954541</v>
      </c>
      <c r="BU85" s="334">
        <f t="shared" si="341"/>
        <v>5373.5367771810697</v>
      </c>
      <c r="BV85" s="334">
        <f t="shared" si="341"/>
        <v>6181.2870889552041</v>
      </c>
      <c r="BW85" s="335">
        <f t="shared" si="341"/>
        <v>6527.4374789818048</v>
      </c>
      <c r="BX85" s="334">
        <f t="shared" si="341"/>
        <v>6368.1367674344392</v>
      </c>
      <c r="BY85" s="334">
        <f t="shared" si="341"/>
        <v>5058.4284032710684</v>
      </c>
      <c r="BZ85" s="334">
        <f t="shared" si="341"/>
        <v>6333.6224996787541</v>
      </c>
      <c r="CA85" s="334">
        <f t="shared" si="341"/>
        <v>7181.7525600175859</v>
      </c>
      <c r="CB85" s="334">
        <f t="shared" si="341"/>
        <v>8842.6561893486542</v>
      </c>
      <c r="CC85" s="334">
        <f t="shared" si="341"/>
        <v>8771.0770076501994</v>
      </c>
      <c r="CD85" s="334">
        <f t="shared" si="341"/>
        <v>6748.5772970068674</v>
      </c>
      <c r="CE85" s="334">
        <f t="shared" si="341"/>
        <v>7166.8272680711998</v>
      </c>
      <c r="CF85" s="334">
        <f t="shared" si="341"/>
        <v>5842.6449385363057</v>
      </c>
      <c r="CG85" s="334">
        <f t="shared" si="341"/>
        <v>6553.3234950290771</v>
      </c>
      <c r="CH85" s="334">
        <f t="shared" si="341"/>
        <v>7280.3435693629081</v>
      </c>
      <c r="CI85" s="335">
        <f t="shared" si="341"/>
        <v>7148.4871395765558</v>
      </c>
      <c r="CJ85" s="334">
        <f t="shared" si="341"/>
        <v>7946.5663336090211</v>
      </c>
      <c r="CK85" s="334">
        <f t="shared" si="341"/>
        <v>5746.9483050151084</v>
      </c>
      <c r="CL85" s="334">
        <f t="shared" si="341"/>
        <v>7148.8525374477294</v>
      </c>
      <c r="CM85" s="334">
        <f t="shared" si="341"/>
        <v>8587.9240627915988</v>
      </c>
      <c r="CN85" s="334">
        <f t="shared" ref="CN85:DG85" si="342">+SUM(CN69:CN71,CN61, CN78:CN79)</f>
        <v>10165.318598664393</v>
      </c>
      <c r="CO85" s="334">
        <f t="shared" si="342"/>
        <v>9762.1194996420654</v>
      </c>
      <c r="CP85" s="334">
        <f t="shared" si="342"/>
        <v>8156.2127198978205</v>
      </c>
      <c r="CQ85" s="334">
        <f t="shared" si="342"/>
        <v>8298.7018816589425</v>
      </c>
      <c r="CR85" s="334">
        <f t="shared" si="342"/>
        <v>6587.2310987872752</v>
      </c>
      <c r="CS85" s="334">
        <f t="shared" si="342"/>
        <v>7876.3961106960278</v>
      </c>
      <c r="CT85" s="334">
        <f t="shared" si="342"/>
        <v>8480.7683906844377</v>
      </c>
      <c r="CU85" s="335">
        <f t="shared" si="342"/>
        <v>8331.5107673022121</v>
      </c>
      <c r="CV85" s="334">
        <f t="shared" si="342"/>
        <v>9236.3820584708956</v>
      </c>
      <c r="CW85" s="334">
        <f t="shared" si="342"/>
        <v>6714.3234249079233</v>
      </c>
      <c r="CX85" s="334">
        <f t="shared" si="342"/>
        <v>7986.7737714180967</v>
      </c>
      <c r="CY85" s="334">
        <f t="shared" si="342"/>
        <v>10183.639708299834</v>
      </c>
      <c r="CZ85" s="334">
        <f t="shared" si="342"/>
        <v>11596.111731987345</v>
      </c>
      <c r="DA85" s="334">
        <f t="shared" si="342"/>
        <v>10754.567953696911</v>
      </c>
      <c r="DB85" s="334">
        <f t="shared" si="342"/>
        <v>9755.5134962898192</v>
      </c>
      <c r="DC85" s="334">
        <f t="shared" si="342"/>
        <v>9235.4748515797655</v>
      </c>
      <c r="DD85" s="334">
        <f t="shared" si="342"/>
        <v>7918.2718057636102</v>
      </c>
      <c r="DE85" s="334">
        <f t="shared" si="342"/>
        <v>9055.1432984991261</v>
      </c>
      <c r="DF85" s="334">
        <f t="shared" si="342"/>
        <v>9392.0947235203312</v>
      </c>
      <c r="DG85" s="334">
        <f t="shared" si="342"/>
        <v>9921.4953437010627</v>
      </c>
    </row>
    <row r="86" spans="1:111" x14ac:dyDescent="0.3">
      <c r="B86" s="1" t="s">
        <v>7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13"/>
    </row>
    <row r="87" spans="1:111" x14ac:dyDescent="0.3">
      <c r="B87" s="1" t="s">
        <v>8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>
        <v>0</v>
      </c>
      <c r="Q87" s="116">
        <v>0</v>
      </c>
      <c r="R87" s="116">
        <v>0</v>
      </c>
      <c r="S87" s="116"/>
      <c r="T87" s="116"/>
      <c r="U87" s="116"/>
      <c r="V87" s="116"/>
      <c r="W87" s="116"/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490">
        <v>0</v>
      </c>
      <c r="AL87" s="227">
        <f>AK87</f>
        <v>0</v>
      </c>
      <c r="AM87" s="270">
        <f t="shared" ref="AM87:CA87" si="343">AL87</f>
        <v>0</v>
      </c>
      <c r="AN87" s="116">
        <f t="shared" si="343"/>
        <v>0</v>
      </c>
      <c r="AO87" s="116">
        <f t="shared" si="343"/>
        <v>0</v>
      </c>
      <c r="AP87" s="116">
        <f t="shared" si="343"/>
        <v>0</v>
      </c>
      <c r="AQ87" s="116">
        <f t="shared" si="343"/>
        <v>0</v>
      </c>
      <c r="AR87" s="116">
        <f t="shared" si="343"/>
        <v>0</v>
      </c>
      <c r="AS87" s="116">
        <f t="shared" si="343"/>
        <v>0</v>
      </c>
      <c r="AT87" s="116">
        <f t="shared" si="343"/>
        <v>0</v>
      </c>
      <c r="AU87" s="116">
        <f t="shared" si="343"/>
        <v>0</v>
      </c>
      <c r="AV87" s="116">
        <f t="shared" si="343"/>
        <v>0</v>
      </c>
      <c r="AW87" s="116">
        <f t="shared" si="343"/>
        <v>0</v>
      </c>
      <c r="AX87" s="116">
        <f t="shared" si="343"/>
        <v>0</v>
      </c>
      <c r="AY87" s="270">
        <f t="shared" si="343"/>
        <v>0</v>
      </c>
      <c r="AZ87" s="116">
        <f t="shared" si="343"/>
        <v>0</v>
      </c>
      <c r="BA87" s="116">
        <f t="shared" si="343"/>
        <v>0</v>
      </c>
      <c r="BB87" s="116">
        <f t="shared" si="343"/>
        <v>0</v>
      </c>
      <c r="BC87" s="116">
        <f t="shared" si="343"/>
        <v>0</v>
      </c>
      <c r="BD87" s="116">
        <f t="shared" si="343"/>
        <v>0</v>
      </c>
      <c r="BE87" s="116">
        <f t="shared" si="343"/>
        <v>0</v>
      </c>
      <c r="BF87" s="116">
        <f t="shared" si="343"/>
        <v>0</v>
      </c>
      <c r="BG87" s="116">
        <f t="shared" si="343"/>
        <v>0</v>
      </c>
      <c r="BH87" s="116">
        <f t="shared" si="343"/>
        <v>0</v>
      </c>
      <c r="BI87" s="116">
        <f t="shared" si="343"/>
        <v>0</v>
      </c>
      <c r="BJ87" s="116">
        <f t="shared" si="343"/>
        <v>0</v>
      </c>
      <c r="BK87" s="270">
        <f t="shared" si="343"/>
        <v>0</v>
      </c>
      <c r="BL87" s="116">
        <f t="shared" si="343"/>
        <v>0</v>
      </c>
      <c r="BM87" s="116">
        <f t="shared" si="343"/>
        <v>0</v>
      </c>
      <c r="BN87" s="116">
        <f t="shared" si="343"/>
        <v>0</v>
      </c>
      <c r="BO87" s="116">
        <f t="shared" si="343"/>
        <v>0</v>
      </c>
      <c r="BP87" s="116">
        <f t="shared" si="343"/>
        <v>0</v>
      </c>
      <c r="BQ87" s="116">
        <f t="shared" si="343"/>
        <v>0</v>
      </c>
      <c r="BR87" s="116">
        <f t="shared" si="343"/>
        <v>0</v>
      </c>
      <c r="BS87" s="116">
        <f t="shared" si="343"/>
        <v>0</v>
      </c>
      <c r="BT87" s="116">
        <f t="shared" si="343"/>
        <v>0</v>
      </c>
      <c r="BU87" s="116">
        <f t="shared" si="343"/>
        <v>0</v>
      </c>
      <c r="BV87" s="116">
        <f t="shared" si="343"/>
        <v>0</v>
      </c>
      <c r="BW87" s="270">
        <f t="shared" si="343"/>
        <v>0</v>
      </c>
      <c r="BX87" s="116">
        <f t="shared" si="343"/>
        <v>0</v>
      </c>
      <c r="BY87" s="116">
        <f t="shared" si="343"/>
        <v>0</v>
      </c>
      <c r="BZ87" s="116">
        <f t="shared" si="343"/>
        <v>0</v>
      </c>
      <c r="CA87" s="116">
        <f t="shared" si="343"/>
        <v>0</v>
      </c>
      <c r="CB87" s="116">
        <f t="shared" ref="CB87:DG87" si="344">CA87</f>
        <v>0</v>
      </c>
      <c r="CC87" s="116">
        <f t="shared" si="344"/>
        <v>0</v>
      </c>
      <c r="CD87" s="116">
        <f t="shared" si="344"/>
        <v>0</v>
      </c>
      <c r="CE87" s="116">
        <f t="shared" si="344"/>
        <v>0</v>
      </c>
      <c r="CF87" s="116">
        <f t="shared" si="344"/>
        <v>0</v>
      </c>
      <c r="CG87" s="116">
        <f t="shared" si="344"/>
        <v>0</v>
      </c>
      <c r="CH87" s="116">
        <f t="shared" si="344"/>
        <v>0</v>
      </c>
      <c r="CI87" s="270">
        <f t="shared" si="344"/>
        <v>0</v>
      </c>
      <c r="CJ87" s="116">
        <f t="shared" si="344"/>
        <v>0</v>
      </c>
      <c r="CK87" s="116">
        <f t="shared" si="344"/>
        <v>0</v>
      </c>
      <c r="CL87" s="116">
        <f t="shared" si="344"/>
        <v>0</v>
      </c>
      <c r="CM87" s="116">
        <f t="shared" si="344"/>
        <v>0</v>
      </c>
      <c r="CN87" s="116">
        <f t="shared" si="344"/>
        <v>0</v>
      </c>
      <c r="CO87" s="116">
        <f t="shared" si="344"/>
        <v>0</v>
      </c>
      <c r="CP87" s="116">
        <f t="shared" si="344"/>
        <v>0</v>
      </c>
      <c r="CQ87" s="116">
        <f t="shared" si="344"/>
        <v>0</v>
      </c>
      <c r="CR87" s="116">
        <f t="shared" si="344"/>
        <v>0</v>
      </c>
      <c r="CS87" s="116">
        <f t="shared" si="344"/>
        <v>0</v>
      </c>
      <c r="CT87" s="116">
        <f t="shared" si="344"/>
        <v>0</v>
      </c>
      <c r="CU87" s="270">
        <f t="shared" si="344"/>
        <v>0</v>
      </c>
      <c r="CV87" s="116">
        <f t="shared" si="344"/>
        <v>0</v>
      </c>
      <c r="CW87" s="116">
        <f t="shared" si="344"/>
        <v>0</v>
      </c>
      <c r="CX87" s="116">
        <f t="shared" si="344"/>
        <v>0</v>
      </c>
      <c r="CY87" s="116">
        <f t="shared" si="344"/>
        <v>0</v>
      </c>
      <c r="CZ87" s="116">
        <f t="shared" si="344"/>
        <v>0</v>
      </c>
      <c r="DA87" s="116">
        <f t="shared" si="344"/>
        <v>0</v>
      </c>
      <c r="DB87" s="116">
        <f t="shared" si="344"/>
        <v>0</v>
      </c>
      <c r="DC87" s="116">
        <f t="shared" si="344"/>
        <v>0</v>
      </c>
      <c r="DD87" s="116">
        <f t="shared" si="344"/>
        <v>0</v>
      </c>
      <c r="DE87" s="116">
        <f t="shared" si="344"/>
        <v>0</v>
      </c>
      <c r="DF87" s="116">
        <f t="shared" si="344"/>
        <v>0</v>
      </c>
      <c r="DG87" s="116">
        <f t="shared" si="344"/>
        <v>0</v>
      </c>
    </row>
    <row r="88" spans="1:111" x14ac:dyDescent="0.3">
      <c r="A88" s="5"/>
      <c r="B88" s="6" t="s">
        <v>9</v>
      </c>
      <c r="C88" s="6"/>
      <c r="D88" s="56">
        <f>D87</f>
        <v>0</v>
      </c>
      <c r="E88" s="56">
        <f t="shared" ref="E88:J88" si="345">E87</f>
        <v>0</v>
      </c>
      <c r="F88" s="56">
        <f t="shared" si="345"/>
        <v>0</v>
      </c>
      <c r="G88" s="56">
        <f t="shared" si="345"/>
        <v>0</v>
      </c>
      <c r="H88" s="56">
        <f t="shared" si="345"/>
        <v>0</v>
      </c>
      <c r="I88" s="56">
        <f t="shared" si="345"/>
        <v>0</v>
      </c>
      <c r="J88" s="56">
        <f t="shared" si="345"/>
        <v>0</v>
      </c>
      <c r="K88" s="56">
        <v>0</v>
      </c>
      <c r="L88" s="56">
        <v>0</v>
      </c>
      <c r="M88" s="55"/>
      <c r="N88" s="55">
        <f>N87</f>
        <v>0</v>
      </c>
      <c r="O88" s="55">
        <f t="shared" ref="O88:BZ88" si="346">O87</f>
        <v>0</v>
      </c>
      <c r="P88" s="55">
        <f t="shared" ref="P88:W89" si="347">P87</f>
        <v>0</v>
      </c>
      <c r="Q88" s="55">
        <f t="shared" si="347"/>
        <v>0</v>
      </c>
      <c r="R88" s="55">
        <f t="shared" si="347"/>
        <v>0</v>
      </c>
      <c r="S88" s="55">
        <f t="shared" si="347"/>
        <v>0</v>
      </c>
      <c r="T88" s="55">
        <f t="shared" si="347"/>
        <v>0</v>
      </c>
      <c r="U88" s="55">
        <f t="shared" si="347"/>
        <v>0</v>
      </c>
      <c r="V88" s="55">
        <f t="shared" si="347"/>
        <v>0</v>
      </c>
      <c r="W88" s="55">
        <f t="shared" si="347"/>
        <v>0</v>
      </c>
      <c r="X88" s="55">
        <f t="shared" ref="X88:AE89" si="348">X87</f>
        <v>0</v>
      </c>
      <c r="Y88" s="55">
        <f t="shared" si="348"/>
        <v>0</v>
      </c>
      <c r="Z88" s="55">
        <f t="shared" si="348"/>
        <v>0</v>
      </c>
      <c r="AA88" s="55">
        <f t="shared" si="348"/>
        <v>0</v>
      </c>
      <c r="AB88" s="55">
        <f t="shared" si="348"/>
        <v>0</v>
      </c>
      <c r="AC88" s="55">
        <f t="shared" si="348"/>
        <v>0</v>
      </c>
      <c r="AD88" s="55">
        <f t="shared" si="348"/>
        <v>0</v>
      </c>
      <c r="AE88" s="55">
        <f t="shared" si="348"/>
        <v>0</v>
      </c>
      <c r="AF88" s="55">
        <f t="shared" ref="AF88:AH89" si="349">AF87</f>
        <v>0</v>
      </c>
      <c r="AG88" s="55">
        <f t="shared" si="349"/>
        <v>0</v>
      </c>
      <c r="AH88" s="55">
        <f t="shared" si="349"/>
        <v>0</v>
      </c>
      <c r="AI88" s="55">
        <f t="shared" ref="AI88:AJ88" si="350">AI87</f>
        <v>0</v>
      </c>
      <c r="AJ88" s="55">
        <f t="shared" si="350"/>
        <v>0</v>
      </c>
      <c r="AK88" s="515">
        <f t="shared" ref="AK88" si="351">AK87</f>
        <v>0</v>
      </c>
      <c r="AL88" s="55">
        <f t="shared" ref="AL88" si="352">AL87</f>
        <v>0</v>
      </c>
      <c r="AM88" s="275">
        <f t="shared" si="346"/>
        <v>0</v>
      </c>
      <c r="AN88" s="55">
        <f t="shared" si="346"/>
        <v>0</v>
      </c>
      <c r="AO88" s="55">
        <f t="shared" si="346"/>
        <v>0</v>
      </c>
      <c r="AP88" s="55">
        <f t="shared" si="346"/>
        <v>0</v>
      </c>
      <c r="AQ88" s="55">
        <f t="shared" si="346"/>
        <v>0</v>
      </c>
      <c r="AR88" s="55">
        <f t="shared" si="346"/>
        <v>0</v>
      </c>
      <c r="AS88" s="55">
        <f t="shared" si="346"/>
        <v>0</v>
      </c>
      <c r="AT88" s="55">
        <f t="shared" si="346"/>
        <v>0</v>
      </c>
      <c r="AU88" s="55">
        <f t="shared" si="346"/>
        <v>0</v>
      </c>
      <c r="AV88" s="55">
        <f t="shared" si="346"/>
        <v>0</v>
      </c>
      <c r="AW88" s="55">
        <f t="shared" si="346"/>
        <v>0</v>
      </c>
      <c r="AX88" s="55">
        <f t="shared" si="346"/>
        <v>0</v>
      </c>
      <c r="AY88" s="275">
        <f t="shared" si="346"/>
        <v>0</v>
      </c>
      <c r="AZ88" s="55">
        <f t="shared" si="346"/>
        <v>0</v>
      </c>
      <c r="BA88" s="55">
        <f t="shared" si="346"/>
        <v>0</v>
      </c>
      <c r="BB88" s="55">
        <f t="shared" si="346"/>
        <v>0</v>
      </c>
      <c r="BC88" s="55">
        <f t="shared" si="346"/>
        <v>0</v>
      </c>
      <c r="BD88" s="55">
        <f t="shared" si="346"/>
        <v>0</v>
      </c>
      <c r="BE88" s="55">
        <f t="shared" si="346"/>
        <v>0</v>
      </c>
      <c r="BF88" s="55">
        <f t="shared" si="346"/>
        <v>0</v>
      </c>
      <c r="BG88" s="55">
        <f t="shared" si="346"/>
        <v>0</v>
      </c>
      <c r="BH88" s="55">
        <f t="shared" si="346"/>
        <v>0</v>
      </c>
      <c r="BI88" s="55">
        <f t="shared" si="346"/>
        <v>0</v>
      </c>
      <c r="BJ88" s="55">
        <f t="shared" si="346"/>
        <v>0</v>
      </c>
      <c r="BK88" s="275">
        <f t="shared" si="346"/>
        <v>0</v>
      </c>
      <c r="BL88" s="55">
        <f t="shared" si="346"/>
        <v>0</v>
      </c>
      <c r="BM88" s="55">
        <f t="shared" si="346"/>
        <v>0</v>
      </c>
      <c r="BN88" s="55">
        <f t="shared" si="346"/>
        <v>0</v>
      </c>
      <c r="BO88" s="55">
        <f t="shared" si="346"/>
        <v>0</v>
      </c>
      <c r="BP88" s="55">
        <f t="shared" si="346"/>
        <v>0</v>
      </c>
      <c r="BQ88" s="55">
        <f t="shared" si="346"/>
        <v>0</v>
      </c>
      <c r="BR88" s="55">
        <f t="shared" si="346"/>
        <v>0</v>
      </c>
      <c r="BS88" s="55">
        <f t="shared" si="346"/>
        <v>0</v>
      </c>
      <c r="BT88" s="55">
        <f t="shared" si="346"/>
        <v>0</v>
      </c>
      <c r="BU88" s="55">
        <f t="shared" si="346"/>
        <v>0</v>
      </c>
      <c r="BV88" s="55">
        <f t="shared" si="346"/>
        <v>0</v>
      </c>
      <c r="BW88" s="275">
        <f t="shared" si="346"/>
        <v>0</v>
      </c>
      <c r="BX88" s="55">
        <f t="shared" si="346"/>
        <v>0</v>
      </c>
      <c r="BY88" s="55">
        <f t="shared" si="346"/>
        <v>0</v>
      </c>
      <c r="BZ88" s="55">
        <f t="shared" si="346"/>
        <v>0</v>
      </c>
      <c r="CA88" s="55">
        <f t="shared" ref="CA88:DG88" si="353">CA87</f>
        <v>0</v>
      </c>
      <c r="CB88" s="55">
        <f t="shared" si="353"/>
        <v>0</v>
      </c>
      <c r="CC88" s="55">
        <f t="shared" si="353"/>
        <v>0</v>
      </c>
      <c r="CD88" s="55">
        <f t="shared" si="353"/>
        <v>0</v>
      </c>
      <c r="CE88" s="55">
        <f t="shared" si="353"/>
        <v>0</v>
      </c>
      <c r="CF88" s="55">
        <f t="shared" si="353"/>
        <v>0</v>
      </c>
      <c r="CG88" s="55">
        <f t="shared" si="353"/>
        <v>0</v>
      </c>
      <c r="CH88" s="55">
        <f t="shared" si="353"/>
        <v>0</v>
      </c>
      <c r="CI88" s="275">
        <f t="shared" si="353"/>
        <v>0</v>
      </c>
      <c r="CJ88" s="55">
        <f t="shared" si="353"/>
        <v>0</v>
      </c>
      <c r="CK88" s="55">
        <f t="shared" si="353"/>
        <v>0</v>
      </c>
      <c r="CL88" s="55">
        <f t="shared" si="353"/>
        <v>0</v>
      </c>
      <c r="CM88" s="55">
        <f t="shared" si="353"/>
        <v>0</v>
      </c>
      <c r="CN88" s="55">
        <f t="shared" si="353"/>
        <v>0</v>
      </c>
      <c r="CO88" s="55">
        <f t="shared" si="353"/>
        <v>0</v>
      </c>
      <c r="CP88" s="55">
        <f t="shared" si="353"/>
        <v>0</v>
      </c>
      <c r="CQ88" s="55">
        <f t="shared" si="353"/>
        <v>0</v>
      </c>
      <c r="CR88" s="55">
        <f t="shared" si="353"/>
        <v>0</v>
      </c>
      <c r="CS88" s="55">
        <f t="shared" si="353"/>
        <v>0</v>
      </c>
      <c r="CT88" s="55">
        <f t="shared" si="353"/>
        <v>0</v>
      </c>
      <c r="CU88" s="275">
        <f t="shared" si="353"/>
        <v>0</v>
      </c>
      <c r="CV88" s="55">
        <f t="shared" si="353"/>
        <v>0</v>
      </c>
      <c r="CW88" s="55">
        <f t="shared" si="353"/>
        <v>0</v>
      </c>
      <c r="CX88" s="55">
        <f t="shared" si="353"/>
        <v>0</v>
      </c>
      <c r="CY88" s="55">
        <f t="shared" si="353"/>
        <v>0</v>
      </c>
      <c r="CZ88" s="55">
        <f t="shared" si="353"/>
        <v>0</v>
      </c>
      <c r="DA88" s="55">
        <f t="shared" si="353"/>
        <v>0</v>
      </c>
      <c r="DB88" s="55">
        <f t="shared" si="353"/>
        <v>0</v>
      </c>
      <c r="DC88" s="55">
        <f t="shared" si="353"/>
        <v>0</v>
      </c>
      <c r="DD88" s="55">
        <f t="shared" si="353"/>
        <v>0</v>
      </c>
      <c r="DE88" s="55">
        <f t="shared" si="353"/>
        <v>0</v>
      </c>
      <c r="DF88" s="55">
        <f t="shared" si="353"/>
        <v>0</v>
      </c>
      <c r="DG88" s="55">
        <f t="shared" si="353"/>
        <v>0</v>
      </c>
    </row>
    <row r="89" spans="1:111" x14ac:dyDescent="0.3">
      <c r="A89" s="5"/>
      <c r="B89" s="6" t="s">
        <v>10</v>
      </c>
      <c r="C89" s="6"/>
      <c r="D89" s="56">
        <f>D88</f>
        <v>0</v>
      </c>
      <c r="E89" s="56">
        <f t="shared" ref="E89:BP89" si="354">E88</f>
        <v>0</v>
      </c>
      <c r="F89" s="56">
        <f t="shared" si="354"/>
        <v>0</v>
      </c>
      <c r="G89" s="56">
        <f t="shared" si="354"/>
        <v>0</v>
      </c>
      <c r="H89" s="56">
        <f t="shared" si="354"/>
        <v>0</v>
      </c>
      <c r="I89" s="56">
        <f t="shared" si="354"/>
        <v>0</v>
      </c>
      <c r="J89" s="56">
        <f t="shared" si="354"/>
        <v>0</v>
      </c>
      <c r="K89" s="56">
        <f t="shared" si="354"/>
        <v>0</v>
      </c>
      <c r="L89" s="56">
        <f t="shared" si="354"/>
        <v>0</v>
      </c>
      <c r="M89" s="55">
        <f t="shared" si="354"/>
        <v>0</v>
      </c>
      <c r="N89" s="55">
        <f t="shared" si="354"/>
        <v>0</v>
      </c>
      <c r="O89" s="55">
        <f t="shared" si="354"/>
        <v>0</v>
      </c>
      <c r="P89" s="55">
        <f t="shared" si="347"/>
        <v>0</v>
      </c>
      <c r="Q89" s="55">
        <f t="shared" si="347"/>
        <v>0</v>
      </c>
      <c r="R89" s="55">
        <f t="shared" si="347"/>
        <v>0</v>
      </c>
      <c r="S89" s="55">
        <f t="shared" si="347"/>
        <v>0</v>
      </c>
      <c r="T89" s="55">
        <f t="shared" si="347"/>
        <v>0</v>
      </c>
      <c r="U89" s="55">
        <f t="shared" si="347"/>
        <v>0</v>
      </c>
      <c r="V89" s="55">
        <f t="shared" si="347"/>
        <v>0</v>
      </c>
      <c r="W89" s="55">
        <f t="shared" si="347"/>
        <v>0</v>
      </c>
      <c r="X89" s="55">
        <f t="shared" si="348"/>
        <v>0</v>
      </c>
      <c r="Y89" s="55">
        <f t="shared" si="348"/>
        <v>0</v>
      </c>
      <c r="Z89" s="55">
        <f t="shared" si="348"/>
        <v>0</v>
      </c>
      <c r="AA89" s="55">
        <f t="shared" si="348"/>
        <v>0</v>
      </c>
      <c r="AB89" s="55">
        <f t="shared" si="348"/>
        <v>0</v>
      </c>
      <c r="AC89" s="55">
        <f t="shared" si="348"/>
        <v>0</v>
      </c>
      <c r="AD89" s="55">
        <f t="shared" si="348"/>
        <v>0</v>
      </c>
      <c r="AE89" s="55">
        <f t="shared" si="348"/>
        <v>0</v>
      </c>
      <c r="AF89" s="55">
        <f t="shared" si="349"/>
        <v>0</v>
      </c>
      <c r="AG89" s="55">
        <f t="shared" si="349"/>
        <v>0</v>
      </c>
      <c r="AH89" s="55">
        <f t="shared" si="349"/>
        <v>0</v>
      </c>
      <c r="AI89" s="55">
        <f t="shared" ref="AI89:AJ89" si="355">AI88</f>
        <v>0</v>
      </c>
      <c r="AJ89" s="55">
        <f t="shared" si="355"/>
        <v>0</v>
      </c>
      <c r="AK89" s="515">
        <f t="shared" ref="AK89" si="356">AK88</f>
        <v>0</v>
      </c>
      <c r="AL89" s="55">
        <f t="shared" ref="AL89" si="357">AL88</f>
        <v>0</v>
      </c>
      <c r="AM89" s="275">
        <f t="shared" si="354"/>
        <v>0</v>
      </c>
      <c r="AN89" s="55">
        <f t="shared" si="354"/>
        <v>0</v>
      </c>
      <c r="AO89" s="55">
        <f t="shared" si="354"/>
        <v>0</v>
      </c>
      <c r="AP89" s="55">
        <f t="shared" si="354"/>
        <v>0</v>
      </c>
      <c r="AQ89" s="55">
        <f t="shared" si="354"/>
        <v>0</v>
      </c>
      <c r="AR89" s="55">
        <f t="shared" si="354"/>
        <v>0</v>
      </c>
      <c r="AS89" s="55">
        <f t="shared" si="354"/>
        <v>0</v>
      </c>
      <c r="AT89" s="55">
        <f t="shared" si="354"/>
        <v>0</v>
      </c>
      <c r="AU89" s="55">
        <f t="shared" si="354"/>
        <v>0</v>
      </c>
      <c r="AV89" s="55">
        <f t="shared" si="354"/>
        <v>0</v>
      </c>
      <c r="AW89" s="55">
        <f t="shared" si="354"/>
        <v>0</v>
      </c>
      <c r="AX89" s="55">
        <f t="shared" si="354"/>
        <v>0</v>
      </c>
      <c r="AY89" s="275">
        <f t="shared" si="354"/>
        <v>0</v>
      </c>
      <c r="AZ89" s="55">
        <f t="shared" si="354"/>
        <v>0</v>
      </c>
      <c r="BA89" s="55">
        <f t="shared" si="354"/>
        <v>0</v>
      </c>
      <c r="BB89" s="55">
        <f t="shared" si="354"/>
        <v>0</v>
      </c>
      <c r="BC89" s="55">
        <f t="shared" si="354"/>
        <v>0</v>
      </c>
      <c r="BD89" s="55">
        <f t="shared" si="354"/>
        <v>0</v>
      </c>
      <c r="BE89" s="55">
        <f t="shared" si="354"/>
        <v>0</v>
      </c>
      <c r="BF89" s="55">
        <f t="shared" si="354"/>
        <v>0</v>
      </c>
      <c r="BG89" s="55">
        <f t="shared" si="354"/>
        <v>0</v>
      </c>
      <c r="BH89" s="55">
        <f t="shared" si="354"/>
        <v>0</v>
      </c>
      <c r="BI89" s="55">
        <f t="shared" si="354"/>
        <v>0</v>
      </c>
      <c r="BJ89" s="55">
        <f t="shared" si="354"/>
        <v>0</v>
      </c>
      <c r="BK89" s="275">
        <f t="shared" si="354"/>
        <v>0</v>
      </c>
      <c r="BL89" s="55">
        <f t="shared" si="354"/>
        <v>0</v>
      </c>
      <c r="BM89" s="55">
        <f t="shared" si="354"/>
        <v>0</v>
      </c>
      <c r="BN89" s="55">
        <f t="shared" si="354"/>
        <v>0</v>
      </c>
      <c r="BO89" s="55">
        <f t="shared" si="354"/>
        <v>0</v>
      </c>
      <c r="BP89" s="55">
        <f t="shared" si="354"/>
        <v>0</v>
      </c>
      <c r="BQ89" s="55">
        <f t="shared" ref="BQ89:DG89" si="358">BQ88</f>
        <v>0</v>
      </c>
      <c r="BR89" s="55">
        <f t="shared" si="358"/>
        <v>0</v>
      </c>
      <c r="BS89" s="55">
        <f t="shared" si="358"/>
        <v>0</v>
      </c>
      <c r="BT89" s="55">
        <f t="shared" si="358"/>
        <v>0</v>
      </c>
      <c r="BU89" s="55">
        <f t="shared" si="358"/>
        <v>0</v>
      </c>
      <c r="BV89" s="55">
        <f t="shared" si="358"/>
        <v>0</v>
      </c>
      <c r="BW89" s="275">
        <f t="shared" si="358"/>
        <v>0</v>
      </c>
      <c r="BX89" s="55">
        <f t="shared" si="358"/>
        <v>0</v>
      </c>
      <c r="BY89" s="55">
        <f t="shared" si="358"/>
        <v>0</v>
      </c>
      <c r="BZ89" s="55">
        <f t="shared" si="358"/>
        <v>0</v>
      </c>
      <c r="CA89" s="55">
        <f t="shared" si="358"/>
        <v>0</v>
      </c>
      <c r="CB89" s="55">
        <f t="shared" si="358"/>
        <v>0</v>
      </c>
      <c r="CC89" s="55">
        <f t="shared" si="358"/>
        <v>0</v>
      </c>
      <c r="CD89" s="55">
        <f t="shared" si="358"/>
        <v>0</v>
      </c>
      <c r="CE89" s="55">
        <f t="shared" si="358"/>
        <v>0</v>
      </c>
      <c r="CF89" s="55">
        <f t="shared" si="358"/>
        <v>0</v>
      </c>
      <c r="CG89" s="55">
        <f t="shared" si="358"/>
        <v>0</v>
      </c>
      <c r="CH89" s="55">
        <f t="shared" si="358"/>
        <v>0</v>
      </c>
      <c r="CI89" s="275">
        <f t="shared" si="358"/>
        <v>0</v>
      </c>
      <c r="CJ89" s="55">
        <f t="shared" si="358"/>
        <v>0</v>
      </c>
      <c r="CK89" s="55">
        <f t="shared" si="358"/>
        <v>0</v>
      </c>
      <c r="CL89" s="55">
        <f t="shared" si="358"/>
        <v>0</v>
      </c>
      <c r="CM89" s="55">
        <f t="shared" si="358"/>
        <v>0</v>
      </c>
      <c r="CN89" s="55">
        <f t="shared" si="358"/>
        <v>0</v>
      </c>
      <c r="CO89" s="55">
        <f t="shared" si="358"/>
        <v>0</v>
      </c>
      <c r="CP89" s="55">
        <f t="shared" si="358"/>
        <v>0</v>
      </c>
      <c r="CQ89" s="55">
        <f t="shared" si="358"/>
        <v>0</v>
      </c>
      <c r="CR89" s="55">
        <f t="shared" si="358"/>
        <v>0</v>
      </c>
      <c r="CS89" s="55">
        <f t="shared" si="358"/>
        <v>0</v>
      </c>
      <c r="CT89" s="55">
        <f t="shared" si="358"/>
        <v>0</v>
      </c>
      <c r="CU89" s="275">
        <f t="shared" si="358"/>
        <v>0</v>
      </c>
      <c r="CV89" s="55">
        <f t="shared" si="358"/>
        <v>0</v>
      </c>
      <c r="CW89" s="55">
        <f t="shared" si="358"/>
        <v>0</v>
      </c>
      <c r="CX89" s="55">
        <f t="shared" si="358"/>
        <v>0</v>
      </c>
      <c r="CY89" s="55">
        <f t="shared" si="358"/>
        <v>0</v>
      </c>
      <c r="CZ89" s="55">
        <f t="shared" si="358"/>
        <v>0</v>
      </c>
      <c r="DA89" s="55">
        <f t="shared" si="358"/>
        <v>0</v>
      </c>
      <c r="DB89" s="55">
        <f t="shared" si="358"/>
        <v>0</v>
      </c>
      <c r="DC89" s="55">
        <f t="shared" si="358"/>
        <v>0</v>
      </c>
      <c r="DD89" s="55">
        <f t="shared" si="358"/>
        <v>0</v>
      </c>
      <c r="DE89" s="55">
        <f t="shared" si="358"/>
        <v>0</v>
      </c>
      <c r="DF89" s="55">
        <f t="shared" si="358"/>
        <v>0</v>
      </c>
      <c r="DG89" s="55">
        <f t="shared" si="358"/>
        <v>0</v>
      </c>
    </row>
    <row r="90" spans="1:111" s="3" customFormat="1" x14ac:dyDescent="0.3">
      <c r="B90" s="4" t="s">
        <v>11</v>
      </c>
      <c r="C90" s="4"/>
      <c r="D90" s="56">
        <f>D84+D89</f>
        <v>0</v>
      </c>
      <c r="E90" s="56">
        <f t="shared" ref="E90:BP90" si="359">E84+E89</f>
        <v>0</v>
      </c>
      <c r="F90" s="56">
        <f t="shared" si="359"/>
        <v>0</v>
      </c>
      <c r="G90" s="56">
        <f t="shared" si="359"/>
        <v>0</v>
      </c>
      <c r="H90" s="56">
        <f t="shared" si="359"/>
        <v>0</v>
      </c>
      <c r="I90" s="56">
        <f t="shared" si="359"/>
        <v>0</v>
      </c>
      <c r="J90" s="56">
        <f t="shared" si="359"/>
        <v>0</v>
      </c>
      <c r="K90" s="56">
        <f t="shared" si="359"/>
        <v>0</v>
      </c>
      <c r="L90" s="56">
        <f t="shared" si="359"/>
        <v>0</v>
      </c>
      <c r="M90" s="56">
        <f t="shared" si="359"/>
        <v>0</v>
      </c>
      <c r="N90" s="56">
        <f t="shared" si="359"/>
        <v>0</v>
      </c>
      <c r="O90" s="56">
        <f t="shared" si="359"/>
        <v>0</v>
      </c>
      <c r="P90" s="56">
        <f t="shared" ref="P90:W90" si="360">P84+P89</f>
        <v>0</v>
      </c>
      <c r="Q90" s="56">
        <f t="shared" si="360"/>
        <v>0</v>
      </c>
      <c r="R90" s="56">
        <f t="shared" si="360"/>
        <v>0</v>
      </c>
      <c r="S90" s="56">
        <f t="shared" si="360"/>
        <v>0</v>
      </c>
      <c r="T90" s="56">
        <f t="shared" si="360"/>
        <v>0</v>
      </c>
      <c r="U90" s="56">
        <f t="shared" si="360"/>
        <v>0</v>
      </c>
      <c r="V90" s="56">
        <f t="shared" si="360"/>
        <v>0</v>
      </c>
      <c r="W90" s="56">
        <f t="shared" si="360"/>
        <v>0</v>
      </c>
      <c r="X90" s="56">
        <f t="shared" ref="X90:AE90" si="361">X84+X89</f>
        <v>0</v>
      </c>
      <c r="Y90" s="56">
        <f t="shared" si="361"/>
        <v>0</v>
      </c>
      <c r="Z90" s="56">
        <f t="shared" si="361"/>
        <v>0</v>
      </c>
      <c r="AA90" s="56">
        <f t="shared" si="361"/>
        <v>0</v>
      </c>
      <c r="AB90" s="56">
        <f t="shared" si="361"/>
        <v>4264.74</v>
      </c>
      <c r="AC90" s="56">
        <f t="shared" si="361"/>
        <v>5242.32</v>
      </c>
      <c r="AD90" s="56">
        <f t="shared" si="361"/>
        <v>6315.43</v>
      </c>
      <c r="AE90" s="56">
        <f t="shared" si="361"/>
        <v>6271.58</v>
      </c>
      <c r="AF90" s="56">
        <f t="shared" ref="AF90:AJ90" si="362">AF84+AF89</f>
        <v>4437.26</v>
      </c>
      <c r="AG90" s="56">
        <f t="shared" si="362"/>
        <v>3641.6999999999994</v>
      </c>
      <c r="AH90" s="56">
        <f t="shared" si="362"/>
        <v>3448.51</v>
      </c>
      <c r="AI90" s="56">
        <f t="shared" si="362"/>
        <v>3736.45</v>
      </c>
      <c r="AJ90" s="56">
        <f t="shared" si="362"/>
        <v>1503.8599999999997</v>
      </c>
      <c r="AK90" s="491">
        <f t="shared" ref="AK90" si="363">AK84+AK89</f>
        <v>4518.68</v>
      </c>
      <c r="AL90" s="56">
        <f t="shared" ref="AL90" si="364">AL84+AL89</f>
        <v>3004.7906193818862</v>
      </c>
      <c r="AM90" s="271">
        <f t="shared" si="359"/>
        <v>3752.5744533858233</v>
      </c>
      <c r="AN90" s="56">
        <f t="shared" si="359"/>
        <v>5336.0409677862117</v>
      </c>
      <c r="AO90" s="56">
        <f t="shared" si="359"/>
        <v>2976.4398155774807</v>
      </c>
      <c r="AP90" s="56">
        <f t="shared" si="359"/>
        <v>4667.4410037216885</v>
      </c>
      <c r="AQ90" s="56">
        <f t="shared" si="359"/>
        <v>8065.94838842835</v>
      </c>
      <c r="AR90" s="56">
        <f t="shared" si="359"/>
        <v>9958.2432051093529</v>
      </c>
      <c r="AS90" s="56">
        <f t="shared" si="359"/>
        <v>9788.5817805293518</v>
      </c>
      <c r="AT90" s="56">
        <f t="shared" si="359"/>
        <v>7658.4571163835017</v>
      </c>
      <c r="AU90" s="56">
        <f t="shared" si="359"/>
        <v>6579.4409244646331</v>
      </c>
      <c r="AV90" s="56">
        <f t="shared" si="359"/>
        <v>6013.1944188790467</v>
      </c>
      <c r="AW90" s="56">
        <f t="shared" si="359"/>
        <v>6606.702563709111</v>
      </c>
      <c r="AX90" s="56">
        <f t="shared" si="359"/>
        <v>5933.3786664576228</v>
      </c>
      <c r="AY90" s="271">
        <f t="shared" si="359"/>
        <v>7468.6716095062648</v>
      </c>
      <c r="AZ90" s="56">
        <f t="shared" si="359"/>
        <v>8491.080349668433</v>
      </c>
      <c r="BA90" s="56">
        <f t="shared" si="359"/>
        <v>5491.2317671208912</v>
      </c>
      <c r="BB90" s="56">
        <f t="shared" si="359"/>
        <v>7675.9919706610781</v>
      </c>
      <c r="BC90" s="56">
        <f t="shared" si="359"/>
        <v>11328.400119917937</v>
      </c>
      <c r="BD90" s="56">
        <f t="shared" si="359"/>
        <v>12730.175988244486</v>
      </c>
      <c r="BE90" s="56">
        <f t="shared" si="359"/>
        <v>14207.263321317292</v>
      </c>
      <c r="BF90" s="56">
        <f t="shared" si="359"/>
        <v>11312.988386190707</v>
      </c>
      <c r="BG90" s="56">
        <f t="shared" si="359"/>
        <v>9229.9820087798289</v>
      </c>
      <c r="BH90" s="56">
        <f t="shared" si="359"/>
        <v>8470.6251282485446</v>
      </c>
      <c r="BI90" s="56">
        <f t="shared" si="359"/>
        <v>8830.4249200867671</v>
      </c>
      <c r="BJ90" s="56">
        <f t="shared" si="359"/>
        <v>10089.160343189742</v>
      </c>
      <c r="BK90" s="271">
        <f t="shared" si="359"/>
        <v>11605.602870428536</v>
      </c>
      <c r="BL90" s="56">
        <f t="shared" si="359"/>
        <v>10969.360405229427</v>
      </c>
      <c r="BM90" s="56">
        <f t="shared" si="359"/>
        <v>7619.2264698664239</v>
      </c>
      <c r="BN90" s="56">
        <f t="shared" si="359"/>
        <v>10930.798006456816</v>
      </c>
      <c r="BO90" s="56">
        <f t="shared" si="359"/>
        <v>14786.737794731438</v>
      </c>
      <c r="BP90" s="56">
        <f t="shared" si="359"/>
        <v>16406.523462780868</v>
      </c>
      <c r="BQ90" s="56">
        <f t="shared" ref="BQ90:DG90" si="365">BQ84+BQ89</f>
        <v>18398.68671424871</v>
      </c>
      <c r="BR90" s="56">
        <f t="shared" si="365"/>
        <v>14069.144928288151</v>
      </c>
      <c r="BS90" s="56">
        <f t="shared" si="365"/>
        <v>12867.887457396671</v>
      </c>
      <c r="BT90" s="56">
        <f t="shared" si="365"/>
        <v>11198.341106975851</v>
      </c>
      <c r="BU90" s="56">
        <f t="shared" si="365"/>
        <v>10989.032231784313</v>
      </c>
      <c r="BV90" s="56">
        <f t="shared" si="365"/>
        <v>13904.64027799675</v>
      </c>
      <c r="BW90" s="271">
        <f t="shared" si="365"/>
        <v>15109.088059974682</v>
      </c>
      <c r="BX90" s="56">
        <f t="shared" si="365"/>
        <v>14251.809216280963</v>
      </c>
      <c r="BY90" s="56">
        <f t="shared" si="365"/>
        <v>10602.854580388979</v>
      </c>
      <c r="BZ90" s="56">
        <f t="shared" si="365"/>
        <v>14126.331631838715</v>
      </c>
      <c r="CA90" s="56">
        <f t="shared" si="365"/>
        <v>16653.468803568405</v>
      </c>
      <c r="CB90" s="56">
        <f t="shared" si="365"/>
        <v>22691.730338625825</v>
      </c>
      <c r="CC90" s="56">
        <f t="shared" si="365"/>
        <v>22937.765576000784</v>
      </c>
      <c r="CD90" s="56">
        <f t="shared" si="365"/>
        <v>16747.438091037966</v>
      </c>
      <c r="CE90" s="56">
        <f t="shared" si="365"/>
        <v>17155.470839534246</v>
      </c>
      <c r="CF90" s="56">
        <f t="shared" si="365"/>
        <v>13453.895698262415</v>
      </c>
      <c r="CG90" s="56">
        <f t="shared" si="365"/>
        <v>14820.060736893407</v>
      </c>
      <c r="CH90" s="56">
        <f t="shared" si="365"/>
        <v>17568.162523498933</v>
      </c>
      <c r="CI90" s="271">
        <f t="shared" si="365"/>
        <v>17088.794790134663</v>
      </c>
      <c r="CJ90" s="56">
        <f t="shared" si="365"/>
        <v>19776.731382667793</v>
      </c>
      <c r="CK90" s="56">
        <f t="shared" si="365"/>
        <v>12580.915986067324</v>
      </c>
      <c r="CL90" s="56">
        <f t="shared" si="365"/>
        <v>16749.78815137241</v>
      </c>
      <c r="CM90" s="56">
        <f t="shared" si="365"/>
        <v>21635.035201690189</v>
      </c>
      <c r="CN90" s="56">
        <f t="shared" si="365"/>
        <v>27620.494819436441</v>
      </c>
      <c r="CO90" s="56">
        <f t="shared" si="365"/>
        <v>26615.88936567635</v>
      </c>
      <c r="CP90" s="56">
        <f t="shared" si="365"/>
        <v>21722.924872115873</v>
      </c>
      <c r="CQ90" s="56">
        <f t="shared" si="365"/>
        <v>21112.917767806714</v>
      </c>
      <c r="CR90" s="56">
        <f t="shared" si="365"/>
        <v>15769.38825171228</v>
      </c>
      <c r="CS90" s="56">
        <f t="shared" si="365"/>
        <v>19405.468868082891</v>
      </c>
      <c r="CT90" s="56">
        <f t="shared" si="365"/>
        <v>21803.773297436874</v>
      </c>
      <c r="CU90" s="271">
        <f t="shared" si="365"/>
        <v>21237.4118342277</v>
      </c>
      <c r="CV90" s="56">
        <f t="shared" si="365"/>
        <v>24485.60650369179</v>
      </c>
      <c r="CW90" s="56">
        <f t="shared" si="365"/>
        <v>15696.803268758398</v>
      </c>
      <c r="CX90" s="56">
        <f t="shared" si="365"/>
        <v>19541.619886254794</v>
      </c>
      <c r="CY90" s="56">
        <f t="shared" si="365"/>
        <v>27638.592760507345</v>
      </c>
      <c r="CZ90" s="56">
        <f t="shared" si="365"/>
        <v>33226.938208411804</v>
      </c>
      <c r="DA90" s="56">
        <f t="shared" si="365"/>
        <v>30442.201391503921</v>
      </c>
      <c r="DB90" s="56">
        <f t="shared" si="365"/>
        <v>27729.056231369432</v>
      </c>
      <c r="DC90" s="56">
        <f t="shared" si="365"/>
        <v>24482.01720392843</v>
      </c>
      <c r="DD90" s="56">
        <f t="shared" si="365"/>
        <v>20460.139703629484</v>
      </c>
      <c r="DE90" s="56">
        <f t="shared" si="365"/>
        <v>23663.548195784268</v>
      </c>
      <c r="DF90" s="56">
        <f t="shared" si="365"/>
        <v>25101.672626288906</v>
      </c>
      <c r="DG90" s="56">
        <f t="shared" si="365"/>
        <v>27196.208656943283</v>
      </c>
    </row>
    <row r="91" spans="1:111" x14ac:dyDescent="0.3">
      <c r="B91" s="1"/>
      <c r="C91" s="1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492"/>
      <c r="AL91" s="58"/>
      <c r="AM91" s="272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2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272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272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272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272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</row>
    <row r="92" spans="1:111" x14ac:dyDescent="0.3">
      <c r="A92" s="30"/>
      <c r="B92" s="67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516"/>
      <c r="AL92" s="68"/>
      <c r="AM92" s="276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276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276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276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276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276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</row>
    <row r="93" spans="1:111" s="5" customFormat="1" x14ac:dyDescent="0.3">
      <c r="A93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/>
      <c r="O93" s="2"/>
      <c r="P93" s="2"/>
      <c r="Q93" s="2"/>
      <c r="R93" s="2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 s="117"/>
      <c r="AL93"/>
      <c r="AM93" s="269"/>
      <c r="AN93"/>
      <c r="AO93"/>
      <c r="AP93"/>
      <c r="AQ93"/>
      <c r="AR93"/>
      <c r="AS93"/>
      <c r="AT93"/>
      <c r="AU93"/>
      <c r="AV93"/>
      <c r="AW93"/>
      <c r="AX93"/>
      <c r="AY93" s="269"/>
      <c r="AZ93"/>
      <c r="BA93"/>
      <c r="BB93"/>
      <c r="BC93"/>
      <c r="BD93"/>
      <c r="BE93"/>
      <c r="BF93"/>
      <c r="BG93"/>
      <c r="BH93"/>
      <c r="BI93"/>
      <c r="BJ93"/>
      <c r="BK93" s="269"/>
      <c r="BL93"/>
      <c r="BM93"/>
      <c r="BN93"/>
      <c r="BO93"/>
      <c r="BP93"/>
      <c r="BQ93"/>
      <c r="BR93"/>
      <c r="BS93"/>
      <c r="BT93"/>
      <c r="BU93"/>
      <c r="BV93"/>
      <c r="BW93" s="269"/>
      <c r="BX93"/>
      <c r="BY93"/>
      <c r="BZ93"/>
      <c r="CA93"/>
      <c r="CB93"/>
      <c r="CC93"/>
      <c r="CD93"/>
      <c r="CE93"/>
      <c r="CF93"/>
      <c r="CG93"/>
      <c r="CH93"/>
      <c r="CI93" s="269"/>
      <c r="CJ93"/>
      <c r="CK93"/>
      <c r="CL93"/>
      <c r="CM93"/>
      <c r="CN93"/>
      <c r="CO93"/>
      <c r="CP93"/>
      <c r="CQ93"/>
      <c r="CR93"/>
      <c r="CS93"/>
      <c r="CT93"/>
      <c r="CU93" s="269"/>
      <c r="CV93"/>
      <c r="CW93"/>
      <c r="CX93"/>
      <c r="CY93"/>
      <c r="CZ93"/>
      <c r="DA93"/>
      <c r="DB93"/>
      <c r="DC93"/>
      <c r="DD93"/>
      <c r="DE93"/>
      <c r="DF93"/>
      <c r="DG93"/>
    </row>
    <row r="94" spans="1:111" s="65" customFormat="1" x14ac:dyDescent="0.3">
      <c r="A94"/>
      <c r="B94" s="1" t="s">
        <v>12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/>
      <c r="O94" s="2"/>
      <c r="P94" s="2"/>
      <c r="Q94" s="2"/>
      <c r="R94" s="2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 s="117"/>
      <c r="AL94"/>
      <c r="AM94" s="269"/>
      <c r="AN94"/>
      <c r="AO94"/>
      <c r="AP94"/>
      <c r="AQ94"/>
      <c r="AR94"/>
      <c r="AS94"/>
      <c r="AT94"/>
      <c r="AU94"/>
      <c r="AV94"/>
      <c r="AW94"/>
      <c r="AX94"/>
      <c r="AY94" s="269"/>
      <c r="AZ94"/>
      <c r="BA94"/>
      <c r="BB94"/>
      <c r="BC94"/>
      <c r="BD94"/>
      <c r="BE94"/>
      <c r="BF94"/>
      <c r="BG94"/>
      <c r="BH94"/>
      <c r="BI94"/>
      <c r="BJ94"/>
      <c r="BK94" s="269"/>
      <c r="BL94"/>
      <c r="BM94"/>
      <c r="BN94"/>
      <c r="BO94"/>
      <c r="BP94"/>
      <c r="BQ94"/>
      <c r="BR94"/>
      <c r="BS94"/>
      <c r="BT94"/>
      <c r="BU94"/>
      <c r="BV94"/>
      <c r="BW94" s="269"/>
      <c r="BX94"/>
      <c r="BY94"/>
      <c r="BZ94"/>
      <c r="CA94"/>
      <c r="CB94"/>
      <c r="CC94"/>
      <c r="CD94"/>
      <c r="CE94"/>
      <c r="CF94"/>
      <c r="CG94"/>
      <c r="CH94"/>
      <c r="CI94" s="269"/>
      <c r="CJ94"/>
      <c r="CK94"/>
      <c r="CL94"/>
      <c r="CM94"/>
      <c r="CN94"/>
      <c r="CO94"/>
      <c r="CP94"/>
      <c r="CQ94"/>
      <c r="CR94"/>
      <c r="CS94"/>
      <c r="CT94"/>
      <c r="CU94" s="269"/>
      <c r="CV94"/>
      <c r="CW94"/>
      <c r="CX94"/>
      <c r="CY94"/>
      <c r="CZ94"/>
      <c r="DA94"/>
      <c r="DB94"/>
      <c r="DC94"/>
      <c r="DD94"/>
      <c r="DE94"/>
      <c r="DF94"/>
      <c r="DG94"/>
    </row>
    <row r="95" spans="1:111" x14ac:dyDescent="0.3">
      <c r="B95" s="1" t="s">
        <v>13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2"/>
      <c r="R95" s="2"/>
      <c r="AK95" s="117"/>
    </row>
    <row r="96" spans="1:111" x14ac:dyDescent="0.3">
      <c r="B96" s="1" t="s">
        <v>14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AK96" s="117"/>
    </row>
    <row r="97" spans="1:111" s="3" customFormat="1" x14ac:dyDescent="0.3">
      <c r="A97"/>
      <c r="B97" s="1" t="s">
        <v>329</v>
      </c>
      <c r="C97" s="1"/>
      <c r="D97" s="116"/>
      <c r="E97" s="116"/>
      <c r="F97" s="116"/>
      <c r="G97" s="116"/>
      <c r="H97" s="116"/>
      <c r="I97" s="116"/>
      <c r="J97" s="114"/>
      <c r="K97" s="114"/>
      <c r="L97" s="114"/>
      <c r="M97" s="116"/>
      <c r="N97"/>
      <c r="O97"/>
      <c r="P97"/>
      <c r="Q97"/>
      <c r="R97"/>
      <c r="S97"/>
      <c r="T97"/>
      <c r="U97"/>
      <c r="V97" s="114"/>
      <c r="W97" s="114"/>
      <c r="X97" s="114"/>
      <c r="Y97" s="114"/>
      <c r="Z97" s="114"/>
      <c r="AA97" s="114"/>
      <c r="AB97" s="114">
        <v>260.54000000000002</v>
      </c>
      <c r="AC97" s="114">
        <v>592.16</v>
      </c>
      <c r="AD97" s="114">
        <v>287.01</v>
      </c>
      <c r="AE97" s="114">
        <v>310.12</v>
      </c>
      <c r="AF97" s="116">
        <v>382.24</v>
      </c>
      <c r="AG97" s="116">
        <v>223.41</v>
      </c>
      <c r="AH97" s="116">
        <v>-42.23</v>
      </c>
      <c r="AI97" s="116">
        <v>419.06</v>
      </c>
      <c r="AJ97" s="116">
        <v>-99.91</v>
      </c>
      <c r="AK97" s="490">
        <v>294.48</v>
      </c>
      <c r="AL97" s="173">
        <f>+AK97+(AL148*0.37)</f>
        <v>184.9301809645309</v>
      </c>
      <c r="AM97" s="466">
        <f t="shared" ref="AM97:CX97" si="366">+AL97+(AM148*0.37)</f>
        <v>408.80659237619625</v>
      </c>
      <c r="AN97" s="365">
        <f t="shared" si="366"/>
        <v>1195.1650951746697</v>
      </c>
      <c r="AO97" s="365">
        <f t="shared" si="366"/>
        <v>1176.234444220195</v>
      </c>
      <c r="AP97" s="365">
        <f t="shared" si="366"/>
        <v>1717.8883468800791</v>
      </c>
      <c r="AQ97" s="365">
        <f t="shared" si="366"/>
        <v>3487.9470775968048</v>
      </c>
      <c r="AR97" s="365">
        <f t="shared" si="366"/>
        <v>5392.1493587609075</v>
      </c>
      <c r="AS97" s="365">
        <f t="shared" si="366"/>
        <v>7267.6555259020697</v>
      </c>
      <c r="AT97" s="365">
        <f t="shared" si="366"/>
        <v>8389.8695486527995</v>
      </c>
      <c r="AU97" s="365">
        <f t="shared" si="366"/>
        <v>9087.5740861226368</v>
      </c>
      <c r="AV97" s="365">
        <f t="shared" si="366"/>
        <v>9575.2436039637014</v>
      </c>
      <c r="AW97" s="365">
        <f t="shared" si="366"/>
        <v>10254.621811265179</v>
      </c>
      <c r="AX97" s="365">
        <f t="shared" si="366"/>
        <v>10712.313167081627</v>
      </c>
      <c r="AY97" s="466">
        <f t="shared" si="366"/>
        <v>11701.080514359028</v>
      </c>
      <c r="AZ97" s="365">
        <f t="shared" si="366"/>
        <v>13074.108144286409</v>
      </c>
      <c r="BA97" s="365">
        <f t="shared" si="366"/>
        <v>13406.994002687779</v>
      </c>
      <c r="BB97" s="365">
        <f t="shared" si="366"/>
        <v>14458.669511970757</v>
      </c>
      <c r="BC97" s="365">
        <f t="shared" si="366"/>
        <v>16840.426353813356</v>
      </c>
      <c r="BD97" s="365">
        <f t="shared" si="366"/>
        <v>19778.325889041258</v>
      </c>
      <c r="BE97" s="365">
        <f t="shared" si="366"/>
        <v>23262.663749971674</v>
      </c>
      <c r="BF97" s="365">
        <f t="shared" si="366"/>
        <v>25748.720799148672</v>
      </c>
      <c r="BG97" s="365">
        <f t="shared" si="366"/>
        <v>27442.856680088738</v>
      </c>
      <c r="BH97" s="365">
        <f t="shared" si="366"/>
        <v>28842.69030786095</v>
      </c>
      <c r="BI97" s="365">
        <f t="shared" si="366"/>
        <v>30348.702881833673</v>
      </c>
      <c r="BJ97" s="365">
        <f t="shared" si="366"/>
        <v>32313.348767843767</v>
      </c>
      <c r="BK97" s="466">
        <f t="shared" si="366"/>
        <v>34833.343082976236</v>
      </c>
      <c r="BL97" s="365">
        <f t="shared" si="366"/>
        <v>37149.698005272832</v>
      </c>
      <c r="BM97" s="365">
        <f t="shared" si="366"/>
        <v>38274.904369788674</v>
      </c>
      <c r="BN97" s="365">
        <f t="shared" si="366"/>
        <v>40513.610637968653</v>
      </c>
      <c r="BO97" s="365">
        <f t="shared" si="366"/>
        <v>44172.372440248386</v>
      </c>
      <c r="BP97" s="365">
        <f t="shared" si="366"/>
        <v>48467.333329004054</v>
      </c>
      <c r="BQ97" s="365">
        <f t="shared" si="366"/>
        <v>53494.661824191404</v>
      </c>
      <c r="BR97" s="365">
        <f t="shared" si="366"/>
        <v>57022.450251022543</v>
      </c>
      <c r="BS97" s="365">
        <f t="shared" si="366"/>
        <v>60048.514157119978</v>
      </c>
      <c r="BT97" s="365">
        <f t="shared" si="366"/>
        <v>62471.688476773394</v>
      </c>
      <c r="BU97" s="365">
        <f t="shared" si="366"/>
        <v>64785.406572822292</v>
      </c>
      <c r="BV97" s="365">
        <f t="shared" si="366"/>
        <v>68136.031999571103</v>
      </c>
      <c r="BW97" s="466">
        <f t="shared" si="366"/>
        <v>71957.44263408515</v>
      </c>
      <c r="BX97" s="365">
        <f t="shared" si="366"/>
        <v>75491.663022192413</v>
      </c>
      <c r="BY97" s="365">
        <f t="shared" si="366"/>
        <v>77724.905922486912</v>
      </c>
      <c r="BZ97" s="365">
        <f t="shared" si="366"/>
        <v>81143.20707845049</v>
      </c>
      <c r="CA97" s="365">
        <f t="shared" si="366"/>
        <v>85513.854526311814</v>
      </c>
      <c r="CB97" s="365">
        <f t="shared" si="366"/>
        <v>92066.089418221061</v>
      </c>
      <c r="CC97" s="365">
        <f t="shared" si="366"/>
        <v>98800.233777171525</v>
      </c>
      <c r="CD97" s="365">
        <f t="shared" si="366"/>
        <v>103347.14412545992</v>
      </c>
      <c r="CE97" s="365">
        <f t="shared" si="366"/>
        <v>107934.52251062715</v>
      </c>
      <c r="CF97" s="365">
        <f t="shared" si="366"/>
        <v>111223.46634937884</v>
      </c>
      <c r="CG97" s="365">
        <f t="shared" si="366"/>
        <v>114930.26228405432</v>
      </c>
      <c r="CH97" s="365">
        <f t="shared" si="366"/>
        <v>119639.40896496586</v>
      </c>
      <c r="CI97" s="466">
        <f t="shared" si="366"/>
        <v>124219.59421203936</v>
      </c>
      <c r="CJ97" s="365">
        <f t="shared" si="366"/>
        <v>129743.17305572968</v>
      </c>
      <c r="CK97" s="365">
        <f t="shared" si="366"/>
        <v>132762.24028744517</v>
      </c>
      <c r="CL97" s="365">
        <f t="shared" si="366"/>
        <v>137141.83321199424</v>
      </c>
      <c r="CM97" s="365">
        <f t="shared" si="366"/>
        <v>143319.8060886554</v>
      </c>
      <c r="CN97" s="365">
        <f t="shared" si="366"/>
        <v>151697.34108796297</v>
      </c>
      <c r="CO97" s="365">
        <f t="shared" si="366"/>
        <v>159811.62814408008</v>
      </c>
      <c r="CP97" s="365">
        <f t="shared" si="366"/>
        <v>166178.630573856</v>
      </c>
      <c r="CQ97" s="365">
        <f t="shared" si="366"/>
        <v>172245.99416328123</v>
      </c>
      <c r="CR97" s="365">
        <f t="shared" si="366"/>
        <v>176416.3414867929</v>
      </c>
      <c r="CS97" s="365">
        <f t="shared" si="366"/>
        <v>181785.10797122138</v>
      </c>
      <c r="CT97" s="365">
        <f t="shared" si="366"/>
        <v>188067.17455811964</v>
      </c>
      <c r="CU97" s="466">
        <f t="shared" si="366"/>
        <v>194183.61732984532</v>
      </c>
      <c r="CV97" s="365">
        <f t="shared" si="366"/>
        <v>201441.23713968959</v>
      </c>
      <c r="CW97" s="365">
        <f t="shared" si="366"/>
        <v>205636.47016720084</v>
      </c>
      <c r="CX97" s="365">
        <f t="shared" si="366"/>
        <v>211054.55453557472</v>
      </c>
      <c r="CY97" s="365">
        <f t="shared" ref="CY97:DG97" si="367">+CX97+(CY148*0.37)</f>
        <v>219405.58285771427</v>
      </c>
      <c r="CZ97" s="365">
        <f t="shared" si="367"/>
        <v>229864.33507140505</v>
      </c>
      <c r="DA97" s="365">
        <f t="shared" si="367"/>
        <v>239421.32948703444</v>
      </c>
      <c r="DB97" s="365">
        <f t="shared" si="367"/>
        <v>247976.72056992206</v>
      </c>
      <c r="DC97" s="365">
        <f t="shared" si="367"/>
        <v>255330.76651933693</v>
      </c>
      <c r="DD97" s="365">
        <f t="shared" si="367"/>
        <v>261215.82997657967</v>
      </c>
      <c r="DE97" s="365">
        <f t="shared" si="367"/>
        <v>268167.19773970661</v>
      </c>
      <c r="DF97" s="365">
        <f t="shared" si="367"/>
        <v>275684.41207140969</v>
      </c>
      <c r="DG97" s="365">
        <f t="shared" si="367"/>
        <v>283965.00783325342</v>
      </c>
    </row>
    <row r="98" spans="1:111" x14ac:dyDescent="0.3">
      <c r="B98" s="1" t="s">
        <v>330</v>
      </c>
      <c r="C98" s="1"/>
      <c r="D98" s="116"/>
      <c r="E98" s="116"/>
      <c r="F98" s="116"/>
      <c r="G98" s="116"/>
      <c r="H98" s="116"/>
      <c r="I98" s="116"/>
      <c r="J98" s="114"/>
      <c r="K98" s="114"/>
      <c r="L98" s="114"/>
      <c r="M98" s="116"/>
      <c r="V98" s="114"/>
      <c r="W98" s="114"/>
      <c r="X98" s="114"/>
      <c r="Y98" s="114"/>
      <c r="Z98" s="114"/>
      <c r="AA98" s="114"/>
      <c r="AB98" s="114">
        <v>130.91</v>
      </c>
      <c r="AC98" s="114">
        <v>33.950000000000003</v>
      </c>
      <c r="AD98" s="114">
        <v>770.48</v>
      </c>
      <c r="AE98" s="114">
        <v>79.36</v>
      </c>
      <c r="AF98" s="116">
        <v>107.93</v>
      </c>
      <c r="AG98" s="116">
        <v>496.7</v>
      </c>
      <c r="AH98" s="116">
        <v>27.5</v>
      </c>
      <c r="AI98" s="116">
        <v>53.18</v>
      </c>
      <c r="AJ98" s="116">
        <v>110.31</v>
      </c>
      <c r="AK98" s="490">
        <v>528.12</v>
      </c>
      <c r="AL98" s="173">
        <f>+AK98+(AL148*0.2)</f>
        <v>468.90388160244913</v>
      </c>
      <c r="AM98" s="466">
        <f t="shared" ref="AM98:CX98" si="368">+AL98+(AM148*0.2)</f>
        <v>589.91815804118721</v>
      </c>
      <c r="AN98" s="365">
        <f t="shared" si="368"/>
        <v>1014.9768082025242</v>
      </c>
      <c r="AO98" s="365">
        <f t="shared" si="368"/>
        <v>1004.7440239028082</v>
      </c>
      <c r="AP98" s="365">
        <f t="shared" si="368"/>
        <v>1297.5299172324753</v>
      </c>
      <c r="AQ98" s="365">
        <f t="shared" si="368"/>
        <v>2254.3184203225974</v>
      </c>
      <c r="AR98" s="365">
        <f t="shared" si="368"/>
        <v>3283.6169506815722</v>
      </c>
      <c r="AS98" s="365">
        <f t="shared" si="368"/>
        <v>4297.4040680551734</v>
      </c>
      <c r="AT98" s="365">
        <f t="shared" si="368"/>
        <v>4904.0062425150272</v>
      </c>
      <c r="AU98" s="365">
        <f t="shared" si="368"/>
        <v>5281.1438303365603</v>
      </c>
      <c r="AV98" s="365">
        <f t="shared" si="368"/>
        <v>5544.7489751155144</v>
      </c>
      <c r="AW98" s="365">
        <f t="shared" si="368"/>
        <v>5911.9804385217185</v>
      </c>
      <c r="AX98" s="365">
        <f t="shared" si="368"/>
        <v>6159.3811713954747</v>
      </c>
      <c r="AY98" s="466">
        <f t="shared" si="368"/>
        <v>6693.8500077616372</v>
      </c>
      <c r="AZ98" s="365">
        <f t="shared" si="368"/>
        <v>7436.0271050196807</v>
      </c>
      <c r="BA98" s="365">
        <f t="shared" si="368"/>
        <v>7615.9654068582595</v>
      </c>
      <c r="BB98" s="365">
        <f t="shared" si="368"/>
        <v>8184.4386551193284</v>
      </c>
      <c r="BC98" s="365">
        <f t="shared" si="368"/>
        <v>9471.8747858450588</v>
      </c>
      <c r="BD98" s="365">
        <f t="shared" si="368"/>
        <v>11059.928588670953</v>
      </c>
      <c r="BE98" s="365">
        <f t="shared" si="368"/>
        <v>12943.354459444152</v>
      </c>
      <c r="BF98" s="365">
        <f t="shared" si="368"/>
        <v>14287.169080620908</v>
      </c>
      <c r="BG98" s="365">
        <f t="shared" si="368"/>
        <v>15202.918205453378</v>
      </c>
      <c r="BH98" s="365">
        <f t="shared" si="368"/>
        <v>15959.585031276194</v>
      </c>
      <c r="BI98" s="365">
        <f t="shared" si="368"/>
        <v>16773.645882072262</v>
      </c>
      <c r="BJ98" s="365">
        <f t="shared" si="368"/>
        <v>17835.616631266908</v>
      </c>
      <c r="BK98" s="466">
        <f t="shared" si="368"/>
        <v>19197.775720527705</v>
      </c>
      <c r="BL98" s="365">
        <f t="shared" si="368"/>
        <v>20449.859462309647</v>
      </c>
      <c r="BM98" s="365">
        <f t="shared" si="368"/>
        <v>21058.079118804697</v>
      </c>
      <c r="BN98" s="365">
        <f t="shared" si="368"/>
        <v>22268.190615118197</v>
      </c>
      <c r="BO98" s="365">
        <f t="shared" si="368"/>
        <v>24245.899697431567</v>
      </c>
      <c r="BP98" s="365">
        <f t="shared" si="368"/>
        <v>26567.500177840036</v>
      </c>
      <c r="BQ98" s="365">
        <f t="shared" si="368"/>
        <v>29284.975040103469</v>
      </c>
      <c r="BR98" s="365">
        <f t="shared" si="368"/>
        <v>31191.887703255437</v>
      </c>
      <c r="BS98" s="365">
        <f t="shared" si="368"/>
        <v>32827.597922767563</v>
      </c>
      <c r="BT98" s="365">
        <f t="shared" si="368"/>
        <v>34137.42187933698</v>
      </c>
      <c r="BU98" s="365">
        <f t="shared" si="368"/>
        <v>35388.080309633682</v>
      </c>
      <c r="BV98" s="365">
        <f t="shared" si="368"/>
        <v>37199.229188957368</v>
      </c>
      <c r="BW98" s="466">
        <f t="shared" si="368"/>
        <v>39264.856558964959</v>
      </c>
      <c r="BX98" s="365">
        <f t="shared" si="368"/>
        <v>41175.245957941857</v>
      </c>
      <c r="BY98" s="365">
        <f t="shared" si="368"/>
        <v>42382.40428242537</v>
      </c>
      <c r="BZ98" s="365">
        <f t="shared" si="368"/>
        <v>44230.134637000272</v>
      </c>
      <c r="CA98" s="365">
        <f t="shared" si="368"/>
        <v>46592.646770979365</v>
      </c>
      <c r="CB98" s="365">
        <f t="shared" si="368"/>
        <v>50134.395361200579</v>
      </c>
      <c r="CC98" s="365">
        <f t="shared" si="368"/>
        <v>53774.473393065695</v>
      </c>
      <c r="CD98" s="365">
        <f t="shared" si="368"/>
        <v>56232.262770518886</v>
      </c>
      <c r="CE98" s="365">
        <f t="shared" si="368"/>
        <v>58711.926762501178</v>
      </c>
      <c r="CF98" s="365">
        <f t="shared" si="368"/>
        <v>60489.734242907492</v>
      </c>
      <c r="CG98" s="365">
        <f t="shared" si="368"/>
        <v>62493.407721110452</v>
      </c>
      <c r="CH98" s="365">
        <f t="shared" si="368"/>
        <v>65038.892413495065</v>
      </c>
      <c r="CI98" s="466">
        <f t="shared" si="368"/>
        <v>67514.66822272398</v>
      </c>
      <c r="CJ98" s="365">
        <f t="shared" si="368"/>
        <v>70500.386516610641</v>
      </c>
      <c r="CK98" s="365">
        <f t="shared" si="368"/>
        <v>72132.314749970363</v>
      </c>
      <c r="CL98" s="365">
        <f t="shared" si="368"/>
        <v>74499.662276753646</v>
      </c>
      <c r="CM98" s="365">
        <f t="shared" si="368"/>
        <v>77839.107074948872</v>
      </c>
      <c r="CN98" s="365">
        <f t="shared" si="368"/>
        <v>82367.504371871881</v>
      </c>
      <c r="CO98" s="365">
        <f t="shared" si="368"/>
        <v>86753.605483286534</v>
      </c>
      <c r="CP98" s="365">
        <f t="shared" si="368"/>
        <v>90195.228418300539</v>
      </c>
      <c r="CQ98" s="365">
        <f t="shared" si="368"/>
        <v>93474.884412584433</v>
      </c>
      <c r="CR98" s="365">
        <f t="shared" si="368"/>
        <v>95729.126209077222</v>
      </c>
      <c r="CS98" s="365">
        <f t="shared" si="368"/>
        <v>98631.162146606133</v>
      </c>
      <c r="CT98" s="365">
        <f t="shared" si="368"/>
        <v>102026.8738151998</v>
      </c>
      <c r="CU98" s="466">
        <f t="shared" si="368"/>
        <v>105333.05909721369</v>
      </c>
      <c r="CV98" s="365">
        <f t="shared" si="368"/>
        <v>109256.09683226465</v>
      </c>
      <c r="CW98" s="365">
        <f t="shared" si="368"/>
        <v>111523.7903606491</v>
      </c>
      <c r="CX98" s="365">
        <f t="shared" si="368"/>
        <v>114452.48461382418</v>
      </c>
      <c r="CY98" s="365">
        <f t="shared" ref="CY98:DG98" si="369">+CX98+(CY148*0.2)</f>
        <v>118966.55397714286</v>
      </c>
      <c r="CZ98" s="365">
        <f t="shared" si="369"/>
        <v>124619.93355211086</v>
      </c>
      <c r="DA98" s="365">
        <f t="shared" si="369"/>
        <v>129785.8764794781</v>
      </c>
      <c r="DB98" s="365">
        <f t="shared" si="369"/>
        <v>134410.41219995791</v>
      </c>
      <c r="DC98" s="365">
        <f t="shared" si="369"/>
        <v>138385.5721726146</v>
      </c>
      <c r="DD98" s="365">
        <f t="shared" si="369"/>
        <v>141566.68755490799</v>
      </c>
      <c r="DE98" s="365">
        <f t="shared" si="369"/>
        <v>145324.18364308472</v>
      </c>
      <c r="DF98" s="365">
        <f t="shared" si="369"/>
        <v>149387.5427413026</v>
      </c>
      <c r="DG98" s="365">
        <f t="shared" si="369"/>
        <v>153863.54045040734</v>
      </c>
    </row>
    <row r="99" spans="1:111" x14ac:dyDescent="0.3">
      <c r="B99" s="1" t="s">
        <v>331</v>
      </c>
      <c r="C99" s="1"/>
      <c r="D99" s="116"/>
      <c r="E99" s="116"/>
      <c r="F99" s="116"/>
      <c r="G99" s="116"/>
      <c r="H99" s="116"/>
      <c r="I99" s="116"/>
      <c r="J99" s="114"/>
      <c r="K99" s="114"/>
      <c r="L99" s="114"/>
      <c r="M99" s="116"/>
      <c r="V99" s="114"/>
      <c r="W99" s="114"/>
      <c r="X99" s="114"/>
      <c r="Y99" s="114"/>
      <c r="Z99" s="114"/>
      <c r="AA99" s="114"/>
      <c r="AB99" s="114">
        <v>541.95000000000005</v>
      </c>
      <c r="AC99" s="114">
        <v>419.66</v>
      </c>
      <c r="AD99" s="114">
        <v>1750.64</v>
      </c>
      <c r="AE99" s="114">
        <v>495.44</v>
      </c>
      <c r="AF99" s="116">
        <v>755.47</v>
      </c>
      <c r="AG99" s="116">
        <v>797.2</v>
      </c>
      <c r="AH99" s="116">
        <v>1788.29</v>
      </c>
      <c r="AI99" s="116">
        <v>644.48</v>
      </c>
      <c r="AJ99" s="116">
        <v>112.76</v>
      </c>
      <c r="AK99" s="490">
        <v>811.9</v>
      </c>
      <c r="AL99" s="173">
        <f>+AK99+(AL148*0.13)</f>
        <v>773.40952304159191</v>
      </c>
      <c r="AM99" s="466">
        <f t="shared" ref="AM99:CX99" si="370">+AL99+(AM148*0.13)</f>
        <v>852.06880272677165</v>
      </c>
      <c r="AN99" s="365">
        <f t="shared" si="370"/>
        <v>1128.3569253316407</v>
      </c>
      <c r="AO99" s="365">
        <f t="shared" si="370"/>
        <v>1121.7056155368252</v>
      </c>
      <c r="AP99" s="365">
        <f t="shared" si="370"/>
        <v>1312.0164462011089</v>
      </c>
      <c r="AQ99" s="365">
        <f t="shared" si="370"/>
        <v>1933.9289732096881</v>
      </c>
      <c r="AR99" s="365">
        <f t="shared" si="370"/>
        <v>2602.9730179430217</v>
      </c>
      <c r="AS99" s="365">
        <f t="shared" si="370"/>
        <v>3261.9346442358624</v>
      </c>
      <c r="AT99" s="365">
        <f t="shared" si="370"/>
        <v>3656.2260576347676</v>
      </c>
      <c r="AU99" s="365">
        <f t="shared" si="370"/>
        <v>3901.3654897187644</v>
      </c>
      <c r="AV99" s="365">
        <f t="shared" si="370"/>
        <v>4072.7088338250842</v>
      </c>
      <c r="AW99" s="365">
        <f t="shared" si="370"/>
        <v>4311.4092850391171</v>
      </c>
      <c r="AX99" s="365">
        <f t="shared" si="370"/>
        <v>4472.2197614070583</v>
      </c>
      <c r="AY99" s="466">
        <f t="shared" si="370"/>
        <v>4819.6245050450643</v>
      </c>
      <c r="AZ99" s="365">
        <f t="shared" si="370"/>
        <v>5302.0396182627928</v>
      </c>
      <c r="BA99" s="365">
        <f t="shared" si="370"/>
        <v>5418.9995144578688</v>
      </c>
      <c r="BB99" s="365">
        <f t="shared" si="370"/>
        <v>5788.5071258275639</v>
      </c>
      <c r="BC99" s="365">
        <f t="shared" si="370"/>
        <v>6625.3406107992878</v>
      </c>
      <c r="BD99" s="365">
        <f t="shared" si="370"/>
        <v>7657.5755826361183</v>
      </c>
      <c r="BE99" s="365">
        <f t="shared" si="370"/>
        <v>8881.8023986386979</v>
      </c>
      <c r="BF99" s="365">
        <f t="shared" si="370"/>
        <v>9755.2819024035889</v>
      </c>
      <c r="BG99" s="365">
        <f t="shared" si="370"/>
        <v>10350.518833544695</v>
      </c>
      <c r="BH99" s="365">
        <f t="shared" si="370"/>
        <v>10842.352270329526</v>
      </c>
      <c r="BI99" s="365">
        <f t="shared" si="370"/>
        <v>11371.491823346969</v>
      </c>
      <c r="BJ99" s="365">
        <f t="shared" si="370"/>
        <v>12061.772810323488</v>
      </c>
      <c r="BK99" s="466">
        <f t="shared" si="370"/>
        <v>12947.176218343006</v>
      </c>
      <c r="BL99" s="365">
        <f t="shared" si="370"/>
        <v>13761.030650501269</v>
      </c>
      <c r="BM99" s="365">
        <f t="shared" si="370"/>
        <v>14156.37342722305</v>
      </c>
      <c r="BN99" s="365">
        <f t="shared" si="370"/>
        <v>14942.945899826826</v>
      </c>
      <c r="BO99" s="365">
        <f t="shared" si="370"/>
        <v>16228.456803330515</v>
      </c>
      <c r="BP99" s="365">
        <f t="shared" si="370"/>
        <v>17737.497115596019</v>
      </c>
      <c r="BQ99" s="365">
        <f t="shared" si="370"/>
        <v>19503.855776067248</v>
      </c>
      <c r="BR99" s="365">
        <f t="shared" si="370"/>
        <v>20743.349007116027</v>
      </c>
      <c r="BS99" s="365">
        <f t="shared" si="370"/>
        <v>21806.56064979891</v>
      </c>
      <c r="BT99" s="365">
        <f t="shared" si="370"/>
        <v>22657.946221569029</v>
      </c>
      <c r="BU99" s="365">
        <f t="shared" si="370"/>
        <v>23470.874201261886</v>
      </c>
      <c r="BV99" s="365">
        <f t="shared" si="370"/>
        <v>24648.120972822282</v>
      </c>
      <c r="BW99" s="466">
        <f t="shared" si="370"/>
        <v>25990.778763327216</v>
      </c>
      <c r="BX99" s="365">
        <f t="shared" si="370"/>
        <v>27232.531872662199</v>
      </c>
      <c r="BY99" s="365">
        <f t="shared" si="370"/>
        <v>28017.184783576478</v>
      </c>
      <c r="BZ99" s="365">
        <f t="shared" si="370"/>
        <v>29218.209514050166</v>
      </c>
      <c r="CA99" s="365">
        <f t="shared" si="370"/>
        <v>30753.842401136575</v>
      </c>
      <c r="CB99" s="365">
        <f t="shared" si="370"/>
        <v>33055.978984780362</v>
      </c>
      <c r="CC99" s="365">
        <f t="shared" si="370"/>
        <v>35422.029705492685</v>
      </c>
      <c r="CD99" s="365">
        <f t="shared" si="370"/>
        <v>37019.592800837258</v>
      </c>
      <c r="CE99" s="365">
        <f t="shared" si="370"/>
        <v>38631.374395625746</v>
      </c>
      <c r="CF99" s="365">
        <f t="shared" si="370"/>
        <v>39786.94925788985</v>
      </c>
      <c r="CG99" s="365">
        <f t="shared" si="370"/>
        <v>41089.337018721773</v>
      </c>
      <c r="CH99" s="365">
        <f t="shared" si="370"/>
        <v>42743.902068771771</v>
      </c>
      <c r="CI99" s="466">
        <f t="shared" si="370"/>
        <v>44353.15634477057</v>
      </c>
      <c r="CJ99" s="365">
        <f t="shared" si="370"/>
        <v>46293.873235796898</v>
      </c>
      <c r="CK99" s="365">
        <f t="shared" si="370"/>
        <v>47354.626587480714</v>
      </c>
      <c r="CL99" s="365">
        <f t="shared" si="370"/>
        <v>48893.402479889854</v>
      </c>
      <c r="CM99" s="365">
        <f t="shared" si="370"/>
        <v>51064.041598716751</v>
      </c>
      <c r="CN99" s="365">
        <f t="shared" si="370"/>
        <v>54007.499841716708</v>
      </c>
      <c r="CO99" s="365">
        <f t="shared" si="370"/>
        <v>56858.465564136233</v>
      </c>
      <c r="CP99" s="365">
        <f t="shared" si="370"/>
        <v>59095.520471895339</v>
      </c>
      <c r="CQ99" s="365">
        <f t="shared" si="370"/>
        <v>61227.296868179874</v>
      </c>
      <c r="CR99" s="365">
        <f t="shared" si="370"/>
        <v>62692.55403590019</v>
      </c>
      <c r="CS99" s="365">
        <f t="shared" si="370"/>
        <v>64578.877395293981</v>
      </c>
      <c r="CT99" s="365">
        <f t="shared" si="370"/>
        <v>66786.089979879864</v>
      </c>
      <c r="CU99" s="466">
        <f t="shared" si="370"/>
        <v>68935.110413188886</v>
      </c>
      <c r="CV99" s="365">
        <f t="shared" si="370"/>
        <v>71485.08494097201</v>
      </c>
      <c r="CW99" s="365">
        <f t="shared" si="370"/>
        <v>72959.085734421911</v>
      </c>
      <c r="CX99" s="365">
        <f t="shared" si="370"/>
        <v>74862.736998985711</v>
      </c>
      <c r="CY99" s="365">
        <f t="shared" ref="CY99:DG99" si="371">+CX99+(CY148*0.13)</f>
        <v>77796.882085142846</v>
      </c>
      <c r="CZ99" s="365">
        <f t="shared" si="371"/>
        <v>81471.578808872044</v>
      </c>
      <c r="DA99" s="365">
        <f t="shared" si="371"/>
        <v>84829.441711660751</v>
      </c>
      <c r="DB99" s="365">
        <f t="shared" si="371"/>
        <v>87835.389929972618</v>
      </c>
      <c r="DC99" s="365">
        <f t="shared" si="371"/>
        <v>90419.243912199468</v>
      </c>
      <c r="DD99" s="365">
        <f t="shared" si="371"/>
        <v>92486.968910690164</v>
      </c>
      <c r="DE99" s="365">
        <f t="shared" si="371"/>
        <v>94929.341368005043</v>
      </c>
      <c r="DF99" s="365">
        <f t="shared" si="371"/>
        <v>97570.524781846674</v>
      </c>
      <c r="DG99" s="365">
        <f t="shared" si="371"/>
        <v>100479.92329276474</v>
      </c>
    </row>
    <row r="100" spans="1:111" x14ac:dyDescent="0.3">
      <c r="B100" s="1" t="s">
        <v>348</v>
      </c>
      <c r="C100" s="1"/>
      <c r="D100" s="116"/>
      <c r="E100" s="116"/>
      <c r="F100" s="116"/>
      <c r="G100" s="116"/>
      <c r="H100" s="116"/>
      <c r="I100" s="116"/>
      <c r="J100" s="114"/>
      <c r="K100" s="114"/>
      <c r="L100" s="114"/>
      <c r="M100" s="116"/>
      <c r="V100" s="114"/>
      <c r="W100" s="114"/>
      <c r="X100" s="114"/>
      <c r="Y100" s="114"/>
      <c r="Z100" s="114"/>
      <c r="AA100" s="114"/>
      <c r="AB100" s="114"/>
      <c r="AC100" s="114">
        <v>0</v>
      </c>
      <c r="AD100" s="114">
        <v>0</v>
      </c>
      <c r="AE100" s="114">
        <v>895</v>
      </c>
      <c r="AF100" s="116">
        <v>1364.89</v>
      </c>
      <c r="AG100" s="116">
        <v>1103.06</v>
      </c>
      <c r="AH100" s="116">
        <v>1139.18</v>
      </c>
      <c r="AI100" s="116">
        <v>-55.2</v>
      </c>
      <c r="AJ100" s="116">
        <v>0.31</v>
      </c>
      <c r="AK100" s="490">
        <v>605.30999999999995</v>
      </c>
      <c r="AL100" s="173">
        <f>+AK100+(AL148*0.3)</f>
        <v>516.48582240367364</v>
      </c>
      <c r="AM100" s="466">
        <f t="shared" ref="AM100:CX100" si="372">+AL100+(AM148*0.3)</f>
        <v>698.00723706178064</v>
      </c>
      <c r="AN100" s="365">
        <f t="shared" si="372"/>
        <v>1335.5952123037862</v>
      </c>
      <c r="AO100" s="365">
        <f t="shared" si="372"/>
        <v>1320.2460358542121</v>
      </c>
      <c r="AP100" s="365">
        <f t="shared" si="372"/>
        <v>1759.4248758487129</v>
      </c>
      <c r="AQ100" s="365">
        <f t="shared" si="372"/>
        <v>3194.6076304838957</v>
      </c>
      <c r="AR100" s="365">
        <f t="shared" si="372"/>
        <v>4738.555426022358</v>
      </c>
      <c r="AS100" s="365">
        <f t="shared" si="372"/>
        <v>6259.2361020827593</v>
      </c>
      <c r="AT100" s="365">
        <f t="shared" si="372"/>
        <v>7169.1393637725405</v>
      </c>
      <c r="AU100" s="365">
        <f t="shared" si="372"/>
        <v>7734.845745504841</v>
      </c>
      <c r="AV100" s="365">
        <f t="shared" si="372"/>
        <v>8130.2534626732713</v>
      </c>
      <c r="AW100" s="365">
        <f t="shared" si="372"/>
        <v>8681.1006577825774</v>
      </c>
      <c r="AX100" s="365">
        <f t="shared" si="372"/>
        <v>9052.2017570932112</v>
      </c>
      <c r="AY100" s="466">
        <f t="shared" si="372"/>
        <v>9853.9050116424551</v>
      </c>
      <c r="AZ100" s="365">
        <f t="shared" si="372"/>
        <v>10967.170657529521</v>
      </c>
      <c r="BA100" s="365">
        <f t="shared" si="372"/>
        <v>11237.07811028739</v>
      </c>
      <c r="BB100" s="365">
        <f t="shared" si="372"/>
        <v>12089.787982678994</v>
      </c>
      <c r="BC100" s="365">
        <f t="shared" si="372"/>
        <v>14020.942178767589</v>
      </c>
      <c r="BD100" s="365">
        <f t="shared" si="372"/>
        <v>16403.02288300643</v>
      </c>
      <c r="BE100" s="365">
        <f t="shared" si="372"/>
        <v>19228.161689166227</v>
      </c>
      <c r="BF100" s="365">
        <f t="shared" si="372"/>
        <v>21243.883620931359</v>
      </c>
      <c r="BG100" s="365">
        <f t="shared" si="372"/>
        <v>22617.507308180062</v>
      </c>
      <c r="BH100" s="365">
        <f t="shared" si="372"/>
        <v>23752.507546914287</v>
      </c>
      <c r="BI100" s="365">
        <f t="shared" si="372"/>
        <v>24973.598823108387</v>
      </c>
      <c r="BJ100" s="365">
        <f t="shared" si="372"/>
        <v>26566.554946900356</v>
      </c>
      <c r="BK100" s="466">
        <f t="shared" si="372"/>
        <v>28609.793580791549</v>
      </c>
      <c r="BL100" s="365">
        <f t="shared" si="372"/>
        <v>30487.919193464462</v>
      </c>
      <c r="BM100" s="365">
        <f t="shared" si="372"/>
        <v>31400.248678207037</v>
      </c>
      <c r="BN100" s="365">
        <f t="shared" si="372"/>
        <v>33215.41592267729</v>
      </c>
      <c r="BO100" s="365">
        <f t="shared" si="372"/>
        <v>36181.97954614734</v>
      </c>
      <c r="BP100" s="365">
        <f t="shared" si="372"/>
        <v>39664.380266760039</v>
      </c>
      <c r="BQ100" s="365">
        <f t="shared" si="372"/>
        <v>43740.592560155186</v>
      </c>
      <c r="BR100" s="365">
        <f t="shared" si="372"/>
        <v>46600.961554883135</v>
      </c>
      <c r="BS100" s="365">
        <f t="shared" si="372"/>
        <v>49054.526884151324</v>
      </c>
      <c r="BT100" s="365">
        <f t="shared" si="372"/>
        <v>51019.262819005446</v>
      </c>
      <c r="BU100" s="365">
        <f t="shared" si="372"/>
        <v>52895.250464450502</v>
      </c>
      <c r="BV100" s="365">
        <f t="shared" si="372"/>
        <v>55611.973783436028</v>
      </c>
      <c r="BW100" s="466">
        <f t="shared" si="372"/>
        <v>58710.41483844741</v>
      </c>
      <c r="BX100" s="365">
        <f t="shared" si="372"/>
        <v>61575.998936912758</v>
      </c>
      <c r="BY100" s="365">
        <f t="shared" si="372"/>
        <v>63386.736423638024</v>
      </c>
      <c r="BZ100" s="365">
        <f t="shared" si="372"/>
        <v>66158.331955500384</v>
      </c>
      <c r="CA100" s="365">
        <f t="shared" si="372"/>
        <v>69702.100156469023</v>
      </c>
      <c r="CB100" s="365">
        <f t="shared" si="372"/>
        <v>75014.72304180084</v>
      </c>
      <c r="CC100" s="365">
        <f t="shared" si="372"/>
        <v>80474.840089598511</v>
      </c>
      <c r="CD100" s="365">
        <f t="shared" si="372"/>
        <v>84161.524155778287</v>
      </c>
      <c r="CE100" s="365">
        <f t="shared" si="372"/>
        <v>87881.020143751724</v>
      </c>
      <c r="CF100" s="365">
        <f t="shared" si="372"/>
        <v>90547.7313643612</v>
      </c>
      <c r="CG100" s="365">
        <f t="shared" si="372"/>
        <v>93553.241581665643</v>
      </c>
      <c r="CH100" s="365">
        <f t="shared" si="372"/>
        <v>97371.468620242566</v>
      </c>
      <c r="CI100" s="466">
        <f t="shared" si="372"/>
        <v>101085.13233408595</v>
      </c>
      <c r="CJ100" s="365">
        <f t="shared" si="372"/>
        <v>105563.70977491594</v>
      </c>
      <c r="CK100" s="365">
        <f t="shared" si="372"/>
        <v>108011.60212495552</v>
      </c>
      <c r="CL100" s="365">
        <f t="shared" si="372"/>
        <v>111562.62341513045</v>
      </c>
      <c r="CM100" s="365">
        <f t="shared" si="372"/>
        <v>116571.79061242328</v>
      </c>
      <c r="CN100" s="365">
        <f t="shared" si="372"/>
        <v>123364.3865578078</v>
      </c>
      <c r="CO100" s="365">
        <f t="shared" si="372"/>
        <v>129943.53822492978</v>
      </c>
      <c r="CP100" s="365">
        <f t="shared" si="372"/>
        <v>135105.9726274508</v>
      </c>
      <c r="CQ100" s="365">
        <f t="shared" si="372"/>
        <v>140025.45661887666</v>
      </c>
      <c r="CR100" s="365">
        <f t="shared" si="372"/>
        <v>143406.81931361585</v>
      </c>
      <c r="CS100" s="365">
        <f t="shared" si="372"/>
        <v>147759.87321990923</v>
      </c>
      <c r="CT100" s="365">
        <f t="shared" si="372"/>
        <v>152853.44072279971</v>
      </c>
      <c r="CU100" s="466">
        <f t="shared" si="372"/>
        <v>157812.71864582054</v>
      </c>
      <c r="CV100" s="365">
        <f t="shared" si="372"/>
        <v>163697.27524839697</v>
      </c>
      <c r="CW100" s="365">
        <f t="shared" si="372"/>
        <v>167098.81554097365</v>
      </c>
      <c r="CX100" s="365">
        <f t="shared" si="372"/>
        <v>171491.85692073626</v>
      </c>
      <c r="CY100" s="365">
        <f t="shared" ref="CY100:DG100" si="373">+CX100+(CY148*0.3)</f>
        <v>178262.96096571427</v>
      </c>
      <c r="CZ100" s="365">
        <f t="shared" si="373"/>
        <v>186743.03032816626</v>
      </c>
      <c r="DA100" s="365">
        <f t="shared" si="373"/>
        <v>194491.94471921714</v>
      </c>
      <c r="DB100" s="365">
        <f t="shared" si="373"/>
        <v>201428.74829993682</v>
      </c>
      <c r="DC100" s="365">
        <f t="shared" si="373"/>
        <v>207391.48825892186</v>
      </c>
      <c r="DD100" s="365">
        <f t="shared" si="373"/>
        <v>212163.16133236192</v>
      </c>
      <c r="DE100" s="365">
        <f t="shared" si="373"/>
        <v>217799.40546462702</v>
      </c>
      <c r="DF100" s="365">
        <f t="shared" si="373"/>
        <v>223894.44411195384</v>
      </c>
      <c r="DG100" s="365">
        <f t="shared" si="373"/>
        <v>230608.44067561091</v>
      </c>
    </row>
    <row r="101" spans="1:111" x14ac:dyDescent="0.3">
      <c r="B101" s="1" t="s">
        <v>349</v>
      </c>
      <c r="C101" s="1"/>
      <c r="D101" s="116"/>
      <c r="E101" s="116"/>
      <c r="F101" s="116"/>
      <c r="G101" s="116"/>
      <c r="H101" s="116"/>
      <c r="I101" s="116"/>
      <c r="J101" s="114"/>
      <c r="K101" s="114"/>
      <c r="L101" s="114"/>
      <c r="M101" s="116"/>
      <c r="V101" s="114"/>
      <c r="W101" s="114"/>
      <c r="X101" s="114"/>
      <c r="Y101" s="114"/>
      <c r="Z101" s="114"/>
      <c r="AA101" s="114"/>
      <c r="AB101" s="114">
        <v>0</v>
      </c>
      <c r="AC101" s="114">
        <v>0</v>
      </c>
      <c r="AD101" s="114">
        <v>0</v>
      </c>
      <c r="AE101" s="114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490">
        <v>0</v>
      </c>
      <c r="AL101" s="173"/>
      <c r="AM101" s="466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5"/>
      <c r="AX101" s="365"/>
      <c r="AY101" s="466"/>
      <c r="AZ101" s="365"/>
      <c r="BA101" s="365"/>
      <c r="BB101" s="365"/>
      <c r="BC101" s="365"/>
      <c r="BD101" s="365"/>
      <c r="BE101" s="365"/>
      <c r="BF101" s="365"/>
      <c r="BG101" s="365"/>
      <c r="BH101" s="365"/>
      <c r="BI101" s="365"/>
      <c r="BJ101" s="365"/>
      <c r="BK101" s="466"/>
      <c r="BL101" s="365"/>
      <c r="BM101" s="365"/>
      <c r="BN101" s="365"/>
      <c r="BO101" s="365"/>
      <c r="BP101" s="365"/>
      <c r="BQ101" s="365"/>
      <c r="BR101" s="365"/>
      <c r="BS101" s="365"/>
      <c r="BT101" s="365"/>
      <c r="BU101" s="365"/>
      <c r="BV101" s="365"/>
      <c r="BW101" s="466"/>
      <c r="BX101" s="365"/>
      <c r="BY101" s="365"/>
      <c r="BZ101" s="365"/>
      <c r="CA101" s="365"/>
      <c r="CB101" s="365"/>
      <c r="CC101" s="365"/>
      <c r="CD101" s="365"/>
      <c r="CE101" s="365"/>
      <c r="CF101" s="365"/>
      <c r="CG101" s="365"/>
      <c r="CH101" s="365"/>
      <c r="CI101" s="466"/>
      <c r="CJ101" s="365"/>
      <c r="CK101" s="365"/>
      <c r="CL101" s="365"/>
      <c r="CM101" s="365"/>
      <c r="CN101" s="365"/>
      <c r="CO101" s="365"/>
      <c r="CP101" s="365"/>
      <c r="CQ101" s="365"/>
      <c r="CR101" s="365"/>
      <c r="CS101" s="365"/>
      <c r="CT101" s="365"/>
      <c r="CU101" s="466"/>
      <c r="CV101" s="365"/>
      <c r="CW101" s="365"/>
      <c r="CX101" s="365"/>
      <c r="CY101" s="365"/>
      <c r="CZ101" s="365"/>
      <c r="DA101" s="365"/>
      <c r="DB101" s="365"/>
      <c r="DC101" s="365"/>
      <c r="DD101" s="365"/>
      <c r="DE101" s="365"/>
      <c r="DF101" s="365"/>
      <c r="DG101" s="365"/>
    </row>
    <row r="102" spans="1:111" x14ac:dyDescent="0.3">
      <c r="A102" s="3"/>
      <c r="B102" s="4" t="s">
        <v>15</v>
      </c>
      <c r="C102" s="4"/>
      <c r="D102" s="56">
        <f>(((D97)+(D98)))</f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f t="shared" ref="J102:AA102" si="374">SUM(J97:J98)</f>
        <v>0</v>
      </c>
      <c r="K102" s="56">
        <f t="shared" si="374"/>
        <v>0</v>
      </c>
      <c r="L102" s="56">
        <f t="shared" si="374"/>
        <v>0</v>
      </c>
      <c r="M102" s="56">
        <f t="shared" si="374"/>
        <v>0</v>
      </c>
      <c r="N102" s="56">
        <f t="shared" si="374"/>
        <v>0</v>
      </c>
      <c r="O102" s="56">
        <f t="shared" si="374"/>
        <v>0</v>
      </c>
      <c r="P102" s="56">
        <f t="shared" si="374"/>
        <v>0</v>
      </c>
      <c r="Q102" s="56">
        <f t="shared" si="374"/>
        <v>0</v>
      </c>
      <c r="R102" s="56">
        <f t="shared" si="374"/>
        <v>0</v>
      </c>
      <c r="S102" s="56">
        <f t="shared" si="374"/>
        <v>0</v>
      </c>
      <c r="T102" s="56">
        <f t="shared" si="374"/>
        <v>0</v>
      </c>
      <c r="U102" s="56">
        <f t="shared" si="374"/>
        <v>0</v>
      </c>
      <c r="V102" s="56">
        <f t="shared" si="374"/>
        <v>0</v>
      </c>
      <c r="W102" s="56">
        <f t="shared" si="374"/>
        <v>0</v>
      </c>
      <c r="X102" s="56">
        <f t="shared" si="374"/>
        <v>0</v>
      </c>
      <c r="Y102" s="56">
        <f t="shared" si="374"/>
        <v>0</v>
      </c>
      <c r="Z102" s="56">
        <f t="shared" si="374"/>
        <v>0</v>
      </c>
      <c r="AA102" s="56">
        <f t="shared" si="374"/>
        <v>0</v>
      </c>
      <c r="AB102" s="56">
        <f t="shared" ref="AB102:AD102" si="375">SUM(AB97:AB101)</f>
        <v>933.40000000000009</v>
      </c>
      <c r="AC102" s="56">
        <f t="shared" si="375"/>
        <v>1045.77</v>
      </c>
      <c r="AD102" s="56">
        <f t="shared" si="375"/>
        <v>2808.13</v>
      </c>
      <c r="AE102" s="56">
        <f>SUM(AE97:AE101)</f>
        <v>1779.92</v>
      </c>
      <c r="AF102" s="56">
        <f t="shared" ref="AF102:CQ102" si="376">SUM(AF97:AF101)</f>
        <v>2610.5300000000002</v>
      </c>
      <c r="AG102" s="56">
        <f t="shared" si="376"/>
        <v>2620.37</v>
      </c>
      <c r="AH102" s="56">
        <f t="shared" si="376"/>
        <v>2912.74</v>
      </c>
      <c r="AI102" s="56">
        <f t="shared" si="376"/>
        <v>1061.52</v>
      </c>
      <c r="AJ102" s="56">
        <f t="shared" si="376"/>
        <v>123.47000000000001</v>
      </c>
      <c r="AK102" s="491">
        <f t="shared" ref="AK102" si="377">SUM(AK97:AK101)</f>
        <v>2239.81</v>
      </c>
      <c r="AL102" s="10">
        <f t="shared" ref="AL102" si="378">SUM(AL97:AL101)</f>
        <v>1943.7294080122456</v>
      </c>
      <c r="AM102" s="279">
        <f t="shared" si="376"/>
        <v>2548.8007902059358</v>
      </c>
      <c r="AN102" s="10">
        <f t="shared" si="376"/>
        <v>4674.0940410126204</v>
      </c>
      <c r="AO102" s="10">
        <f t="shared" si="376"/>
        <v>4622.9301195140406</v>
      </c>
      <c r="AP102" s="10">
        <f t="shared" si="376"/>
        <v>6086.8595861623762</v>
      </c>
      <c r="AQ102" s="10">
        <f t="shared" si="376"/>
        <v>10870.802101612986</v>
      </c>
      <c r="AR102" s="10">
        <f t="shared" si="376"/>
        <v>16017.294753407859</v>
      </c>
      <c r="AS102" s="10">
        <f t="shared" si="376"/>
        <v>21086.230340275863</v>
      </c>
      <c r="AT102" s="10">
        <f t="shared" si="376"/>
        <v>24119.241212575136</v>
      </c>
      <c r="AU102" s="10">
        <f t="shared" si="376"/>
        <v>26004.929151682802</v>
      </c>
      <c r="AV102" s="10">
        <f t="shared" si="376"/>
        <v>27322.954875577569</v>
      </c>
      <c r="AW102" s="10">
        <f t="shared" si="376"/>
        <v>29159.112192608591</v>
      </c>
      <c r="AX102" s="10">
        <f t="shared" si="376"/>
        <v>30396.115856977369</v>
      </c>
      <c r="AY102" s="279">
        <f t="shared" si="376"/>
        <v>33068.460038808189</v>
      </c>
      <c r="AZ102" s="10">
        <f t="shared" si="376"/>
        <v>36779.345525098404</v>
      </c>
      <c r="BA102" s="10">
        <f t="shared" si="376"/>
        <v>37679.037034291294</v>
      </c>
      <c r="BB102" s="10">
        <f t="shared" si="376"/>
        <v>40521.403275596647</v>
      </c>
      <c r="BC102" s="10">
        <f t="shared" si="376"/>
        <v>46958.583929225293</v>
      </c>
      <c r="BD102" s="10">
        <f t="shared" si="376"/>
        <v>54898.852943354759</v>
      </c>
      <c r="BE102" s="10">
        <f t="shared" si="376"/>
        <v>64315.982297220748</v>
      </c>
      <c r="BF102" s="10">
        <f t="shared" si="376"/>
        <v>71035.055403104532</v>
      </c>
      <c r="BG102" s="10">
        <f t="shared" si="376"/>
        <v>75613.801027266876</v>
      </c>
      <c r="BH102" s="10">
        <f t="shared" si="376"/>
        <v>79397.135156380959</v>
      </c>
      <c r="BI102" s="10">
        <f t="shared" si="376"/>
        <v>83467.439410361287</v>
      </c>
      <c r="BJ102" s="10">
        <f t="shared" si="376"/>
        <v>88777.293156334519</v>
      </c>
      <c r="BK102" s="279">
        <f t="shared" si="376"/>
        <v>95588.088602638498</v>
      </c>
      <c r="BL102" s="10">
        <f t="shared" si="376"/>
        <v>101848.50731154821</v>
      </c>
      <c r="BM102" s="10">
        <f t="shared" si="376"/>
        <v>104889.60559402345</v>
      </c>
      <c r="BN102" s="10">
        <f t="shared" si="376"/>
        <v>110940.16307559097</v>
      </c>
      <c r="BO102" s="10">
        <f t="shared" si="376"/>
        <v>120828.7084871578</v>
      </c>
      <c r="BP102" s="10">
        <f t="shared" si="376"/>
        <v>132436.71088920016</v>
      </c>
      <c r="BQ102" s="10">
        <f t="shared" si="376"/>
        <v>146024.08520051732</v>
      </c>
      <c r="BR102" s="10">
        <f t="shared" si="376"/>
        <v>155558.64851627714</v>
      </c>
      <c r="BS102" s="10">
        <f t="shared" si="376"/>
        <v>163737.19961383776</v>
      </c>
      <c r="BT102" s="10">
        <f t="shared" si="376"/>
        <v>170286.31939668485</v>
      </c>
      <c r="BU102" s="10">
        <f t="shared" si="376"/>
        <v>176539.61154816835</v>
      </c>
      <c r="BV102" s="10">
        <f t="shared" si="376"/>
        <v>185595.35594478677</v>
      </c>
      <c r="BW102" s="279">
        <f t="shared" si="376"/>
        <v>195923.49279482474</v>
      </c>
      <c r="BX102" s="10">
        <f t="shared" si="376"/>
        <v>205475.43978970923</v>
      </c>
      <c r="BY102" s="10">
        <f t="shared" si="376"/>
        <v>211511.2314121268</v>
      </c>
      <c r="BZ102" s="10">
        <f t="shared" si="376"/>
        <v>220749.88318500132</v>
      </c>
      <c r="CA102" s="10">
        <f t="shared" si="376"/>
        <v>232562.44385489682</v>
      </c>
      <c r="CB102" s="10">
        <f t="shared" si="376"/>
        <v>250271.18680600286</v>
      </c>
      <c r="CC102" s="10">
        <f t="shared" si="376"/>
        <v>268471.57696532842</v>
      </c>
      <c r="CD102" s="10">
        <f t="shared" si="376"/>
        <v>280760.52385259437</v>
      </c>
      <c r="CE102" s="10">
        <f t="shared" si="376"/>
        <v>293158.84381250583</v>
      </c>
      <c r="CF102" s="10">
        <f t="shared" si="376"/>
        <v>302047.88121453737</v>
      </c>
      <c r="CG102" s="10">
        <f t="shared" si="376"/>
        <v>312066.24860555219</v>
      </c>
      <c r="CH102" s="10">
        <f t="shared" si="376"/>
        <v>324793.67206747527</v>
      </c>
      <c r="CI102" s="279">
        <f t="shared" si="376"/>
        <v>337172.55111361988</v>
      </c>
      <c r="CJ102" s="10">
        <f t="shared" si="376"/>
        <v>352101.14258305321</v>
      </c>
      <c r="CK102" s="10">
        <f t="shared" si="376"/>
        <v>360260.78374985175</v>
      </c>
      <c r="CL102" s="10">
        <f t="shared" si="376"/>
        <v>372097.52138376818</v>
      </c>
      <c r="CM102" s="10">
        <f t="shared" si="376"/>
        <v>388794.74537474429</v>
      </c>
      <c r="CN102" s="10">
        <f t="shared" si="376"/>
        <v>411436.73185935937</v>
      </c>
      <c r="CO102" s="10">
        <f t="shared" si="376"/>
        <v>433367.23741643259</v>
      </c>
      <c r="CP102" s="10">
        <f t="shared" si="376"/>
        <v>450575.35209150263</v>
      </c>
      <c r="CQ102" s="10">
        <f t="shared" si="376"/>
        <v>466973.63206292217</v>
      </c>
      <c r="CR102" s="10">
        <f t="shared" ref="CR102:DG102" si="379">SUM(CR97:CR101)</f>
        <v>478244.8410453861</v>
      </c>
      <c r="CS102" s="10">
        <f t="shared" si="379"/>
        <v>492755.02073303075</v>
      </c>
      <c r="CT102" s="10">
        <f t="shared" si="379"/>
        <v>509733.57907599898</v>
      </c>
      <c r="CU102" s="279">
        <f t="shared" si="379"/>
        <v>526264.50548606843</v>
      </c>
      <c r="CV102" s="10">
        <f t="shared" si="379"/>
        <v>545879.69416132313</v>
      </c>
      <c r="CW102" s="10">
        <f t="shared" si="379"/>
        <v>557218.16180324554</v>
      </c>
      <c r="CX102" s="10">
        <f t="shared" si="379"/>
        <v>571861.63306912081</v>
      </c>
      <c r="CY102" s="10">
        <f t="shared" si="379"/>
        <v>594431.97988571425</v>
      </c>
      <c r="CZ102" s="10">
        <f t="shared" si="379"/>
        <v>622698.8777605542</v>
      </c>
      <c r="DA102" s="10">
        <f t="shared" si="379"/>
        <v>648528.5923973904</v>
      </c>
      <c r="DB102" s="10">
        <f t="shared" si="379"/>
        <v>671651.27099978947</v>
      </c>
      <c r="DC102" s="10">
        <f t="shared" si="379"/>
        <v>691527.07086307288</v>
      </c>
      <c r="DD102" s="10">
        <f t="shared" si="379"/>
        <v>707432.64777453966</v>
      </c>
      <c r="DE102" s="10">
        <f t="shared" si="379"/>
        <v>726220.12821542332</v>
      </c>
      <c r="DF102" s="10">
        <f t="shared" si="379"/>
        <v>746536.92370651278</v>
      </c>
      <c r="DG102" s="10">
        <f t="shared" si="379"/>
        <v>768916.91225203639</v>
      </c>
    </row>
    <row r="103" spans="1:111" s="171" customFormat="1" x14ac:dyDescent="0.3">
      <c r="B103" s="304"/>
      <c r="C103" s="304" t="s">
        <v>303</v>
      </c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  <c r="AA103" s="305"/>
      <c r="AB103" s="305">
        <f t="shared" ref="AB103:AG103" si="380">+AB102*0.65</f>
        <v>606.71</v>
      </c>
      <c r="AC103" s="305">
        <f t="shared" si="380"/>
        <v>679.75049999999999</v>
      </c>
      <c r="AD103" s="305">
        <f t="shared" si="380"/>
        <v>1825.2845000000002</v>
      </c>
      <c r="AE103" s="305">
        <f t="shared" si="380"/>
        <v>1156.9480000000001</v>
      </c>
      <c r="AF103" s="305">
        <f t="shared" si="380"/>
        <v>1696.8445000000002</v>
      </c>
      <c r="AG103" s="305">
        <f t="shared" si="380"/>
        <v>1703.2404999999999</v>
      </c>
      <c r="AH103" s="305">
        <f>+AH102*0.65</f>
        <v>1893.2809999999999</v>
      </c>
      <c r="AI103" s="305">
        <f>+AI102*0.65</f>
        <v>689.98800000000006</v>
      </c>
      <c r="AJ103" s="305">
        <f>+AJ102*0.65</f>
        <v>80.255500000000012</v>
      </c>
      <c r="AK103" s="517">
        <f>+AK102*0.65</f>
        <v>1455.8765000000001</v>
      </c>
      <c r="AL103" s="308">
        <f>(AL148+AK97)*0.65</f>
        <v>-1.0403847920403224</v>
      </c>
      <c r="AM103" s="309">
        <f t="shared" ref="AM103:CV103" si="381">(AM148+AL97)*0.65</f>
        <v>513.50101605284374</v>
      </c>
      <c r="AN103" s="308">
        <f t="shared" si="381"/>
        <v>1647.1648980688728</v>
      </c>
      <c r="AO103" s="308">
        <f t="shared" si="381"/>
        <v>743.60076288945811</v>
      </c>
      <c r="AP103" s="308">
        <f t="shared" si="381"/>
        <v>1716.1065420645448</v>
      </c>
      <c r="AQ103" s="308">
        <f t="shared" si="381"/>
        <v>4226.1900605149485</v>
      </c>
      <c r="AR103" s="308">
        <f t="shared" si="381"/>
        <v>5612.38582410459</v>
      </c>
      <c r="AS103" s="308">
        <f t="shared" si="381"/>
        <v>6799.705214658793</v>
      </c>
      <c r="AT103" s="308">
        <f t="shared" si="381"/>
        <v>6695.4331588308714</v>
      </c>
      <c r="AU103" s="308">
        <f t="shared" si="381"/>
        <v>6679.1123670443039</v>
      </c>
      <c r="AV103" s="308">
        <f t="shared" si="381"/>
        <v>6763.6398765113136</v>
      </c>
      <c r="AW103" s="308">
        <f t="shared" si="381"/>
        <v>7417.4105986465693</v>
      </c>
      <c r="AX103" s="308">
        <f t="shared" si="381"/>
        <v>7469.5565591620734</v>
      </c>
      <c r="AY103" s="309">
        <f t="shared" si="381"/>
        <v>8700.0272767930874</v>
      </c>
      <c r="AZ103" s="308">
        <f t="shared" si="381"/>
        <v>10017.77790042201</v>
      </c>
      <c r="BA103" s="308">
        <f t="shared" si="381"/>
        <v>9082.9697747615464</v>
      </c>
      <c r="BB103" s="308">
        <f t="shared" si="381"/>
        <v>10562.084158595531</v>
      </c>
      <c r="BC103" s="308">
        <f t="shared" si="381"/>
        <v>13582.302607639613</v>
      </c>
      <c r="BD103" s="308">
        <f t="shared" si="381"/>
        <v>16107.451989162837</v>
      </c>
      <c r="BE103" s="308">
        <f t="shared" si="381"/>
        <v>18977.045907889715</v>
      </c>
      <c r="BF103" s="308">
        <f t="shared" si="381"/>
        <v>19488.128956306045</v>
      </c>
      <c r="BG103" s="308">
        <f t="shared" si="381"/>
        <v>19712.853175152162</v>
      </c>
      <c r="BH103" s="308">
        <f t="shared" si="381"/>
        <v>20297.024025981835</v>
      </c>
      <c r="BI103" s="308">
        <f t="shared" si="381"/>
        <v>21393.446465196834</v>
      </c>
      <c r="BJ103" s="308">
        <f t="shared" si="381"/>
        <v>23178.061808074486</v>
      </c>
      <c r="BK103" s="309">
        <f t="shared" si="381"/>
        <v>25430.693739196035</v>
      </c>
      <c r="BL103" s="308">
        <f t="shared" si="381"/>
        <v>26710.945164725865</v>
      </c>
      <c r="BM103" s="308">
        <f t="shared" si="381"/>
        <v>26124.017587036251</v>
      </c>
      <c r="BN103" s="308">
        <f t="shared" si="381"/>
        <v>28811.550203381514</v>
      </c>
      <c r="BO103" s="308">
        <f t="shared" si="381"/>
        <v>32761.401432198072</v>
      </c>
      <c r="BP103" s="308">
        <f t="shared" si="381"/>
        <v>36257.243647488969</v>
      </c>
      <c r="BQ103" s="308">
        <f t="shared" si="381"/>
        <v>40335.559966208792</v>
      </c>
      <c r="BR103" s="308">
        <f t="shared" si="381"/>
        <v>40968.996340968311</v>
      </c>
      <c r="BS103" s="308">
        <f t="shared" si="381"/>
        <v>42380.650876579071</v>
      </c>
      <c r="BT103" s="308">
        <f t="shared" si="381"/>
        <v>43288.462060978585</v>
      </c>
      <c r="BU103" s="308">
        <f t="shared" si="381"/>
        <v>44671.237408367</v>
      </c>
      <c r="BV103" s="308">
        <f t="shared" si="381"/>
        <v>47996.748130136468</v>
      </c>
      <c r="BW103" s="309">
        <f t="shared" si="381"/>
        <v>51001.709752245886</v>
      </c>
      <c r="BX103" s="308">
        <f t="shared" si="381"/>
        <v>52981.10325883027</v>
      </c>
      <c r="BY103" s="308">
        <f t="shared" si="381"/>
        <v>52992.845518996473</v>
      </c>
      <c r="BZ103" s="308">
        <f t="shared" si="381"/>
        <v>56526.312501984932</v>
      </c>
      <c r="CA103" s="308">
        <f t="shared" si="381"/>
        <v>60421.249036424873</v>
      </c>
      <c r="CB103" s="308">
        <f t="shared" si="381"/>
        <v>67094.688360321627</v>
      </c>
      <c r="CC103" s="308">
        <f t="shared" si="381"/>
        <v>71673.21172540533</v>
      </c>
      <c r="CD103" s="308">
        <f t="shared" si="381"/>
        <v>72207.967431884361</v>
      </c>
      <c r="CE103" s="308">
        <f t="shared" si="381"/>
        <v>75234.551655491392</v>
      </c>
      <c r="CF103" s="308">
        <f t="shared" si="381"/>
        <v>75935.313943228175</v>
      </c>
      <c r="CG103" s="308">
        <f t="shared" si="381"/>
        <v>78807.19193125586</v>
      </c>
      <c r="CH103" s="308">
        <f t="shared" si="381"/>
        <v>82977.495734885306</v>
      </c>
      <c r="CI103" s="309">
        <f t="shared" si="381"/>
        <v>85811.887207221807</v>
      </c>
      <c r="CJ103" s="308">
        <f t="shared" si="381"/>
        <v>90446.320692957219</v>
      </c>
      <c r="CK103" s="308">
        <f t="shared" si="381"/>
        <v>89636.829244643392</v>
      </c>
      <c r="CL103" s="308">
        <f t="shared" si="381"/>
        <v>93989.33564888504</v>
      </c>
      <c r="CM103" s="308">
        <f t="shared" si="381"/>
        <v>99995.387181930724</v>
      </c>
      <c r="CN103" s="308">
        <f t="shared" si="381"/>
        <v>107875.1651726258</v>
      </c>
      <c r="CO103" s="308">
        <f t="shared" si="381"/>
        <v>112858.10031927357</v>
      </c>
      <c r="CP103" s="308">
        <f t="shared" si="381"/>
        <v>115062.8328324476</v>
      </c>
      <c r="CQ103" s="308">
        <f t="shared" si="381"/>
        <v>118674.99185442908</v>
      </c>
      <c r="CR103" s="308">
        <f t="shared" si="381"/>
        <v>119286.18204473438</v>
      </c>
      <c r="CS103" s="308">
        <f t="shared" si="381"/>
        <v>124102.23876338436</v>
      </c>
      <c r="CT103" s="308">
        <f t="shared" si="381"/>
        <v>129196.38310422329</v>
      </c>
      <c r="CU103" s="309">
        <f t="shared" si="381"/>
        <v>132988.76562932291</v>
      </c>
      <c r="CV103" s="308">
        <f t="shared" si="381"/>
        <v>138969.22390331508</v>
      </c>
      <c r="CW103" s="308">
        <f t="shared" ref="CW103:DG103" si="382">(CW148+CV97)*0.65</f>
        <v>138306.8081080477</v>
      </c>
      <c r="CX103" s="308">
        <f t="shared" si="382"/>
        <v>143181.96193149954</v>
      </c>
      <c r="CY103" s="308">
        <f t="shared" si="382"/>
        <v>151856.18587890925</v>
      </c>
      <c r="CZ103" s="308">
        <f t="shared" si="382"/>
        <v>160987.11247616026</v>
      </c>
      <c r="DA103" s="308">
        <f t="shared" si="382"/>
        <v>166201.13231035683</v>
      </c>
      <c r="DB103" s="308">
        <f t="shared" si="382"/>
        <v>170653.60525813172</v>
      </c>
      <c r="DC103" s="308">
        <f t="shared" si="382"/>
        <v>174104.13828158361</v>
      </c>
      <c r="DD103" s="308">
        <f t="shared" si="382"/>
        <v>176303.62323002247</v>
      </c>
      <c r="DE103" s="308">
        <f t="shared" si="382"/>
        <v>182002.15177135114</v>
      </c>
      <c r="DF103" s="308">
        <f t="shared" si="382"/>
        <v>187514.5956000174</v>
      </c>
      <c r="DG103" s="308">
        <f t="shared" si="382"/>
        <v>193741.86040100665</v>
      </c>
    </row>
    <row r="104" spans="1:111" x14ac:dyDescent="0.3">
      <c r="B104" s="1" t="s">
        <v>16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513"/>
    </row>
    <row r="105" spans="1:111" x14ac:dyDescent="0.3">
      <c r="B105" s="1" t="s">
        <v>332</v>
      </c>
      <c r="C105" s="1"/>
      <c r="D105" s="116"/>
      <c r="E105" s="116"/>
      <c r="F105" s="116"/>
      <c r="G105" s="116"/>
      <c r="H105" s="116"/>
      <c r="I105" s="116"/>
      <c r="J105" s="114"/>
      <c r="K105" s="114"/>
      <c r="L105" s="114"/>
      <c r="M105" s="114"/>
      <c r="N105" s="116"/>
      <c r="O105" s="116"/>
      <c r="P105" s="116"/>
      <c r="Q105" s="116"/>
      <c r="R105" s="116"/>
      <c r="S105" s="116"/>
      <c r="T105" s="116"/>
      <c r="U105" s="116"/>
      <c r="V105" s="116">
        <v>0</v>
      </c>
      <c r="W105" s="116">
        <v>0</v>
      </c>
      <c r="X105" s="116">
        <v>0</v>
      </c>
      <c r="Y105" s="116">
        <v>0</v>
      </c>
      <c r="Z105" s="116">
        <v>0</v>
      </c>
      <c r="AA105" s="116">
        <v>0</v>
      </c>
      <c r="AB105" s="116"/>
      <c r="AC105" s="116">
        <v>0</v>
      </c>
      <c r="AD105" s="116">
        <v>125</v>
      </c>
      <c r="AE105" s="116">
        <v>250</v>
      </c>
      <c r="AF105" s="116">
        <v>250</v>
      </c>
      <c r="AG105" s="116">
        <v>250</v>
      </c>
      <c r="AH105" s="116">
        <v>250</v>
      </c>
      <c r="AI105" s="116">
        <v>250</v>
      </c>
      <c r="AJ105" s="116">
        <v>165</v>
      </c>
      <c r="AK105" s="490">
        <v>45</v>
      </c>
      <c r="AL105" s="116">
        <f t="shared" ref="AL105" si="383">+(AL107*AL9)/30.433</f>
        <v>215.87121136964043</v>
      </c>
      <c r="AM105" s="270">
        <f t="shared" ref="AM105:BP105" si="384">+(AM107*AM9)/30.433</f>
        <v>233.37428256177347</v>
      </c>
      <c r="AN105" s="116">
        <f t="shared" si="384"/>
        <v>314.12199954129972</v>
      </c>
      <c r="AO105" s="116">
        <f t="shared" si="384"/>
        <v>211.72573661736058</v>
      </c>
      <c r="AP105" s="116">
        <f t="shared" si="384"/>
        <v>285.23727369071389</v>
      </c>
      <c r="AQ105" s="116">
        <f t="shared" si="384"/>
        <v>437.24314666845413</v>
      </c>
      <c r="AR105" s="116">
        <f t="shared" si="384"/>
        <v>518.99369998293275</v>
      </c>
      <c r="AS105" s="116">
        <f t="shared" si="384"/>
        <v>508.63989364427999</v>
      </c>
      <c r="AT105" s="116">
        <f t="shared" si="384"/>
        <v>404.08613772851129</v>
      </c>
      <c r="AU105" s="116">
        <f t="shared" si="384"/>
        <v>367.83912308547696</v>
      </c>
      <c r="AV105" s="116">
        <f t="shared" si="384"/>
        <v>333.00781806975459</v>
      </c>
      <c r="AW105" s="116">
        <f t="shared" si="384"/>
        <v>373.55306474784464</v>
      </c>
      <c r="AX105" s="116">
        <f t="shared" si="384"/>
        <v>339.9280668366884</v>
      </c>
      <c r="AY105" s="270">
        <f t="shared" si="384"/>
        <v>406.25549451213982</v>
      </c>
      <c r="AZ105" s="116">
        <f t="shared" si="384"/>
        <v>456.45035789035472</v>
      </c>
      <c r="BA105" s="116">
        <f t="shared" si="384"/>
        <v>317.9906158183523</v>
      </c>
      <c r="BB105" s="116">
        <f t="shared" si="384"/>
        <v>421.6163451740864</v>
      </c>
      <c r="BC105" s="116">
        <f t="shared" si="384"/>
        <v>582.83581146337553</v>
      </c>
      <c r="BD105" s="116">
        <f t="shared" si="384"/>
        <v>642.74278557839284</v>
      </c>
      <c r="BE105" s="116">
        <f t="shared" si="384"/>
        <v>702.87675302968921</v>
      </c>
      <c r="BF105" s="116">
        <f t="shared" si="384"/>
        <v>566.79203333662019</v>
      </c>
      <c r="BG105" s="116">
        <f t="shared" si="384"/>
        <v>488.02841795410376</v>
      </c>
      <c r="BH105" s="116">
        <f t="shared" si="384"/>
        <v>445.3194170885634</v>
      </c>
      <c r="BI105" s="116">
        <f t="shared" si="384"/>
        <v>475.44008319499841</v>
      </c>
      <c r="BJ105" s="116">
        <f t="shared" si="384"/>
        <v>524.74668041151403</v>
      </c>
      <c r="BK105" s="270">
        <f t="shared" si="384"/>
        <v>589.55410453606953</v>
      </c>
      <c r="BL105" s="116">
        <f t="shared" si="384"/>
        <v>568.49580085578611</v>
      </c>
      <c r="BM105" s="116">
        <f t="shared" si="384"/>
        <v>416.62398824696515</v>
      </c>
      <c r="BN105" s="116">
        <f t="shared" si="384"/>
        <v>566.8645131362797</v>
      </c>
      <c r="BO105" s="116">
        <f t="shared" si="384"/>
        <v>735.05689630087727</v>
      </c>
      <c r="BP105" s="116">
        <f t="shared" si="384"/>
        <v>803.57795703940462</v>
      </c>
      <c r="BQ105" s="116">
        <f t="shared" ref="BQ105:CV105" si="385">+(BQ107*BQ9)/30.433</f>
        <v>884.89035997095959</v>
      </c>
      <c r="BR105" s="116">
        <f t="shared" si="385"/>
        <v>689.47197249927262</v>
      </c>
      <c r="BS105" s="116">
        <f t="shared" si="385"/>
        <v>648.80833233530234</v>
      </c>
      <c r="BT105" s="116">
        <f t="shared" si="385"/>
        <v>568.0296564640787</v>
      </c>
      <c r="BU105" s="116">
        <f t="shared" si="385"/>
        <v>573.76973676487319</v>
      </c>
      <c r="BV105" s="116">
        <f t="shared" si="385"/>
        <v>692.66561814319834</v>
      </c>
      <c r="BW105" s="270">
        <f t="shared" si="385"/>
        <v>743.61682807992929</v>
      </c>
      <c r="BX105" s="116">
        <f t="shared" si="385"/>
        <v>713.47904947640393</v>
      </c>
      <c r="BY105" s="116">
        <f t="shared" si="385"/>
        <v>550.54200744783782</v>
      </c>
      <c r="BZ105" s="116">
        <f t="shared" si="385"/>
        <v>708.2218664120353</v>
      </c>
      <c r="CA105" s="116">
        <f t="shared" si="385"/>
        <v>819.13000008497329</v>
      </c>
      <c r="CB105" s="116">
        <f t="shared" si="385"/>
        <v>1072.1173876047212</v>
      </c>
      <c r="CC105" s="116">
        <f t="shared" si="385"/>
        <v>1079.4928042799258</v>
      </c>
      <c r="CD105" s="116">
        <f t="shared" si="385"/>
        <v>807.98400805194467</v>
      </c>
      <c r="CE105" s="116">
        <f t="shared" si="385"/>
        <v>835.13488767474269</v>
      </c>
      <c r="CF105" s="116">
        <f t="shared" si="385"/>
        <v>669.99318390558665</v>
      </c>
      <c r="CG105" s="116">
        <f t="shared" si="385"/>
        <v>741.68652978419755</v>
      </c>
      <c r="CH105" s="116">
        <f t="shared" si="385"/>
        <v>852.42559136009731</v>
      </c>
      <c r="CI105" s="270">
        <f t="shared" si="385"/>
        <v>832.34133535015337</v>
      </c>
      <c r="CJ105" s="116">
        <f t="shared" si="385"/>
        <v>950.4812485846553</v>
      </c>
      <c r="CK105" s="116">
        <f t="shared" si="385"/>
        <v>641.75606785339698</v>
      </c>
      <c r="CL105" s="116">
        <f t="shared" si="385"/>
        <v>824.80658530937274</v>
      </c>
      <c r="CM105" s="116">
        <f t="shared" si="385"/>
        <v>1032.6177960234545</v>
      </c>
      <c r="CN105" s="116">
        <f t="shared" si="385"/>
        <v>1281.1261308448341</v>
      </c>
      <c r="CO105" s="116">
        <f t="shared" si="385"/>
        <v>1236.5099394479155</v>
      </c>
      <c r="CP105" s="116">
        <f t="shared" si="385"/>
        <v>1021.3201364937303</v>
      </c>
      <c r="CQ105" s="116">
        <f t="shared" si="385"/>
        <v>1005.9579328809402</v>
      </c>
      <c r="CR105" s="116">
        <f t="shared" si="385"/>
        <v>774.13720212925296</v>
      </c>
      <c r="CS105" s="116">
        <f t="shared" si="385"/>
        <v>939.42638256757198</v>
      </c>
      <c r="CT105" s="116">
        <f t="shared" si="385"/>
        <v>1034.6413370361552</v>
      </c>
      <c r="CU105" s="270">
        <f t="shared" si="385"/>
        <v>1011.1267611944241</v>
      </c>
      <c r="CV105" s="116">
        <f t="shared" si="385"/>
        <v>1151.5445896314095</v>
      </c>
      <c r="CW105" s="116">
        <f t="shared" ref="CW105:DG105" si="386">+(CW107*CW9)/30.433</f>
        <v>779.88021646752929</v>
      </c>
      <c r="CX105" s="116">
        <f t="shared" si="386"/>
        <v>948.02883684693882</v>
      </c>
      <c r="CY105" s="116">
        <f t="shared" si="386"/>
        <v>1286.2747807609232</v>
      </c>
      <c r="CZ105" s="116">
        <f t="shared" si="386"/>
        <v>1516.3151143327686</v>
      </c>
      <c r="DA105" s="116">
        <f t="shared" si="386"/>
        <v>1398.8018690004544</v>
      </c>
      <c r="DB105" s="116">
        <f t="shared" si="386"/>
        <v>1275.179497970928</v>
      </c>
      <c r="DC105" s="116">
        <f t="shared" si="386"/>
        <v>1151.3968386159167</v>
      </c>
      <c r="DD105" s="116">
        <f t="shared" si="386"/>
        <v>975.95963077853298</v>
      </c>
      <c r="DE105" s="116">
        <f t="shared" si="386"/>
        <v>1122.0273856791441</v>
      </c>
      <c r="DF105" s="116">
        <f t="shared" si="386"/>
        <v>1176.9045208786265</v>
      </c>
      <c r="DG105" s="116">
        <f t="shared" si="386"/>
        <v>1263.1246322983061</v>
      </c>
    </row>
    <row r="106" spans="1:111" x14ac:dyDescent="0.3">
      <c r="A106" s="5"/>
      <c r="B106" s="6" t="s">
        <v>17</v>
      </c>
      <c r="C106" s="6"/>
      <c r="D106" s="55">
        <f>D105</f>
        <v>0</v>
      </c>
      <c r="E106" s="55">
        <f t="shared" ref="E106:M106" si="387">E105</f>
        <v>0</v>
      </c>
      <c r="F106" s="55">
        <f t="shared" si="387"/>
        <v>0</v>
      </c>
      <c r="G106" s="55">
        <f t="shared" si="387"/>
        <v>0</v>
      </c>
      <c r="H106" s="55">
        <f t="shared" si="387"/>
        <v>0</v>
      </c>
      <c r="I106" s="55">
        <f t="shared" si="387"/>
        <v>0</v>
      </c>
      <c r="J106" s="55">
        <f t="shared" si="387"/>
        <v>0</v>
      </c>
      <c r="K106" s="55">
        <f t="shared" si="387"/>
        <v>0</v>
      </c>
      <c r="L106" s="55">
        <f t="shared" si="387"/>
        <v>0</v>
      </c>
      <c r="M106" s="55">
        <f t="shared" si="387"/>
        <v>0</v>
      </c>
      <c r="N106" s="55">
        <f>N105</f>
        <v>0</v>
      </c>
      <c r="O106" s="55">
        <f>O105</f>
        <v>0</v>
      </c>
      <c r="P106" s="55">
        <f t="shared" ref="P106:BZ106" si="388">P105</f>
        <v>0</v>
      </c>
      <c r="Q106" s="55">
        <f t="shared" ref="Q106:W106" si="389">Q105</f>
        <v>0</v>
      </c>
      <c r="R106" s="55">
        <f t="shared" si="389"/>
        <v>0</v>
      </c>
      <c r="S106" s="55">
        <f t="shared" si="389"/>
        <v>0</v>
      </c>
      <c r="T106" s="55">
        <f t="shared" si="389"/>
        <v>0</v>
      </c>
      <c r="U106" s="55">
        <f t="shared" si="389"/>
        <v>0</v>
      </c>
      <c r="V106" s="55">
        <f t="shared" si="389"/>
        <v>0</v>
      </c>
      <c r="W106" s="55">
        <f t="shared" si="389"/>
        <v>0</v>
      </c>
      <c r="X106" s="55">
        <f t="shared" ref="X106:AE106" si="390">X105</f>
        <v>0</v>
      </c>
      <c r="Y106" s="55">
        <f t="shared" si="390"/>
        <v>0</v>
      </c>
      <c r="Z106" s="55">
        <f t="shared" si="390"/>
        <v>0</v>
      </c>
      <c r="AA106" s="55">
        <f t="shared" si="390"/>
        <v>0</v>
      </c>
      <c r="AB106" s="55">
        <f t="shared" si="390"/>
        <v>0</v>
      </c>
      <c r="AC106" s="55">
        <f t="shared" si="390"/>
        <v>0</v>
      </c>
      <c r="AD106" s="55">
        <f t="shared" si="390"/>
        <v>125</v>
      </c>
      <c r="AE106" s="55">
        <f t="shared" si="390"/>
        <v>250</v>
      </c>
      <c r="AF106" s="55">
        <f t="shared" ref="AF106:AJ106" si="391">AF105</f>
        <v>250</v>
      </c>
      <c r="AG106" s="55">
        <f t="shared" si="391"/>
        <v>250</v>
      </c>
      <c r="AH106" s="55">
        <f t="shared" si="391"/>
        <v>250</v>
      </c>
      <c r="AI106" s="55">
        <f t="shared" si="391"/>
        <v>250</v>
      </c>
      <c r="AJ106" s="55">
        <f t="shared" si="391"/>
        <v>165</v>
      </c>
      <c r="AK106" s="515">
        <f t="shared" ref="AK106" si="392">AK105</f>
        <v>45</v>
      </c>
      <c r="AL106" s="55">
        <f t="shared" ref="AL106" si="393">AL105</f>
        <v>215.87121136964043</v>
      </c>
      <c r="AM106" s="275">
        <f t="shared" si="388"/>
        <v>233.37428256177347</v>
      </c>
      <c r="AN106" s="55">
        <f t="shared" si="388"/>
        <v>314.12199954129972</v>
      </c>
      <c r="AO106" s="55">
        <f t="shared" si="388"/>
        <v>211.72573661736058</v>
      </c>
      <c r="AP106" s="55">
        <f t="shared" si="388"/>
        <v>285.23727369071389</v>
      </c>
      <c r="AQ106" s="55">
        <f t="shared" si="388"/>
        <v>437.24314666845413</v>
      </c>
      <c r="AR106" s="55">
        <f t="shared" si="388"/>
        <v>518.99369998293275</v>
      </c>
      <c r="AS106" s="55">
        <f t="shared" si="388"/>
        <v>508.63989364427999</v>
      </c>
      <c r="AT106" s="55">
        <f t="shared" si="388"/>
        <v>404.08613772851129</v>
      </c>
      <c r="AU106" s="55">
        <f t="shared" si="388"/>
        <v>367.83912308547696</v>
      </c>
      <c r="AV106" s="55">
        <f t="shared" si="388"/>
        <v>333.00781806975459</v>
      </c>
      <c r="AW106" s="55">
        <f t="shared" si="388"/>
        <v>373.55306474784464</v>
      </c>
      <c r="AX106" s="55">
        <f t="shared" si="388"/>
        <v>339.9280668366884</v>
      </c>
      <c r="AY106" s="275">
        <f t="shared" si="388"/>
        <v>406.25549451213982</v>
      </c>
      <c r="AZ106" s="55">
        <f t="shared" si="388"/>
        <v>456.45035789035472</v>
      </c>
      <c r="BA106" s="55">
        <f t="shared" si="388"/>
        <v>317.9906158183523</v>
      </c>
      <c r="BB106" s="55">
        <f t="shared" si="388"/>
        <v>421.6163451740864</v>
      </c>
      <c r="BC106" s="55">
        <f t="shared" si="388"/>
        <v>582.83581146337553</v>
      </c>
      <c r="BD106" s="55">
        <f t="shared" si="388"/>
        <v>642.74278557839284</v>
      </c>
      <c r="BE106" s="55">
        <f t="shared" si="388"/>
        <v>702.87675302968921</v>
      </c>
      <c r="BF106" s="55">
        <f t="shared" si="388"/>
        <v>566.79203333662019</v>
      </c>
      <c r="BG106" s="55">
        <f t="shared" si="388"/>
        <v>488.02841795410376</v>
      </c>
      <c r="BH106" s="55">
        <f t="shared" si="388"/>
        <v>445.3194170885634</v>
      </c>
      <c r="BI106" s="55">
        <f t="shared" si="388"/>
        <v>475.44008319499841</v>
      </c>
      <c r="BJ106" s="55">
        <f t="shared" si="388"/>
        <v>524.74668041151403</v>
      </c>
      <c r="BK106" s="275">
        <f t="shared" si="388"/>
        <v>589.55410453606953</v>
      </c>
      <c r="BL106" s="55">
        <f t="shared" si="388"/>
        <v>568.49580085578611</v>
      </c>
      <c r="BM106" s="55">
        <f t="shared" si="388"/>
        <v>416.62398824696515</v>
      </c>
      <c r="BN106" s="55">
        <f t="shared" si="388"/>
        <v>566.8645131362797</v>
      </c>
      <c r="BO106" s="55">
        <f t="shared" si="388"/>
        <v>735.05689630087727</v>
      </c>
      <c r="BP106" s="55">
        <f t="shared" si="388"/>
        <v>803.57795703940462</v>
      </c>
      <c r="BQ106" s="55">
        <f t="shared" si="388"/>
        <v>884.89035997095959</v>
      </c>
      <c r="BR106" s="55">
        <f t="shared" si="388"/>
        <v>689.47197249927262</v>
      </c>
      <c r="BS106" s="55">
        <f t="shared" si="388"/>
        <v>648.80833233530234</v>
      </c>
      <c r="BT106" s="55">
        <f t="shared" si="388"/>
        <v>568.0296564640787</v>
      </c>
      <c r="BU106" s="55">
        <f t="shared" si="388"/>
        <v>573.76973676487319</v>
      </c>
      <c r="BV106" s="55">
        <f t="shared" si="388"/>
        <v>692.66561814319834</v>
      </c>
      <c r="BW106" s="275">
        <f t="shared" si="388"/>
        <v>743.61682807992929</v>
      </c>
      <c r="BX106" s="55">
        <f t="shared" si="388"/>
        <v>713.47904947640393</v>
      </c>
      <c r="BY106" s="55">
        <f t="shared" si="388"/>
        <v>550.54200744783782</v>
      </c>
      <c r="BZ106" s="55">
        <f t="shared" si="388"/>
        <v>708.2218664120353</v>
      </c>
      <c r="CA106" s="55">
        <f t="shared" ref="CA106:DG106" si="394">CA105</f>
        <v>819.13000008497329</v>
      </c>
      <c r="CB106" s="55">
        <f t="shared" si="394"/>
        <v>1072.1173876047212</v>
      </c>
      <c r="CC106" s="55">
        <f t="shared" si="394"/>
        <v>1079.4928042799258</v>
      </c>
      <c r="CD106" s="55">
        <f t="shared" si="394"/>
        <v>807.98400805194467</v>
      </c>
      <c r="CE106" s="55">
        <f t="shared" si="394"/>
        <v>835.13488767474269</v>
      </c>
      <c r="CF106" s="55">
        <f t="shared" si="394"/>
        <v>669.99318390558665</v>
      </c>
      <c r="CG106" s="55">
        <f t="shared" si="394"/>
        <v>741.68652978419755</v>
      </c>
      <c r="CH106" s="55">
        <f t="shared" si="394"/>
        <v>852.42559136009731</v>
      </c>
      <c r="CI106" s="275">
        <f t="shared" si="394"/>
        <v>832.34133535015337</v>
      </c>
      <c r="CJ106" s="55">
        <f t="shared" si="394"/>
        <v>950.4812485846553</v>
      </c>
      <c r="CK106" s="55">
        <f t="shared" si="394"/>
        <v>641.75606785339698</v>
      </c>
      <c r="CL106" s="55">
        <f t="shared" si="394"/>
        <v>824.80658530937274</v>
      </c>
      <c r="CM106" s="55">
        <f t="shared" si="394"/>
        <v>1032.6177960234545</v>
      </c>
      <c r="CN106" s="55">
        <f t="shared" si="394"/>
        <v>1281.1261308448341</v>
      </c>
      <c r="CO106" s="55">
        <f t="shared" si="394"/>
        <v>1236.5099394479155</v>
      </c>
      <c r="CP106" s="55">
        <f t="shared" si="394"/>
        <v>1021.3201364937303</v>
      </c>
      <c r="CQ106" s="55">
        <f t="shared" si="394"/>
        <v>1005.9579328809402</v>
      </c>
      <c r="CR106" s="55">
        <f t="shared" si="394"/>
        <v>774.13720212925296</v>
      </c>
      <c r="CS106" s="55">
        <f t="shared" si="394"/>
        <v>939.42638256757198</v>
      </c>
      <c r="CT106" s="55">
        <f t="shared" si="394"/>
        <v>1034.6413370361552</v>
      </c>
      <c r="CU106" s="275">
        <f t="shared" si="394"/>
        <v>1011.1267611944241</v>
      </c>
      <c r="CV106" s="55">
        <f t="shared" si="394"/>
        <v>1151.5445896314095</v>
      </c>
      <c r="CW106" s="55">
        <f t="shared" si="394"/>
        <v>779.88021646752929</v>
      </c>
      <c r="CX106" s="55">
        <f t="shared" si="394"/>
        <v>948.02883684693882</v>
      </c>
      <c r="CY106" s="55">
        <f t="shared" si="394"/>
        <v>1286.2747807609232</v>
      </c>
      <c r="CZ106" s="55">
        <f t="shared" si="394"/>
        <v>1516.3151143327686</v>
      </c>
      <c r="DA106" s="55">
        <f t="shared" si="394"/>
        <v>1398.8018690004544</v>
      </c>
      <c r="DB106" s="55">
        <f t="shared" si="394"/>
        <v>1275.179497970928</v>
      </c>
      <c r="DC106" s="55">
        <f t="shared" si="394"/>
        <v>1151.3968386159167</v>
      </c>
      <c r="DD106" s="55">
        <f t="shared" si="394"/>
        <v>975.95963077853298</v>
      </c>
      <c r="DE106" s="55">
        <f t="shared" si="394"/>
        <v>1122.0273856791441</v>
      </c>
      <c r="DF106" s="55">
        <f t="shared" si="394"/>
        <v>1176.9045208786265</v>
      </c>
      <c r="DG106" s="55">
        <f t="shared" si="394"/>
        <v>1263.1246322983061</v>
      </c>
    </row>
    <row r="107" spans="1:111" x14ac:dyDescent="0.3">
      <c r="A107" s="65"/>
      <c r="B107" s="62"/>
      <c r="C107" s="63" t="s">
        <v>146</v>
      </c>
      <c r="D107" s="64">
        <v>0</v>
      </c>
      <c r="E107" s="64">
        <f t="shared" ref="E107:AK107" si="395">IFERROR(AVERAGE(D105:E105)/(E13/30.4333), 0)</f>
        <v>0</v>
      </c>
      <c r="F107" s="64">
        <f t="shared" si="395"/>
        <v>0</v>
      </c>
      <c r="G107" s="64">
        <f t="shared" si="395"/>
        <v>0</v>
      </c>
      <c r="H107" s="64">
        <f t="shared" si="395"/>
        <v>0</v>
      </c>
      <c r="I107" s="64">
        <f t="shared" si="395"/>
        <v>0</v>
      </c>
      <c r="J107" s="64">
        <f t="shared" si="395"/>
        <v>0</v>
      </c>
      <c r="K107" s="64">
        <f t="shared" si="395"/>
        <v>0</v>
      </c>
      <c r="L107" s="64">
        <f t="shared" si="395"/>
        <v>0</v>
      </c>
      <c r="M107" s="64">
        <f t="shared" si="395"/>
        <v>0</v>
      </c>
      <c r="N107" s="64">
        <f t="shared" si="395"/>
        <v>0</v>
      </c>
      <c r="O107" s="64">
        <f t="shared" si="395"/>
        <v>0</v>
      </c>
      <c r="P107" s="64">
        <f t="shared" si="395"/>
        <v>0</v>
      </c>
      <c r="Q107" s="64">
        <f t="shared" si="395"/>
        <v>0</v>
      </c>
      <c r="R107" s="64">
        <f t="shared" si="395"/>
        <v>0</v>
      </c>
      <c r="S107" s="64">
        <f t="shared" si="395"/>
        <v>0</v>
      </c>
      <c r="T107" s="64">
        <f t="shared" si="395"/>
        <v>0</v>
      </c>
      <c r="U107" s="64">
        <f t="shared" si="395"/>
        <v>0</v>
      </c>
      <c r="V107" s="64">
        <f t="shared" si="395"/>
        <v>0</v>
      </c>
      <c r="W107" s="64">
        <f t="shared" si="395"/>
        <v>0</v>
      </c>
      <c r="X107" s="64">
        <f t="shared" si="395"/>
        <v>0</v>
      </c>
      <c r="Y107" s="64">
        <f t="shared" si="395"/>
        <v>0</v>
      </c>
      <c r="Z107" s="64">
        <f t="shared" si="395"/>
        <v>0</v>
      </c>
      <c r="AA107" s="64">
        <f t="shared" si="395"/>
        <v>0</v>
      </c>
      <c r="AB107" s="64">
        <f t="shared" si="395"/>
        <v>0</v>
      </c>
      <c r="AC107" s="64">
        <f t="shared" si="395"/>
        <v>0</v>
      </c>
      <c r="AD107" s="64">
        <f t="shared" si="395"/>
        <v>0.24898795693294498</v>
      </c>
      <c r="AE107" s="64">
        <f t="shared" si="395"/>
        <v>0.72997873225022381</v>
      </c>
      <c r="AF107" s="64">
        <f t="shared" si="395"/>
        <v>0.94536841451292242</v>
      </c>
      <c r="AG107" s="64">
        <f t="shared" si="395"/>
        <v>1.063506429969248</v>
      </c>
      <c r="AH107" s="64">
        <f t="shared" si="395"/>
        <v>1.2647868007646912</v>
      </c>
      <c r="AI107" s="64">
        <f t="shared" si="395"/>
        <v>1.0429506511309117</v>
      </c>
      <c r="AJ107" s="64">
        <f t="shared" si="395"/>
        <v>1.5390957226419693</v>
      </c>
      <c r="AK107" s="518">
        <f t="shared" si="395"/>
        <v>0.41516129660906842</v>
      </c>
      <c r="AL107" s="227">
        <v>1</v>
      </c>
      <c r="AM107" s="277">
        <f t="shared" ref="AM107:CA107" si="396">AL107</f>
        <v>1</v>
      </c>
      <c r="AN107" s="64">
        <f t="shared" si="396"/>
        <v>1</v>
      </c>
      <c r="AO107" s="64">
        <f t="shared" si="396"/>
        <v>1</v>
      </c>
      <c r="AP107" s="64">
        <f t="shared" si="396"/>
        <v>1</v>
      </c>
      <c r="AQ107" s="64">
        <f t="shared" si="396"/>
        <v>1</v>
      </c>
      <c r="AR107" s="64">
        <f t="shared" si="396"/>
        <v>1</v>
      </c>
      <c r="AS107" s="64">
        <f t="shared" si="396"/>
        <v>1</v>
      </c>
      <c r="AT107" s="64">
        <f t="shared" si="396"/>
        <v>1</v>
      </c>
      <c r="AU107" s="64">
        <f t="shared" si="396"/>
        <v>1</v>
      </c>
      <c r="AV107" s="64">
        <f t="shared" si="396"/>
        <v>1</v>
      </c>
      <c r="AW107" s="64">
        <f t="shared" si="396"/>
        <v>1</v>
      </c>
      <c r="AX107" s="64">
        <f t="shared" si="396"/>
        <v>1</v>
      </c>
      <c r="AY107" s="277">
        <f t="shared" si="396"/>
        <v>1</v>
      </c>
      <c r="AZ107" s="64">
        <f t="shared" si="396"/>
        <v>1</v>
      </c>
      <c r="BA107" s="64">
        <f t="shared" si="396"/>
        <v>1</v>
      </c>
      <c r="BB107" s="64">
        <f t="shared" si="396"/>
        <v>1</v>
      </c>
      <c r="BC107" s="64">
        <f t="shared" si="396"/>
        <v>1</v>
      </c>
      <c r="BD107" s="64">
        <f t="shared" si="396"/>
        <v>1</v>
      </c>
      <c r="BE107" s="64">
        <f t="shared" si="396"/>
        <v>1</v>
      </c>
      <c r="BF107" s="64">
        <f t="shared" si="396"/>
        <v>1</v>
      </c>
      <c r="BG107" s="64">
        <f t="shared" si="396"/>
        <v>1</v>
      </c>
      <c r="BH107" s="64">
        <f t="shared" si="396"/>
        <v>1</v>
      </c>
      <c r="BI107" s="64">
        <f t="shared" si="396"/>
        <v>1</v>
      </c>
      <c r="BJ107" s="64">
        <f t="shared" si="396"/>
        <v>1</v>
      </c>
      <c r="BK107" s="277">
        <f t="shared" si="396"/>
        <v>1</v>
      </c>
      <c r="BL107" s="64">
        <f t="shared" si="396"/>
        <v>1</v>
      </c>
      <c r="BM107" s="64">
        <f t="shared" si="396"/>
        <v>1</v>
      </c>
      <c r="BN107" s="64">
        <f t="shared" si="396"/>
        <v>1</v>
      </c>
      <c r="BO107" s="64">
        <f t="shared" si="396"/>
        <v>1</v>
      </c>
      <c r="BP107" s="64">
        <f t="shared" si="396"/>
        <v>1</v>
      </c>
      <c r="BQ107" s="64">
        <f t="shared" si="396"/>
        <v>1</v>
      </c>
      <c r="BR107" s="64">
        <f t="shared" si="396"/>
        <v>1</v>
      </c>
      <c r="BS107" s="64">
        <f t="shared" si="396"/>
        <v>1</v>
      </c>
      <c r="BT107" s="64">
        <f t="shared" si="396"/>
        <v>1</v>
      </c>
      <c r="BU107" s="64">
        <f t="shared" si="396"/>
        <v>1</v>
      </c>
      <c r="BV107" s="64">
        <f t="shared" si="396"/>
        <v>1</v>
      </c>
      <c r="BW107" s="277">
        <f t="shared" si="396"/>
        <v>1</v>
      </c>
      <c r="BX107" s="64">
        <f t="shared" si="396"/>
        <v>1</v>
      </c>
      <c r="BY107" s="64">
        <f t="shared" si="396"/>
        <v>1</v>
      </c>
      <c r="BZ107" s="64">
        <f t="shared" si="396"/>
        <v>1</v>
      </c>
      <c r="CA107" s="64">
        <f t="shared" si="396"/>
        <v>1</v>
      </c>
      <c r="CB107" s="64">
        <f t="shared" ref="CB107:DG107" si="397">CA107</f>
        <v>1</v>
      </c>
      <c r="CC107" s="64">
        <f t="shared" si="397"/>
        <v>1</v>
      </c>
      <c r="CD107" s="64">
        <f t="shared" si="397"/>
        <v>1</v>
      </c>
      <c r="CE107" s="64">
        <f t="shared" si="397"/>
        <v>1</v>
      </c>
      <c r="CF107" s="64">
        <f t="shared" si="397"/>
        <v>1</v>
      </c>
      <c r="CG107" s="64">
        <f t="shared" si="397"/>
        <v>1</v>
      </c>
      <c r="CH107" s="64">
        <f t="shared" si="397"/>
        <v>1</v>
      </c>
      <c r="CI107" s="277">
        <f t="shared" si="397"/>
        <v>1</v>
      </c>
      <c r="CJ107" s="64">
        <f t="shared" si="397"/>
        <v>1</v>
      </c>
      <c r="CK107" s="64">
        <f t="shared" si="397"/>
        <v>1</v>
      </c>
      <c r="CL107" s="64">
        <f t="shared" si="397"/>
        <v>1</v>
      </c>
      <c r="CM107" s="64">
        <f t="shared" si="397"/>
        <v>1</v>
      </c>
      <c r="CN107" s="64">
        <f t="shared" si="397"/>
        <v>1</v>
      </c>
      <c r="CO107" s="64">
        <f t="shared" si="397"/>
        <v>1</v>
      </c>
      <c r="CP107" s="64">
        <f t="shared" si="397"/>
        <v>1</v>
      </c>
      <c r="CQ107" s="64">
        <f t="shared" si="397"/>
        <v>1</v>
      </c>
      <c r="CR107" s="64">
        <f t="shared" si="397"/>
        <v>1</v>
      </c>
      <c r="CS107" s="64">
        <f t="shared" si="397"/>
        <v>1</v>
      </c>
      <c r="CT107" s="64">
        <f t="shared" si="397"/>
        <v>1</v>
      </c>
      <c r="CU107" s="277">
        <f t="shared" si="397"/>
        <v>1</v>
      </c>
      <c r="CV107" s="64">
        <f t="shared" si="397"/>
        <v>1</v>
      </c>
      <c r="CW107" s="64">
        <f t="shared" si="397"/>
        <v>1</v>
      </c>
      <c r="CX107" s="64">
        <f t="shared" si="397"/>
        <v>1</v>
      </c>
      <c r="CY107" s="64">
        <f t="shared" si="397"/>
        <v>1</v>
      </c>
      <c r="CZ107" s="64">
        <f t="shared" si="397"/>
        <v>1</v>
      </c>
      <c r="DA107" s="64">
        <f t="shared" si="397"/>
        <v>1</v>
      </c>
      <c r="DB107" s="64">
        <f t="shared" si="397"/>
        <v>1</v>
      </c>
      <c r="DC107" s="64">
        <f t="shared" si="397"/>
        <v>1</v>
      </c>
      <c r="DD107" s="64">
        <f t="shared" si="397"/>
        <v>1</v>
      </c>
      <c r="DE107" s="64">
        <f t="shared" si="397"/>
        <v>1</v>
      </c>
      <c r="DF107" s="64">
        <f t="shared" si="397"/>
        <v>1</v>
      </c>
      <c r="DG107" s="64">
        <f t="shared" si="397"/>
        <v>1</v>
      </c>
    </row>
    <row r="108" spans="1:111" x14ac:dyDescent="0.3">
      <c r="B108" s="1" t="s">
        <v>203</v>
      </c>
      <c r="C108" s="1"/>
      <c r="D108" s="58"/>
      <c r="E108" s="58"/>
      <c r="F108" s="58"/>
      <c r="G108" s="58"/>
      <c r="H108" s="58"/>
      <c r="I108" s="58"/>
      <c r="J108" s="58"/>
      <c r="K108" s="58"/>
      <c r="L108" s="58"/>
      <c r="M108" s="58" t="s">
        <v>145</v>
      </c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19"/>
      <c r="AL108" s="52"/>
    </row>
    <row r="109" spans="1:111" x14ac:dyDescent="0.3">
      <c r="B109" s="1" t="s">
        <v>237</v>
      </c>
      <c r="C109" s="1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O109" s="52"/>
      <c r="P109" s="116">
        <v>0</v>
      </c>
      <c r="Q109" s="116">
        <v>0</v>
      </c>
      <c r="R109" s="116"/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490">
        <v>0</v>
      </c>
      <c r="AL109" s="602">
        <f t="shared" ref="AL109:AL114" si="398">AK109</f>
        <v>0</v>
      </c>
      <c r="AM109" s="270">
        <f t="shared" ref="AM109:CI109" si="399">AL109</f>
        <v>0</v>
      </c>
      <c r="AN109" s="116">
        <f t="shared" si="399"/>
        <v>0</v>
      </c>
      <c r="AO109" s="116">
        <f t="shared" si="399"/>
        <v>0</v>
      </c>
      <c r="AP109" s="116">
        <f t="shared" si="399"/>
        <v>0</v>
      </c>
      <c r="AQ109" s="116">
        <f t="shared" si="399"/>
        <v>0</v>
      </c>
      <c r="AR109" s="116">
        <f t="shared" si="399"/>
        <v>0</v>
      </c>
      <c r="AS109" s="116">
        <f t="shared" si="399"/>
        <v>0</v>
      </c>
      <c r="AT109" s="116">
        <f t="shared" si="399"/>
        <v>0</v>
      </c>
      <c r="AU109" s="116">
        <f t="shared" si="399"/>
        <v>0</v>
      </c>
      <c r="AV109" s="116">
        <f t="shared" si="399"/>
        <v>0</v>
      </c>
      <c r="AW109" s="116">
        <f t="shared" si="399"/>
        <v>0</v>
      </c>
      <c r="AX109" s="116">
        <f t="shared" si="399"/>
        <v>0</v>
      </c>
      <c r="AY109" s="270">
        <f t="shared" si="399"/>
        <v>0</v>
      </c>
      <c r="AZ109" s="116">
        <f t="shared" si="399"/>
        <v>0</v>
      </c>
      <c r="BA109" s="116">
        <f t="shared" si="399"/>
        <v>0</v>
      </c>
      <c r="BB109" s="116">
        <f t="shared" si="399"/>
        <v>0</v>
      </c>
      <c r="BC109" s="116">
        <f t="shared" si="399"/>
        <v>0</v>
      </c>
      <c r="BD109" s="116">
        <f t="shared" si="399"/>
        <v>0</v>
      </c>
      <c r="BE109" s="116">
        <f t="shared" si="399"/>
        <v>0</v>
      </c>
      <c r="BF109" s="116">
        <f t="shared" si="399"/>
        <v>0</v>
      </c>
      <c r="BG109" s="116">
        <f t="shared" si="399"/>
        <v>0</v>
      </c>
      <c r="BH109" s="116">
        <f t="shared" si="399"/>
        <v>0</v>
      </c>
      <c r="BI109" s="116">
        <f t="shared" si="399"/>
        <v>0</v>
      </c>
      <c r="BJ109" s="116">
        <f t="shared" si="399"/>
        <v>0</v>
      </c>
      <c r="BK109" s="270">
        <f t="shared" si="399"/>
        <v>0</v>
      </c>
      <c r="BL109" s="116">
        <f t="shared" si="399"/>
        <v>0</v>
      </c>
      <c r="BM109" s="116">
        <f t="shared" si="399"/>
        <v>0</v>
      </c>
      <c r="BN109" s="116">
        <f t="shared" si="399"/>
        <v>0</v>
      </c>
      <c r="BO109" s="116">
        <f t="shared" si="399"/>
        <v>0</v>
      </c>
      <c r="BP109" s="116">
        <f t="shared" si="399"/>
        <v>0</v>
      </c>
      <c r="BQ109" s="116">
        <f t="shared" si="399"/>
        <v>0</v>
      </c>
      <c r="BR109" s="116">
        <f t="shared" si="399"/>
        <v>0</v>
      </c>
      <c r="BS109" s="116">
        <f t="shared" si="399"/>
        <v>0</v>
      </c>
      <c r="BT109" s="116">
        <f t="shared" si="399"/>
        <v>0</v>
      </c>
      <c r="BU109" s="116">
        <f t="shared" si="399"/>
        <v>0</v>
      </c>
      <c r="BV109" s="116">
        <f t="shared" si="399"/>
        <v>0</v>
      </c>
      <c r="BW109" s="270">
        <f t="shared" si="399"/>
        <v>0</v>
      </c>
      <c r="BX109" s="116">
        <f t="shared" si="399"/>
        <v>0</v>
      </c>
      <c r="BY109" s="116">
        <f t="shared" si="399"/>
        <v>0</v>
      </c>
      <c r="BZ109" s="116">
        <f t="shared" si="399"/>
        <v>0</v>
      </c>
      <c r="CA109" s="116">
        <f t="shared" si="399"/>
        <v>0</v>
      </c>
      <c r="CB109" s="116">
        <f t="shared" si="399"/>
        <v>0</v>
      </c>
      <c r="CC109" s="116">
        <f t="shared" si="399"/>
        <v>0</v>
      </c>
      <c r="CD109" s="116">
        <f t="shared" si="399"/>
        <v>0</v>
      </c>
      <c r="CE109" s="116">
        <f t="shared" si="399"/>
        <v>0</v>
      </c>
      <c r="CF109" s="116">
        <f t="shared" si="399"/>
        <v>0</v>
      </c>
      <c r="CG109" s="116">
        <f t="shared" si="399"/>
        <v>0</v>
      </c>
      <c r="CH109" s="116">
        <f t="shared" si="399"/>
        <v>0</v>
      </c>
      <c r="CI109" s="270">
        <f t="shared" si="399"/>
        <v>0</v>
      </c>
      <c r="CJ109" s="116">
        <f t="shared" ref="CJ109:DG109" si="400">CI109</f>
        <v>0</v>
      </c>
      <c r="CK109" s="116">
        <f t="shared" si="400"/>
        <v>0</v>
      </c>
      <c r="CL109" s="116">
        <f t="shared" si="400"/>
        <v>0</v>
      </c>
      <c r="CM109" s="116">
        <f t="shared" si="400"/>
        <v>0</v>
      </c>
      <c r="CN109" s="116">
        <f t="shared" si="400"/>
        <v>0</v>
      </c>
      <c r="CO109" s="116">
        <f t="shared" si="400"/>
        <v>0</v>
      </c>
      <c r="CP109" s="116">
        <f t="shared" si="400"/>
        <v>0</v>
      </c>
      <c r="CQ109" s="116">
        <f t="shared" si="400"/>
        <v>0</v>
      </c>
      <c r="CR109" s="116">
        <f t="shared" si="400"/>
        <v>0</v>
      </c>
      <c r="CS109" s="116">
        <f t="shared" si="400"/>
        <v>0</v>
      </c>
      <c r="CT109" s="116">
        <f t="shared" si="400"/>
        <v>0</v>
      </c>
      <c r="CU109" s="270">
        <f t="shared" si="400"/>
        <v>0</v>
      </c>
      <c r="CV109" s="116">
        <f t="shared" si="400"/>
        <v>0</v>
      </c>
      <c r="CW109" s="116">
        <f t="shared" si="400"/>
        <v>0</v>
      </c>
      <c r="CX109" s="116">
        <f t="shared" si="400"/>
        <v>0</v>
      </c>
      <c r="CY109" s="116">
        <f t="shared" si="400"/>
        <v>0</v>
      </c>
      <c r="CZ109" s="116">
        <f t="shared" si="400"/>
        <v>0</v>
      </c>
      <c r="DA109" s="116">
        <f t="shared" si="400"/>
        <v>0</v>
      </c>
      <c r="DB109" s="116">
        <f t="shared" si="400"/>
        <v>0</v>
      </c>
      <c r="DC109" s="116">
        <f t="shared" si="400"/>
        <v>0</v>
      </c>
      <c r="DD109" s="116">
        <f t="shared" si="400"/>
        <v>0</v>
      </c>
      <c r="DE109" s="116">
        <f t="shared" si="400"/>
        <v>0</v>
      </c>
      <c r="DF109" s="116">
        <f t="shared" si="400"/>
        <v>0</v>
      </c>
      <c r="DG109" s="116">
        <f t="shared" si="400"/>
        <v>0</v>
      </c>
    </row>
    <row r="110" spans="1:111" x14ac:dyDescent="0.3">
      <c r="B110" s="1" t="s">
        <v>333</v>
      </c>
      <c r="C110" s="1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O110" s="52"/>
      <c r="P110" s="116"/>
      <c r="Q110" s="116"/>
      <c r="R110" s="116"/>
      <c r="S110" s="116"/>
      <c r="T110" s="116"/>
      <c r="U110" s="116"/>
      <c r="V110" s="116"/>
      <c r="W110" s="116">
        <v>0</v>
      </c>
      <c r="X110" s="116">
        <v>0</v>
      </c>
      <c r="Y110" s="116">
        <v>0</v>
      </c>
      <c r="Z110" s="116">
        <v>0</v>
      </c>
      <c r="AA110" s="116">
        <v>0</v>
      </c>
      <c r="AB110" s="116">
        <v>-46.73</v>
      </c>
      <c r="AC110" s="116">
        <v>-48.27</v>
      </c>
      <c r="AD110" s="116">
        <v>-50.63</v>
      </c>
      <c r="AE110" s="116">
        <v>37.75</v>
      </c>
      <c r="AF110" s="116">
        <v>22.17</v>
      </c>
      <c r="AG110" s="116">
        <v>90.96</v>
      </c>
      <c r="AH110" s="116">
        <v>88.15</v>
      </c>
      <c r="AI110" s="116">
        <v>131.29</v>
      </c>
      <c r="AJ110" s="116">
        <v>130.43</v>
      </c>
      <c r="AK110" s="490">
        <v>3.38</v>
      </c>
      <c r="AL110" s="602">
        <f t="shared" si="398"/>
        <v>3.38</v>
      </c>
      <c r="AM110" s="270">
        <f t="shared" ref="AM110:BO110" si="401">AL110</f>
        <v>3.38</v>
      </c>
      <c r="AN110" s="116">
        <f t="shared" si="401"/>
        <v>3.38</v>
      </c>
      <c r="AO110" s="116">
        <f t="shared" si="401"/>
        <v>3.38</v>
      </c>
      <c r="AP110" s="116">
        <f t="shared" si="401"/>
        <v>3.38</v>
      </c>
      <c r="AQ110" s="116">
        <f t="shared" si="401"/>
        <v>3.38</v>
      </c>
      <c r="AR110" s="116">
        <f t="shared" si="401"/>
        <v>3.38</v>
      </c>
      <c r="AS110" s="116">
        <f t="shared" si="401"/>
        <v>3.38</v>
      </c>
      <c r="AT110" s="116">
        <f t="shared" si="401"/>
        <v>3.38</v>
      </c>
      <c r="AU110" s="116">
        <f t="shared" si="401"/>
        <v>3.38</v>
      </c>
      <c r="AV110" s="116">
        <f t="shared" si="401"/>
        <v>3.38</v>
      </c>
      <c r="AW110" s="116">
        <f t="shared" si="401"/>
        <v>3.38</v>
      </c>
      <c r="AX110" s="116">
        <f t="shared" si="401"/>
        <v>3.38</v>
      </c>
      <c r="AY110" s="270">
        <f t="shared" si="401"/>
        <v>3.38</v>
      </c>
      <c r="AZ110" s="116">
        <f t="shared" si="401"/>
        <v>3.38</v>
      </c>
      <c r="BA110" s="116">
        <f t="shared" si="401"/>
        <v>3.38</v>
      </c>
      <c r="BB110" s="116">
        <f t="shared" si="401"/>
        <v>3.38</v>
      </c>
      <c r="BC110" s="116">
        <f t="shared" si="401"/>
        <v>3.38</v>
      </c>
      <c r="BD110" s="116">
        <f t="shared" si="401"/>
        <v>3.38</v>
      </c>
      <c r="BE110" s="116">
        <f t="shared" si="401"/>
        <v>3.38</v>
      </c>
      <c r="BF110" s="116">
        <f t="shared" si="401"/>
        <v>3.38</v>
      </c>
      <c r="BG110" s="116">
        <f t="shared" si="401"/>
        <v>3.38</v>
      </c>
      <c r="BH110" s="116">
        <f t="shared" si="401"/>
        <v>3.38</v>
      </c>
      <c r="BI110" s="116">
        <f t="shared" si="401"/>
        <v>3.38</v>
      </c>
      <c r="BJ110" s="116">
        <f t="shared" si="401"/>
        <v>3.38</v>
      </c>
      <c r="BK110" s="270">
        <f t="shared" si="401"/>
        <v>3.38</v>
      </c>
      <c r="BL110" s="116">
        <f t="shared" si="401"/>
        <v>3.38</v>
      </c>
      <c r="BM110" s="116">
        <f t="shared" si="401"/>
        <v>3.38</v>
      </c>
      <c r="BN110" s="116">
        <f t="shared" si="401"/>
        <v>3.38</v>
      </c>
      <c r="BO110" s="116">
        <f t="shared" si="401"/>
        <v>3.38</v>
      </c>
      <c r="BP110" s="116">
        <f t="shared" ref="BP110:CU110" si="402">BO110</f>
        <v>3.38</v>
      </c>
      <c r="BQ110" s="116">
        <f t="shared" si="402"/>
        <v>3.38</v>
      </c>
      <c r="BR110" s="116">
        <f t="shared" si="402"/>
        <v>3.38</v>
      </c>
      <c r="BS110" s="116">
        <f t="shared" si="402"/>
        <v>3.38</v>
      </c>
      <c r="BT110" s="116">
        <f t="shared" si="402"/>
        <v>3.38</v>
      </c>
      <c r="BU110" s="116">
        <f t="shared" si="402"/>
        <v>3.38</v>
      </c>
      <c r="BV110" s="116">
        <f t="shared" si="402"/>
        <v>3.38</v>
      </c>
      <c r="BW110" s="270">
        <f t="shared" si="402"/>
        <v>3.38</v>
      </c>
      <c r="BX110" s="116">
        <f t="shared" si="402"/>
        <v>3.38</v>
      </c>
      <c r="BY110" s="116">
        <f t="shared" si="402"/>
        <v>3.38</v>
      </c>
      <c r="BZ110" s="116">
        <f t="shared" si="402"/>
        <v>3.38</v>
      </c>
      <c r="CA110" s="116">
        <f t="shared" si="402"/>
        <v>3.38</v>
      </c>
      <c r="CB110" s="116">
        <f t="shared" si="402"/>
        <v>3.38</v>
      </c>
      <c r="CC110" s="116">
        <f t="shared" si="402"/>
        <v>3.38</v>
      </c>
      <c r="CD110" s="116">
        <f t="shared" si="402"/>
        <v>3.38</v>
      </c>
      <c r="CE110" s="116">
        <f t="shared" si="402"/>
        <v>3.38</v>
      </c>
      <c r="CF110" s="116">
        <f t="shared" si="402"/>
        <v>3.38</v>
      </c>
      <c r="CG110" s="116">
        <f t="shared" si="402"/>
        <v>3.38</v>
      </c>
      <c r="CH110" s="116">
        <f t="shared" si="402"/>
        <v>3.38</v>
      </c>
      <c r="CI110" s="270">
        <f t="shared" si="402"/>
        <v>3.38</v>
      </c>
      <c r="CJ110" s="116">
        <f t="shared" si="402"/>
        <v>3.38</v>
      </c>
      <c r="CK110" s="116">
        <f t="shared" si="402"/>
        <v>3.38</v>
      </c>
      <c r="CL110" s="116">
        <f t="shared" si="402"/>
        <v>3.38</v>
      </c>
      <c r="CM110" s="116">
        <f t="shared" si="402"/>
        <v>3.38</v>
      </c>
      <c r="CN110" s="116">
        <f t="shared" si="402"/>
        <v>3.38</v>
      </c>
      <c r="CO110" s="116">
        <f t="shared" si="402"/>
        <v>3.38</v>
      </c>
      <c r="CP110" s="116">
        <f t="shared" si="402"/>
        <v>3.38</v>
      </c>
      <c r="CQ110" s="116">
        <f t="shared" si="402"/>
        <v>3.38</v>
      </c>
      <c r="CR110" s="116">
        <f t="shared" si="402"/>
        <v>3.38</v>
      </c>
      <c r="CS110" s="116">
        <f t="shared" si="402"/>
        <v>3.38</v>
      </c>
      <c r="CT110" s="116">
        <f t="shared" si="402"/>
        <v>3.38</v>
      </c>
      <c r="CU110" s="270">
        <f t="shared" si="402"/>
        <v>3.38</v>
      </c>
      <c r="CV110" s="116">
        <f t="shared" ref="CV110:DG110" si="403">CU110</f>
        <v>3.38</v>
      </c>
      <c r="CW110" s="116">
        <f t="shared" si="403"/>
        <v>3.38</v>
      </c>
      <c r="CX110" s="116">
        <f t="shared" si="403"/>
        <v>3.38</v>
      </c>
      <c r="CY110" s="116">
        <f t="shared" si="403"/>
        <v>3.38</v>
      </c>
      <c r="CZ110" s="116">
        <f t="shared" si="403"/>
        <v>3.38</v>
      </c>
      <c r="DA110" s="116">
        <f t="shared" si="403"/>
        <v>3.38</v>
      </c>
      <c r="DB110" s="116">
        <f t="shared" si="403"/>
        <v>3.38</v>
      </c>
      <c r="DC110" s="116">
        <f t="shared" si="403"/>
        <v>3.38</v>
      </c>
      <c r="DD110" s="116">
        <f t="shared" si="403"/>
        <v>3.38</v>
      </c>
      <c r="DE110" s="116">
        <f t="shared" si="403"/>
        <v>3.38</v>
      </c>
      <c r="DF110" s="116">
        <f t="shared" si="403"/>
        <v>3.38</v>
      </c>
      <c r="DG110" s="116">
        <f t="shared" si="403"/>
        <v>3.38</v>
      </c>
    </row>
    <row r="111" spans="1:111" hidden="1" x14ac:dyDescent="0.3">
      <c r="B111" s="1" t="s">
        <v>238</v>
      </c>
      <c r="C111" s="1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O111" s="52"/>
      <c r="P111" s="116"/>
      <c r="Q111" s="116"/>
      <c r="R111" s="116"/>
      <c r="S111" s="116"/>
      <c r="T111" s="116"/>
      <c r="U111" s="116"/>
      <c r="V111" s="116"/>
      <c r="W111" s="116">
        <v>0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490">
        <v>0</v>
      </c>
      <c r="AL111" s="602">
        <f t="shared" si="398"/>
        <v>0</v>
      </c>
      <c r="AM111" s="270">
        <f t="shared" ref="AM111:BO111" si="404">AL111</f>
        <v>0</v>
      </c>
      <c r="AN111" s="116">
        <f t="shared" si="404"/>
        <v>0</v>
      </c>
      <c r="AO111" s="116">
        <f t="shared" si="404"/>
        <v>0</v>
      </c>
      <c r="AP111" s="116">
        <f t="shared" si="404"/>
        <v>0</v>
      </c>
      <c r="AQ111" s="116">
        <f t="shared" si="404"/>
        <v>0</v>
      </c>
      <c r="AR111" s="116">
        <f t="shared" si="404"/>
        <v>0</v>
      </c>
      <c r="AS111" s="116">
        <f t="shared" si="404"/>
        <v>0</v>
      </c>
      <c r="AT111" s="116">
        <f t="shared" si="404"/>
        <v>0</v>
      </c>
      <c r="AU111" s="116">
        <f t="shared" si="404"/>
        <v>0</v>
      </c>
      <c r="AV111" s="116">
        <f t="shared" si="404"/>
        <v>0</v>
      </c>
      <c r="AW111" s="116">
        <f t="shared" si="404"/>
        <v>0</v>
      </c>
      <c r="AX111" s="116">
        <f t="shared" si="404"/>
        <v>0</v>
      </c>
      <c r="AY111" s="270">
        <f t="shared" si="404"/>
        <v>0</v>
      </c>
      <c r="AZ111" s="116">
        <f t="shared" si="404"/>
        <v>0</v>
      </c>
      <c r="BA111" s="116">
        <f t="shared" si="404"/>
        <v>0</v>
      </c>
      <c r="BB111" s="116">
        <f t="shared" si="404"/>
        <v>0</v>
      </c>
      <c r="BC111" s="116">
        <f t="shared" si="404"/>
        <v>0</v>
      </c>
      <c r="BD111" s="116">
        <f t="shared" si="404"/>
        <v>0</v>
      </c>
      <c r="BE111" s="116">
        <f t="shared" si="404"/>
        <v>0</v>
      </c>
      <c r="BF111" s="116">
        <f t="shared" si="404"/>
        <v>0</v>
      </c>
      <c r="BG111" s="116">
        <f t="shared" si="404"/>
        <v>0</v>
      </c>
      <c r="BH111" s="116">
        <f t="shared" si="404"/>
        <v>0</v>
      </c>
      <c r="BI111" s="116">
        <f t="shared" si="404"/>
        <v>0</v>
      </c>
      <c r="BJ111" s="116">
        <f t="shared" si="404"/>
        <v>0</v>
      </c>
      <c r="BK111" s="270">
        <f t="shared" si="404"/>
        <v>0</v>
      </c>
      <c r="BL111" s="116">
        <f t="shared" si="404"/>
        <v>0</v>
      </c>
      <c r="BM111" s="116">
        <f t="shared" si="404"/>
        <v>0</v>
      </c>
      <c r="BN111" s="116">
        <f t="shared" si="404"/>
        <v>0</v>
      </c>
      <c r="BO111" s="116">
        <f t="shared" si="404"/>
        <v>0</v>
      </c>
      <c r="BP111" s="116">
        <f t="shared" ref="BP111:CU111" si="405">BO111</f>
        <v>0</v>
      </c>
      <c r="BQ111" s="116">
        <f t="shared" si="405"/>
        <v>0</v>
      </c>
      <c r="BR111" s="116">
        <f t="shared" si="405"/>
        <v>0</v>
      </c>
      <c r="BS111" s="116">
        <f t="shared" si="405"/>
        <v>0</v>
      </c>
      <c r="BT111" s="116">
        <f t="shared" si="405"/>
        <v>0</v>
      </c>
      <c r="BU111" s="116">
        <f t="shared" si="405"/>
        <v>0</v>
      </c>
      <c r="BV111" s="116">
        <f t="shared" si="405"/>
        <v>0</v>
      </c>
      <c r="BW111" s="270">
        <f t="shared" si="405"/>
        <v>0</v>
      </c>
      <c r="BX111" s="116">
        <f t="shared" si="405"/>
        <v>0</v>
      </c>
      <c r="BY111" s="116">
        <f t="shared" si="405"/>
        <v>0</v>
      </c>
      <c r="BZ111" s="116">
        <f t="shared" si="405"/>
        <v>0</v>
      </c>
      <c r="CA111" s="116">
        <f t="shared" si="405"/>
        <v>0</v>
      </c>
      <c r="CB111" s="116">
        <f t="shared" si="405"/>
        <v>0</v>
      </c>
      <c r="CC111" s="116">
        <f t="shared" si="405"/>
        <v>0</v>
      </c>
      <c r="CD111" s="116">
        <f t="shared" si="405"/>
        <v>0</v>
      </c>
      <c r="CE111" s="116">
        <f t="shared" si="405"/>
        <v>0</v>
      </c>
      <c r="CF111" s="116">
        <f t="shared" si="405"/>
        <v>0</v>
      </c>
      <c r="CG111" s="116">
        <f t="shared" si="405"/>
        <v>0</v>
      </c>
      <c r="CH111" s="116">
        <f t="shared" si="405"/>
        <v>0</v>
      </c>
      <c r="CI111" s="270">
        <f t="shared" si="405"/>
        <v>0</v>
      </c>
      <c r="CJ111" s="116">
        <f t="shared" si="405"/>
        <v>0</v>
      </c>
      <c r="CK111" s="116">
        <f t="shared" si="405"/>
        <v>0</v>
      </c>
      <c r="CL111" s="116">
        <f t="shared" si="405"/>
        <v>0</v>
      </c>
      <c r="CM111" s="116">
        <f t="shared" si="405"/>
        <v>0</v>
      </c>
      <c r="CN111" s="116">
        <f t="shared" si="405"/>
        <v>0</v>
      </c>
      <c r="CO111" s="116">
        <f t="shared" si="405"/>
        <v>0</v>
      </c>
      <c r="CP111" s="116">
        <f t="shared" si="405"/>
        <v>0</v>
      </c>
      <c r="CQ111" s="116">
        <f t="shared" si="405"/>
        <v>0</v>
      </c>
      <c r="CR111" s="116">
        <f t="shared" si="405"/>
        <v>0</v>
      </c>
      <c r="CS111" s="116">
        <f t="shared" si="405"/>
        <v>0</v>
      </c>
      <c r="CT111" s="116">
        <f t="shared" si="405"/>
        <v>0</v>
      </c>
      <c r="CU111" s="270">
        <f t="shared" si="405"/>
        <v>0</v>
      </c>
      <c r="CV111" s="116">
        <f t="shared" ref="CV111:DG111" si="406">CU111</f>
        <v>0</v>
      </c>
      <c r="CW111" s="116">
        <f t="shared" si="406"/>
        <v>0</v>
      </c>
      <c r="CX111" s="116">
        <f t="shared" si="406"/>
        <v>0</v>
      </c>
      <c r="CY111" s="116">
        <f t="shared" si="406"/>
        <v>0</v>
      </c>
      <c r="CZ111" s="116">
        <f t="shared" si="406"/>
        <v>0</v>
      </c>
      <c r="DA111" s="116">
        <f t="shared" si="406"/>
        <v>0</v>
      </c>
      <c r="DB111" s="116">
        <f t="shared" si="406"/>
        <v>0</v>
      </c>
      <c r="DC111" s="116">
        <f t="shared" si="406"/>
        <v>0</v>
      </c>
      <c r="DD111" s="116">
        <f t="shared" si="406"/>
        <v>0</v>
      </c>
      <c r="DE111" s="116">
        <f t="shared" si="406"/>
        <v>0</v>
      </c>
      <c r="DF111" s="116">
        <f t="shared" si="406"/>
        <v>0</v>
      </c>
      <c r="DG111" s="116">
        <f t="shared" si="406"/>
        <v>0</v>
      </c>
    </row>
    <row r="112" spans="1:111" hidden="1" x14ac:dyDescent="0.3">
      <c r="B112" s="1" t="s">
        <v>239</v>
      </c>
      <c r="C112" s="1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O112" s="52"/>
      <c r="P112" s="116"/>
      <c r="Q112" s="116"/>
      <c r="R112" s="116"/>
      <c r="S112" s="116"/>
      <c r="T112" s="116"/>
      <c r="U112" s="116"/>
      <c r="V112" s="116"/>
      <c r="W112" s="116">
        <v>0</v>
      </c>
      <c r="X112" s="116">
        <v>0</v>
      </c>
      <c r="Y112" s="116">
        <v>0</v>
      </c>
      <c r="Z112" s="116">
        <v>0</v>
      </c>
      <c r="AA112" s="116">
        <v>0</v>
      </c>
      <c r="AB112" s="116">
        <v>0</v>
      </c>
      <c r="AC112" s="116">
        <v>0</v>
      </c>
      <c r="AD112" s="116">
        <v>0</v>
      </c>
      <c r="AE112" s="116">
        <v>0</v>
      </c>
      <c r="AF112" s="116">
        <v>0</v>
      </c>
      <c r="AG112" s="116">
        <v>0</v>
      </c>
      <c r="AH112" s="116">
        <v>0</v>
      </c>
      <c r="AI112" s="116">
        <v>0</v>
      </c>
      <c r="AJ112" s="116">
        <v>0</v>
      </c>
      <c r="AK112" s="490">
        <v>0</v>
      </c>
      <c r="AL112" s="602">
        <f t="shared" si="398"/>
        <v>0</v>
      </c>
      <c r="AM112" s="270">
        <f t="shared" ref="AM112:BO112" si="407">AL112</f>
        <v>0</v>
      </c>
      <c r="AN112" s="116">
        <f t="shared" si="407"/>
        <v>0</v>
      </c>
      <c r="AO112" s="116">
        <f t="shared" si="407"/>
        <v>0</v>
      </c>
      <c r="AP112" s="116">
        <f t="shared" si="407"/>
        <v>0</v>
      </c>
      <c r="AQ112" s="116">
        <f t="shared" si="407"/>
        <v>0</v>
      </c>
      <c r="AR112" s="116">
        <f t="shared" si="407"/>
        <v>0</v>
      </c>
      <c r="AS112" s="116">
        <f t="shared" si="407"/>
        <v>0</v>
      </c>
      <c r="AT112" s="116">
        <f t="shared" si="407"/>
        <v>0</v>
      </c>
      <c r="AU112" s="116">
        <f t="shared" si="407"/>
        <v>0</v>
      </c>
      <c r="AV112" s="116">
        <f t="shared" si="407"/>
        <v>0</v>
      </c>
      <c r="AW112" s="116">
        <f t="shared" si="407"/>
        <v>0</v>
      </c>
      <c r="AX112" s="116">
        <f t="shared" si="407"/>
        <v>0</v>
      </c>
      <c r="AY112" s="270">
        <f t="shared" si="407"/>
        <v>0</v>
      </c>
      <c r="AZ112" s="116">
        <f t="shared" si="407"/>
        <v>0</v>
      </c>
      <c r="BA112" s="116">
        <f t="shared" si="407"/>
        <v>0</v>
      </c>
      <c r="BB112" s="116">
        <f t="shared" si="407"/>
        <v>0</v>
      </c>
      <c r="BC112" s="116">
        <f t="shared" si="407"/>
        <v>0</v>
      </c>
      <c r="BD112" s="116">
        <f t="shared" si="407"/>
        <v>0</v>
      </c>
      <c r="BE112" s="116">
        <f t="shared" si="407"/>
        <v>0</v>
      </c>
      <c r="BF112" s="116">
        <f t="shared" si="407"/>
        <v>0</v>
      </c>
      <c r="BG112" s="116">
        <f t="shared" si="407"/>
        <v>0</v>
      </c>
      <c r="BH112" s="116">
        <f t="shared" si="407"/>
        <v>0</v>
      </c>
      <c r="BI112" s="116">
        <f t="shared" si="407"/>
        <v>0</v>
      </c>
      <c r="BJ112" s="116">
        <f t="shared" si="407"/>
        <v>0</v>
      </c>
      <c r="BK112" s="270">
        <f t="shared" si="407"/>
        <v>0</v>
      </c>
      <c r="BL112" s="116">
        <f t="shared" si="407"/>
        <v>0</v>
      </c>
      <c r="BM112" s="116">
        <f t="shared" si="407"/>
        <v>0</v>
      </c>
      <c r="BN112" s="116">
        <f t="shared" si="407"/>
        <v>0</v>
      </c>
      <c r="BO112" s="116">
        <f t="shared" si="407"/>
        <v>0</v>
      </c>
      <c r="BP112" s="116">
        <f t="shared" ref="BP112:CU112" si="408">BO112</f>
        <v>0</v>
      </c>
      <c r="BQ112" s="116">
        <f t="shared" si="408"/>
        <v>0</v>
      </c>
      <c r="BR112" s="116">
        <f t="shared" si="408"/>
        <v>0</v>
      </c>
      <c r="BS112" s="116">
        <f t="shared" si="408"/>
        <v>0</v>
      </c>
      <c r="BT112" s="116">
        <f t="shared" si="408"/>
        <v>0</v>
      </c>
      <c r="BU112" s="116">
        <f t="shared" si="408"/>
        <v>0</v>
      </c>
      <c r="BV112" s="116">
        <f t="shared" si="408"/>
        <v>0</v>
      </c>
      <c r="BW112" s="270">
        <f t="shared" si="408"/>
        <v>0</v>
      </c>
      <c r="BX112" s="116">
        <f t="shared" si="408"/>
        <v>0</v>
      </c>
      <c r="BY112" s="116">
        <f t="shared" si="408"/>
        <v>0</v>
      </c>
      <c r="BZ112" s="116">
        <f t="shared" si="408"/>
        <v>0</v>
      </c>
      <c r="CA112" s="116">
        <f t="shared" si="408"/>
        <v>0</v>
      </c>
      <c r="CB112" s="116">
        <f t="shared" si="408"/>
        <v>0</v>
      </c>
      <c r="CC112" s="116">
        <f t="shared" si="408"/>
        <v>0</v>
      </c>
      <c r="CD112" s="116">
        <f t="shared" si="408"/>
        <v>0</v>
      </c>
      <c r="CE112" s="116">
        <f t="shared" si="408"/>
        <v>0</v>
      </c>
      <c r="CF112" s="116">
        <f t="shared" si="408"/>
        <v>0</v>
      </c>
      <c r="CG112" s="116">
        <f t="shared" si="408"/>
        <v>0</v>
      </c>
      <c r="CH112" s="116">
        <f t="shared" si="408"/>
        <v>0</v>
      </c>
      <c r="CI112" s="270">
        <f t="shared" si="408"/>
        <v>0</v>
      </c>
      <c r="CJ112" s="116">
        <f t="shared" si="408"/>
        <v>0</v>
      </c>
      <c r="CK112" s="116">
        <f t="shared" si="408"/>
        <v>0</v>
      </c>
      <c r="CL112" s="116">
        <f t="shared" si="408"/>
        <v>0</v>
      </c>
      <c r="CM112" s="116">
        <f t="shared" si="408"/>
        <v>0</v>
      </c>
      <c r="CN112" s="116">
        <f t="shared" si="408"/>
        <v>0</v>
      </c>
      <c r="CO112" s="116">
        <f t="shared" si="408"/>
        <v>0</v>
      </c>
      <c r="CP112" s="116">
        <f t="shared" si="408"/>
        <v>0</v>
      </c>
      <c r="CQ112" s="116">
        <f t="shared" si="408"/>
        <v>0</v>
      </c>
      <c r="CR112" s="116">
        <f t="shared" si="408"/>
        <v>0</v>
      </c>
      <c r="CS112" s="116">
        <f t="shared" si="408"/>
        <v>0</v>
      </c>
      <c r="CT112" s="116">
        <f t="shared" si="408"/>
        <v>0</v>
      </c>
      <c r="CU112" s="270">
        <f t="shared" si="408"/>
        <v>0</v>
      </c>
      <c r="CV112" s="116">
        <f t="shared" ref="CV112:DG112" si="409">CU112</f>
        <v>0</v>
      </c>
      <c r="CW112" s="116">
        <f t="shared" si="409"/>
        <v>0</v>
      </c>
      <c r="CX112" s="116">
        <f t="shared" si="409"/>
        <v>0</v>
      </c>
      <c r="CY112" s="116">
        <f t="shared" si="409"/>
        <v>0</v>
      </c>
      <c r="CZ112" s="116">
        <f t="shared" si="409"/>
        <v>0</v>
      </c>
      <c r="DA112" s="116">
        <f t="shared" si="409"/>
        <v>0</v>
      </c>
      <c r="DB112" s="116">
        <f t="shared" si="409"/>
        <v>0</v>
      </c>
      <c r="DC112" s="116">
        <f t="shared" si="409"/>
        <v>0</v>
      </c>
      <c r="DD112" s="116">
        <f t="shared" si="409"/>
        <v>0</v>
      </c>
      <c r="DE112" s="116">
        <f t="shared" si="409"/>
        <v>0</v>
      </c>
      <c r="DF112" s="116">
        <f t="shared" si="409"/>
        <v>0</v>
      </c>
      <c r="DG112" s="116">
        <f t="shared" si="409"/>
        <v>0</v>
      </c>
    </row>
    <row r="113" spans="1:111" hidden="1" x14ac:dyDescent="0.3">
      <c r="B113" s="1" t="s">
        <v>240</v>
      </c>
      <c r="C113" s="1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O113" s="52"/>
      <c r="P113" s="116"/>
      <c r="Q113" s="116"/>
      <c r="R113" s="116"/>
      <c r="S113" s="116"/>
      <c r="T113" s="116"/>
      <c r="U113" s="116"/>
      <c r="V113" s="116"/>
      <c r="W113" s="116">
        <v>0</v>
      </c>
      <c r="X113" s="116">
        <v>0</v>
      </c>
      <c r="Y113" s="116">
        <v>0</v>
      </c>
      <c r="Z113" s="116">
        <v>0</v>
      </c>
      <c r="AA113" s="116">
        <v>0</v>
      </c>
      <c r="AB113" s="116">
        <v>0</v>
      </c>
      <c r="AC113" s="116">
        <v>0</v>
      </c>
      <c r="AD113" s="116">
        <v>0</v>
      </c>
      <c r="AE113" s="116">
        <v>0</v>
      </c>
      <c r="AF113" s="116">
        <v>0</v>
      </c>
      <c r="AG113" s="116">
        <v>0</v>
      </c>
      <c r="AH113" s="116">
        <v>0</v>
      </c>
      <c r="AI113" s="116">
        <v>0</v>
      </c>
      <c r="AJ113" s="116">
        <v>0</v>
      </c>
      <c r="AK113" s="490">
        <v>0</v>
      </c>
      <c r="AL113" s="602">
        <f t="shared" si="398"/>
        <v>0</v>
      </c>
      <c r="AM113" s="270">
        <f t="shared" ref="AM113:BO113" si="410">AL113</f>
        <v>0</v>
      </c>
      <c r="AN113" s="116">
        <f t="shared" si="410"/>
        <v>0</v>
      </c>
      <c r="AO113" s="116">
        <f t="shared" si="410"/>
        <v>0</v>
      </c>
      <c r="AP113" s="116">
        <f t="shared" si="410"/>
        <v>0</v>
      </c>
      <c r="AQ113" s="116">
        <f t="shared" si="410"/>
        <v>0</v>
      </c>
      <c r="AR113" s="116">
        <f t="shared" si="410"/>
        <v>0</v>
      </c>
      <c r="AS113" s="116">
        <f t="shared" si="410"/>
        <v>0</v>
      </c>
      <c r="AT113" s="116">
        <f t="shared" si="410"/>
        <v>0</v>
      </c>
      <c r="AU113" s="116">
        <f t="shared" si="410"/>
        <v>0</v>
      </c>
      <c r="AV113" s="116">
        <f t="shared" si="410"/>
        <v>0</v>
      </c>
      <c r="AW113" s="116">
        <f t="shared" si="410"/>
        <v>0</v>
      </c>
      <c r="AX113" s="116">
        <f t="shared" si="410"/>
        <v>0</v>
      </c>
      <c r="AY113" s="270">
        <f t="shared" si="410"/>
        <v>0</v>
      </c>
      <c r="AZ113" s="116">
        <f t="shared" si="410"/>
        <v>0</v>
      </c>
      <c r="BA113" s="116">
        <f t="shared" si="410"/>
        <v>0</v>
      </c>
      <c r="BB113" s="116">
        <f t="shared" si="410"/>
        <v>0</v>
      </c>
      <c r="BC113" s="116">
        <f t="shared" si="410"/>
        <v>0</v>
      </c>
      <c r="BD113" s="116">
        <f t="shared" si="410"/>
        <v>0</v>
      </c>
      <c r="BE113" s="116">
        <f t="shared" si="410"/>
        <v>0</v>
      </c>
      <c r="BF113" s="116">
        <f t="shared" si="410"/>
        <v>0</v>
      </c>
      <c r="BG113" s="116">
        <f t="shared" si="410"/>
        <v>0</v>
      </c>
      <c r="BH113" s="116">
        <f t="shared" si="410"/>
        <v>0</v>
      </c>
      <c r="BI113" s="116">
        <f t="shared" si="410"/>
        <v>0</v>
      </c>
      <c r="BJ113" s="116">
        <f t="shared" si="410"/>
        <v>0</v>
      </c>
      <c r="BK113" s="270">
        <f t="shared" si="410"/>
        <v>0</v>
      </c>
      <c r="BL113" s="116">
        <f t="shared" si="410"/>
        <v>0</v>
      </c>
      <c r="BM113" s="116">
        <f t="shared" si="410"/>
        <v>0</v>
      </c>
      <c r="BN113" s="116">
        <f t="shared" si="410"/>
        <v>0</v>
      </c>
      <c r="BO113" s="116">
        <f t="shared" si="410"/>
        <v>0</v>
      </c>
      <c r="BP113" s="116">
        <f t="shared" ref="BP113:CU113" si="411">BO113</f>
        <v>0</v>
      </c>
      <c r="BQ113" s="116">
        <f t="shared" si="411"/>
        <v>0</v>
      </c>
      <c r="BR113" s="116">
        <f t="shared" si="411"/>
        <v>0</v>
      </c>
      <c r="BS113" s="116">
        <f t="shared" si="411"/>
        <v>0</v>
      </c>
      <c r="BT113" s="116">
        <f t="shared" si="411"/>
        <v>0</v>
      </c>
      <c r="BU113" s="116">
        <f t="shared" si="411"/>
        <v>0</v>
      </c>
      <c r="BV113" s="116">
        <f t="shared" si="411"/>
        <v>0</v>
      </c>
      <c r="BW113" s="270">
        <f t="shared" si="411"/>
        <v>0</v>
      </c>
      <c r="BX113" s="116">
        <f t="shared" si="411"/>
        <v>0</v>
      </c>
      <c r="BY113" s="116">
        <f t="shared" si="411"/>
        <v>0</v>
      </c>
      <c r="BZ113" s="116">
        <f t="shared" si="411"/>
        <v>0</v>
      </c>
      <c r="CA113" s="116">
        <f t="shared" si="411"/>
        <v>0</v>
      </c>
      <c r="CB113" s="116">
        <f t="shared" si="411"/>
        <v>0</v>
      </c>
      <c r="CC113" s="116">
        <f t="shared" si="411"/>
        <v>0</v>
      </c>
      <c r="CD113" s="116">
        <f t="shared" si="411"/>
        <v>0</v>
      </c>
      <c r="CE113" s="116">
        <f t="shared" si="411"/>
        <v>0</v>
      </c>
      <c r="CF113" s="116">
        <f t="shared" si="411"/>
        <v>0</v>
      </c>
      <c r="CG113" s="116">
        <f t="shared" si="411"/>
        <v>0</v>
      </c>
      <c r="CH113" s="116">
        <f t="shared" si="411"/>
        <v>0</v>
      </c>
      <c r="CI113" s="270">
        <f t="shared" si="411"/>
        <v>0</v>
      </c>
      <c r="CJ113" s="116">
        <f t="shared" si="411"/>
        <v>0</v>
      </c>
      <c r="CK113" s="116">
        <f t="shared" si="411"/>
        <v>0</v>
      </c>
      <c r="CL113" s="116">
        <f t="shared" si="411"/>
        <v>0</v>
      </c>
      <c r="CM113" s="116">
        <f t="shared" si="411"/>
        <v>0</v>
      </c>
      <c r="CN113" s="116">
        <f t="shared" si="411"/>
        <v>0</v>
      </c>
      <c r="CO113" s="116">
        <f t="shared" si="411"/>
        <v>0</v>
      </c>
      <c r="CP113" s="116">
        <f t="shared" si="411"/>
        <v>0</v>
      </c>
      <c r="CQ113" s="116">
        <f t="shared" si="411"/>
        <v>0</v>
      </c>
      <c r="CR113" s="116">
        <f t="shared" si="411"/>
        <v>0</v>
      </c>
      <c r="CS113" s="116">
        <f t="shared" si="411"/>
        <v>0</v>
      </c>
      <c r="CT113" s="116">
        <f t="shared" si="411"/>
        <v>0</v>
      </c>
      <c r="CU113" s="270">
        <f t="shared" si="411"/>
        <v>0</v>
      </c>
      <c r="CV113" s="116">
        <f t="shared" ref="CV113:DG113" si="412">CU113</f>
        <v>0</v>
      </c>
      <c r="CW113" s="116">
        <f t="shared" si="412"/>
        <v>0</v>
      </c>
      <c r="CX113" s="116">
        <f t="shared" si="412"/>
        <v>0</v>
      </c>
      <c r="CY113" s="116">
        <f t="shared" si="412"/>
        <v>0</v>
      </c>
      <c r="CZ113" s="116">
        <f t="shared" si="412"/>
        <v>0</v>
      </c>
      <c r="DA113" s="116">
        <f t="shared" si="412"/>
        <v>0</v>
      </c>
      <c r="DB113" s="116">
        <f t="shared" si="412"/>
        <v>0</v>
      </c>
      <c r="DC113" s="116">
        <f t="shared" si="412"/>
        <v>0</v>
      </c>
      <c r="DD113" s="116">
        <f t="shared" si="412"/>
        <v>0</v>
      </c>
      <c r="DE113" s="116">
        <f t="shared" si="412"/>
        <v>0</v>
      </c>
      <c r="DF113" s="116">
        <f t="shared" si="412"/>
        <v>0</v>
      </c>
      <c r="DG113" s="116">
        <f t="shared" si="412"/>
        <v>0</v>
      </c>
    </row>
    <row r="114" spans="1:111" hidden="1" x14ac:dyDescent="0.3">
      <c r="B114" s="1" t="s">
        <v>241</v>
      </c>
      <c r="C114" s="1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O114" s="52"/>
      <c r="P114" s="116"/>
      <c r="Q114" s="116"/>
      <c r="R114" s="116"/>
      <c r="S114" s="116"/>
      <c r="T114" s="116"/>
      <c r="U114" s="116"/>
      <c r="V114" s="116"/>
      <c r="W114" s="116">
        <v>0</v>
      </c>
      <c r="X114" s="116">
        <v>0</v>
      </c>
      <c r="Y114" s="116">
        <v>0</v>
      </c>
      <c r="Z114" s="116">
        <v>0</v>
      </c>
      <c r="AA114" s="116">
        <v>0</v>
      </c>
      <c r="AB114" s="116">
        <v>0</v>
      </c>
      <c r="AC114" s="116">
        <v>0</v>
      </c>
      <c r="AD114" s="116">
        <v>0</v>
      </c>
      <c r="AE114" s="116">
        <v>0</v>
      </c>
      <c r="AF114" s="116">
        <v>0</v>
      </c>
      <c r="AG114" s="116">
        <v>0</v>
      </c>
      <c r="AH114" s="116">
        <v>0</v>
      </c>
      <c r="AI114" s="116">
        <v>0</v>
      </c>
      <c r="AJ114" s="116">
        <v>0</v>
      </c>
      <c r="AK114" s="490">
        <v>0</v>
      </c>
      <c r="AL114" s="602">
        <f t="shared" si="398"/>
        <v>0</v>
      </c>
      <c r="AM114" s="270">
        <f t="shared" ref="AM114:BO114" si="413">AL114</f>
        <v>0</v>
      </c>
      <c r="AN114" s="116">
        <f t="shared" si="413"/>
        <v>0</v>
      </c>
      <c r="AO114" s="116">
        <f t="shared" si="413"/>
        <v>0</v>
      </c>
      <c r="AP114" s="116">
        <f t="shared" si="413"/>
        <v>0</v>
      </c>
      <c r="AQ114" s="116">
        <f t="shared" si="413"/>
        <v>0</v>
      </c>
      <c r="AR114" s="116">
        <f t="shared" si="413"/>
        <v>0</v>
      </c>
      <c r="AS114" s="116">
        <f t="shared" si="413"/>
        <v>0</v>
      </c>
      <c r="AT114" s="116">
        <f t="shared" si="413"/>
        <v>0</v>
      </c>
      <c r="AU114" s="116">
        <f t="shared" si="413"/>
        <v>0</v>
      </c>
      <c r="AV114" s="116">
        <f t="shared" si="413"/>
        <v>0</v>
      </c>
      <c r="AW114" s="116">
        <f t="shared" si="413"/>
        <v>0</v>
      </c>
      <c r="AX114" s="116">
        <f t="shared" si="413"/>
        <v>0</v>
      </c>
      <c r="AY114" s="270">
        <f t="shared" si="413"/>
        <v>0</v>
      </c>
      <c r="AZ114" s="116">
        <f t="shared" si="413"/>
        <v>0</v>
      </c>
      <c r="BA114" s="116">
        <f t="shared" si="413"/>
        <v>0</v>
      </c>
      <c r="BB114" s="116">
        <f t="shared" si="413"/>
        <v>0</v>
      </c>
      <c r="BC114" s="116">
        <f t="shared" si="413"/>
        <v>0</v>
      </c>
      <c r="BD114" s="116">
        <f t="shared" si="413"/>
        <v>0</v>
      </c>
      <c r="BE114" s="116">
        <f t="shared" si="413"/>
        <v>0</v>
      </c>
      <c r="BF114" s="116">
        <f t="shared" si="413"/>
        <v>0</v>
      </c>
      <c r="BG114" s="116">
        <f t="shared" si="413"/>
        <v>0</v>
      </c>
      <c r="BH114" s="116">
        <f t="shared" si="413"/>
        <v>0</v>
      </c>
      <c r="BI114" s="116">
        <f t="shared" si="413"/>
        <v>0</v>
      </c>
      <c r="BJ114" s="116">
        <f t="shared" si="413"/>
        <v>0</v>
      </c>
      <c r="BK114" s="270">
        <f t="shared" si="413"/>
        <v>0</v>
      </c>
      <c r="BL114" s="116">
        <f t="shared" si="413"/>
        <v>0</v>
      </c>
      <c r="BM114" s="116">
        <f t="shared" si="413"/>
        <v>0</v>
      </c>
      <c r="BN114" s="116">
        <f t="shared" si="413"/>
        <v>0</v>
      </c>
      <c r="BO114" s="116">
        <f t="shared" si="413"/>
        <v>0</v>
      </c>
      <c r="BP114" s="116">
        <f t="shared" ref="BP114:CU114" si="414">BO114</f>
        <v>0</v>
      </c>
      <c r="BQ114" s="116">
        <f t="shared" si="414"/>
        <v>0</v>
      </c>
      <c r="BR114" s="116">
        <f t="shared" si="414"/>
        <v>0</v>
      </c>
      <c r="BS114" s="116">
        <f t="shared" si="414"/>
        <v>0</v>
      </c>
      <c r="BT114" s="116">
        <f t="shared" si="414"/>
        <v>0</v>
      </c>
      <c r="BU114" s="116">
        <f t="shared" si="414"/>
        <v>0</v>
      </c>
      <c r="BV114" s="116">
        <f t="shared" si="414"/>
        <v>0</v>
      </c>
      <c r="BW114" s="270">
        <f t="shared" si="414"/>
        <v>0</v>
      </c>
      <c r="BX114" s="116">
        <f t="shared" si="414"/>
        <v>0</v>
      </c>
      <c r="BY114" s="116">
        <f t="shared" si="414"/>
        <v>0</v>
      </c>
      <c r="BZ114" s="116">
        <f t="shared" si="414"/>
        <v>0</v>
      </c>
      <c r="CA114" s="116">
        <f t="shared" si="414"/>
        <v>0</v>
      </c>
      <c r="CB114" s="116">
        <f t="shared" si="414"/>
        <v>0</v>
      </c>
      <c r="CC114" s="116">
        <f t="shared" si="414"/>
        <v>0</v>
      </c>
      <c r="CD114" s="116">
        <f t="shared" si="414"/>
        <v>0</v>
      </c>
      <c r="CE114" s="116">
        <f t="shared" si="414"/>
        <v>0</v>
      </c>
      <c r="CF114" s="116">
        <f t="shared" si="414"/>
        <v>0</v>
      </c>
      <c r="CG114" s="116">
        <f t="shared" si="414"/>
        <v>0</v>
      </c>
      <c r="CH114" s="116">
        <f t="shared" si="414"/>
        <v>0</v>
      </c>
      <c r="CI114" s="270">
        <f t="shared" si="414"/>
        <v>0</v>
      </c>
      <c r="CJ114" s="116">
        <f t="shared" si="414"/>
        <v>0</v>
      </c>
      <c r="CK114" s="116">
        <f t="shared" si="414"/>
        <v>0</v>
      </c>
      <c r="CL114" s="116">
        <f t="shared" si="414"/>
        <v>0</v>
      </c>
      <c r="CM114" s="116">
        <f t="shared" si="414"/>
        <v>0</v>
      </c>
      <c r="CN114" s="116">
        <f t="shared" si="414"/>
        <v>0</v>
      </c>
      <c r="CO114" s="116">
        <f t="shared" si="414"/>
        <v>0</v>
      </c>
      <c r="CP114" s="116">
        <f t="shared" si="414"/>
        <v>0</v>
      </c>
      <c r="CQ114" s="116">
        <f t="shared" si="414"/>
        <v>0</v>
      </c>
      <c r="CR114" s="116">
        <f t="shared" si="414"/>
        <v>0</v>
      </c>
      <c r="CS114" s="116">
        <f t="shared" si="414"/>
        <v>0</v>
      </c>
      <c r="CT114" s="116">
        <f t="shared" si="414"/>
        <v>0</v>
      </c>
      <c r="CU114" s="270">
        <f t="shared" si="414"/>
        <v>0</v>
      </c>
      <c r="CV114" s="116">
        <f t="shared" ref="CV114:DG114" si="415">CU114</f>
        <v>0</v>
      </c>
      <c r="CW114" s="116">
        <f t="shared" si="415"/>
        <v>0</v>
      </c>
      <c r="CX114" s="116">
        <f t="shared" si="415"/>
        <v>0</v>
      </c>
      <c r="CY114" s="116">
        <f t="shared" si="415"/>
        <v>0</v>
      </c>
      <c r="CZ114" s="116">
        <f t="shared" si="415"/>
        <v>0</v>
      </c>
      <c r="DA114" s="116">
        <f t="shared" si="415"/>
        <v>0</v>
      </c>
      <c r="DB114" s="116">
        <f t="shared" si="415"/>
        <v>0</v>
      </c>
      <c r="DC114" s="116">
        <f t="shared" si="415"/>
        <v>0</v>
      </c>
      <c r="DD114" s="116">
        <f t="shared" si="415"/>
        <v>0</v>
      </c>
      <c r="DE114" s="116">
        <f t="shared" si="415"/>
        <v>0</v>
      </c>
      <c r="DF114" s="116">
        <f t="shared" si="415"/>
        <v>0</v>
      </c>
      <c r="DG114" s="116">
        <f t="shared" si="415"/>
        <v>0</v>
      </c>
    </row>
    <row r="115" spans="1:111" x14ac:dyDescent="0.3">
      <c r="A115" s="5"/>
      <c r="B115" s="6" t="s">
        <v>242</v>
      </c>
      <c r="C115" s="6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>
        <f>SUM(W109:W114)</f>
        <v>0</v>
      </c>
      <c r="X115" s="55">
        <f t="shared" ref="X115:CI115" si="416">SUM(X109:X114)</f>
        <v>0</v>
      </c>
      <c r="Y115" s="55">
        <f t="shared" si="416"/>
        <v>0</v>
      </c>
      <c r="Z115" s="55">
        <f t="shared" si="416"/>
        <v>0</v>
      </c>
      <c r="AA115" s="55">
        <f t="shared" si="416"/>
        <v>0</v>
      </c>
      <c r="AB115" s="55">
        <f t="shared" si="416"/>
        <v>-46.73</v>
      </c>
      <c r="AC115" s="55">
        <f t="shared" si="416"/>
        <v>-48.27</v>
      </c>
      <c r="AD115" s="55">
        <f t="shared" si="416"/>
        <v>-50.63</v>
      </c>
      <c r="AE115" s="55">
        <f t="shared" si="416"/>
        <v>37.75</v>
      </c>
      <c r="AF115" s="55">
        <f t="shared" si="416"/>
        <v>22.17</v>
      </c>
      <c r="AG115" s="55">
        <f t="shared" ref="AG115:AL115" si="417">SUM(AG109:AG114)</f>
        <v>90.96</v>
      </c>
      <c r="AH115" s="55">
        <f t="shared" si="417"/>
        <v>88.15</v>
      </c>
      <c r="AI115" s="55">
        <f t="shared" si="417"/>
        <v>131.29</v>
      </c>
      <c r="AJ115" s="55">
        <f t="shared" si="417"/>
        <v>130.43</v>
      </c>
      <c r="AK115" s="515">
        <f t="shared" si="417"/>
        <v>3.38</v>
      </c>
      <c r="AL115" s="55">
        <f t="shared" si="417"/>
        <v>3.38</v>
      </c>
      <c r="AM115" s="275">
        <f t="shared" si="416"/>
        <v>3.38</v>
      </c>
      <c r="AN115" s="55">
        <f t="shared" si="416"/>
        <v>3.38</v>
      </c>
      <c r="AO115" s="55">
        <f t="shared" si="416"/>
        <v>3.38</v>
      </c>
      <c r="AP115" s="55">
        <f t="shared" si="416"/>
        <v>3.38</v>
      </c>
      <c r="AQ115" s="55">
        <f t="shared" si="416"/>
        <v>3.38</v>
      </c>
      <c r="AR115" s="55">
        <f t="shared" si="416"/>
        <v>3.38</v>
      </c>
      <c r="AS115" s="55">
        <f t="shared" si="416"/>
        <v>3.38</v>
      </c>
      <c r="AT115" s="55">
        <f t="shared" si="416"/>
        <v>3.38</v>
      </c>
      <c r="AU115" s="55">
        <f t="shared" si="416"/>
        <v>3.38</v>
      </c>
      <c r="AV115" s="55">
        <f t="shared" si="416"/>
        <v>3.38</v>
      </c>
      <c r="AW115" s="55">
        <f t="shared" si="416"/>
        <v>3.38</v>
      </c>
      <c r="AX115" s="55">
        <f t="shared" si="416"/>
        <v>3.38</v>
      </c>
      <c r="AY115" s="275">
        <f t="shared" si="416"/>
        <v>3.38</v>
      </c>
      <c r="AZ115" s="55">
        <f t="shared" si="416"/>
        <v>3.38</v>
      </c>
      <c r="BA115" s="55">
        <f t="shared" si="416"/>
        <v>3.38</v>
      </c>
      <c r="BB115" s="55">
        <f t="shared" si="416"/>
        <v>3.38</v>
      </c>
      <c r="BC115" s="55">
        <f t="shared" si="416"/>
        <v>3.38</v>
      </c>
      <c r="BD115" s="55">
        <f t="shared" si="416"/>
        <v>3.38</v>
      </c>
      <c r="BE115" s="55">
        <f t="shared" si="416"/>
        <v>3.38</v>
      </c>
      <c r="BF115" s="55">
        <f t="shared" si="416"/>
        <v>3.38</v>
      </c>
      <c r="BG115" s="55">
        <f t="shared" si="416"/>
        <v>3.38</v>
      </c>
      <c r="BH115" s="55">
        <f t="shared" si="416"/>
        <v>3.38</v>
      </c>
      <c r="BI115" s="55">
        <f t="shared" si="416"/>
        <v>3.38</v>
      </c>
      <c r="BJ115" s="55">
        <f t="shared" si="416"/>
        <v>3.38</v>
      </c>
      <c r="BK115" s="275">
        <f t="shared" si="416"/>
        <v>3.38</v>
      </c>
      <c r="BL115" s="55">
        <f t="shared" si="416"/>
        <v>3.38</v>
      </c>
      <c r="BM115" s="55">
        <f t="shared" si="416"/>
        <v>3.38</v>
      </c>
      <c r="BN115" s="55">
        <f t="shared" si="416"/>
        <v>3.38</v>
      </c>
      <c r="BO115" s="55">
        <f t="shared" si="416"/>
        <v>3.38</v>
      </c>
      <c r="BP115" s="55">
        <f t="shared" si="416"/>
        <v>3.38</v>
      </c>
      <c r="BQ115" s="55">
        <f t="shared" si="416"/>
        <v>3.38</v>
      </c>
      <c r="BR115" s="55">
        <f t="shared" si="416"/>
        <v>3.38</v>
      </c>
      <c r="BS115" s="55">
        <f t="shared" si="416"/>
        <v>3.38</v>
      </c>
      <c r="BT115" s="55">
        <f t="shared" si="416"/>
        <v>3.38</v>
      </c>
      <c r="BU115" s="55">
        <f t="shared" si="416"/>
        <v>3.38</v>
      </c>
      <c r="BV115" s="55">
        <f t="shared" si="416"/>
        <v>3.38</v>
      </c>
      <c r="BW115" s="275">
        <f t="shared" si="416"/>
        <v>3.38</v>
      </c>
      <c r="BX115" s="55">
        <f t="shared" si="416"/>
        <v>3.38</v>
      </c>
      <c r="BY115" s="55">
        <f t="shared" si="416"/>
        <v>3.38</v>
      </c>
      <c r="BZ115" s="55">
        <f t="shared" si="416"/>
        <v>3.38</v>
      </c>
      <c r="CA115" s="55">
        <f t="shared" si="416"/>
        <v>3.38</v>
      </c>
      <c r="CB115" s="55">
        <f t="shared" si="416"/>
        <v>3.38</v>
      </c>
      <c r="CC115" s="55">
        <f t="shared" si="416"/>
        <v>3.38</v>
      </c>
      <c r="CD115" s="55">
        <f t="shared" si="416"/>
        <v>3.38</v>
      </c>
      <c r="CE115" s="55">
        <f t="shared" si="416"/>
        <v>3.38</v>
      </c>
      <c r="CF115" s="55">
        <f t="shared" si="416"/>
        <v>3.38</v>
      </c>
      <c r="CG115" s="55">
        <f t="shared" si="416"/>
        <v>3.38</v>
      </c>
      <c r="CH115" s="55">
        <f t="shared" si="416"/>
        <v>3.38</v>
      </c>
      <c r="CI115" s="275">
        <f t="shared" si="416"/>
        <v>3.38</v>
      </c>
      <c r="CJ115" s="55">
        <f t="shared" ref="CJ115:DG115" si="418">SUM(CJ109:CJ114)</f>
        <v>3.38</v>
      </c>
      <c r="CK115" s="55">
        <f t="shared" si="418"/>
        <v>3.38</v>
      </c>
      <c r="CL115" s="55">
        <f t="shared" si="418"/>
        <v>3.38</v>
      </c>
      <c r="CM115" s="55">
        <f t="shared" si="418"/>
        <v>3.38</v>
      </c>
      <c r="CN115" s="55">
        <f t="shared" si="418"/>
        <v>3.38</v>
      </c>
      <c r="CO115" s="55">
        <f t="shared" si="418"/>
        <v>3.38</v>
      </c>
      <c r="CP115" s="55">
        <f t="shared" si="418"/>
        <v>3.38</v>
      </c>
      <c r="CQ115" s="55">
        <f t="shared" si="418"/>
        <v>3.38</v>
      </c>
      <c r="CR115" s="55">
        <f t="shared" si="418"/>
        <v>3.38</v>
      </c>
      <c r="CS115" s="55">
        <f t="shared" si="418"/>
        <v>3.38</v>
      </c>
      <c r="CT115" s="55">
        <f t="shared" si="418"/>
        <v>3.38</v>
      </c>
      <c r="CU115" s="275">
        <f t="shared" si="418"/>
        <v>3.38</v>
      </c>
      <c r="CV115" s="55">
        <f t="shared" si="418"/>
        <v>3.38</v>
      </c>
      <c r="CW115" s="55">
        <f t="shared" si="418"/>
        <v>3.38</v>
      </c>
      <c r="CX115" s="55">
        <f t="shared" si="418"/>
        <v>3.38</v>
      </c>
      <c r="CY115" s="55">
        <f t="shared" si="418"/>
        <v>3.38</v>
      </c>
      <c r="CZ115" s="55">
        <f t="shared" si="418"/>
        <v>3.38</v>
      </c>
      <c r="DA115" s="55">
        <f t="shared" si="418"/>
        <v>3.38</v>
      </c>
      <c r="DB115" s="55">
        <f t="shared" si="418"/>
        <v>3.38</v>
      </c>
      <c r="DC115" s="55">
        <f t="shared" si="418"/>
        <v>3.38</v>
      </c>
      <c r="DD115" s="55">
        <f t="shared" si="418"/>
        <v>3.38</v>
      </c>
      <c r="DE115" s="55">
        <f t="shared" si="418"/>
        <v>3.38</v>
      </c>
      <c r="DF115" s="55">
        <f t="shared" si="418"/>
        <v>3.38</v>
      </c>
      <c r="DG115" s="55">
        <f t="shared" si="418"/>
        <v>3.38</v>
      </c>
    </row>
    <row r="116" spans="1:111" x14ac:dyDescent="0.3">
      <c r="B116" s="1" t="s">
        <v>205</v>
      </c>
      <c r="C116" s="1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O116" s="52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>
        <v>0</v>
      </c>
      <c r="AC116" s="116">
        <v>0</v>
      </c>
      <c r="AD116" s="116">
        <v>0</v>
      </c>
      <c r="AE116" s="116">
        <v>0</v>
      </c>
      <c r="AF116" s="116">
        <v>0</v>
      </c>
      <c r="AG116" s="116">
        <v>0</v>
      </c>
      <c r="AH116" s="116">
        <v>0</v>
      </c>
      <c r="AI116" s="116">
        <v>0</v>
      </c>
      <c r="AJ116" s="116">
        <v>0</v>
      </c>
      <c r="AK116" s="490">
        <v>0</v>
      </c>
      <c r="AL116" s="602">
        <v>0</v>
      </c>
      <c r="AM116" s="270">
        <v>0</v>
      </c>
      <c r="AN116" s="116">
        <v>0</v>
      </c>
      <c r="AO116" s="116">
        <v>0</v>
      </c>
      <c r="AP116" s="116">
        <v>0</v>
      </c>
      <c r="AQ116" s="116">
        <v>0</v>
      </c>
      <c r="AR116" s="116">
        <v>0</v>
      </c>
      <c r="AS116" s="116">
        <v>0</v>
      </c>
      <c r="AT116" s="116">
        <v>0</v>
      </c>
      <c r="AU116" s="116">
        <v>0</v>
      </c>
      <c r="AV116" s="116">
        <v>0</v>
      </c>
      <c r="AW116" s="116">
        <v>0</v>
      </c>
      <c r="AX116" s="116">
        <v>0</v>
      </c>
      <c r="AY116" s="270">
        <v>0</v>
      </c>
      <c r="AZ116" s="116">
        <v>0</v>
      </c>
      <c r="BA116" s="116">
        <v>0</v>
      </c>
      <c r="BB116" s="116">
        <v>0</v>
      </c>
      <c r="BC116" s="116">
        <v>0</v>
      </c>
      <c r="BD116" s="116">
        <v>0</v>
      </c>
      <c r="BE116" s="116">
        <v>0</v>
      </c>
      <c r="BF116" s="116">
        <v>0</v>
      </c>
      <c r="BG116" s="116">
        <v>0</v>
      </c>
      <c r="BH116" s="116">
        <v>0</v>
      </c>
      <c r="BI116" s="116">
        <v>0</v>
      </c>
      <c r="BJ116" s="116">
        <v>0</v>
      </c>
      <c r="BK116" s="270">
        <v>0</v>
      </c>
      <c r="BL116" s="116">
        <v>0</v>
      </c>
      <c r="BM116" s="116">
        <v>0</v>
      </c>
      <c r="BN116" s="116">
        <v>0</v>
      </c>
      <c r="BO116" s="116">
        <v>0</v>
      </c>
      <c r="BP116" s="116">
        <v>0</v>
      </c>
      <c r="BQ116" s="116">
        <v>0</v>
      </c>
      <c r="BR116" s="116">
        <v>0</v>
      </c>
      <c r="BS116" s="116">
        <v>0</v>
      </c>
      <c r="BT116" s="116">
        <v>0</v>
      </c>
      <c r="BU116" s="116">
        <v>0</v>
      </c>
      <c r="BV116" s="116">
        <v>0</v>
      </c>
      <c r="BW116" s="270">
        <v>0</v>
      </c>
      <c r="BX116" s="116">
        <v>0</v>
      </c>
      <c r="BY116" s="116">
        <v>0</v>
      </c>
      <c r="BZ116" s="116">
        <v>0</v>
      </c>
      <c r="CA116" s="116">
        <v>0</v>
      </c>
      <c r="CB116" s="116">
        <v>0</v>
      </c>
      <c r="CC116" s="116">
        <v>0</v>
      </c>
      <c r="CD116" s="116">
        <v>0</v>
      </c>
      <c r="CE116" s="116">
        <v>0</v>
      </c>
      <c r="CF116" s="116">
        <v>0</v>
      </c>
      <c r="CG116" s="116">
        <v>0</v>
      </c>
      <c r="CH116" s="116">
        <v>0</v>
      </c>
      <c r="CI116" s="270">
        <v>0</v>
      </c>
      <c r="CJ116" s="116">
        <v>0</v>
      </c>
      <c r="CK116" s="116">
        <v>0</v>
      </c>
      <c r="CL116" s="116">
        <v>0</v>
      </c>
      <c r="CM116" s="116">
        <v>0</v>
      </c>
      <c r="CN116" s="116">
        <v>0</v>
      </c>
      <c r="CO116" s="116">
        <v>0</v>
      </c>
      <c r="CP116" s="116">
        <v>0</v>
      </c>
      <c r="CQ116" s="116">
        <v>0</v>
      </c>
      <c r="CR116" s="116">
        <v>0</v>
      </c>
      <c r="CS116" s="116">
        <v>0</v>
      </c>
      <c r="CT116" s="116">
        <v>0</v>
      </c>
      <c r="CU116" s="270">
        <v>0</v>
      </c>
      <c r="CV116" s="116">
        <v>0</v>
      </c>
      <c r="CW116" s="116">
        <v>0</v>
      </c>
      <c r="CX116" s="116">
        <v>0</v>
      </c>
      <c r="CY116" s="116">
        <v>0</v>
      </c>
      <c r="CZ116" s="116">
        <v>0</v>
      </c>
      <c r="DA116" s="116">
        <v>0</v>
      </c>
      <c r="DB116" s="116">
        <v>0</v>
      </c>
      <c r="DC116" s="116">
        <v>0</v>
      </c>
      <c r="DD116" s="116">
        <v>0</v>
      </c>
      <c r="DE116" s="116">
        <v>0</v>
      </c>
      <c r="DF116" s="116">
        <v>0</v>
      </c>
      <c r="DG116" s="116">
        <v>0</v>
      </c>
    </row>
    <row r="117" spans="1:111" x14ac:dyDescent="0.3">
      <c r="A117" s="5"/>
      <c r="B117" s="6" t="s">
        <v>204</v>
      </c>
      <c r="C117" s="6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>
        <f t="shared" ref="P117:AA117" si="419">+SUM(P109:P116)</f>
        <v>0</v>
      </c>
      <c r="Q117" s="55">
        <f t="shared" si="419"/>
        <v>0</v>
      </c>
      <c r="R117" s="55">
        <f t="shared" si="419"/>
        <v>0</v>
      </c>
      <c r="S117" s="55">
        <f t="shared" si="419"/>
        <v>0</v>
      </c>
      <c r="T117" s="55">
        <f t="shared" si="419"/>
        <v>0</v>
      </c>
      <c r="U117" s="55">
        <f t="shared" si="419"/>
        <v>0</v>
      </c>
      <c r="V117" s="55">
        <f t="shared" si="419"/>
        <v>0</v>
      </c>
      <c r="W117" s="55">
        <f t="shared" si="419"/>
        <v>0</v>
      </c>
      <c r="X117" s="55">
        <f t="shared" si="419"/>
        <v>0</v>
      </c>
      <c r="Y117" s="55">
        <f t="shared" si="419"/>
        <v>0</v>
      </c>
      <c r="Z117" s="55">
        <f t="shared" si="419"/>
        <v>0</v>
      </c>
      <c r="AA117" s="55">
        <f t="shared" si="419"/>
        <v>0</v>
      </c>
      <c r="AB117" s="55">
        <f>+SUM(AB109:AB114)</f>
        <v>-46.73</v>
      </c>
      <c r="AC117" s="55">
        <f>+SUM(AC109:AC114)</f>
        <v>-48.27</v>
      </c>
      <c r="AD117" s="55">
        <f t="shared" ref="AD117:CO117" si="420">+SUM(AD109:AD114)</f>
        <v>-50.63</v>
      </c>
      <c r="AE117" s="55">
        <f t="shared" si="420"/>
        <v>37.75</v>
      </c>
      <c r="AF117" s="55">
        <f t="shared" si="420"/>
        <v>22.17</v>
      </c>
      <c r="AG117" s="55">
        <f t="shared" si="420"/>
        <v>90.96</v>
      </c>
      <c r="AH117" s="55">
        <f t="shared" si="420"/>
        <v>88.15</v>
      </c>
      <c r="AI117" s="55">
        <f t="shared" si="420"/>
        <v>131.29</v>
      </c>
      <c r="AJ117" s="55">
        <f t="shared" ref="AJ117:AK117" si="421">+SUM(AJ109:AJ114)</f>
        <v>130.43</v>
      </c>
      <c r="AK117" s="515">
        <f t="shared" si="421"/>
        <v>3.38</v>
      </c>
      <c r="AL117" s="55">
        <f t="shared" ref="AL117" si="422">+SUM(AL109:AL114)</f>
        <v>3.38</v>
      </c>
      <c r="AM117" s="275">
        <f t="shared" si="420"/>
        <v>3.38</v>
      </c>
      <c r="AN117" s="55">
        <f t="shared" si="420"/>
        <v>3.38</v>
      </c>
      <c r="AO117" s="55">
        <f t="shared" si="420"/>
        <v>3.38</v>
      </c>
      <c r="AP117" s="55">
        <f t="shared" si="420"/>
        <v>3.38</v>
      </c>
      <c r="AQ117" s="55">
        <f t="shared" si="420"/>
        <v>3.38</v>
      </c>
      <c r="AR117" s="55">
        <f t="shared" si="420"/>
        <v>3.38</v>
      </c>
      <c r="AS117" s="55">
        <f t="shared" si="420"/>
        <v>3.38</v>
      </c>
      <c r="AT117" s="55">
        <f t="shared" si="420"/>
        <v>3.38</v>
      </c>
      <c r="AU117" s="55">
        <f t="shared" si="420"/>
        <v>3.38</v>
      </c>
      <c r="AV117" s="55">
        <f t="shared" si="420"/>
        <v>3.38</v>
      </c>
      <c r="AW117" s="55">
        <f t="shared" si="420"/>
        <v>3.38</v>
      </c>
      <c r="AX117" s="55">
        <f t="shared" si="420"/>
        <v>3.38</v>
      </c>
      <c r="AY117" s="275">
        <f t="shared" si="420"/>
        <v>3.38</v>
      </c>
      <c r="AZ117" s="55">
        <f t="shared" si="420"/>
        <v>3.38</v>
      </c>
      <c r="BA117" s="55">
        <f t="shared" si="420"/>
        <v>3.38</v>
      </c>
      <c r="BB117" s="55">
        <f t="shared" si="420"/>
        <v>3.38</v>
      </c>
      <c r="BC117" s="55">
        <f t="shared" si="420"/>
        <v>3.38</v>
      </c>
      <c r="BD117" s="55">
        <f t="shared" si="420"/>
        <v>3.38</v>
      </c>
      <c r="BE117" s="55">
        <f t="shared" si="420"/>
        <v>3.38</v>
      </c>
      <c r="BF117" s="55">
        <f t="shared" si="420"/>
        <v>3.38</v>
      </c>
      <c r="BG117" s="55">
        <f t="shared" si="420"/>
        <v>3.38</v>
      </c>
      <c r="BH117" s="55">
        <f t="shared" si="420"/>
        <v>3.38</v>
      </c>
      <c r="BI117" s="55">
        <f t="shared" si="420"/>
        <v>3.38</v>
      </c>
      <c r="BJ117" s="55">
        <f t="shared" si="420"/>
        <v>3.38</v>
      </c>
      <c r="BK117" s="275">
        <f t="shared" si="420"/>
        <v>3.38</v>
      </c>
      <c r="BL117" s="55">
        <f t="shared" si="420"/>
        <v>3.38</v>
      </c>
      <c r="BM117" s="55">
        <f t="shared" si="420"/>
        <v>3.38</v>
      </c>
      <c r="BN117" s="55">
        <f t="shared" si="420"/>
        <v>3.38</v>
      </c>
      <c r="BO117" s="55">
        <f t="shared" si="420"/>
        <v>3.38</v>
      </c>
      <c r="BP117" s="55">
        <f t="shared" si="420"/>
        <v>3.38</v>
      </c>
      <c r="BQ117" s="55">
        <f t="shared" si="420"/>
        <v>3.38</v>
      </c>
      <c r="BR117" s="55">
        <f t="shared" si="420"/>
        <v>3.38</v>
      </c>
      <c r="BS117" s="55">
        <f t="shared" si="420"/>
        <v>3.38</v>
      </c>
      <c r="BT117" s="55">
        <f t="shared" si="420"/>
        <v>3.38</v>
      </c>
      <c r="BU117" s="55">
        <f t="shared" si="420"/>
        <v>3.38</v>
      </c>
      <c r="BV117" s="55">
        <f t="shared" si="420"/>
        <v>3.38</v>
      </c>
      <c r="BW117" s="275">
        <f t="shared" si="420"/>
        <v>3.38</v>
      </c>
      <c r="BX117" s="55">
        <f t="shared" si="420"/>
        <v>3.38</v>
      </c>
      <c r="BY117" s="55">
        <f t="shared" si="420"/>
        <v>3.38</v>
      </c>
      <c r="BZ117" s="55">
        <f t="shared" si="420"/>
        <v>3.38</v>
      </c>
      <c r="CA117" s="55">
        <f t="shared" si="420"/>
        <v>3.38</v>
      </c>
      <c r="CB117" s="55">
        <f t="shared" si="420"/>
        <v>3.38</v>
      </c>
      <c r="CC117" s="55">
        <f t="shared" si="420"/>
        <v>3.38</v>
      </c>
      <c r="CD117" s="55">
        <f t="shared" si="420"/>
        <v>3.38</v>
      </c>
      <c r="CE117" s="55">
        <f t="shared" si="420"/>
        <v>3.38</v>
      </c>
      <c r="CF117" s="55">
        <f t="shared" si="420"/>
        <v>3.38</v>
      </c>
      <c r="CG117" s="55">
        <f t="shared" si="420"/>
        <v>3.38</v>
      </c>
      <c r="CH117" s="55">
        <f t="shared" si="420"/>
        <v>3.38</v>
      </c>
      <c r="CI117" s="275">
        <f t="shared" si="420"/>
        <v>3.38</v>
      </c>
      <c r="CJ117" s="55">
        <f t="shared" si="420"/>
        <v>3.38</v>
      </c>
      <c r="CK117" s="55">
        <f t="shared" si="420"/>
        <v>3.38</v>
      </c>
      <c r="CL117" s="55">
        <f t="shared" si="420"/>
        <v>3.38</v>
      </c>
      <c r="CM117" s="55">
        <f t="shared" si="420"/>
        <v>3.38</v>
      </c>
      <c r="CN117" s="55">
        <f t="shared" si="420"/>
        <v>3.38</v>
      </c>
      <c r="CO117" s="55">
        <f t="shared" si="420"/>
        <v>3.38</v>
      </c>
      <c r="CP117" s="55">
        <f t="shared" ref="CP117:DG117" si="423">+SUM(CP109:CP114)</f>
        <v>3.38</v>
      </c>
      <c r="CQ117" s="55">
        <f t="shared" si="423"/>
        <v>3.38</v>
      </c>
      <c r="CR117" s="55">
        <f t="shared" si="423"/>
        <v>3.38</v>
      </c>
      <c r="CS117" s="55">
        <f t="shared" si="423"/>
        <v>3.38</v>
      </c>
      <c r="CT117" s="55">
        <f t="shared" si="423"/>
        <v>3.38</v>
      </c>
      <c r="CU117" s="275">
        <f t="shared" si="423"/>
        <v>3.38</v>
      </c>
      <c r="CV117" s="55">
        <f t="shared" si="423"/>
        <v>3.38</v>
      </c>
      <c r="CW117" s="55">
        <f t="shared" si="423"/>
        <v>3.38</v>
      </c>
      <c r="CX117" s="55">
        <f t="shared" si="423"/>
        <v>3.38</v>
      </c>
      <c r="CY117" s="55">
        <f t="shared" si="423"/>
        <v>3.38</v>
      </c>
      <c r="CZ117" s="55">
        <f t="shared" si="423"/>
        <v>3.38</v>
      </c>
      <c r="DA117" s="55">
        <f t="shared" si="423"/>
        <v>3.38</v>
      </c>
      <c r="DB117" s="55">
        <f t="shared" si="423"/>
        <v>3.38</v>
      </c>
      <c r="DC117" s="55">
        <f t="shared" si="423"/>
        <v>3.38</v>
      </c>
      <c r="DD117" s="55">
        <f t="shared" si="423"/>
        <v>3.38</v>
      </c>
      <c r="DE117" s="55">
        <f t="shared" si="423"/>
        <v>3.38</v>
      </c>
      <c r="DF117" s="55">
        <f t="shared" si="423"/>
        <v>3.38</v>
      </c>
      <c r="DG117" s="55">
        <f t="shared" si="423"/>
        <v>3.38</v>
      </c>
    </row>
    <row r="118" spans="1:111" s="5" customFormat="1" x14ac:dyDescent="0.3">
      <c r="A118"/>
      <c r="B118" s="1" t="s">
        <v>18</v>
      </c>
      <c r="C118" s="1"/>
      <c r="D118" s="57">
        <f t="shared" ref="D118:J118" si="424">(D102)+(D106)</f>
        <v>0</v>
      </c>
      <c r="E118" s="57">
        <f t="shared" si="424"/>
        <v>0</v>
      </c>
      <c r="F118" s="57">
        <f t="shared" si="424"/>
        <v>0</v>
      </c>
      <c r="G118" s="57">
        <f t="shared" si="424"/>
        <v>0</v>
      </c>
      <c r="H118" s="57">
        <f t="shared" si="424"/>
        <v>0</v>
      </c>
      <c r="I118" s="57">
        <f t="shared" si="424"/>
        <v>0</v>
      </c>
      <c r="J118" s="57">
        <f t="shared" si="424"/>
        <v>0</v>
      </c>
      <c r="K118" s="57">
        <f>K106+K102</f>
        <v>0</v>
      </c>
      <c r="L118" s="57">
        <f>L106+L102</f>
        <v>0</v>
      </c>
      <c r="M118" s="57">
        <f>M106+M102</f>
        <v>0</v>
      </c>
      <c r="N118" s="58">
        <f>N106+N102</f>
        <v>0</v>
      </c>
      <c r="O118" s="58">
        <f>O106+O102</f>
        <v>0</v>
      </c>
      <c r="P118" s="58">
        <f t="shared" ref="P118:AU118" si="425">P106+P102+P117</f>
        <v>0</v>
      </c>
      <c r="Q118" s="58">
        <f t="shared" si="425"/>
        <v>0</v>
      </c>
      <c r="R118" s="58">
        <f t="shared" si="425"/>
        <v>0</v>
      </c>
      <c r="S118" s="58">
        <f t="shared" si="425"/>
        <v>0</v>
      </c>
      <c r="T118" s="58">
        <f t="shared" si="425"/>
        <v>0</v>
      </c>
      <c r="U118" s="58">
        <f t="shared" si="425"/>
        <v>0</v>
      </c>
      <c r="V118" s="58">
        <f t="shared" si="425"/>
        <v>0</v>
      </c>
      <c r="W118" s="58">
        <f t="shared" si="425"/>
        <v>0</v>
      </c>
      <c r="X118" s="58">
        <f t="shared" si="425"/>
        <v>0</v>
      </c>
      <c r="Y118" s="58">
        <f t="shared" si="425"/>
        <v>0</v>
      </c>
      <c r="Z118" s="58">
        <f t="shared" si="425"/>
        <v>0</v>
      </c>
      <c r="AA118" s="58">
        <f t="shared" si="425"/>
        <v>0</v>
      </c>
      <c r="AB118" s="58">
        <f t="shared" si="425"/>
        <v>886.67000000000007</v>
      </c>
      <c r="AC118" s="58">
        <f t="shared" si="425"/>
        <v>997.5</v>
      </c>
      <c r="AD118" s="58">
        <f t="shared" si="425"/>
        <v>2882.5</v>
      </c>
      <c r="AE118" s="58">
        <f t="shared" si="425"/>
        <v>2067.67</v>
      </c>
      <c r="AF118" s="58">
        <f t="shared" si="425"/>
        <v>2882.7000000000003</v>
      </c>
      <c r="AG118" s="58">
        <f t="shared" ref="AG118:AL118" si="426">AG106+AG102+AG117</f>
        <v>2961.33</v>
      </c>
      <c r="AH118" s="58">
        <f t="shared" si="426"/>
        <v>3250.89</v>
      </c>
      <c r="AI118" s="58">
        <f t="shared" si="426"/>
        <v>1442.81</v>
      </c>
      <c r="AJ118" s="58">
        <f t="shared" si="426"/>
        <v>418.90000000000003</v>
      </c>
      <c r="AK118" s="492">
        <f t="shared" si="426"/>
        <v>2288.19</v>
      </c>
      <c r="AL118" s="58">
        <f t="shared" si="426"/>
        <v>2162.9806193818863</v>
      </c>
      <c r="AM118" s="272">
        <f t="shared" si="425"/>
        <v>2785.5550727677091</v>
      </c>
      <c r="AN118" s="58">
        <f t="shared" si="425"/>
        <v>4991.5960405539199</v>
      </c>
      <c r="AO118" s="58">
        <f t="shared" si="425"/>
        <v>4838.0358561314015</v>
      </c>
      <c r="AP118" s="58">
        <f t="shared" si="425"/>
        <v>6375.47685985309</v>
      </c>
      <c r="AQ118" s="58">
        <f t="shared" si="425"/>
        <v>11311.425248281439</v>
      </c>
      <c r="AR118" s="58">
        <f t="shared" si="425"/>
        <v>16539.668453390794</v>
      </c>
      <c r="AS118" s="58">
        <f t="shared" si="425"/>
        <v>21598.250233920142</v>
      </c>
      <c r="AT118" s="58">
        <f t="shared" si="425"/>
        <v>24526.707350303648</v>
      </c>
      <c r="AU118" s="58">
        <f t="shared" si="425"/>
        <v>26376.148274768278</v>
      </c>
      <c r="AV118" s="58">
        <f t="shared" ref="AV118:CA118" si="427">AV106+AV102+AV117</f>
        <v>27659.342693647322</v>
      </c>
      <c r="AW118" s="58">
        <f t="shared" si="427"/>
        <v>29536.045257356436</v>
      </c>
      <c r="AX118" s="58">
        <f t="shared" si="427"/>
        <v>30739.423923814058</v>
      </c>
      <c r="AY118" s="272">
        <f t="shared" si="427"/>
        <v>33478.095533320324</v>
      </c>
      <c r="AZ118" s="58">
        <f t="shared" si="427"/>
        <v>37239.175882988755</v>
      </c>
      <c r="BA118" s="58">
        <f t="shared" si="427"/>
        <v>38000.407650109642</v>
      </c>
      <c r="BB118" s="58">
        <f t="shared" si="427"/>
        <v>40946.399620770731</v>
      </c>
      <c r="BC118" s="58">
        <f t="shared" si="427"/>
        <v>47544.799740688664</v>
      </c>
      <c r="BD118" s="58">
        <f t="shared" si="427"/>
        <v>55544.975728933146</v>
      </c>
      <c r="BE118" s="58">
        <f t="shared" si="427"/>
        <v>65022.239050250435</v>
      </c>
      <c r="BF118" s="58">
        <f t="shared" si="427"/>
        <v>71605.227436441157</v>
      </c>
      <c r="BG118" s="58">
        <f t="shared" si="427"/>
        <v>76105.209445220986</v>
      </c>
      <c r="BH118" s="58">
        <f t="shared" si="427"/>
        <v>79845.834573469532</v>
      </c>
      <c r="BI118" s="58">
        <f t="shared" si="427"/>
        <v>83946.259493556296</v>
      </c>
      <c r="BJ118" s="58">
        <f t="shared" si="427"/>
        <v>89305.419836746034</v>
      </c>
      <c r="BK118" s="272">
        <f t="shared" si="427"/>
        <v>96181.022707174576</v>
      </c>
      <c r="BL118" s="58">
        <f t="shared" si="427"/>
        <v>102420.383112404</v>
      </c>
      <c r="BM118" s="58">
        <f t="shared" si="427"/>
        <v>105309.60958227042</v>
      </c>
      <c r="BN118" s="58">
        <f t="shared" si="427"/>
        <v>111510.40758872726</v>
      </c>
      <c r="BO118" s="58">
        <f t="shared" si="427"/>
        <v>121567.14538345867</v>
      </c>
      <c r="BP118" s="58">
        <f t="shared" si="427"/>
        <v>133243.66884623957</v>
      </c>
      <c r="BQ118" s="58">
        <f t="shared" si="427"/>
        <v>146912.3555604883</v>
      </c>
      <c r="BR118" s="58">
        <f t="shared" si="427"/>
        <v>156251.50048877642</v>
      </c>
      <c r="BS118" s="58">
        <f t="shared" si="427"/>
        <v>164389.38794617305</v>
      </c>
      <c r="BT118" s="58">
        <f t="shared" si="427"/>
        <v>170857.72905314894</v>
      </c>
      <c r="BU118" s="58">
        <f t="shared" si="427"/>
        <v>177116.76128493322</v>
      </c>
      <c r="BV118" s="58">
        <f t="shared" si="427"/>
        <v>186291.40156292997</v>
      </c>
      <c r="BW118" s="272">
        <f t="shared" si="427"/>
        <v>196670.48962290466</v>
      </c>
      <c r="BX118" s="58">
        <f t="shared" si="427"/>
        <v>206192.29883918565</v>
      </c>
      <c r="BY118" s="58">
        <f t="shared" si="427"/>
        <v>212065.15341957464</v>
      </c>
      <c r="BZ118" s="58">
        <f t="shared" si="427"/>
        <v>221461.48505141336</v>
      </c>
      <c r="CA118" s="58">
        <f t="shared" si="427"/>
        <v>233384.95385498181</v>
      </c>
      <c r="CB118" s="58">
        <f t="shared" ref="CB118:DG118" si="428">CB106+CB102+CB117</f>
        <v>251346.68419360759</v>
      </c>
      <c r="CC118" s="58">
        <f t="shared" si="428"/>
        <v>269554.44976960833</v>
      </c>
      <c r="CD118" s="58">
        <f t="shared" si="428"/>
        <v>281571.8878606463</v>
      </c>
      <c r="CE118" s="58">
        <f t="shared" si="428"/>
        <v>293997.3587001806</v>
      </c>
      <c r="CF118" s="58">
        <f t="shared" si="428"/>
        <v>302721.25439844298</v>
      </c>
      <c r="CG118" s="58">
        <f t="shared" si="428"/>
        <v>312811.31513533636</v>
      </c>
      <c r="CH118" s="58">
        <f t="shared" si="428"/>
        <v>325649.47765883536</v>
      </c>
      <c r="CI118" s="272">
        <f t="shared" si="428"/>
        <v>338008.27244897006</v>
      </c>
      <c r="CJ118" s="58">
        <f t="shared" si="428"/>
        <v>353055.00383163785</v>
      </c>
      <c r="CK118" s="58">
        <f t="shared" si="428"/>
        <v>360905.91981770517</v>
      </c>
      <c r="CL118" s="58">
        <f t="shared" si="428"/>
        <v>372925.70796907757</v>
      </c>
      <c r="CM118" s="58">
        <f t="shared" si="428"/>
        <v>389830.74317076773</v>
      </c>
      <c r="CN118" s="58">
        <f t="shared" si="428"/>
        <v>412721.23799020419</v>
      </c>
      <c r="CO118" s="58">
        <f t="shared" si="428"/>
        <v>434607.12735588051</v>
      </c>
      <c r="CP118" s="58">
        <f t="shared" si="428"/>
        <v>451600.05222799635</v>
      </c>
      <c r="CQ118" s="58">
        <f t="shared" si="428"/>
        <v>467982.96999580314</v>
      </c>
      <c r="CR118" s="58">
        <f t="shared" si="428"/>
        <v>479022.35824751534</v>
      </c>
      <c r="CS118" s="58">
        <f t="shared" si="428"/>
        <v>493697.82711559831</v>
      </c>
      <c r="CT118" s="58">
        <f t="shared" si="428"/>
        <v>510771.60041303514</v>
      </c>
      <c r="CU118" s="272">
        <f t="shared" si="428"/>
        <v>527279.01224726287</v>
      </c>
      <c r="CV118" s="58">
        <f t="shared" si="428"/>
        <v>547034.61875095451</v>
      </c>
      <c r="CW118" s="58">
        <f t="shared" si="428"/>
        <v>558001.42201971309</v>
      </c>
      <c r="CX118" s="58">
        <f t="shared" si="428"/>
        <v>572813.04190596775</v>
      </c>
      <c r="CY118" s="58">
        <f t="shared" si="428"/>
        <v>595721.63466647512</v>
      </c>
      <c r="CZ118" s="58">
        <f t="shared" si="428"/>
        <v>624218.57287488692</v>
      </c>
      <c r="DA118" s="58">
        <f t="shared" si="428"/>
        <v>649930.77426639083</v>
      </c>
      <c r="DB118" s="58">
        <f t="shared" si="428"/>
        <v>672929.83049776044</v>
      </c>
      <c r="DC118" s="58">
        <f t="shared" si="428"/>
        <v>692681.84770168876</v>
      </c>
      <c r="DD118" s="58">
        <f t="shared" si="428"/>
        <v>708411.98740531818</v>
      </c>
      <c r="DE118" s="58">
        <f t="shared" si="428"/>
        <v>727345.53560110251</v>
      </c>
      <c r="DF118" s="58">
        <f t="shared" si="428"/>
        <v>747717.20822739147</v>
      </c>
      <c r="DG118" s="58">
        <f t="shared" si="428"/>
        <v>770183.41688433464</v>
      </c>
    </row>
    <row r="119" spans="1:111" x14ac:dyDescent="0.3">
      <c r="A119" s="3"/>
      <c r="B119" s="4" t="s">
        <v>19</v>
      </c>
      <c r="C119" s="4"/>
      <c r="D119" s="56">
        <f t="shared" ref="D119:M119" si="429">D118</f>
        <v>0</v>
      </c>
      <c r="E119" s="56">
        <f t="shared" si="429"/>
        <v>0</v>
      </c>
      <c r="F119" s="56">
        <f t="shared" si="429"/>
        <v>0</v>
      </c>
      <c r="G119" s="56">
        <f t="shared" si="429"/>
        <v>0</v>
      </c>
      <c r="H119" s="56">
        <f t="shared" si="429"/>
        <v>0</v>
      </c>
      <c r="I119" s="56">
        <f t="shared" si="429"/>
        <v>0</v>
      </c>
      <c r="J119" s="56">
        <f t="shared" si="429"/>
        <v>0</v>
      </c>
      <c r="K119" s="56">
        <f t="shared" si="429"/>
        <v>0</v>
      </c>
      <c r="L119" s="56">
        <f t="shared" si="429"/>
        <v>0</v>
      </c>
      <c r="M119" s="56">
        <f t="shared" si="429"/>
        <v>0</v>
      </c>
      <c r="N119" s="56">
        <f>N118</f>
        <v>0</v>
      </c>
      <c r="O119" s="56">
        <f t="shared" ref="O119:BZ119" si="430">O118</f>
        <v>0</v>
      </c>
      <c r="P119" s="56">
        <f t="shared" ref="P119:W119" si="431">P118</f>
        <v>0</v>
      </c>
      <c r="Q119" s="56">
        <f t="shared" si="431"/>
        <v>0</v>
      </c>
      <c r="R119" s="56">
        <f t="shared" si="431"/>
        <v>0</v>
      </c>
      <c r="S119" s="56">
        <f t="shared" si="431"/>
        <v>0</v>
      </c>
      <c r="T119" s="56">
        <f t="shared" si="431"/>
        <v>0</v>
      </c>
      <c r="U119" s="56">
        <f t="shared" si="431"/>
        <v>0</v>
      </c>
      <c r="V119" s="56">
        <f t="shared" si="431"/>
        <v>0</v>
      </c>
      <c r="W119" s="56">
        <f t="shared" si="431"/>
        <v>0</v>
      </c>
      <c r="X119" s="56">
        <f t="shared" ref="X119:AE119" si="432">X118</f>
        <v>0</v>
      </c>
      <c r="Y119" s="56">
        <f t="shared" si="432"/>
        <v>0</v>
      </c>
      <c r="Z119" s="56">
        <f t="shared" si="432"/>
        <v>0</v>
      </c>
      <c r="AA119" s="56">
        <f t="shared" si="432"/>
        <v>0</v>
      </c>
      <c r="AB119" s="56">
        <f t="shared" si="432"/>
        <v>886.67000000000007</v>
      </c>
      <c r="AC119" s="56">
        <f t="shared" si="432"/>
        <v>997.5</v>
      </c>
      <c r="AD119" s="56">
        <f t="shared" si="432"/>
        <v>2882.5</v>
      </c>
      <c r="AE119" s="56">
        <f t="shared" si="432"/>
        <v>2067.67</v>
      </c>
      <c r="AF119" s="56">
        <f t="shared" ref="AF119:AJ119" si="433">AF118</f>
        <v>2882.7000000000003</v>
      </c>
      <c r="AG119" s="56">
        <f t="shared" si="433"/>
        <v>2961.33</v>
      </c>
      <c r="AH119" s="56">
        <f t="shared" si="433"/>
        <v>3250.89</v>
      </c>
      <c r="AI119" s="56">
        <f t="shared" si="433"/>
        <v>1442.81</v>
      </c>
      <c r="AJ119" s="56">
        <f t="shared" si="433"/>
        <v>418.90000000000003</v>
      </c>
      <c r="AK119" s="491">
        <f t="shared" ref="AK119" si="434">AK118</f>
        <v>2288.19</v>
      </c>
      <c r="AL119" s="56">
        <f t="shared" ref="AL119" si="435">AL118</f>
        <v>2162.9806193818863</v>
      </c>
      <c r="AM119" s="271">
        <f t="shared" si="430"/>
        <v>2785.5550727677091</v>
      </c>
      <c r="AN119" s="56">
        <f t="shared" si="430"/>
        <v>4991.5960405539199</v>
      </c>
      <c r="AO119" s="56">
        <f t="shared" si="430"/>
        <v>4838.0358561314015</v>
      </c>
      <c r="AP119" s="56">
        <f t="shared" si="430"/>
        <v>6375.47685985309</v>
      </c>
      <c r="AQ119" s="56">
        <f t="shared" si="430"/>
        <v>11311.425248281439</v>
      </c>
      <c r="AR119" s="56">
        <f t="shared" si="430"/>
        <v>16539.668453390794</v>
      </c>
      <c r="AS119" s="56">
        <f t="shared" si="430"/>
        <v>21598.250233920142</v>
      </c>
      <c r="AT119" s="56">
        <f t="shared" si="430"/>
        <v>24526.707350303648</v>
      </c>
      <c r="AU119" s="56">
        <f t="shared" si="430"/>
        <v>26376.148274768278</v>
      </c>
      <c r="AV119" s="56">
        <f t="shared" si="430"/>
        <v>27659.342693647322</v>
      </c>
      <c r="AW119" s="56">
        <f t="shared" si="430"/>
        <v>29536.045257356436</v>
      </c>
      <c r="AX119" s="56">
        <f t="shared" si="430"/>
        <v>30739.423923814058</v>
      </c>
      <c r="AY119" s="271">
        <f t="shared" si="430"/>
        <v>33478.095533320324</v>
      </c>
      <c r="AZ119" s="56">
        <f t="shared" si="430"/>
        <v>37239.175882988755</v>
      </c>
      <c r="BA119" s="56">
        <f t="shared" si="430"/>
        <v>38000.407650109642</v>
      </c>
      <c r="BB119" s="56">
        <f t="shared" si="430"/>
        <v>40946.399620770731</v>
      </c>
      <c r="BC119" s="56">
        <f t="shared" si="430"/>
        <v>47544.799740688664</v>
      </c>
      <c r="BD119" s="56">
        <f t="shared" si="430"/>
        <v>55544.975728933146</v>
      </c>
      <c r="BE119" s="56">
        <f t="shared" si="430"/>
        <v>65022.239050250435</v>
      </c>
      <c r="BF119" s="56">
        <f t="shared" si="430"/>
        <v>71605.227436441157</v>
      </c>
      <c r="BG119" s="56">
        <f t="shared" si="430"/>
        <v>76105.209445220986</v>
      </c>
      <c r="BH119" s="56">
        <f t="shared" si="430"/>
        <v>79845.834573469532</v>
      </c>
      <c r="BI119" s="56">
        <f t="shared" si="430"/>
        <v>83946.259493556296</v>
      </c>
      <c r="BJ119" s="56">
        <f t="shared" si="430"/>
        <v>89305.419836746034</v>
      </c>
      <c r="BK119" s="271">
        <f t="shared" si="430"/>
        <v>96181.022707174576</v>
      </c>
      <c r="BL119" s="56">
        <f t="shared" si="430"/>
        <v>102420.383112404</v>
      </c>
      <c r="BM119" s="56">
        <f t="shared" si="430"/>
        <v>105309.60958227042</v>
      </c>
      <c r="BN119" s="56">
        <f t="shared" si="430"/>
        <v>111510.40758872726</v>
      </c>
      <c r="BO119" s="56">
        <f t="shared" si="430"/>
        <v>121567.14538345867</v>
      </c>
      <c r="BP119" s="56">
        <f t="shared" si="430"/>
        <v>133243.66884623957</v>
      </c>
      <c r="BQ119" s="56">
        <f t="shared" si="430"/>
        <v>146912.3555604883</v>
      </c>
      <c r="BR119" s="56">
        <f t="shared" si="430"/>
        <v>156251.50048877642</v>
      </c>
      <c r="BS119" s="56">
        <f t="shared" si="430"/>
        <v>164389.38794617305</v>
      </c>
      <c r="BT119" s="56">
        <f t="shared" si="430"/>
        <v>170857.72905314894</v>
      </c>
      <c r="BU119" s="56">
        <f t="shared" si="430"/>
        <v>177116.76128493322</v>
      </c>
      <c r="BV119" s="56">
        <f t="shared" si="430"/>
        <v>186291.40156292997</v>
      </c>
      <c r="BW119" s="271">
        <f t="shared" si="430"/>
        <v>196670.48962290466</v>
      </c>
      <c r="BX119" s="56">
        <f t="shared" si="430"/>
        <v>206192.29883918565</v>
      </c>
      <c r="BY119" s="56">
        <f t="shared" si="430"/>
        <v>212065.15341957464</v>
      </c>
      <c r="BZ119" s="56">
        <f t="shared" si="430"/>
        <v>221461.48505141336</v>
      </c>
      <c r="CA119" s="56">
        <f t="shared" ref="CA119:DG119" si="436">CA118</f>
        <v>233384.95385498181</v>
      </c>
      <c r="CB119" s="56">
        <f t="shared" si="436"/>
        <v>251346.68419360759</v>
      </c>
      <c r="CC119" s="56">
        <f t="shared" si="436"/>
        <v>269554.44976960833</v>
      </c>
      <c r="CD119" s="56">
        <f t="shared" si="436"/>
        <v>281571.8878606463</v>
      </c>
      <c r="CE119" s="56">
        <f t="shared" si="436"/>
        <v>293997.3587001806</v>
      </c>
      <c r="CF119" s="56">
        <f t="shared" si="436"/>
        <v>302721.25439844298</v>
      </c>
      <c r="CG119" s="56">
        <f t="shared" si="436"/>
        <v>312811.31513533636</v>
      </c>
      <c r="CH119" s="56">
        <f t="shared" si="436"/>
        <v>325649.47765883536</v>
      </c>
      <c r="CI119" s="271">
        <f t="shared" si="436"/>
        <v>338008.27244897006</v>
      </c>
      <c r="CJ119" s="56">
        <f t="shared" si="436"/>
        <v>353055.00383163785</v>
      </c>
      <c r="CK119" s="56">
        <f t="shared" si="436"/>
        <v>360905.91981770517</v>
      </c>
      <c r="CL119" s="56">
        <f t="shared" si="436"/>
        <v>372925.70796907757</v>
      </c>
      <c r="CM119" s="56">
        <f t="shared" si="436"/>
        <v>389830.74317076773</v>
      </c>
      <c r="CN119" s="56">
        <f t="shared" si="436"/>
        <v>412721.23799020419</v>
      </c>
      <c r="CO119" s="56">
        <f t="shared" si="436"/>
        <v>434607.12735588051</v>
      </c>
      <c r="CP119" s="56">
        <f t="shared" si="436"/>
        <v>451600.05222799635</v>
      </c>
      <c r="CQ119" s="56">
        <f t="shared" si="436"/>
        <v>467982.96999580314</v>
      </c>
      <c r="CR119" s="56">
        <f t="shared" si="436"/>
        <v>479022.35824751534</v>
      </c>
      <c r="CS119" s="56">
        <f t="shared" si="436"/>
        <v>493697.82711559831</v>
      </c>
      <c r="CT119" s="56">
        <f t="shared" si="436"/>
        <v>510771.60041303514</v>
      </c>
      <c r="CU119" s="271">
        <f t="shared" si="436"/>
        <v>527279.01224726287</v>
      </c>
      <c r="CV119" s="56">
        <f t="shared" si="436"/>
        <v>547034.61875095451</v>
      </c>
      <c r="CW119" s="56">
        <f t="shared" si="436"/>
        <v>558001.42201971309</v>
      </c>
      <c r="CX119" s="56">
        <f t="shared" si="436"/>
        <v>572813.04190596775</v>
      </c>
      <c r="CY119" s="56">
        <f t="shared" si="436"/>
        <v>595721.63466647512</v>
      </c>
      <c r="CZ119" s="56">
        <f t="shared" si="436"/>
        <v>624218.57287488692</v>
      </c>
      <c r="DA119" s="56">
        <f t="shared" si="436"/>
        <v>649930.77426639083</v>
      </c>
      <c r="DB119" s="56">
        <f t="shared" si="436"/>
        <v>672929.83049776044</v>
      </c>
      <c r="DC119" s="56">
        <f t="shared" si="436"/>
        <v>692681.84770168876</v>
      </c>
      <c r="DD119" s="56">
        <f t="shared" si="436"/>
        <v>708411.98740531818</v>
      </c>
      <c r="DE119" s="56">
        <f t="shared" si="436"/>
        <v>727345.53560110251</v>
      </c>
      <c r="DF119" s="56">
        <f t="shared" si="436"/>
        <v>747717.20822739147</v>
      </c>
      <c r="DG119" s="56">
        <f t="shared" si="436"/>
        <v>770183.41688433464</v>
      </c>
    </row>
    <row r="120" spans="1:111" x14ac:dyDescent="0.3">
      <c r="B120" s="1" t="s">
        <v>20</v>
      </c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513"/>
      <c r="AL120" s="2"/>
    </row>
    <row r="121" spans="1:111" x14ac:dyDescent="0.3">
      <c r="B121" s="1" t="s">
        <v>21</v>
      </c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513"/>
      <c r="AL121" s="2"/>
    </row>
    <row r="122" spans="1:111" s="30" customFormat="1" x14ac:dyDescent="0.3">
      <c r="A122"/>
      <c r="B122" s="1" t="s">
        <v>191</v>
      </c>
      <c r="C122" s="1"/>
      <c r="D122" s="2"/>
      <c r="E122" s="2"/>
      <c r="F122" s="2"/>
      <c r="G122" s="2"/>
      <c r="H122" s="2"/>
      <c r="I122" s="2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/>
      <c r="AC122" s="116">
        <v>0</v>
      </c>
      <c r="AD122" s="116">
        <v>0</v>
      </c>
      <c r="AE122" s="116">
        <v>0</v>
      </c>
      <c r="AF122" s="116">
        <v>0</v>
      </c>
      <c r="AG122" s="116">
        <v>765</v>
      </c>
      <c r="AH122" s="116">
        <v>1159</v>
      </c>
      <c r="AI122" s="116">
        <v>1789</v>
      </c>
      <c r="AJ122" s="116">
        <v>1999</v>
      </c>
      <c r="AK122" s="490">
        <v>1939</v>
      </c>
      <c r="AL122" s="602">
        <f>+AK122</f>
        <v>1939</v>
      </c>
      <c r="AM122" s="280">
        <f t="shared" ref="AM122:CC122" si="437">AL122</f>
        <v>1939</v>
      </c>
      <c r="AN122" s="9">
        <f t="shared" si="437"/>
        <v>1939</v>
      </c>
      <c r="AO122" s="9">
        <f t="shared" si="437"/>
        <v>1939</v>
      </c>
      <c r="AP122" s="9">
        <f t="shared" si="437"/>
        <v>1939</v>
      </c>
      <c r="AQ122" s="9">
        <f t="shared" si="437"/>
        <v>1939</v>
      </c>
      <c r="AR122" s="9">
        <f t="shared" si="437"/>
        <v>1939</v>
      </c>
      <c r="AS122" s="9">
        <f t="shared" si="437"/>
        <v>1939</v>
      </c>
      <c r="AT122" s="9">
        <f t="shared" si="437"/>
        <v>1939</v>
      </c>
      <c r="AU122" s="9">
        <f t="shared" si="437"/>
        <v>1939</v>
      </c>
      <c r="AV122" s="9">
        <f t="shared" si="437"/>
        <v>1939</v>
      </c>
      <c r="AW122" s="9">
        <f t="shared" si="437"/>
        <v>1939</v>
      </c>
      <c r="AX122" s="9">
        <f t="shared" si="437"/>
        <v>1939</v>
      </c>
      <c r="AY122" s="280">
        <f t="shared" si="437"/>
        <v>1939</v>
      </c>
      <c r="AZ122" s="9">
        <f t="shared" si="437"/>
        <v>1939</v>
      </c>
      <c r="BA122" s="9">
        <f t="shared" si="437"/>
        <v>1939</v>
      </c>
      <c r="BB122" s="9">
        <f t="shared" si="437"/>
        <v>1939</v>
      </c>
      <c r="BC122" s="9">
        <f t="shared" si="437"/>
        <v>1939</v>
      </c>
      <c r="BD122" s="9">
        <f t="shared" si="437"/>
        <v>1939</v>
      </c>
      <c r="BE122" s="9">
        <f t="shared" si="437"/>
        <v>1939</v>
      </c>
      <c r="BF122" s="9">
        <f t="shared" si="437"/>
        <v>1939</v>
      </c>
      <c r="BG122" s="9">
        <f t="shared" si="437"/>
        <v>1939</v>
      </c>
      <c r="BH122" s="9">
        <f t="shared" si="437"/>
        <v>1939</v>
      </c>
      <c r="BI122" s="9">
        <f t="shared" si="437"/>
        <v>1939</v>
      </c>
      <c r="BJ122" s="9">
        <f t="shared" si="437"/>
        <v>1939</v>
      </c>
      <c r="BK122" s="280">
        <f t="shared" si="437"/>
        <v>1939</v>
      </c>
      <c r="BL122" s="9">
        <f t="shared" si="437"/>
        <v>1939</v>
      </c>
      <c r="BM122" s="9">
        <f t="shared" si="437"/>
        <v>1939</v>
      </c>
      <c r="BN122" s="9">
        <f t="shared" si="437"/>
        <v>1939</v>
      </c>
      <c r="BO122" s="9">
        <f t="shared" si="437"/>
        <v>1939</v>
      </c>
      <c r="BP122" s="9">
        <f t="shared" si="437"/>
        <v>1939</v>
      </c>
      <c r="BQ122" s="9">
        <f t="shared" si="437"/>
        <v>1939</v>
      </c>
      <c r="BR122" s="9">
        <f t="shared" si="437"/>
        <v>1939</v>
      </c>
      <c r="BS122" s="9">
        <f t="shared" si="437"/>
        <v>1939</v>
      </c>
      <c r="BT122" s="9">
        <f t="shared" si="437"/>
        <v>1939</v>
      </c>
      <c r="BU122" s="9">
        <f t="shared" si="437"/>
        <v>1939</v>
      </c>
      <c r="BV122" s="9">
        <f t="shared" si="437"/>
        <v>1939</v>
      </c>
      <c r="BW122" s="280">
        <f t="shared" si="437"/>
        <v>1939</v>
      </c>
      <c r="BX122" s="9">
        <f t="shared" si="437"/>
        <v>1939</v>
      </c>
      <c r="BY122" s="9">
        <f t="shared" si="437"/>
        <v>1939</v>
      </c>
      <c r="BZ122" s="9">
        <f t="shared" si="437"/>
        <v>1939</v>
      </c>
      <c r="CA122" s="9">
        <f t="shared" si="437"/>
        <v>1939</v>
      </c>
      <c r="CB122" s="9">
        <f t="shared" si="437"/>
        <v>1939</v>
      </c>
      <c r="CC122" s="9">
        <f t="shared" si="437"/>
        <v>1939</v>
      </c>
      <c r="CD122" s="9">
        <f t="shared" ref="CD122:DG122" si="438">CC122</f>
        <v>1939</v>
      </c>
      <c r="CE122" s="9">
        <f t="shared" si="438"/>
        <v>1939</v>
      </c>
      <c r="CF122" s="9">
        <f t="shared" si="438"/>
        <v>1939</v>
      </c>
      <c r="CG122" s="9">
        <f t="shared" si="438"/>
        <v>1939</v>
      </c>
      <c r="CH122" s="9">
        <f t="shared" si="438"/>
        <v>1939</v>
      </c>
      <c r="CI122" s="280">
        <f t="shared" si="438"/>
        <v>1939</v>
      </c>
      <c r="CJ122" s="9">
        <f t="shared" si="438"/>
        <v>1939</v>
      </c>
      <c r="CK122" s="9">
        <f t="shared" si="438"/>
        <v>1939</v>
      </c>
      <c r="CL122" s="9">
        <f t="shared" si="438"/>
        <v>1939</v>
      </c>
      <c r="CM122" s="9">
        <f t="shared" si="438"/>
        <v>1939</v>
      </c>
      <c r="CN122" s="9">
        <f t="shared" si="438"/>
        <v>1939</v>
      </c>
      <c r="CO122" s="9">
        <f t="shared" si="438"/>
        <v>1939</v>
      </c>
      <c r="CP122" s="9">
        <f t="shared" si="438"/>
        <v>1939</v>
      </c>
      <c r="CQ122" s="9">
        <f t="shared" si="438"/>
        <v>1939</v>
      </c>
      <c r="CR122" s="9">
        <f t="shared" si="438"/>
        <v>1939</v>
      </c>
      <c r="CS122" s="9">
        <f t="shared" si="438"/>
        <v>1939</v>
      </c>
      <c r="CT122" s="9">
        <f t="shared" si="438"/>
        <v>1939</v>
      </c>
      <c r="CU122" s="280">
        <f t="shared" si="438"/>
        <v>1939</v>
      </c>
      <c r="CV122" s="9">
        <f t="shared" si="438"/>
        <v>1939</v>
      </c>
      <c r="CW122" s="9">
        <f t="shared" si="438"/>
        <v>1939</v>
      </c>
      <c r="CX122" s="9">
        <f t="shared" si="438"/>
        <v>1939</v>
      </c>
      <c r="CY122" s="9">
        <f t="shared" si="438"/>
        <v>1939</v>
      </c>
      <c r="CZ122" s="9">
        <f t="shared" si="438"/>
        <v>1939</v>
      </c>
      <c r="DA122" s="9">
        <f t="shared" si="438"/>
        <v>1939</v>
      </c>
      <c r="DB122" s="9">
        <f t="shared" si="438"/>
        <v>1939</v>
      </c>
      <c r="DC122" s="9">
        <f t="shared" si="438"/>
        <v>1939</v>
      </c>
      <c r="DD122" s="9">
        <f t="shared" si="438"/>
        <v>1939</v>
      </c>
      <c r="DE122" s="9">
        <f t="shared" si="438"/>
        <v>1939</v>
      </c>
      <c r="DF122" s="9">
        <f t="shared" si="438"/>
        <v>1939</v>
      </c>
      <c r="DG122" s="9">
        <f t="shared" si="438"/>
        <v>1939</v>
      </c>
    </row>
    <row r="123" spans="1:111" s="30" customFormat="1" x14ac:dyDescent="0.3">
      <c r="A123"/>
      <c r="B123" s="1"/>
      <c r="C123" s="1"/>
      <c r="D123" s="2"/>
      <c r="E123" s="2"/>
      <c r="F123" s="2"/>
      <c r="G123" s="2"/>
      <c r="H123" s="2"/>
      <c r="I123" s="2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490"/>
      <c r="AL123" s="602"/>
      <c r="AM123" s="280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280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280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280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280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280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</row>
    <row r="124" spans="1:111" x14ac:dyDescent="0.3">
      <c r="B124" s="1" t="s">
        <v>22</v>
      </c>
      <c r="C124" s="1"/>
      <c r="D124" s="2"/>
      <c r="E124" s="2"/>
      <c r="F124" s="2"/>
      <c r="G124" s="2"/>
      <c r="H124" s="2"/>
      <c r="I124" s="2"/>
      <c r="J124" s="55">
        <f t="shared" ref="J124:AO124" si="439">SUM(J122)</f>
        <v>0</v>
      </c>
      <c r="K124" s="55">
        <f t="shared" si="439"/>
        <v>0</v>
      </c>
      <c r="L124" s="55">
        <f t="shared" si="439"/>
        <v>0</v>
      </c>
      <c r="M124" s="55">
        <f t="shared" si="439"/>
        <v>0</v>
      </c>
      <c r="N124" s="55">
        <f t="shared" si="439"/>
        <v>0</v>
      </c>
      <c r="O124" s="55">
        <f t="shared" si="439"/>
        <v>0</v>
      </c>
      <c r="P124" s="55">
        <f t="shared" si="439"/>
        <v>0</v>
      </c>
      <c r="Q124" s="55">
        <f t="shared" si="439"/>
        <v>0</v>
      </c>
      <c r="R124" s="55">
        <f t="shared" si="439"/>
        <v>0</v>
      </c>
      <c r="S124" s="55">
        <f t="shared" si="439"/>
        <v>0</v>
      </c>
      <c r="T124" s="55">
        <f t="shared" si="439"/>
        <v>0</v>
      </c>
      <c r="U124" s="55">
        <f t="shared" si="439"/>
        <v>0</v>
      </c>
      <c r="V124" s="55">
        <f t="shared" si="439"/>
        <v>0</v>
      </c>
      <c r="W124" s="55">
        <f t="shared" si="439"/>
        <v>0</v>
      </c>
      <c r="X124" s="55">
        <f t="shared" si="439"/>
        <v>0</v>
      </c>
      <c r="Y124" s="55">
        <f t="shared" si="439"/>
        <v>0</v>
      </c>
      <c r="Z124" s="55">
        <f t="shared" si="439"/>
        <v>0</v>
      </c>
      <c r="AA124" s="55">
        <f t="shared" si="439"/>
        <v>0</v>
      </c>
      <c r="AB124" s="55">
        <f t="shared" si="439"/>
        <v>0</v>
      </c>
      <c r="AC124" s="55">
        <f t="shared" si="439"/>
        <v>0</v>
      </c>
      <c r="AD124" s="55">
        <f t="shared" si="439"/>
        <v>0</v>
      </c>
      <c r="AE124" s="55">
        <f t="shared" si="439"/>
        <v>0</v>
      </c>
      <c r="AF124" s="55">
        <f t="shared" si="439"/>
        <v>0</v>
      </c>
      <c r="AG124" s="55">
        <f t="shared" si="439"/>
        <v>765</v>
      </c>
      <c r="AH124" s="55">
        <f t="shared" si="439"/>
        <v>1159</v>
      </c>
      <c r="AI124" s="55">
        <f t="shared" si="439"/>
        <v>1789</v>
      </c>
      <c r="AJ124" s="55">
        <f t="shared" ref="AJ124:AK124" si="440">SUM(AJ122)</f>
        <v>1999</v>
      </c>
      <c r="AK124" s="515">
        <f t="shared" si="440"/>
        <v>1939</v>
      </c>
      <c r="AL124" s="55">
        <f t="shared" ref="AL124" si="441">SUM(AL122)</f>
        <v>1939</v>
      </c>
      <c r="AM124" s="275">
        <f t="shared" si="439"/>
        <v>1939</v>
      </c>
      <c r="AN124" s="55">
        <f t="shared" si="439"/>
        <v>1939</v>
      </c>
      <c r="AO124" s="55">
        <f t="shared" si="439"/>
        <v>1939</v>
      </c>
      <c r="AP124" s="55">
        <f t="shared" ref="AP124:BU124" si="442">SUM(AP122)</f>
        <v>1939</v>
      </c>
      <c r="AQ124" s="55">
        <f t="shared" si="442"/>
        <v>1939</v>
      </c>
      <c r="AR124" s="55">
        <f t="shared" si="442"/>
        <v>1939</v>
      </c>
      <c r="AS124" s="55">
        <f t="shared" si="442"/>
        <v>1939</v>
      </c>
      <c r="AT124" s="55">
        <f t="shared" si="442"/>
        <v>1939</v>
      </c>
      <c r="AU124" s="55">
        <f t="shared" si="442"/>
        <v>1939</v>
      </c>
      <c r="AV124" s="55">
        <f t="shared" si="442"/>
        <v>1939</v>
      </c>
      <c r="AW124" s="55">
        <f t="shared" si="442"/>
        <v>1939</v>
      </c>
      <c r="AX124" s="55">
        <f t="shared" si="442"/>
        <v>1939</v>
      </c>
      <c r="AY124" s="275">
        <f t="shared" si="442"/>
        <v>1939</v>
      </c>
      <c r="AZ124" s="55">
        <f t="shared" si="442"/>
        <v>1939</v>
      </c>
      <c r="BA124" s="55">
        <f t="shared" si="442"/>
        <v>1939</v>
      </c>
      <c r="BB124" s="55">
        <f t="shared" si="442"/>
        <v>1939</v>
      </c>
      <c r="BC124" s="55">
        <f t="shared" si="442"/>
        <v>1939</v>
      </c>
      <c r="BD124" s="55">
        <f t="shared" si="442"/>
        <v>1939</v>
      </c>
      <c r="BE124" s="55">
        <f t="shared" si="442"/>
        <v>1939</v>
      </c>
      <c r="BF124" s="55">
        <f t="shared" si="442"/>
        <v>1939</v>
      </c>
      <c r="BG124" s="55">
        <f t="shared" si="442"/>
        <v>1939</v>
      </c>
      <c r="BH124" s="55">
        <f t="shared" si="442"/>
        <v>1939</v>
      </c>
      <c r="BI124" s="55">
        <f t="shared" si="442"/>
        <v>1939</v>
      </c>
      <c r="BJ124" s="55">
        <f t="shared" si="442"/>
        <v>1939</v>
      </c>
      <c r="BK124" s="275">
        <f t="shared" si="442"/>
        <v>1939</v>
      </c>
      <c r="BL124" s="55">
        <f t="shared" si="442"/>
        <v>1939</v>
      </c>
      <c r="BM124" s="55">
        <f t="shared" si="442"/>
        <v>1939</v>
      </c>
      <c r="BN124" s="55">
        <f t="shared" si="442"/>
        <v>1939</v>
      </c>
      <c r="BO124" s="55">
        <f t="shared" si="442"/>
        <v>1939</v>
      </c>
      <c r="BP124" s="55">
        <f t="shared" si="442"/>
        <v>1939</v>
      </c>
      <c r="BQ124" s="55">
        <f t="shared" si="442"/>
        <v>1939</v>
      </c>
      <c r="BR124" s="55">
        <f t="shared" si="442"/>
        <v>1939</v>
      </c>
      <c r="BS124" s="55">
        <f t="shared" si="442"/>
        <v>1939</v>
      </c>
      <c r="BT124" s="55">
        <f t="shared" si="442"/>
        <v>1939</v>
      </c>
      <c r="BU124" s="55">
        <f t="shared" si="442"/>
        <v>1939</v>
      </c>
      <c r="BV124" s="55">
        <f t="shared" ref="BV124:DA124" si="443">SUM(BV122)</f>
        <v>1939</v>
      </c>
      <c r="BW124" s="275">
        <f t="shared" si="443"/>
        <v>1939</v>
      </c>
      <c r="BX124" s="55">
        <f t="shared" si="443"/>
        <v>1939</v>
      </c>
      <c r="BY124" s="55">
        <f t="shared" si="443"/>
        <v>1939</v>
      </c>
      <c r="BZ124" s="55">
        <f t="shared" si="443"/>
        <v>1939</v>
      </c>
      <c r="CA124" s="55">
        <f t="shared" si="443"/>
        <v>1939</v>
      </c>
      <c r="CB124" s="55">
        <f t="shared" si="443"/>
        <v>1939</v>
      </c>
      <c r="CC124" s="55">
        <f t="shared" si="443"/>
        <v>1939</v>
      </c>
      <c r="CD124" s="55">
        <f t="shared" si="443"/>
        <v>1939</v>
      </c>
      <c r="CE124" s="55">
        <f t="shared" si="443"/>
        <v>1939</v>
      </c>
      <c r="CF124" s="55">
        <f t="shared" si="443"/>
        <v>1939</v>
      </c>
      <c r="CG124" s="55">
        <f t="shared" si="443"/>
        <v>1939</v>
      </c>
      <c r="CH124" s="55">
        <f t="shared" si="443"/>
        <v>1939</v>
      </c>
      <c r="CI124" s="275">
        <f t="shared" si="443"/>
        <v>1939</v>
      </c>
      <c r="CJ124" s="55">
        <f t="shared" si="443"/>
        <v>1939</v>
      </c>
      <c r="CK124" s="55">
        <f t="shared" si="443"/>
        <v>1939</v>
      </c>
      <c r="CL124" s="55">
        <f t="shared" si="443"/>
        <v>1939</v>
      </c>
      <c r="CM124" s="55">
        <f t="shared" si="443"/>
        <v>1939</v>
      </c>
      <c r="CN124" s="55">
        <f t="shared" si="443"/>
        <v>1939</v>
      </c>
      <c r="CO124" s="55">
        <f t="shared" si="443"/>
        <v>1939</v>
      </c>
      <c r="CP124" s="55">
        <f t="shared" si="443"/>
        <v>1939</v>
      </c>
      <c r="CQ124" s="55">
        <f t="shared" si="443"/>
        <v>1939</v>
      </c>
      <c r="CR124" s="55">
        <f t="shared" si="443"/>
        <v>1939</v>
      </c>
      <c r="CS124" s="55">
        <f t="shared" si="443"/>
        <v>1939</v>
      </c>
      <c r="CT124" s="55">
        <f t="shared" si="443"/>
        <v>1939</v>
      </c>
      <c r="CU124" s="275">
        <f t="shared" si="443"/>
        <v>1939</v>
      </c>
      <c r="CV124" s="55">
        <f t="shared" si="443"/>
        <v>1939</v>
      </c>
      <c r="CW124" s="55">
        <f t="shared" si="443"/>
        <v>1939</v>
      </c>
      <c r="CX124" s="55">
        <f t="shared" si="443"/>
        <v>1939</v>
      </c>
      <c r="CY124" s="55">
        <f t="shared" si="443"/>
        <v>1939</v>
      </c>
      <c r="CZ124" s="55">
        <f t="shared" si="443"/>
        <v>1939</v>
      </c>
      <c r="DA124" s="55">
        <f t="shared" si="443"/>
        <v>1939</v>
      </c>
      <c r="DB124" s="55">
        <f t="shared" ref="DB124:DG124" si="444">SUM(DB122)</f>
        <v>1939</v>
      </c>
      <c r="DC124" s="55">
        <f t="shared" si="444"/>
        <v>1939</v>
      </c>
      <c r="DD124" s="55">
        <f t="shared" si="444"/>
        <v>1939</v>
      </c>
      <c r="DE124" s="55">
        <f t="shared" si="444"/>
        <v>1939</v>
      </c>
      <c r="DF124" s="55">
        <f t="shared" si="444"/>
        <v>1939</v>
      </c>
      <c r="DG124" s="55">
        <f t="shared" si="444"/>
        <v>1939</v>
      </c>
    </row>
    <row r="125" spans="1:111" x14ac:dyDescent="0.3">
      <c r="B125" s="1"/>
      <c r="C125" s="1"/>
      <c r="D125" s="2"/>
      <c r="E125" s="2"/>
      <c r="F125" s="2"/>
      <c r="G125" s="2"/>
      <c r="H125" s="2"/>
      <c r="I125" s="2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492"/>
      <c r="AL125" s="58"/>
      <c r="AM125" s="272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272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272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272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272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272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</row>
    <row r="126" spans="1:111" x14ac:dyDescent="0.3">
      <c r="B126" s="1" t="s">
        <v>23</v>
      </c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6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513"/>
      <c r="AL126" s="2"/>
    </row>
    <row r="127" spans="1:111" x14ac:dyDescent="0.3">
      <c r="B127" s="1" t="s">
        <v>219</v>
      </c>
      <c r="C127" s="1"/>
      <c r="D127" s="116"/>
      <c r="E127" s="116"/>
      <c r="F127" s="116"/>
      <c r="G127" s="116"/>
      <c r="H127" s="116"/>
      <c r="I127" s="116"/>
      <c r="J127" s="114"/>
      <c r="K127" s="114"/>
      <c r="L127" s="114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>
        <v>1036.1300000000001</v>
      </c>
      <c r="AC127" s="116">
        <v>1036.1300000000001</v>
      </c>
      <c r="AD127" s="116">
        <v>1036.1300000000001</v>
      </c>
      <c r="AE127" s="116">
        <v>1036.1300000000001</v>
      </c>
      <c r="AF127" s="116">
        <v>1036.1300000000001</v>
      </c>
      <c r="AG127" s="116">
        <v>1036.1300000000001</v>
      </c>
      <c r="AH127" s="116">
        <v>1036.1300000000001</v>
      </c>
      <c r="AI127" s="116">
        <v>1036.1300000000001</v>
      </c>
      <c r="AJ127" s="116">
        <v>1036.1300000000001</v>
      </c>
      <c r="AK127" s="490">
        <v>1036.1300000000001</v>
      </c>
      <c r="AL127" s="602">
        <f>AK127</f>
        <v>1036.1300000000001</v>
      </c>
      <c r="AM127" s="270">
        <f t="shared" ref="AM127:CA127" si="445">AL127</f>
        <v>1036.1300000000001</v>
      </c>
      <c r="AN127" s="116">
        <f t="shared" si="445"/>
        <v>1036.1300000000001</v>
      </c>
      <c r="AO127" s="116">
        <f t="shared" si="445"/>
        <v>1036.1300000000001</v>
      </c>
      <c r="AP127" s="116">
        <f t="shared" si="445"/>
        <v>1036.1300000000001</v>
      </c>
      <c r="AQ127" s="116">
        <f t="shared" si="445"/>
        <v>1036.1300000000001</v>
      </c>
      <c r="AR127" s="116">
        <f t="shared" si="445"/>
        <v>1036.1300000000001</v>
      </c>
      <c r="AS127" s="116">
        <f t="shared" si="445"/>
        <v>1036.1300000000001</v>
      </c>
      <c r="AT127" s="116">
        <f t="shared" si="445"/>
        <v>1036.1300000000001</v>
      </c>
      <c r="AU127" s="116">
        <f t="shared" si="445"/>
        <v>1036.1300000000001</v>
      </c>
      <c r="AV127" s="116">
        <f t="shared" si="445"/>
        <v>1036.1300000000001</v>
      </c>
      <c r="AW127" s="116">
        <f t="shared" si="445"/>
        <v>1036.1300000000001</v>
      </c>
      <c r="AX127" s="116">
        <f t="shared" si="445"/>
        <v>1036.1300000000001</v>
      </c>
      <c r="AY127" s="270">
        <f t="shared" si="445"/>
        <v>1036.1300000000001</v>
      </c>
      <c r="AZ127" s="116">
        <f t="shared" si="445"/>
        <v>1036.1300000000001</v>
      </c>
      <c r="BA127" s="116">
        <f t="shared" si="445"/>
        <v>1036.1300000000001</v>
      </c>
      <c r="BB127" s="116">
        <f t="shared" si="445"/>
        <v>1036.1300000000001</v>
      </c>
      <c r="BC127" s="116">
        <f t="shared" si="445"/>
        <v>1036.1300000000001</v>
      </c>
      <c r="BD127" s="116">
        <f t="shared" si="445"/>
        <v>1036.1300000000001</v>
      </c>
      <c r="BE127" s="116">
        <f t="shared" si="445"/>
        <v>1036.1300000000001</v>
      </c>
      <c r="BF127" s="116">
        <f t="shared" si="445"/>
        <v>1036.1300000000001</v>
      </c>
      <c r="BG127" s="116">
        <f t="shared" si="445"/>
        <v>1036.1300000000001</v>
      </c>
      <c r="BH127" s="116">
        <f t="shared" si="445"/>
        <v>1036.1300000000001</v>
      </c>
      <c r="BI127" s="116">
        <f t="shared" si="445"/>
        <v>1036.1300000000001</v>
      </c>
      <c r="BJ127" s="116">
        <f t="shared" si="445"/>
        <v>1036.1300000000001</v>
      </c>
      <c r="BK127" s="270">
        <f t="shared" si="445"/>
        <v>1036.1300000000001</v>
      </c>
      <c r="BL127" s="116">
        <f t="shared" si="445"/>
        <v>1036.1300000000001</v>
      </c>
      <c r="BM127" s="116">
        <f t="shared" si="445"/>
        <v>1036.1300000000001</v>
      </c>
      <c r="BN127" s="116">
        <f t="shared" si="445"/>
        <v>1036.1300000000001</v>
      </c>
      <c r="BO127" s="116">
        <f t="shared" si="445"/>
        <v>1036.1300000000001</v>
      </c>
      <c r="BP127" s="116">
        <f t="shared" si="445"/>
        <v>1036.1300000000001</v>
      </c>
      <c r="BQ127" s="116">
        <f t="shared" si="445"/>
        <v>1036.1300000000001</v>
      </c>
      <c r="BR127" s="116">
        <f t="shared" si="445"/>
        <v>1036.1300000000001</v>
      </c>
      <c r="BS127" s="116">
        <f t="shared" si="445"/>
        <v>1036.1300000000001</v>
      </c>
      <c r="BT127" s="116">
        <f t="shared" si="445"/>
        <v>1036.1300000000001</v>
      </c>
      <c r="BU127" s="116">
        <f t="shared" si="445"/>
        <v>1036.1300000000001</v>
      </c>
      <c r="BV127" s="116">
        <f t="shared" si="445"/>
        <v>1036.1300000000001</v>
      </c>
      <c r="BW127" s="270">
        <f t="shared" si="445"/>
        <v>1036.1300000000001</v>
      </c>
      <c r="BX127" s="116">
        <f t="shared" si="445"/>
        <v>1036.1300000000001</v>
      </c>
      <c r="BY127" s="116">
        <f t="shared" si="445"/>
        <v>1036.1300000000001</v>
      </c>
      <c r="BZ127" s="116">
        <f t="shared" si="445"/>
        <v>1036.1300000000001</v>
      </c>
      <c r="CA127" s="116">
        <f t="shared" si="445"/>
        <v>1036.1300000000001</v>
      </c>
      <c r="CB127" s="116">
        <f t="shared" ref="CB127:DG127" si="446">CA127</f>
        <v>1036.1300000000001</v>
      </c>
      <c r="CC127" s="116">
        <f t="shared" si="446"/>
        <v>1036.1300000000001</v>
      </c>
      <c r="CD127" s="116">
        <f t="shared" si="446"/>
        <v>1036.1300000000001</v>
      </c>
      <c r="CE127" s="116">
        <f t="shared" si="446"/>
        <v>1036.1300000000001</v>
      </c>
      <c r="CF127" s="116">
        <f t="shared" si="446"/>
        <v>1036.1300000000001</v>
      </c>
      <c r="CG127" s="116">
        <f t="shared" si="446"/>
        <v>1036.1300000000001</v>
      </c>
      <c r="CH127" s="116">
        <f t="shared" si="446"/>
        <v>1036.1300000000001</v>
      </c>
      <c r="CI127" s="270">
        <f t="shared" si="446"/>
        <v>1036.1300000000001</v>
      </c>
      <c r="CJ127" s="116">
        <f t="shared" si="446"/>
        <v>1036.1300000000001</v>
      </c>
      <c r="CK127" s="116">
        <f t="shared" si="446"/>
        <v>1036.1300000000001</v>
      </c>
      <c r="CL127" s="116">
        <f t="shared" si="446"/>
        <v>1036.1300000000001</v>
      </c>
      <c r="CM127" s="116">
        <f t="shared" si="446"/>
        <v>1036.1300000000001</v>
      </c>
      <c r="CN127" s="116">
        <f t="shared" si="446"/>
        <v>1036.1300000000001</v>
      </c>
      <c r="CO127" s="116">
        <f t="shared" si="446"/>
        <v>1036.1300000000001</v>
      </c>
      <c r="CP127" s="116">
        <f t="shared" si="446"/>
        <v>1036.1300000000001</v>
      </c>
      <c r="CQ127" s="116">
        <f t="shared" si="446"/>
        <v>1036.1300000000001</v>
      </c>
      <c r="CR127" s="116">
        <f t="shared" si="446"/>
        <v>1036.1300000000001</v>
      </c>
      <c r="CS127" s="116">
        <f t="shared" si="446"/>
        <v>1036.1300000000001</v>
      </c>
      <c r="CT127" s="116">
        <f t="shared" si="446"/>
        <v>1036.1300000000001</v>
      </c>
      <c r="CU127" s="270">
        <f t="shared" si="446"/>
        <v>1036.1300000000001</v>
      </c>
      <c r="CV127" s="116">
        <f t="shared" si="446"/>
        <v>1036.1300000000001</v>
      </c>
      <c r="CW127" s="116">
        <f t="shared" si="446"/>
        <v>1036.1300000000001</v>
      </c>
      <c r="CX127" s="116">
        <f t="shared" si="446"/>
        <v>1036.1300000000001</v>
      </c>
      <c r="CY127" s="116">
        <f t="shared" si="446"/>
        <v>1036.1300000000001</v>
      </c>
      <c r="CZ127" s="116">
        <f t="shared" si="446"/>
        <v>1036.1300000000001</v>
      </c>
      <c r="DA127" s="116">
        <f t="shared" si="446"/>
        <v>1036.1300000000001</v>
      </c>
      <c r="DB127" s="116">
        <f t="shared" si="446"/>
        <v>1036.1300000000001</v>
      </c>
      <c r="DC127" s="116">
        <f t="shared" si="446"/>
        <v>1036.1300000000001</v>
      </c>
      <c r="DD127" s="116">
        <f t="shared" si="446"/>
        <v>1036.1300000000001</v>
      </c>
      <c r="DE127" s="116">
        <f t="shared" si="446"/>
        <v>1036.1300000000001</v>
      </c>
      <c r="DF127" s="116">
        <f t="shared" si="446"/>
        <v>1036.1300000000001</v>
      </c>
      <c r="DG127" s="116">
        <f t="shared" si="446"/>
        <v>1036.1300000000001</v>
      </c>
    </row>
    <row r="128" spans="1:111" x14ac:dyDescent="0.3">
      <c r="B128" s="1" t="s">
        <v>220</v>
      </c>
      <c r="C128" s="1"/>
      <c r="D128" s="116"/>
      <c r="E128" s="116"/>
      <c r="F128" s="116"/>
      <c r="G128" s="116"/>
      <c r="H128" s="116"/>
      <c r="I128" s="116"/>
      <c r="J128" s="114"/>
      <c r="K128" s="114"/>
      <c r="L128" s="114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>
        <v>-4414.2</v>
      </c>
      <c r="AC128" s="116">
        <v>-9545.69</v>
      </c>
      <c r="AD128" s="116">
        <v>-13976.12</v>
      </c>
      <c r="AE128" s="116">
        <v>-21062.53</v>
      </c>
      <c r="AF128" s="116">
        <v>-24684.76</v>
      </c>
      <c r="AG128" s="116">
        <v>-29012.83</v>
      </c>
      <c r="AH128" s="116">
        <v>-32565.78</v>
      </c>
      <c r="AI128" s="116">
        <v>-38740.31</v>
      </c>
      <c r="AJ128" s="116">
        <v>-41478.080000000002</v>
      </c>
      <c r="AK128" s="490">
        <v>-44067.47</v>
      </c>
      <c r="AL128" s="602">
        <f>AK128+AL133</f>
        <v>-47197.47</v>
      </c>
      <c r="AM128" s="270">
        <f t="shared" ref="AM128:CT128" si="447">AL128+AM133</f>
        <v>-50327.47</v>
      </c>
      <c r="AN128" s="116">
        <f t="shared" si="447"/>
        <v>-53457.47</v>
      </c>
      <c r="AO128" s="116">
        <f t="shared" si="447"/>
        <v>-56587.47</v>
      </c>
      <c r="AP128" s="116">
        <f t="shared" si="447"/>
        <v>-59717.47</v>
      </c>
      <c r="AQ128" s="116">
        <f t="shared" si="447"/>
        <v>-62847.47</v>
      </c>
      <c r="AR128" s="116">
        <f t="shared" si="447"/>
        <v>-67577.47</v>
      </c>
      <c r="AS128" s="116">
        <f t="shared" si="447"/>
        <v>-72307.47</v>
      </c>
      <c r="AT128" s="116">
        <f t="shared" si="447"/>
        <v>-77037.47</v>
      </c>
      <c r="AU128" s="116">
        <f t="shared" si="447"/>
        <v>-81767.47</v>
      </c>
      <c r="AV128" s="116">
        <f t="shared" si="447"/>
        <v>-86497.47</v>
      </c>
      <c r="AW128" s="116">
        <f t="shared" si="447"/>
        <v>-91227.47</v>
      </c>
      <c r="AX128" s="116">
        <f t="shared" si="447"/>
        <v>-95957.47</v>
      </c>
      <c r="AY128" s="270">
        <f t="shared" si="447"/>
        <v>-100687.47</v>
      </c>
      <c r="AZ128" s="116">
        <f t="shared" si="447"/>
        <v>-105417.47</v>
      </c>
      <c r="BA128" s="116">
        <f t="shared" si="447"/>
        <v>-110147.47</v>
      </c>
      <c r="BB128" s="116">
        <f t="shared" si="447"/>
        <v>-114877.47</v>
      </c>
      <c r="BC128" s="116">
        <f t="shared" si="447"/>
        <v>-119607.47</v>
      </c>
      <c r="BD128" s="116">
        <f t="shared" si="447"/>
        <v>-124337.47</v>
      </c>
      <c r="BE128" s="116">
        <f t="shared" si="447"/>
        <v>-129067.47</v>
      </c>
      <c r="BF128" s="116">
        <f t="shared" si="447"/>
        <v>-133797.47</v>
      </c>
      <c r="BG128" s="116">
        <f t="shared" si="447"/>
        <v>-138527.47</v>
      </c>
      <c r="BH128" s="116">
        <f t="shared" si="447"/>
        <v>-143257.47</v>
      </c>
      <c r="BI128" s="116">
        <f t="shared" si="447"/>
        <v>-147987.47</v>
      </c>
      <c r="BJ128" s="116">
        <f t="shared" si="447"/>
        <v>-152717.47</v>
      </c>
      <c r="BK128" s="270">
        <f t="shared" si="447"/>
        <v>-157447.47</v>
      </c>
      <c r="BL128" s="116">
        <f t="shared" si="447"/>
        <v>-162177.47</v>
      </c>
      <c r="BM128" s="116">
        <f t="shared" si="447"/>
        <v>-166907.47</v>
      </c>
      <c r="BN128" s="116">
        <f t="shared" si="447"/>
        <v>-171637.47</v>
      </c>
      <c r="BO128" s="116">
        <f t="shared" si="447"/>
        <v>-176367.47</v>
      </c>
      <c r="BP128" s="116">
        <f t="shared" si="447"/>
        <v>-181097.47</v>
      </c>
      <c r="BQ128" s="116">
        <f t="shared" si="447"/>
        <v>-185827.47</v>
      </c>
      <c r="BR128" s="116">
        <f t="shared" si="447"/>
        <v>-190557.47</v>
      </c>
      <c r="BS128" s="116">
        <f t="shared" si="447"/>
        <v>-195287.47</v>
      </c>
      <c r="BT128" s="116">
        <f t="shared" si="447"/>
        <v>-200017.47</v>
      </c>
      <c r="BU128" s="116">
        <f t="shared" si="447"/>
        <v>-204747.47</v>
      </c>
      <c r="BV128" s="116">
        <f t="shared" si="447"/>
        <v>-209477.47</v>
      </c>
      <c r="BW128" s="270">
        <f t="shared" si="447"/>
        <v>-214207.47</v>
      </c>
      <c r="BX128" s="116">
        <f t="shared" si="447"/>
        <v>-218937.47</v>
      </c>
      <c r="BY128" s="116">
        <f t="shared" si="447"/>
        <v>-223667.47</v>
      </c>
      <c r="BZ128" s="116">
        <f t="shared" si="447"/>
        <v>-228397.47</v>
      </c>
      <c r="CA128" s="116">
        <f t="shared" si="447"/>
        <v>-233127.47</v>
      </c>
      <c r="CB128" s="116">
        <f t="shared" si="447"/>
        <v>-237857.47</v>
      </c>
      <c r="CC128" s="116">
        <f t="shared" si="447"/>
        <v>-242587.47</v>
      </c>
      <c r="CD128" s="116">
        <f t="shared" si="447"/>
        <v>-247317.47</v>
      </c>
      <c r="CE128" s="116">
        <f t="shared" si="447"/>
        <v>-252047.47</v>
      </c>
      <c r="CF128" s="116">
        <f t="shared" si="447"/>
        <v>-256777.47</v>
      </c>
      <c r="CG128" s="116">
        <f t="shared" si="447"/>
        <v>-261507.47</v>
      </c>
      <c r="CH128" s="116">
        <f t="shared" si="447"/>
        <v>-266237.46999999997</v>
      </c>
      <c r="CI128" s="270">
        <f t="shared" si="447"/>
        <v>-270967.46999999997</v>
      </c>
      <c r="CJ128" s="116">
        <f t="shared" si="447"/>
        <v>-275697.46999999997</v>
      </c>
      <c r="CK128" s="116">
        <f t="shared" si="447"/>
        <v>-280427.46999999997</v>
      </c>
      <c r="CL128" s="116">
        <f t="shared" si="447"/>
        <v>-285157.46999999997</v>
      </c>
      <c r="CM128" s="116">
        <f t="shared" si="447"/>
        <v>-289887.46999999997</v>
      </c>
      <c r="CN128" s="116">
        <f t="shared" si="447"/>
        <v>-294617.46999999997</v>
      </c>
      <c r="CO128" s="116">
        <f t="shared" si="447"/>
        <v>-299347.46999999997</v>
      </c>
      <c r="CP128" s="116">
        <f t="shared" si="447"/>
        <v>-304077.46999999997</v>
      </c>
      <c r="CQ128" s="116">
        <f t="shared" si="447"/>
        <v>-308807.46999999997</v>
      </c>
      <c r="CR128" s="116">
        <f t="shared" si="447"/>
        <v>-313537.46999999997</v>
      </c>
      <c r="CS128" s="116">
        <f t="shared" si="447"/>
        <v>-318267.46999999997</v>
      </c>
      <c r="CT128" s="116">
        <f t="shared" si="447"/>
        <v>-322997.46999999997</v>
      </c>
      <c r="CU128" s="270">
        <f t="shared" ref="CU128:DG128" si="448">CT128+CU133</f>
        <v>-327727.46999999997</v>
      </c>
      <c r="CV128" s="116">
        <f t="shared" si="448"/>
        <v>-332457.46999999997</v>
      </c>
      <c r="CW128" s="116">
        <f t="shared" si="448"/>
        <v>-337187.47</v>
      </c>
      <c r="CX128" s="116">
        <f t="shared" si="448"/>
        <v>-341917.47</v>
      </c>
      <c r="CY128" s="116">
        <f t="shared" si="448"/>
        <v>-346647.47</v>
      </c>
      <c r="CZ128" s="116">
        <f t="shared" si="448"/>
        <v>-351377.47</v>
      </c>
      <c r="DA128" s="116">
        <f t="shared" si="448"/>
        <v>-356107.47</v>
      </c>
      <c r="DB128" s="116">
        <f t="shared" si="448"/>
        <v>-360837.47</v>
      </c>
      <c r="DC128" s="116">
        <f t="shared" si="448"/>
        <v>-365567.47</v>
      </c>
      <c r="DD128" s="116">
        <f t="shared" si="448"/>
        <v>-370297.47</v>
      </c>
      <c r="DE128" s="116">
        <f t="shared" si="448"/>
        <v>-375027.47</v>
      </c>
      <c r="DF128" s="116">
        <f t="shared" si="448"/>
        <v>-379757.47</v>
      </c>
      <c r="DG128" s="116">
        <f t="shared" si="448"/>
        <v>-384487.47</v>
      </c>
    </row>
    <row r="129" spans="1:111" s="3" customFormat="1" x14ac:dyDescent="0.3">
      <c r="A129"/>
      <c r="B129" s="1" t="s">
        <v>221</v>
      </c>
      <c r="C129" s="1"/>
      <c r="D129" s="116"/>
      <c r="E129" s="116"/>
      <c r="F129" s="116"/>
      <c r="G129" s="116"/>
      <c r="H129" s="116"/>
      <c r="I129" s="116"/>
      <c r="J129" s="114"/>
      <c r="K129" s="114"/>
      <c r="L129" s="114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>
        <v>0</v>
      </c>
      <c r="W129" s="116">
        <v>0</v>
      </c>
      <c r="X129" s="116">
        <v>0</v>
      </c>
      <c r="Y129" s="116">
        <v>0</v>
      </c>
      <c r="Z129" s="116">
        <v>0</v>
      </c>
      <c r="AA129" s="116">
        <v>0</v>
      </c>
      <c r="AB129" s="116">
        <v>0</v>
      </c>
      <c r="AC129" s="116">
        <v>0</v>
      </c>
      <c r="AD129" s="116">
        <v>0</v>
      </c>
      <c r="AE129" s="116">
        <v>0</v>
      </c>
      <c r="AF129" s="116">
        <v>0</v>
      </c>
      <c r="AG129" s="116">
        <v>0</v>
      </c>
      <c r="AH129" s="116">
        <v>0</v>
      </c>
      <c r="AI129" s="116">
        <v>0</v>
      </c>
      <c r="AJ129" s="116">
        <v>0</v>
      </c>
      <c r="AK129" s="490">
        <v>0</v>
      </c>
      <c r="AL129" s="602">
        <f>AK129</f>
        <v>0</v>
      </c>
      <c r="AM129" s="270">
        <f t="shared" ref="AM129:CA129" si="449">AL129</f>
        <v>0</v>
      </c>
      <c r="AN129" s="116">
        <f t="shared" si="449"/>
        <v>0</v>
      </c>
      <c r="AO129" s="116">
        <f t="shared" si="449"/>
        <v>0</v>
      </c>
      <c r="AP129" s="116">
        <f t="shared" si="449"/>
        <v>0</v>
      </c>
      <c r="AQ129" s="116">
        <f t="shared" si="449"/>
        <v>0</v>
      </c>
      <c r="AR129" s="116">
        <f t="shared" si="449"/>
        <v>0</v>
      </c>
      <c r="AS129" s="116">
        <f t="shared" si="449"/>
        <v>0</v>
      </c>
      <c r="AT129" s="116">
        <f t="shared" si="449"/>
        <v>0</v>
      </c>
      <c r="AU129" s="116">
        <f t="shared" si="449"/>
        <v>0</v>
      </c>
      <c r="AV129" s="116">
        <f t="shared" si="449"/>
        <v>0</v>
      </c>
      <c r="AW129" s="116">
        <f t="shared" si="449"/>
        <v>0</v>
      </c>
      <c r="AX129" s="116">
        <f t="shared" si="449"/>
        <v>0</v>
      </c>
      <c r="AY129" s="270">
        <f t="shared" si="449"/>
        <v>0</v>
      </c>
      <c r="AZ129" s="116">
        <f t="shared" si="449"/>
        <v>0</v>
      </c>
      <c r="BA129" s="116">
        <f t="shared" si="449"/>
        <v>0</v>
      </c>
      <c r="BB129" s="116">
        <f t="shared" si="449"/>
        <v>0</v>
      </c>
      <c r="BC129" s="116">
        <f t="shared" si="449"/>
        <v>0</v>
      </c>
      <c r="BD129" s="116">
        <f t="shared" si="449"/>
        <v>0</v>
      </c>
      <c r="BE129" s="116">
        <f t="shared" si="449"/>
        <v>0</v>
      </c>
      <c r="BF129" s="116">
        <f t="shared" si="449"/>
        <v>0</v>
      </c>
      <c r="BG129" s="116">
        <f t="shared" si="449"/>
        <v>0</v>
      </c>
      <c r="BH129" s="116">
        <f t="shared" si="449"/>
        <v>0</v>
      </c>
      <c r="BI129" s="116">
        <f t="shared" si="449"/>
        <v>0</v>
      </c>
      <c r="BJ129" s="116">
        <f t="shared" si="449"/>
        <v>0</v>
      </c>
      <c r="BK129" s="270">
        <f t="shared" si="449"/>
        <v>0</v>
      </c>
      <c r="BL129" s="116">
        <f t="shared" si="449"/>
        <v>0</v>
      </c>
      <c r="BM129" s="116">
        <f t="shared" si="449"/>
        <v>0</v>
      </c>
      <c r="BN129" s="116">
        <f t="shared" si="449"/>
        <v>0</v>
      </c>
      <c r="BO129" s="116">
        <f t="shared" si="449"/>
        <v>0</v>
      </c>
      <c r="BP129" s="116">
        <f t="shared" si="449"/>
        <v>0</v>
      </c>
      <c r="BQ129" s="116">
        <f t="shared" si="449"/>
        <v>0</v>
      </c>
      <c r="BR129" s="116">
        <f t="shared" si="449"/>
        <v>0</v>
      </c>
      <c r="BS129" s="116">
        <f t="shared" si="449"/>
        <v>0</v>
      </c>
      <c r="BT129" s="116">
        <f t="shared" si="449"/>
        <v>0</v>
      </c>
      <c r="BU129" s="116">
        <f t="shared" si="449"/>
        <v>0</v>
      </c>
      <c r="BV129" s="116">
        <f t="shared" si="449"/>
        <v>0</v>
      </c>
      <c r="BW129" s="270">
        <f t="shared" si="449"/>
        <v>0</v>
      </c>
      <c r="BX129" s="116">
        <f t="shared" si="449"/>
        <v>0</v>
      </c>
      <c r="BY129" s="116">
        <f t="shared" si="449"/>
        <v>0</v>
      </c>
      <c r="BZ129" s="116">
        <f t="shared" si="449"/>
        <v>0</v>
      </c>
      <c r="CA129" s="116">
        <f t="shared" si="449"/>
        <v>0</v>
      </c>
      <c r="CB129" s="116">
        <f t="shared" ref="CB129:DG129" si="450">CA129</f>
        <v>0</v>
      </c>
      <c r="CC129" s="116">
        <f t="shared" si="450"/>
        <v>0</v>
      </c>
      <c r="CD129" s="116">
        <f t="shared" si="450"/>
        <v>0</v>
      </c>
      <c r="CE129" s="116">
        <f t="shared" si="450"/>
        <v>0</v>
      </c>
      <c r="CF129" s="116">
        <f t="shared" si="450"/>
        <v>0</v>
      </c>
      <c r="CG129" s="116">
        <f t="shared" si="450"/>
        <v>0</v>
      </c>
      <c r="CH129" s="116">
        <f t="shared" si="450"/>
        <v>0</v>
      </c>
      <c r="CI129" s="270">
        <f t="shared" si="450"/>
        <v>0</v>
      </c>
      <c r="CJ129" s="116">
        <f t="shared" si="450"/>
        <v>0</v>
      </c>
      <c r="CK129" s="116">
        <f t="shared" si="450"/>
        <v>0</v>
      </c>
      <c r="CL129" s="116">
        <f t="shared" si="450"/>
        <v>0</v>
      </c>
      <c r="CM129" s="116">
        <f t="shared" si="450"/>
        <v>0</v>
      </c>
      <c r="CN129" s="116">
        <f t="shared" si="450"/>
        <v>0</v>
      </c>
      <c r="CO129" s="116">
        <f t="shared" si="450"/>
        <v>0</v>
      </c>
      <c r="CP129" s="116">
        <f t="shared" si="450"/>
        <v>0</v>
      </c>
      <c r="CQ129" s="116">
        <f t="shared" si="450"/>
        <v>0</v>
      </c>
      <c r="CR129" s="116">
        <f t="shared" si="450"/>
        <v>0</v>
      </c>
      <c r="CS129" s="116">
        <f t="shared" si="450"/>
        <v>0</v>
      </c>
      <c r="CT129" s="116">
        <f t="shared" si="450"/>
        <v>0</v>
      </c>
      <c r="CU129" s="270">
        <f t="shared" si="450"/>
        <v>0</v>
      </c>
      <c r="CV129" s="116">
        <f t="shared" si="450"/>
        <v>0</v>
      </c>
      <c r="CW129" s="116">
        <f t="shared" si="450"/>
        <v>0</v>
      </c>
      <c r="CX129" s="116">
        <f t="shared" si="450"/>
        <v>0</v>
      </c>
      <c r="CY129" s="116">
        <f t="shared" si="450"/>
        <v>0</v>
      </c>
      <c r="CZ129" s="116">
        <f t="shared" si="450"/>
        <v>0</v>
      </c>
      <c r="DA129" s="116">
        <f t="shared" si="450"/>
        <v>0</v>
      </c>
      <c r="DB129" s="116">
        <f t="shared" si="450"/>
        <v>0</v>
      </c>
      <c r="DC129" s="116">
        <f t="shared" si="450"/>
        <v>0</v>
      </c>
      <c r="DD129" s="116">
        <f t="shared" si="450"/>
        <v>0</v>
      </c>
      <c r="DE129" s="116">
        <f t="shared" si="450"/>
        <v>0</v>
      </c>
      <c r="DF129" s="116">
        <f t="shared" si="450"/>
        <v>0</v>
      </c>
      <c r="DG129" s="116">
        <f t="shared" si="450"/>
        <v>0</v>
      </c>
    </row>
    <row r="130" spans="1:111" x14ac:dyDescent="0.3">
      <c r="B130" s="1" t="s">
        <v>24</v>
      </c>
      <c r="C130" s="1"/>
      <c r="D130" s="116"/>
      <c r="E130" s="116"/>
      <c r="F130" s="116"/>
      <c r="G130" s="116"/>
      <c r="H130" s="116"/>
      <c r="I130" s="116"/>
      <c r="J130" s="114"/>
      <c r="K130" s="114"/>
      <c r="L130" s="114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>
        <f t="shared" ref="V130:AA130" si="451">+V90+U130</f>
        <v>0</v>
      </c>
      <c r="W130" s="116">
        <f t="shared" si="451"/>
        <v>0</v>
      </c>
      <c r="X130" s="116">
        <f t="shared" si="451"/>
        <v>0</v>
      </c>
      <c r="Y130" s="116">
        <f t="shared" si="451"/>
        <v>0</v>
      </c>
      <c r="Z130" s="116">
        <f t="shared" si="451"/>
        <v>0</v>
      </c>
      <c r="AA130" s="116">
        <f t="shared" si="451"/>
        <v>0</v>
      </c>
      <c r="AB130" s="116">
        <f>+AB90</f>
        <v>4264.74</v>
      </c>
      <c r="AC130" s="116">
        <f t="shared" ref="AC130:BH130" si="452">+AC90+AB130</f>
        <v>9507.06</v>
      </c>
      <c r="AD130" s="116">
        <f t="shared" si="452"/>
        <v>15822.49</v>
      </c>
      <c r="AE130" s="116">
        <f t="shared" si="452"/>
        <v>22094.07</v>
      </c>
      <c r="AF130" s="116">
        <f t="shared" si="452"/>
        <v>26531.33</v>
      </c>
      <c r="AG130" s="116">
        <f t="shared" si="452"/>
        <v>30173.030000000002</v>
      </c>
      <c r="AH130" s="116">
        <f t="shared" si="452"/>
        <v>33621.54</v>
      </c>
      <c r="AI130" s="116">
        <f t="shared" si="452"/>
        <v>37357.99</v>
      </c>
      <c r="AJ130" s="116">
        <f t="shared" ref="AJ130:AK130" si="453">+AJ90+AI130</f>
        <v>38861.85</v>
      </c>
      <c r="AK130" s="490">
        <f t="shared" si="453"/>
        <v>43380.53</v>
      </c>
      <c r="AL130" s="116">
        <f t="shared" ref="AL130" si="454">+AL90+AK130</f>
        <v>46385.320619381884</v>
      </c>
      <c r="AM130" s="270">
        <f t="shared" si="452"/>
        <v>50137.895072767707</v>
      </c>
      <c r="AN130" s="116">
        <f t="shared" si="452"/>
        <v>55473.936040553919</v>
      </c>
      <c r="AO130" s="116">
        <f t="shared" si="452"/>
        <v>58450.375856131403</v>
      </c>
      <c r="AP130" s="116">
        <f t="shared" si="452"/>
        <v>63117.81685985309</v>
      </c>
      <c r="AQ130" s="116">
        <f t="shared" si="452"/>
        <v>71183.765248281445</v>
      </c>
      <c r="AR130" s="116">
        <f t="shared" si="452"/>
        <v>81142.008453390794</v>
      </c>
      <c r="AS130" s="116">
        <f t="shared" si="452"/>
        <v>90930.590233920142</v>
      </c>
      <c r="AT130" s="116">
        <f t="shared" si="452"/>
        <v>98589.047350303648</v>
      </c>
      <c r="AU130" s="116">
        <f t="shared" si="452"/>
        <v>105168.48827476829</v>
      </c>
      <c r="AV130" s="116">
        <f t="shared" si="452"/>
        <v>111181.68269364734</v>
      </c>
      <c r="AW130" s="116">
        <f t="shared" si="452"/>
        <v>117788.38525735645</v>
      </c>
      <c r="AX130" s="116">
        <f t="shared" si="452"/>
        <v>123721.76392381407</v>
      </c>
      <c r="AY130" s="270">
        <f t="shared" si="452"/>
        <v>131190.43553332033</v>
      </c>
      <c r="AZ130" s="116">
        <f t="shared" si="452"/>
        <v>139681.51588298875</v>
      </c>
      <c r="BA130" s="116">
        <f t="shared" si="452"/>
        <v>145172.74765010964</v>
      </c>
      <c r="BB130" s="116">
        <f t="shared" si="452"/>
        <v>152848.73962077071</v>
      </c>
      <c r="BC130" s="116">
        <f t="shared" si="452"/>
        <v>164177.13974068864</v>
      </c>
      <c r="BD130" s="116">
        <f t="shared" si="452"/>
        <v>176907.31572893311</v>
      </c>
      <c r="BE130" s="116">
        <f t="shared" si="452"/>
        <v>191114.57905025041</v>
      </c>
      <c r="BF130" s="116">
        <f t="shared" si="452"/>
        <v>202427.56743644111</v>
      </c>
      <c r="BG130" s="116">
        <f t="shared" si="452"/>
        <v>211657.54944522094</v>
      </c>
      <c r="BH130" s="116">
        <f t="shared" si="452"/>
        <v>220128.17457346947</v>
      </c>
      <c r="BI130" s="116">
        <f t="shared" ref="BI130:CN130" si="455">+BI90+BH130</f>
        <v>228958.59949355625</v>
      </c>
      <c r="BJ130" s="116">
        <f t="shared" si="455"/>
        <v>239047.759836746</v>
      </c>
      <c r="BK130" s="270">
        <f t="shared" si="455"/>
        <v>250653.36270717453</v>
      </c>
      <c r="BL130" s="116">
        <f t="shared" si="455"/>
        <v>261622.72311240397</v>
      </c>
      <c r="BM130" s="116">
        <f t="shared" si="455"/>
        <v>269241.9495822704</v>
      </c>
      <c r="BN130" s="116">
        <f t="shared" si="455"/>
        <v>280172.74758872722</v>
      </c>
      <c r="BO130" s="116">
        <f t="shared" si="455"/>
        <v>294959.48538345867</v>
      </c>
      <c r="BP130" s="116">
        <f t="shared" si="455"/>
        <v>311366.00884623954</v>
      </c>
      <c r="BQ130" s="116">
        <f t="shared" si="455"/>
        <v>329764.69556048827</v>
      </c>
      <c r="BR130" s="116">
        <f t="shared" si="455"/>
        <v>343833.84048877645</v>
      </c>
      <c r="BS130" s="116">
        <f t="shared" si="455"/>
        <v>356701.72794617311</v>
      </c>
      <c r="BT130" s="116">
        <f t="shared" si="455"/>
        <v>367900.06905314897</v>
      </c>
      <c r="BU130" s="116">
        <f t="shared" si="455"/>
        <v>378889.10128493328</v>
      </c>
      <c r="BV130" s="116">
        <f t="shared" si="455"/>
        <v>392793.74156293005</v>
      </c>
      <c r="BW130" s="270">
        <f t="shared" si="455"/>
        <v>407902.82962290471</v>
      </c>
      <c r="BX130" s="116">
        <f t="shared" si="455"/>
        <v>422154.6388391857</v>
      </c>
      <c r="BY130" s="116">
        <f t="shared" si="455"/>
        <v>432757.49341957469</v>
      </c>
      <c r="BZ130" s="116">
        <f t="shared" si="455"/>
        <v>446883.82505141338</v>
      </c>
      <c r="CA130" s="116">
        <f t="shared" si="455"/>
        <v>463537.29385498178</v>
      </c>
      <c r="CB130" s="116">
        <f t="shared" si="455"/>
        <v>486229.02419360762</v>
      </c>
      <c r="CC130" s="116">
        <f t="shared" si="455"/>
        <v>509166.78976960841</v>
      </c>
      <c r="CD130" s="116">
        <f t="shared" si="455"/>
        <v>525914.22786064632</v>
      </c>
      <c r="CE130" s="116">
        <f t="shared" si="455"/>
        <v>543069.69870018051</v>
      </c>
      <c r="CF130" s="116">
        <f t="shared" si="455"/>
        <v>556523.59439844289</v>
      </c>
      <c r="CG130" s="116">
        <f t="shared" si="455"/>
        <v>571343.65513533633</v>
      </c>
      <c r="CH130" s="116">
        <f t="shared" si="455"/>
        <v>588911.81765883532</v>
      </c>
      <c r="CI130" s="270">
        <f t="shared" si="455"/>
        <v>606000.61244896997</v>
      </c>
      <c r="CJ130" s="116">
        <f t="shared" si="455"/>
        <v>625777.34383163776</v>
      </c>
      <c r="CK130" s="116">
        <f t="shared" si="455"/>
        <v>638358.25981770502</v>
      </c>
      <c r="CL130" s="116">
        <f t="shared" si="455"/>
        <v>655108.04796907748</v>
      </c>
      <c r="CM130" s="116">
        <f t="shared" si="455"/>
        <v>676743.08317076764</v>
      </c>
      <c r="CN130" s="116">
        <f t="shared" si="455"/>
        <v>704363.5779902041</v>
      </c>
      <c r="CO130" s="116">
        <f t="shared" ref="CO130:DG130" si="456">+CO90+CN130</f>
        <v>730979.46735588042</v>
      </c>
      <c r="CP130" s="116">
        <f t="shared" si="456"/>
        <v>752702.39222799626</v>
      </c>
      <c r="CQ130" s="116">
        <f t="shared" si="456"/>
        <v>773815.30999580293</v>
      </c>
      <c r="CR130" s="116">
        <f t="shared" si="456"/>
        <v>789584.69824751525</v>
      </c>
      <c r="CS130" s="116">
        <f t="shared" si="456"/>
        <v>808990.1671155981</v>
      </c>
      <c r="CT130" s="116">
        <f t="shared" si="456"/>
        <v>830793.94041303499</v>
      </c>
      <c r="CU130" s="270">
        <f t="shared" si="456"/>
        <v>852031.35224726272</v>
      </c>
      <c r="CV130" s="116">
        <f t="shared" si="456"/>
        <v>876516.95875095448</v>
      </c>
      <c r="CW130" s="116">
        <f t="shared" si="456"/>
        <v>892213.76201971283</v>
      </c>
      <c r="CX130" s="116">
        <f t="shared" si="456"/>
        <v>911755.3819059676</v>
      </c>
      <c r="CY130" s="116">
        <f t="shared" si="456"/>
        <v>939393.97466647497</v>
      </c>
      <c r="CZ130" s="116">
        <f t="shared" si="456"/>
        <v>972620.91287488677</v>
      </c>
      <c r="DA130" s="116">
        <f t="shared" si="456"/>
        <v>1003063.1142663907</v>
      </c>
      <c r="DB130" s="116">
        <f t="shared" si="456"/>
        <v>1030792.1704977601</v>
      </c>
      <c r="DC130" s="116">
        <f t="shared" si="456"/>
        <v>1055274.1877016884</v>
      </c>
      <c r="DD130" s="116">
        <f t="shared" si="456"/>
        <v>1075734.3274053179</v>
      </c>
      <c r="DE130" s="116">
        <f t="shared" si="456"/>
        <v>1099397.8756011021</v>
      </c>
      <c r="DF130" s="116">
        <f t="shared" si="456"/>
        <v>1124499.548227391</v>
      </c>
      <c r="DG130" s="116">
        <f t="shared" si="456"/>
        <v>1151695.7568843341</v>
      </c>
    </row>
    <row r="131" spans="1:111" x14ac:dyDescent="0.3">
      <c r="A131" s="5"/>
      <c r="B131" s="6" t="s">
        <v>25</v>
      </c>
      <c r="C131" s="6"/>
      <c r="D131" s="55">
        <f>SUM(D127:D130)</f>
        <v>0</v>
      </c>
      <c r="E131" s="55">
        <f t="shared" ref="E131:N131" si="457">SUM(E127:E130)</f>
        <v>0</v>
      </c>
      <c r="F131" s="55">
        <f t="shared" si="457"/>
        <v>0</v>
      </c>
      <c r="G131" s="55">
        <f t="shared" si="457"/>
        <v>0</v>
      </c>
      <c r="H131" s="55">
        <f t="shared" si="457"/>
        <v>0</v>
      </c>
      <c r="I131" s="55">
        <f t="shared" si="457"/>
        <v>0</v>
      </c>
      <c r="J131" s="55">
        <f t="shared" si="457"/>
        <v>0</v>
      </c>
      <c r="K131" s="55">
        <f t="shared" si="457"/>
        <v>0</v>
      </c>
      <c r="L131" s="55">
        <f t="shared" si="457"/>
        <v>0</v>
      </c>
      <c r="M131" s="55">
        <f t="shared" si="457"/>
        <v>0</v>
      </c>
      <c r="N131" s="55">
        <f t="shared" si="457"/>
        <v>0</v>
      </c>
      <c r="O131" s="55">
        <f t="shared" ref="O131:AT131" si="458">SUM(O127:O130)</f>
        <v>0</v>
      </c>
      <c r="P131" s="55">
        <f t="shared" si="458"/>
        <v>0</v>
      </c>
      <c r="Q131" s="55">
        <f t="shared" si="458"/>
        <v>0</v>
      </c>
      <c r="R131" s="55">
        <f t="shared" si="458"/>
        <v>0</v>
      </c>
      <c r="S131" s="55">
        <f t="shared" si="458"/>
        <v>0</v>
      </c>
      <c r="T131" s="55">
        <f t="shared" si="458"/>
        <v>0</v>
      </c>
      <c r="U131" s="55">
        <f t="shared" si="458"/>
        <v>0</v>
      </c>
      <c r="V131" s="55">
        <f t="shared" si="458"/>
        <v>0</v>
      </c>
      <c r="W131" s="55">
        <f t="shared" si="458"/>
        <v>0</v>
      </c>
      <c r="X131" s="55">
        <f t="shared" ref="X131:AE131" si="459">SUM(X127:X130)</f>
        <v>0</v>
      </c>
      <c r="Y131" s="55">
        <f t="shared" si="459"/>
        <v>0</v>
      </c>
      <c r="Z131" s="55">
        <f t="shared" si="459"/>
        <v>0</v>
      </c>
      <c r="AA131" s="55">
        <f t="shared" si="459"/>
        <v>0</v>
      </c>
      <c r="AB131" s="55">
        <f t="shared" si="459"/>
        <v>886.67000000000007</v>
      </c>
      <c r="AC131" s="55">
        <f t="shared" si="459"/>
        <v>997.49999999999818</v>
      </c>
      <c r="AD131" s="55">
        <f t="shared" si="459"/>
        <v>2882.4999999999982</v>
      </c>
      <c r="AE131" s="55">
        <f t="shared" si="459"/>
        <v>2067.6700000000019</v>
      </c>
      <c r="AF131" s="55">
        <f t="shared" ref="AF131:AJ131" si="460">SUM(AF127:AF130)</f>
        <v>2882.7000000000044</v>
      </c>
      <c r="AG131" s="55">
        <f t="shared" si="460"/>
        <v>2196.3300000000017</v>
      </c>
      <c r="AH131" s="55">
        <f t="shared" si="460"/>
        <v>2091.8900000000031</v>
      </c>
      <c r="AI131" s="55">
        <f t="shared" si="460"/>
        <v>-346.19000000000233</v>
      </c>
      <c r="AJ131" s="55">
        <f t="shared" si="460"/>
        <v>-1580.1000000000058</v>
      </c>
      <c r="AK131" s="515">
        <f t="shared" ref="AK131" si="461">SUM(AK127:AK130)</f>
        <v>349.18999999999505</v>
      </c>
      <c r="AL131" s="55">
        <f t="shared" ref="AL131" si="462">SUM(AL127:AL130)</f>
        <v>223.98061938188039</v>
      </c>
      <c r="AM131" s="275">
        <f t="shared" si="458"/>
        <v>846.55507276770368</v>
      </c>
      <c r="AN131" s="55">
        <f t="shared" si="458"/>
        <v>3052.5960405539154</v>
      </c>
      <c r="AO131" s="55">
        <f t="shared" si="458"/>
        <v>2899.0358561313988</v>
      </c>
      <c r="AP131" s="55">
        <f t="shared" si="458"/>
        <v>4436.4768598530864</v>
      </c>
      <c r="AQ131" s="55">
        <f t="shared" si="458"/>
        <v>9372.4252482814409</v>
      </c>
      <c r="AR131" s="55">
        <f t="shared" si="458"/>
        <v>14600.668453390797</v>
      </c>
      <c r="AS131" s="55">
        <f t="shared" si="458"/>
        <v>19659.250233920146</v>
      </c>
      <c r="AT131" s="55">
        <f t="shared" si="458"/>
        <v>22587.707350303652</v>
      </c>
      <c r="AU131" s="55">
        <f t="shared" ref="AU131:BZ131" si="463">SUM(AU127:AU130)</f>
        <v>24437.148274768289</v>
      </c>
      <c r="AV131" s="55">
        <f t="shared" si="463"/>
        <v>25720.342693647341</v>
      </c>
      <c r="AW131" s="55">
        <f t="shared" si="463"/>
        <v>27597.045257356454</v>
      </c>
      <c r="AX131" s="55">
        <f t="shared" si="463"/>
        <v>28800.423923814073</v>
      </c>
      <c r="AY131" s="275">
        <f t="shared" si="463"/>
        <v>31539.095533320331</v>
      </c>
      <c r="AZ131" s="55">
        <f t="shared" si="463"/>
        <v>35300.175882988755</v>
      </c>
      <c r="BA131" s="55">
        <f t="shared" si="463"/>
        <v>36061.407650109642</v>
      </c>
      <c r="BB131" s="55">
        <f t="shared" si="463"/>
        <v>39007.39962077071</v>
      </c>
      <c r="BC131" s="55">
        <f t="shared" si="463"/>
        <v>45605.799740688642</v>
      </c>
      <c r="BD131" s="55">
        <f t="shared" si="463"/>
        <v>53605.975728933117</v>
      </c>
      <c r="BE131" s="55">
        <f t="shared" si="463"/>
        <v>63083.239050250413</v>
      </c>
      <c r="BF131" s="55">
        <f t="shared" si="463"/>
        <v>69666.227436441113</v>
      </c>
      <c r="BG131" s="55">
        <f t="shared" si="463"/>
        <v>74166.209445220942</v>
      </c>
      <c r="BH131" s="55">
        <f t="shared" si="463"/>
        <v>77906.834573469474</v>
      </c>
      <c r="BI131" s="55">
        <f t="shared" si="463"/>
        <v>82007.259493556252</v>
      </c>
      <c r="BJ131" s="55">
        <f t="shared" si="463"/>
        <v>87366.419836746005</v>
      </c>
      <c r="BK131" s="275">
        <f t="shared" si="463"/>
        <v>94242.022707174532</v>
      </c>
      <c r="BL131" s="55">
        <f t="shared" si="463"/>
        <v>100481.38311240397</v>
      </c>
      <c r="BM131" s="55">
        <f t="shared" si="463"/>
        <v>103370.60958227041</v>
      </c>
      <c r="BN131" s="55">
        <f t="shared" si="463"/>
        <v>109571.40758872722</v>
      </c>
      <c r="BO131" s="55">
        <f t="shared" si="463"/>
        <v>119628.14538345867</v>
      </c>
      <c r="BP131" s="55">
        <f t="shared" si="463"/>
        <v>131304.66884623954</v>
      </c>
      <c r="BQ131" s="55">
        <f t="shared" si="463"/>
        <v>144973.35556048827</v>
      </c>
      <c r="BR131" s="55">
        <f t="shared" si="463"/>
        <v>154312.50048877645</v>
      </c>
      <c r="BS131" s="55">
        <f t="shared" si="463"/>
        <v>162450.38794617311</v>
      </c>
      <c r="BT131" s="55">
        <f t="shared" si="463"/>
        <v>168918.72905314897</v>
      </c>
      <c r="BU131" s="55">
        <f t="shared" si="463"/>
        <v>175177.76128493328</v>
      </c>
      <c r="BV131" s="55">
        <f t="shared" si="463"/>
        <v>184352.40156293006</v>
      </c>
      <c r="BW131" s="275">
        <f t="shared" si="463"/>
        <v>194731.48962290472</v>
      </c>
      <c r="BX131" s="55">
        <f t="shared" si="463"/>
        <v>204253.29883918571</v>
      </c>
      <c r="BY131" s="55">
        <f t="shared" si="463"/>
        <v>210126.15341957469</v>
      </c>
      <c r="BZ131" s="55">
        <f t="shared" si="463"/>
        <v>219522.48505141339</v>
      </c>
      <c r="CA131" s="55">
        <f t="shared" ref="CA131:DF131" si="464">SUM(CA127:CA130)</f>
        <v>231445.95385498178</v>
      </c>
      <c r="CB131" s="55">
        <f t="shared" si="464"/>
        <v>249407.68419360762</v>
      </c>
      <c r="CC131" s="55">
        <f t="shared" si="464"/>
        <v>267615.44976960844</v>
      </c>
      <c r="CD131" s="55">
        <f t="shared" si="464"/>
        <v>279632.88786064635</v>
      </c>
      <c r="CE131" s="55">
        <f t="shared" si="464"/>
        <v>292058.35870018054</v>
      </c>
      <c r="CF131" s="55">
        <f t="shared" si="464"/>
        <v>300782.25439844292</v>
      </c>
      <c r="CG131" s="55">
        <f t="shared" si="464"/>
        <v>310872.31513533636</v>
      </c>
      <c r="CH131" s="55">
        <f t="shared" si="464"/>
        <v>323710.47765883536</v>
      </c>
      <c r="CI131" s="275">
        <f t="shared" si="464"/>
        <v>336069.27244897</v>
      </c>
      <c r="CJ131" s="55">
        <f t="shared" si="464"/>
        <v>351116.00383163779</v>
      </c>
      <c r="CK131" s="55">
        <f t="shared" si="464"/>
        <v>358966.91981770506</v>
      </c>
      <c r="CL131" s="55">
        <f t="shared" si="464"/>
        <v>370986.70796907751</v>
      </c>
      <c r="CM131" s="55">
        <f t="shared" si="464"/>
        <v>387891.74317076767</v>
      </c>
      <c r="CN131" s="55">
        <f t="shared" si="464"/>
        <v>410782.23799020413</v>
      </c>
      <c r="CO131" s="55">
        <f t="shared" si="464"/>
        <v>432668.12735588045</v>
      </c>
      <c r="CP131" s="55">
        <f t="shared" si="464"/>
        <v>449661.05222799629</v>
      </c>
      <c r="CQ131" s="55">
        <f t="shared" si="464"/>
        <v>466043.96999580297</v>
      </c>
      <c r="CR131" s="55">
        <f t="shared" si="464"/>
        <v>477083.35824751528</v>
      </c>
      <c r="CS131" s="55">
        <f t="shared" si="464"/>
        <v>491758.82711559813</v>
      </c>
      <c r="CT131" s="55">
        <f t="shared" si="464"/>
        <v>508832.60041303502</v>
      </c>
      <c r="CU131" s="275">
        <f t="shared" si="464"/>
        <v>525340.01224726276</v>
      </c>
      <c r="CV131" s="55">
        <f t="shared" si="464"/>
        <v>545095.61875095451</v>
      </c>
      <c r="CW131" s="55">
        <f t="shared" si="464"/>
        <v>556062.42201971286</v>
      </c>
      <c r="CX131" s="55">
        <f t="shared" si="464"/>
        <v>570874.04190596764</v>
      </c>
      <c r="CY131" s="55">
        <f t="shared" si="464"/>
        <v>593782.634666475</v>
      </c>
      <c r="CZ131" s="55">
        <f t="shared" si="464"/>
        <v>622279.5728748868</v>
      </c>
      <c r="DA131" s="55">
        <f t="shared" si="464"/>
        <v>647991.77426639071</v>
      </c>
      <c r="DB131" s="55">
        <f t="shared" si="464"/>
        <v>670990.83049776009</v>
      </c>
      <c r="DC131" s="55">
        <f t="shared" si="464"/>
        <v>690742.84770168841</v>
      </c>
      <c r="DD131" s="55">
        <f t="shared" si="464"/>
        <v>706472.98740531795</v>
      </c>
      <c r="DE131" s="55">
        <f t="shared" si="464"/>
        <v>725406.53560110216</v>
      </c>
      <c r="DF131" s="55">
        <f t="shared" si="464"/>
        <v>745778.20822739101</v>
      </c>
      <c r="DG131" s="55">
        <f>SUM(DG127:DG130)</f>
        <v>768244.41688433418</v>
      </c>
    </row>
    <row r="132" spans="1:111" x14ac:dyDescent="0.3">
      <c r="A132" s="3"/>
      <c r="B132" s="4" t="s">
        <v>26</v>
      </c>
      <c r="C132" s="4"/>
      <c r="D132" s="56">
        <f t="shared" ref="D132:I132" si="465">D131</f>
        <v>0</v>
      </c>
      <c r="E132" s="56">
        <f t="shared" si="465"/>
        <v>0</v>
      </c>
      <c r="F132" s="56">
        <f t="shared" si="465"/>
        <v>0</v>
      </c>
      <c r="G132" s="56">
        <f t="shared" si="465"/>
        <v>0</v>
      </c>
      <c r="H132" s="56">
        <f t="shared" si="465"/>
        <v>0</v>
      </c>
      <c r="I132" s="56">
        <f t="shared" si="465"/>
        <v>0</v>
      </c>
      <c r="J132" s="56">
        <f t="shared" ref="J132:AO132" si="466">J131+J124</f>
        <v>0</v>
      </c>
      <c r="K132" s="56">
        <f t="shared" si="466"/>
        <v>0</v>
      </c>
      <c r="L132" s="56">
        <f t="shared" si="466"/>
        <v>0</v>
      </c>
      <c r="M132" s="56">
        <f t="shared" si="466"/>
        <v>0</v>
      </c>
      <c r="N132" s="56">
        <f t="shared" si="466"/>
        <v>0</v>
      </c>
      <c r="O132" s="56">
        <f t="shared" si="466"/>
        <v>0</v>
      </c>
      <c r="P132" s="56">
        <f t="shared" si="466"/>
        <v>0</v>
      </c>
      <c r="Q132" s="56">
        <f t="shared" si="466"/>
        <v>0</v>
      </c>
      <c r="R132" s="56">
        <f t="shared" si="466"/>
        <v>0</v>
      </c>
      <c r="S132" s="56">
        <f t="shared" si="466"/>
        <v>0</v>
      </c>
      <c r="T132" s="56">
        <f t="shared" si="466"/>
        <v>0</v>
      </c>
      <c r="U132" s="56">
        <f t="shared" si="466"/>
        <v>0</v>
      </c>
      <c r="V132" s="56">
        <f t="shared" si="466"/>
        <v>0</v>
      </c>
      <c r="W132" s="56">
        <f t="shared" si="466"/>
        <v>0</v>
      </c>
      <c r="X132" s="56">
        <f t="shared" si="466"/>
        <v>0</v>
      </c>
      <c r="Y132" s="56">
        <f t="shared" si="466"/>
        <v>0</v>
      </c>
      <c r="Z132" s="56">
        <f t="shared" si="466"/>
        <v>0</v>
      </c>
      <c r="AA132" s="56">
        <f t="shared" si="466"/>
        <v>0</v>
      </c>
      <c r="AB132" s="56">
        <f t="shared" si="466"/>
        <v>886.67000000000007</v>
      </c>
      <c r="AC132" s="56">
        <f t="shared" si="466"/>
        <v>997.49999999999818</v>
      </c>
      <c r="AD132" s="56">
        <f t="shared" si="466"/>
        <v>2882.4999999999982</v>
      </c>
      <c r="AE132" s="56">
        <f t="shared" si="466"/>
        <v>2067.6700000000019</v>
      </c>
      <c r="AF132" s="56">
        <f t="shared" si="466"/>
        <v>2882.7000000000044</v>
      </c>
      <c r="AG132" s="56">
        <f t="shared" si="466"/>
        <v>2961.3300000000017</v>
      </c>
      <c r="AH132" s="56">
        <f t="shared" si="466"/>
        <v>3250.8900000000031</v>
      </c>
      <c r="AI132" s="56">
        <f t="shared" si="466"/>
        <v>1442.8099999999977</v>
      </c>
      <c r="AJ132" s="56">
        <f t="shared" si="466"/>
        <v>418.89999999999418</v>
      </c>
      <c r="AK132" s="491">
        <f t="shared" ref="AK132" si="467">AK131+AK124</f>
        <v>2288.1899999999951</v>
      </c>
      <c r="AL132" s="56">
        <f t="shared" ref="AL132" si="468">AL131+AL124</f>
        <v>2162.9806193818804</v>
      </c>
      <c r="AM132" s="271">
        <f t="shared" si="466"/>
        <v>2785.5550727677037</v>
      </c>
      <c r="AN132" s="56">
        <f t="shared" si="466"/>
        <v>4991.5960405539154</v>
      </c>
      <c r="AO132" s="56">
        <f t="shared" si="466"/>
        <v>4838.0358561313988</v>
      </c>
      <c r="AP132" s="56">
        <f t="shared" ref="AP132:BU132" si="469">AP131+AP124</f>
        <v>6375.4768598530864</v>
      </c>
      <c r="AQ132" s="56">
        <f t="shared" si="469"/>
        <v>11311.425248281441</v>
      </c>
      <c r="AR132" s="56">
        <f t="shared" si="469"/>
        <v>16539.668453390797</v>
      </c>
      <c r="AS132" s="56">
        <f t="shared" si="469"/>
        <v>21598.250233920146</v>
      </c>
      <c r="AT132" s="56">
        <f t="shared" si="469"/>
        <v>24526.707350303652</v>
      </c>
      <c r="AU132" s="56">
        <f t="shared" si="469"/>
        <v>26376.148274768289</v>
      </c>
      <c r="AV132" s="56">
        <f t="shared" si="469"/>
        <v>27659.342693647341</v>
      </c>
      <c r="AW132" s="56">
        <f t="shared" si="469"/>
        <v>29536.045257356454</v>
      </c>
      <c r="AX132" s="56">
        <f t="shared" si="469"/>
        <v>30739.423923814073</v>
      </c>
      <c r="AY132" s="271">
        <f t="shared" si="469"/>
        <v>33478.095533320331</v>
      </c>
      <c r="AZ132" s="56">
        <f t="shared" si="469"/>
        <v>37239.175882988755</v>
      </c>
      <c r="BA132" s="56">
        <f t="shared" si="469"/>
        <v>38000.407650109642</v>
      </c>
      <c r="BB132" s="56">
        <f t="shared" si="469"/>
        <v>40946.39962077071</v>
      </c>
      <c r="BC132" s="56">
        <f t="shared" si="469"/>
        <v>47544.799740688642</v>
      </c>
      <c r="BD132" s="56">
        <f t="shared" si="469"/>
        <v>55544.975728933117</v>
      </c>
      <c r="BE132" s="56">
        <f t="shared" si="469"/>
        <v>65022.239050250413</v>
      </c>
      <c r="BF132" s="56">
        <f t="shared" si="469"/>
        <v>71605.227436441113</v>
      </c>
      <c r="BG132" s="56">
        <f t="shared" si="469"/>
        <v>76105.209445220942</v>
      </c>
      <c r="BH132" s="56">
        <f t="shared" si="469"/>
        <v>79845.834573469474</v>
      </c>
      <c r="BI132" s="56">
        <f t="shared" si="469"/>
        <v>83946.259493556252</v>
      </c>
      <c r="BJ132" s="56">
        <f t="shared" si="469"/>
        <v>89305.419836746005</v>
      </c>
      <c r="BK132" s="271">
        <f t="shared" si="469"/>
        <v>96181.022707174532</v>
      </c>
      <c r="BL132" s="56">
        <f t="shared" si="469"/>
        <v>102420.38311240397</v>
      </c>
      <c r="BM132" s="56">
        <f t="shared" si="469"/>
        <v>105309.60958227041</v>
      </c>
      <c r="BN132" s="56">
        <f t="shared" si="469"/>
        <v>111510.40758872722</v>
      </c>
      <c r="BO132" s="56">
        <f t="shared" si="469"/>
        <v>121567.14538345867</v>
      </c>
      <c r="BP132" s="56">
        <f t="shared" si="469"/>
        <v>133243.66884623954</v>
      </c>
      <c r="BQ132" s="56">
        <f t="shared" si="469"/>
        <v>146912.35556048827</v>
      </c>
      <c r="BR132" s="56">
        <f t="shared" si="469"/>
        <v>156251.50048877645</v>
      </c>
      <c r="BS132" s="56">
        <f t="shared" si="469"/>
        <v>164389.38794617311</v>
      </c>
      <c r="BT132" s="56">
        <f t="shared" si="469"/>
        <v>170857.72905314897</v>
      </c>
      <c r="BU132" s="56">
        <f t="shared" si="469"/>
        <v>177116.76128493328</v>
      </c>
      <c r="BV132" s="56">
        <f t="shared" ref="BV132:DA132" si="470">BV131+BV124</f>
        <v>186291.40156293006</v>
      </c>
      <c r="BW132" s="271">
        <f t="shared" si="470"/>
        <v>196670.48962290472</v>
      </c>
      <c r="BX132" s="56">
        <f t="shared" si="470"/>
        <v>206192.29883918571</v>
      </c>
      <c r="BY132" s="56">
        <f t="shared" si="470"/>
        <v>212065.15341957469</v>
      </c>
      <c r="BZ132" s="56">
        <f t="shared" si="470"/>
        <v>221461.48505141339</v>
      </c>
      <c r="CA132" s="56">
        <f t="shared" si="470"/>
        <v>233384.95385498178</v>
      </c>
      <c r="CB132" s="56">
        <f t="shared" si="470"/>
        <v>251346.68419360762</v>
      </c>
      <c r="CC132" s="56">
        <f t="shared" si="470"/>
        <v>269554.44976960844</v>
      </c>
      <c r="CD132" s="56">
        <f t="shared" si="470"/>
        <v>281571.88786064635</v>
      </c>
      <c r="CE132" s="56">
        <f t="shared" si="470"/>
        <v>293997.35870018054</v>
      </c>
      <c r="CF132" s="56">
        <f t="shared" si="470"/>
        <v>302721.25439844292</v>
      </c>
      <c r="CG132" s="56">
        <f t="shared" si="470"/>
        <v>312811.31513533636</v>
      </c>
      <c r="CH132" s="56">
        <f t="shared" si="470"/>
        <v>325649.47765883536</v>
      </c>
      <c r="CI132" s="271">
        <f t="shared" si="470"/>
        <v>338008.27244897</v>
      </c>
      <c r="CJ132" s="56">
        <f t="shared" si="470"/>
        <v>353055.00383163779</v>
      </c>
      <c r="CK132" s="56">
        <f t="shared" si="470"/>
        <v>360905.91981770506</v>
      </c>
      <c r="CL132" s="56">
        <f t="shared" si="470"/>
        <v>372925.70796907751</v>
      </c>
      <c r="CM132" s="56">
        <f t="shared" si="470"/>
        <v>389830.74317076767</v>
      </c>
      <c r="CN132" s="56">
        <f t="shared" si="470"/>
        <v>412721.23799020413</v>
      </c>
      <c r="CO132" s="56">
        <f t="shared" si="470"/>
        <v>434607.12735588045</v>
      </c>
      <c r="CP132" s="56">
        <f t="shared" si="470"/>
        <v>451600.05222799629</v>
      </c>
      <c r="CQ132" s="56">
        <f t="shared" si="470"/>
        <v>467982.96999580297</v>
      </c>
      <c r="CR132" s="56">
        <f t="shared" si="470"/>
        <v>479022.35824751528</v>
      </c>
      <c r="CS132" s="56">
        <f t="shared" si="470"/>
        <v>493697.82711559813</v>
      </c>
      <c r="CT132" s="56">
        <f t="shared" si="470"/>
        <v>510771.60041303502</v>
      </c>
      <c r="CU132" s="271">
        <f t="shared" si="470"/>
        <v>527279.01224726276</v>
      </c>
      <c r="CV132" s="56">
        <f t="shared" si="470"/>
        <v>547034.61875095451</v>
      </c>
      <c r="CW132" s="56">
        <f t="shared" si="470"/>
        <v>558001.42201971286</v>
      </c>
      <c r="CX132" s="56">
        <f t="shared" si="470"/>
        <v>572813.04190596764</v>
      </c>
      <c r="CY132" s="56">
        <f t="shared" si="470"/>
        <v>595721.634666475</v>
      </c>
      <c r="CZ132" s="56">
        <f t="shared" si="470"/>
        <v>624218.5728748868</v>
      </c>
      <c r="DA132" s="56">
        <f t="shared" si="470"/>
        <v>649930.77426639071</v>
      </c>
      <c r="DB132" s="56">
        <f t="shared" ref="DB132:DG132" si="471">DB131+DB124</f>
        <v>672929.83049776009</v>
      </c>
      <c r="DC132" s="56">
        <f t="shared" si="471"/>
        <v>692681.84770168841</v>
      </c>
      <c r="DD132" s="56">
        <f t="shared" si="471"/>
        <v>708411.98740531795</v>
      </c>
      <c r="DE132" s="56">
        <f t="shared" si="471"/>
        <v>727345.53560110216</v>
      </c>
      <c r="DF132" s="56">
        <f t="shared" si="471"/>
        <v>747717.20822739101</v>
      </c>
      <c r="DG132" s="56">
        <f t="shared" si="471"/>
        <v>770183.41688433418</v>
      </c>
    </row>
    <row r="133" spans="1:111" s="171" customFormat="1" x14ac:dyDescent="0.3">
      <c r="B133" s="304"/>
      <c r="C133" s="304" t="s">
        <v>259</v>
      </c>
      <c r="D133" s="305"/>
      <c r="E133" s="305"/>
      <c r="F133" s="305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>
        <f>+W128-V128</f>
        <v>0</v>
      </c>
      <c r="X133" s="305">
        <f t="shared" ref="X133:AK133" si="472">+X128-W128</f>
        <v>0</v>
      </c>
      <c r="Y133" s="305">
        <f t="shared" si="472"/>
        <v>0</v>
      </c>
      <c r="Z133" s="305">
        <f t="shared" si="472"/>
        <v>0</v>
      </c>
      <c r="AA133" s="305">
        <f t="shared" si="472"/>
        <v>0</v>
      </c>
      <c r="AB133" s="305">
        <f t="shared" si="472"/>
        <v>-4414.2</v>
      </c>
      <c r="AC133" s="305">
        <f t="shared" si="472"/>
        <v>-5131.4900000000007</v>
      </c>
      <c r="AD133" s="305">
        <f t="shared" si="472"/>
        <v>-4430.43</v>
      </c>
      <c r="AE133" s="305">
        <f t="shared" si="472"/>
        <v>-7086.409999999998</v>
      </c>
      <c r="AF133" s="305">
        <f t="shared" si="472"/>
        <v>-3622.2299999999996</v>
      </c>
      <c r="AG133" s="305">
        <f t="shared" si="472"/>
        <v>-4328.0700000000033</v>
      </c>
      <c r="AH133" s="305">
        <f t="shared" si="472"/>
        <v>-3552.9499999999971</v>
      </c>
      <c r="AI133" s="305">
        <f t="shared" si="472"/>
        <v>-6174.5299999999988</v>
      </c>
      <c r="AJ133" s="305">
        <f t="shared" si="472"/>
        <v>-2737.7700000000041</v>
      </c>
      <c r="AK133" s="517">
        <f t="shared" si="472"/>
        <v>-2589.3899999999994</v>
      </c>
      <c r="AL133" s="305">
        <f>-2700-430</f>
        <v>-3130</v>
      </c>
      <c r="AM133" s="306">
        <f t="shared" ref="AM133:CU133" si="473">+AL133</f>
        <v>-3130</v>
      </c>
      <c r="AN133" s="305">
        <f t="shared" si="473"/>
        <v>-3130</v>
      </c>
      <c r="AO133" s="305">
        <f t="shared" si="473"/>
        <v>-3130</v>
      </c>
      <c r="AP133" s="305">
        <f t="shared" si="473"/>
        <v>-3130</v>
      </c>
      <c r="AQ133" s="305">
        <f t="shared" si="473"/>
        <v>-3130</v>
      </c>
      <c r="AR133" s="305">
        <f>+AQ133-1600</f>
        <v>-4730</v>
      </c>
      <c r="AS133" s="305">
        <f t="shared" si="473"/>
        <v>-4730</v>
      </c>
      <c r="AT133" s="305">
        <f t="shared" si="473"/>
        <v>-4730</v>
      </c>
      <c r="AU133" s="305">
        <f t="shared" si="473"/>
        <v>-4730</v>
      </c>
      <c r="AV133" s="305">
        <f t="shared" si="473"/>
        <v>-4730</v>
      </c>
      <c r="AW133" s="305">
        <f t="shared" si="473"/>
        <v>-4730</v>
      </c>
      <c r="AX133" s="305">
        <f t="shared" si="473"/>
        <v>-4730</v>
      </c>
      <c r="AY133" s="306">
        <f t="shared" si="473"/>
        <v>-4730</v>
      </c>
      <c r="AZ133" s="305">
        <f t="shared" si="473"/>
        <v>-4730</v>
      </c>
      <c r="BA133" s="305">
        <f t="shared" si="473"/>
        <v>-4730</v>
      </c>
      <c r="BB133" s="305">
        <f t="shared" si="473"/>
        <v>-4730</v>
      </c>
      <c r="BC133" s="305">
        <f t="shared" si="473"/>
        <v>-4730</v>
      </c>
      <c r="BD133" s="305">
        <f t="shared" si="473"/>
        <v>-4730</v>
      </c>
      <c r="BE133" s="305">
        <f t="shared" si="473"/>
        <v>-4730</v>
      </c>
      <c r="BF133" s="305">
        <f t="shared" si="473"/>
        <v>-4730</v>
      </c>
      <c r="BG133" s="305">
        <f t="shared" si="473"/>
        <v>-4730</v>
      </c>
      <c r="BH133" s="305">
        <f t="shared" si="473"/>
        <v>-4730</v>
      </c>
      <c r="BI133" s="305">
        <f t="shared" si="473"/>
        <v>-4730</v>
      </c>
      <c r="BJ133" s="305">
        <f t="shared" si="473"/>
        <v>-4730</v>
      </c>
      <c r="BK133" s="306">
        <f t="shared" si="473"/>
        <v>-4730</v>
      </c>
      <c r="BL133" s="305">
        <f t="shared" si="473"/>
        <v>-4730</v>
      </c>
      <c r="BM133" s="305">
        <f t="shared" si="473"/>
        <v>-4730</v>
      </c>
      <c r="BN133" s="305">
        <f t="shared" si="473"/>
        <v>-4730</v>
      </c>
      <c r="BO133" s="305">
        <f t="shared" si="473"/>
        <v>-4730</v>
      </c>
      <c r="BP133" s="305">
        <f t="shared" si="473"/>
        <v>-4730</v>
      </c>
      <c r="BQ133" s="305">
        <f t="shared" si="473"/>
        <v>-4730</v>
      </c>
      <c r="BR133" s="305">
        <f t="shared" si="473"/>
        <v>-4730</v>
      </c>
      <c r="BS133" s="305">
        <f t="shared" si="473"/>
        <v>-4730</v>
      </c>
      <c r="BT133" s="305">
        <f t="shared" si="473"/>
        <v>-4730</v>
      </c>
      <c r="BU133" s="305">
        <f t="shared" si="473"/>
        <v>-4730</v>
      </c>
      <c r="BV133" s="305">
        <f t="shared" si="473"/>
        <v>-4730</v>
      </c>
      <c r="BW133" s="306">
        <f t="shared" si="473"/>
        <v>-4730</v>
      </c>
      <c r="BX133" s="305">
        <f t="shared" si="473"/>
        <v>-4730</v>
      </c>
      <c r="BY133" s="305">
        <f t="shared" si="473"/>
        <v>-4730</v>
      </c>
      <c r="BZ133" s="305">
        <f t="shared" si="473"/>
        <v>-4730</v>
      </c>
      <c r="CA133" s="305">
        <f t="shared" si="473"/>
        <v>-4730</v>
      </c>
      <c r="CB133" s="305">
        <f t="shared" si="473"/>
        <v>-4730</v>
      </c>
      <c r="CC133" s="305">
        <f t="shared" si="473"/>
        <v>-4730</v>
      </c>
      <c r="CD133" s="305">
        <f t="shared" si="473"/>
        <v>-4730</v>
      </c>
      <c r="CE133" s="305">
        <f t="shared" si="473"/>
        <v>-4730</v>
      </c>
      <c r="CF133" s="305">
        <f t="shared" si="473"/>
        <v>-4730</v>
      </c>
      <c r="CG133" s="305">
        <f t="shared" si="473"/>
        <v>-4730</v>
      </c>
      <c r="CH133" s="305">
        <f t="shared" si="473"/>
        <v>-4730</v>
      </c>
      <c r="CI133" s="306">
        <f t="shared" si="473"/>
        <v>-4730</v>
      </c>
      <c r="CJ133" s="305">
        <f t="shared" si="473"/>
        <v>-4730</v>
      </c>
      <c r="CK133" s="305">
        <f t="shared" si="473"/>
        <v>-4730</v>
      </c>
      <c r="CL133" s="305">
        <f t="shared" si="473"/>
        <v>-4730</v>
      </c>
      <c r="CM133" s="305">
        <f t="shared" si="473"/>
        <v>-4730</v>
      </c>
      <c r="CN133" s="305">
        <f t="shared" si="473"/>
        <v>-4730</v>
      </c>
      <c r="CO133" s="305">
        <f t="shared" si="473"/>
        <v>-4730</v>
      </c>
      <c r="CP133" s="305">
        <f t="shared" si="473"/>
        <v>-4730</v>
      </c>
      <c r="CQ133" s="305">
        <f t="shared" si="473"/>
        <v>-4730</v>
      </c>
      <c r="CR133" s="305">
        <f t="shared" si="473"/>
        <v>-4730</v>
      </c>
      <c r="CS133" s="305">
        <f t="shared" si="473"/>
        <v>-4730</v>
      </c>
      <c r="CT133" s="305">
        <f t="shared" si="473"/>
        <v>-4730</v>
      </c>
      <c r="CU133" s="306">
        <f t="shared" si="473"/>
        <v>-4730</v>
      </c>
      <c r="CV133" s="305">
        <f t="shared" ref="CV133:DG133" si="474">+CU133</f>
        <v>-4730</v>
      </c>
      <c r="CW133" s="305">
        <f t="shared" si="474"/>
        <v>-4730</v>
      </c>
      <c r="CX133" s="305">
        <f t="shared" si="474"/>
        <v>-4730</v>
      </c>
      <c r="CY133" s="305">
        <f t="shared" si="474"/>
        <v>-4730</v>
      </c>
      <c r="CZ133" s="305">
        <f t="shared" si="474"/>
        <v>-4730</v>
      </c>
      <c r="DA133" s="305">
        <f t="shared" si="474"/>
        <v>-4730</v>
      </c>
      <c r="DB133" s="305">
        <f t="shared" si="474"/>
        <v>-4730</v>
      </c>
      <c r="DC133" s="305">
        <f t="shared" si="474"/>
        <v>-4730</v>
      </c>
      <c r="DD133" s="305">
        <f t="shared" si="474"/>
        <v>-4730</v>
      </c>
      <c r="DE133" s="305">
        <f t="shared" si="474"/>
        <v>-4730</v>
      </c>
      <c r="DF133" s="305">
        <f t="shared" si="474"/>
        <v>-4730</v>
      </c>
      <c r="DG133" s="305">
        <f t="shared" si="474"/>
        <v>-4730</v>
      </c>
    </row>
    <row r="134" spans="1:111" s="3" customFormat="1" x14ac:dyDescent="0.3">
      <c r="A134"/>
      <c r="B134" s="1"/>
      <c r="C134" s="59" t="s">
        <v>35</v>
      </c>
      <c r="D134" s="58">
        <f t="shared" ref="D134:AI134" si="475">D132-D119</f>
        <v>0</v>
      </c>
      <c r="E134" s="58">
        <f t="shared" si="475"/>
        <v>0</v>
      </c>
      <c r="F134" s="58">
        <f t="shared" si="475"/>
        <v>0</v>
      </c>
      <c r="G134" s="58">
        <f t="shared" si="475"/>
        <v>0</v>
      </c>
      <c r="H134" s="58">
        <f t="shared" si="475"/>
        <v>0</v>
      </c>
      <c r="I134" s="58">
        <f t="shared" si="475"/>
        <v>0</v>
      </c>
      <c r="J134" s="58">
        <f t="shared" si="475"/>
        <v>0</v>
      </c>
      <c r="K134" s="58">
        <f t="shared" si="475"/>
        <v>0</v>
      </c>
      <c r="L134" s="58">
        <f t="shared" si="475"/>
        <v>0</v>
      </c>
      <c r="M134" s="58">
        <f t="shared" si="475"/>
        <v>0</v>
      </c>
      <c r="N134" s="58">
        <f t="shared" si="475"/>
        <v>0</v>
      </c>
      <c r="O134" s="58">
        <f t="shared" si="475"/>
        <v>0</v>
      </c>
      <c r="P134" s="58">
        <f t="shared" si="475"/>
        <v>0</v>
      </c>
      <c r="Q134" s="58">
        <f t="shared" si="475"/>
        <v>0</v>
      </c>
      <c r="R134" s="58">
        <f t="shared" si="475"/>
        <v>0</v>
      </c>
      <c r="S134" s="58">
        <f t="shared" si="475"/>
        <v>0</v>
      </c>
      <c r="T134" s="58">
        <f t="shared" si="475"/>
        <v>0</v>
      </c>
      <c r="U134" s="58">
        <f t="shared" si="475"/>
        <v>0</v>
      </c>
      <c r="V134" s="58">
        <f t="shared" si="475"/>
        <v>0</v>
      </c>
      <c r="W134" s="58">
        <f t="shared" si="475"/>
        <v>0</v>
      </c>
      <c r="X134" s="58">
        <f t="shared" si="475"/>
        <v>0</v>
      </c>
      <c r="Y134" s="58">
        <f t="shared" si="475"/>
        <v>0</v>
      </c>
      <c r="Z134" s="58">
        <f t="shared" si="475"/>
        <v>0</v>
      </c>
      <c r="AA134" s="58">
        <f t="shared" si="475"/>
        <v>0</v>
      </c>
      <c r="AB134" s="58">
        <f t="shared" si="475"/>
        <v>0</v>
      </c>
      <c r="AC134" s="58">
        <f t="shared" si="475"/>
        <v>-1.8189894035458565E-12</v>
      </c>
      <c r="AD134" s="58">
        <f t="shared" si="475"/>
        <v>0</v>
      </c>
      <c r="AE134" s="58">
        <f t="shared" si="475"/>
        <v>0</v>
      </c>
      <c r="AF134" s="58">
        <f t="shared" si="475"/>
        <v>4.0927261579781771E-12</v>
      </c>
      <c r="AG134" s="58">
        <f t="shared" si="475"/>
        <v>0</v>
      </c>
      <c r="AH134" s="58">
        <f t="shared" si="475"/>
        <v>0</v>
      </c>
      <c r="AI134" s="58">
        <f t="shared" si="475"/>
        <v>-2.2737367544323206E-12</v>
      </c>
      <c r="AJ134" s="58">
        <f t="shared" ref="AJ134:AK134" si="476">AJ132-AJ119</f>
        <v>-5.8548721426632255E-12</v>
      </c>
      <c r="AK134" s="492">
        <f t="shared" si="476"/>
        <v>-5.0022208597511053E-12</v>
      </c>
      <c r="AL134" s="58">
        <f t="shared" ref="AL134" si="477">AL132-AL119</f>
        <v>-5.9117155615240335E-12</v>
      </c>
      <c r="AM134" s="272">
        <f t="shared" ref="AM134:BO134" si="478">AM132-AM119</f>
        <v>-5.4569682106375694E-12</v>
      </c>
      <c r="AN134" s="58">
        <f t="shared" si="478"/>
        <v>0</v>
      </c>
      <c r="AO134" s="58">
        <f t="shared" si="478"/>
        <v>0</v>
      </c>
      <c r="AP134" s="58">
        <f t="shared" si="478"/>
        <v>0</v>
      </c>
      <c r="AQ134" s="58">
        <f t="shared" si="478"/>
        <v>0</v>
      </c>
      <c r="AR134" s="58">
        <f t="shared" si="478"/>
        <v>0</v>
      </c>
      <c r="AS134" s="58">
        <f t="shared" si="478"/>
        <v>0</v>
      </c>
      <c r="AT134" s="58">
        <f t="shared" si="478"/>
        <v>0</v>
      </c>
      <c r="AU134" s="58">
        <f t="shared" si="478"/>
        <v>0</v>
      </c>
      <c r="AV134" s="58">
        <f t="shared" si="478"/>
        <v>0</v>
      </c>
      <c r="AW134" s="58">
        <f t="shared" si="478"/>
        <v>0</v>
      </c>
      <c r="AX134" s="58">
        <f t="shared" si="478"/>
        <v>0</v>
      </c>
      <c r="AY134" s="272">
        <f t="shared" si="478"/>
        <v>0</v>
      </c>
      <c r="AZ134" s="58">
        <f t="shared" si="478"/>
        <v>0</v>
      </c>
      <c r="BA134" s="58">
        <f t="shared" si="478"/>
        <v>0</v>
      </c>
      <c r="BB134" s="58">
        <f t="shared" si="478"/>
        <v>0</v>
      </c>
      <c r="BC134" s="58">
        <f t="shared" si="478"/>
        <v>0</v>
      </c>
      <c r="BD134" s="58">
        <f t="shared" si="478"/>
        <v>0</v>
      </c>
      <c r="BE134" s="58">
        <f t="shared" si="478"/>
        <v>0</v>
      </c>
      <c r="BF134" s="58">
        <f t="shared" si="478"/>
        <v>0</v>
      </c>
      <c r="BG134" s="58">
        <f t="shared" si="478"/>
        <v>0</v>
      </c>
      <c r="BH134" s="58">
        <f t="shared" si="478"/>
        <v>0</v>
      </c>
      <c r="BI134" s="58">
        <f t="shared" si="478"/>
        <v>0</v>
      </c>
      <c r="BJ134" s="58">
        <f t="shared" si="478"/>
        <v>0</v>
      </c>
      <c r="BK134" s="272">
        <f t="shared" si="478"/>
        <v>0</v>
      </c>
      <c r="BL134" s="58">
        <f t="shared" si="478"/>
        <v>0</v>
      </c>
      <c r="BM134" s="58">
        <f t="shared" si="478"/>
        <v>0</v>
      </c>
      <c r="BN134" s="58">
        <f t="shared" si="478"/>
        <v>0</v>
      </c>
      <c r="BO134" s="58">
        <f t="shared" si="478"/>
        <v>0</v>
      </c>
      <c r="BP134" s="58">
        <f t="shared" ref="BP134:CU134" si="479">BP132-BP119</f>
        <v>0</v>
      </c>
      <c r="BQ134" s="58">
        <f t="shared" si="479"/>
        <v>0</v>
      </c>
      <c r="BR134" s="58">
        <f t="shared" si="479"/>
        <v>0</v>
      </c>
      <c r="BS134" s="58">
        <f t="shared" si="479"/>
        <v>0</v>
      </c>
      <c r="BT134" s="58">
        <f t="shared" si="479"/>
        <v>0</v>
      </c>
      <c r="BU134" s="58">
        <f t="shared" si="479"/>
        <v>0</v>
      </c>
      <c r="BV134" s="58">
        <f t="shared" si="479"/>
        <v>0</v>
      </c>
      <c r="BW134" s="272">
        <f t="shared" si="479"/>
        <v>0</v>
      </c>
      <c r="BX134" s="58">
        <f t="shared" si="479"/>
        <v>0</v>
      </c>
      <c r="BY134" s="58">
        <f t="shared" si="479"/>
        <v>0</v>
      </c>
      <c r="BZ134" s="58">
        <f t="shared" si="479"/>
        <v>0</v>
      </c>
      <c r="CA134" s="58">
        <f t="shared" si="479"/>
        <v>0</v>
      </c>
      <c r="CB134" s="58">
        <f t="shared" si="479"/>
        <v>0</v>
      </c>
      <c r="CC134" s="58">
        <f t="shared" si="479"/>
        <v>0</v>
      </c>
      <c r="CD134" s="58">
        <f t="shared" si="479"/>
        <v>0</v>
      </c>
      <c r="CE134" s="58">
        <f t="shared" si="479"/>
        <v>0</v>
      </c>
      <c r="CF134" s="58">
        <f t="shared" si="479"/>
        <v>0</v>
      </c>
      <c r="CG134" s="58">
        <f t="shared" si="479"/>
        <v>0</v>
      </c>
      <c r="CH134" s="58">
        <f t="shared" si="479"/>
        <v>0</v>
      </c>
      <c r="CI134" s="272">
        <f t="shared" si="479"/>
        <v>0</v>
      </c>
      <c r="CJ134" s="58">
        <f t="shared" si="479"/>
        <v>0</v>
      </c>
      <c r="CK134" s="58">
        <f t="shared" si="479"/>
        <v>0</v>
      </c>
      <c r="CL134" s="58">
        <f t="shared" si="479"/>
        <v>0</v>
      </c>
      <c r="CM134" s="58">
        <f t="shared" si="479"/>
        <v>0</v>
      </c>
      <c r="CN134" s="58">
        <f t="shared" si="479"/>
        <v>0</v>
      </c>
      <c r="CO134" s="58">
        <f t="shared" si="479"/>
        <v>0</v>
      </c>
      <c r="CP134" s="58">
        <f t="shared" si="479"/>
        <v>0</v>
      </c>
      <c r="CQ134" s="58">
        <f t="shared" si="479"/>
        <v>0</v>
      </c>
      <c r="CR134" s="58">
        <f t="shared" si="479"/>
        <v>0</v>
      </c>
      <c r="CS134" s="58">
        <f t="shared" si="479"/>
        <v>0</v>
      </c>
      <c r="CT134" s="58">
        <f t="shared" si="479"/>
        <v>0</v>
      </c>
      <c r="CU134" s="272">
        <f t="shared" si="479"/>
        <v>0</v>
      </c>
      <c r="CV134" s="58">
        <f t="shared" ref="CV134:DG134" si="480">CV132-CV119</f>
        <v>0</v>
      </c>
      <c r="CW134" s="58">
        <f t="shared" si="480"/>
        <v>0</v>
      </c>
      <c r="CX134" s="58">
        <f t="shared" si="480"/>
        <v>0</v>
      </c>
      <c r="CY134" s="58">
        <f t="shared" si="480"/>
        <v>0</v>
      </c>
      <c r="CZ134" s="58">
        <f t="shared" si="480"/>
        <v>0</v>
      </c>
      <c r="DA134" s="58">
        <f t="shared" si="480"/>
        <v>0</v>
      </c>
      <c r="DB134" s="58">
        <f t="shared" si="480"/>
        <v>0</v>
      </c>
      <c r="DC134" s="58">
        <f t="shared" si="480"/>
        <v>0</v>
      </c>
      <c r="DD134" s="58">
        <f t="shared" si="480"/>
        <v>0</v>
      </c>
      <c r="DE134" s="58">
        <f t="shared" si="480"/>
        <v>0</v>
      </c>
      <c r="DF134" s="58">
        <f t="shared" si="480"/>
        <v>0</v>
      </c>
      <c r="DG134" s="58">
        <f t="shared" si="480"/>
        <v>0</v>
      </c>
    </row>
    <row r="135" spans="1:111" x14ac:dyDescent="0.3">
      <c r="P135" s="166"/>
      <c r="Q135" s="166"/>
      <c r="R135" s="166"/>
      <c r="AK135" s="117"/>
    </row>
    <row r="136" spans="1:111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477"/>
      <c r="AL136" s="30"/>
      <c r="AM136" s="278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278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278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278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278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278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</row>
    <row r="137" spans="1:111" x14ac:dyDescent="0.3">
      <c r="AK137" s="117"/>
    </row>
    <row r="138" spans="1:111" x14ac:dyDescent="0.3">
      <c r="B138" s="1" t="s">
        <v>11</v>
      </c>
      <c r="D138" s="116">
        <f t="shared" ref="D138:AI138" si="481">D90</f>
        <v>0</v>
      </c>
      <c r="E138" s="116">
        <f t="shared" si="481"/>
        <v>0</v>
      </c>
      <c r="F138" s="116">
        <f t="shared" si="481"/>
        <v>0</v>
      </c>
      <c r="G138" s="116">
        <f t="shared" si="481"/>
        <v>0</v>
      </c>
      <c r="H138" s="116">
        <f t="shared" si="481"/>
        <v>0</v>
      </c>
      <c r="I138" s="116">
        <f t="shared" si="481"/>
        <v>0</v>
      </c>
      <c r="J138" s="116">
        <f t="shared" si="481"/>
        <v>0</v>
      </c>
      <c r="K138" s="116">
        <f t="shared" si="481"/>
        <v>0</v>
      </c>
      <c r="L138" s="116">
        <f t="shared" si="481"/>
        <v>0</v>
      </c>
      <c r="M138" s="116">
        <f t="shared" si="481"/>
        <v>0</v>
      </c>
      <c r="N138" s="116">
        <f t="shared" si="481"/>
        <v>0</v>
      </c>
      <c r="O138" s="116">
        <f t="shared" si="481"/>
        <v>0</v>
      </c>
      <c r="P138" s="116">
        <f t="shared" si="481"/>
        <v>0</v>
      </c>
      <c r="Q138" s="116">
        <f t="shared" si="481"/>
        <v>0</v>
      </c>
      <c r="R138" s="116">
        <f t="shared" si="481"/>
        <v>0</v>
      </c>
      <c r="S138" s="116">
        <f t="shared" si="481"/>
        <v>0</v>
      </c>
      <c r="T138" s="116">
        <f t="shared" si="481"/>
        <v>0</v>
      </c>
      <c r="U138" s="116">
        <f t="shared" si="481"/>
        <v>0</v>
      </c>
      <c r="V138" s="116">
        <f t="shared" si="481"/>
        <v>0</v>
      </c>
      <c r="W138" s="116">
        <f t="shared" si="481"/>
        <v>0</v>
      </c>
      <c r="X138" s="116">
        <f t="shared" si="481"/>
        <v>0</v>
      </c>
      <c r="Y138" s="116">
        <f t="shared" si="481"/>
        <v>0</v>
      </c>
      <c r="Z138" s="116">
        <f t="shared" si="481"/>
        <v>0</v>
      </c>
      <c r="AA138" s="116">
        <f t="shared" si="481"/>
        <v>0</v>
      </c>
      <c r="AB138" s="116">
        <f t="shared" si="481"/>
        <v>4264.74</v>
      </c>
      <c r="AC138" s="116">
        <f t="shared" si="481"/>
        <v>5242.32</v>
      </c>
      <c r="AD138" s="116">
        <f t="shared" si="481"/>
        <v>6315.43</v>
      </c>
      <c r="AE138" s="116">
        <f t="shared" si="481"/>
        <v>6271.58</v>
      </c>
      <c r="AF138" s="116">
        <f t="shared" si="481"/>
        <v>4437.26</v>
      </c>
      <c r="AG138" s="116">
        <f t="shared" si="481"/>
        <v>3641.6999999999994</v>
      </c>
      <c r="AH138" s="116">
        <f t="shared" si="481"/>
        <v>3448.51</v>
      </c>
      <c r="AI138" s="116">
        <f t="shared" si="481"/>
        <v>3736.45</v>
      </c>
      <c r="AJ138" s="116">
        <f t="shared" ref="AJ138:BO138" si="482">AJ90</f>
        <v>1503.8599999999997</v>
      </c>
      <c r="AK138" s="490">
        <f t="shared" si="482"/>
        <v>4518.68</v>
      </c>
      <c r="AL138" s="116">
        <f t="shared" si="482"/>
        <v>3004.7906193818862</v>
      </c>
      <c r="AM138" s="270">
        <f t="shared" si="482"/>
        <v>3752.5744533858233</v>
      </c>
      <c r="AN138" s="116">
        <f t="shared" si="482"/>
        <v>5336.0409677862117</v>
      </c>
      <c r="AO138" s="116">
        <f t="shared" si="482"/>
        <v>2976.4398155774807</v>
      </c>
      <c r="AP138" s="116">
        <f t="shared" si="482"/>
        <v>4667.4410037216885</v>
      </c>
      <c r="AQ138" s="116">
        <f t="shared" si="482"/>
        <v>8065.94838842835</v>
      </c>
      <c r="AR138" s="116">
        <f t="shared" si="482"/>
        <v>9958.2432051093529</v>
      </c>
      <c r="AS138" s="116">
        <f t="shared" si="482"/>
        <v>9788.5817805293518</v>
      </c>
      <c r="AT138" s="116">
        <f t="shared" si="482"/>
        <v>7658.4571163835017</v>
      </c>
      <c r="AU138" s="116">
        <f t="shared" si="482"/>
        <v>6579.4409244646331</v>
      </c>
      <c r="AV138" s="116">
        <f t="shared" si="482"/>
        <v>6013.1944188790467</v>
      </c>
      <c r="AW138" s="116">
        <f t="shared" si="482"/>
        <v>6606.702563709111</v>
      </c>
      <c r="AX138" s="116">
        <f t="shared" si="482"/>
        <v>5933.3786664576228</v>
      </c>
      <c r="AY138" s="270">
        <f t="shared" si="482"/>
        <v>7468.6716095062648</v>
      </c>
      <c r="AZ138" s="116">
        <f t="shared" si="482"/>
        <v>8491.080349668433</v>
      </c>
      <c r="BA138" s="116">
        <f t="shared" si="482"/>
        <v>5491.2317671208912</v>
      </c>
      <c r="BB138" s="116">
        <f t="shared" si="482"/>
        <v>7675.9919706610781</v>
      </c>
      <c r="BC138" s="116">
        <f t="shared" si="482"/>
        <v>11328.400119917937</v>
      </c>
      <c r="BD138" s="116">
        <f t="shared" si="482"/>
        <v>12730.175988244486</v>
      </c>
      <c r="BE138" s="116">
        <f t="shared" si="482"/>
        <v>14207.263321317292</v>
      </c>
      <c r="BF138" s="116">
        <f t="shared" si="482"/>
        <v>11312.988386190707</v>
      </c>
      <c r="BG138" s="116">
        <f t="shared" si="482"/>
        <v>9229.9820087798289</v>
      </c>
      <c r="BH138" s="116">
        <f t="shared" si="482"/>
        <v>8470.6251282485446</v>
      </c>
      <c r="BI138" s="116">
        <f t="shared" si="482"/>
        <v>8830.4249200867671</v>
      </c>
      <c r="BJ138" s="116">
        <f t="shared" si="482"/>
        <v>10089.160343189742</v>
      </c>
      <c r="BK138" s="270">
        <f t="shared" si="482"/>
        <v>11605.602870428536</v>
      </c>
      <c r="BL138" s="116">
        <f t="shared" si="482"/>
        <v>10969.360405229427</v>
      </c>
      <c r="BM138" s="116">
        <f t="shared" si="482"/>
        <v>7619.2264698664239</v>
      </c>
      <c r="BN138" s="116">
        <f t="shared" si="482"/>
        <v>10930.798006456816</v>
      </c>
      <c r="BO138" s="116">
        <f t="shared" si="482"/>
        <v>14786.737794731438</v>
      </c>
      <c r="BP138" s="116">
        <f t="shared" ref="BP138:CU138" si="483">BP90</f>
        <v>16406.523462780868</v>
      </c>
      <c r="BQ138" s="116">
        <f t="shared" si="483"/>
        <v>18398.68671424871</v>
      </c>
      <c r="BR138" s="116">
        <f t="shared" si="483"/>
        <v>14069.144928288151</v>
      </c>
      <c r="BS138" s="116">
        <f t="shared" si="483"/>
        <v>12867.887457396671</v>
      </c>
      <c r="BT138" s="116">
        <f t="shared" si="483"/>
        <v>11198.341106975851</v>
      </c>
      <c r="BU138" s="116">
        <f t="shared" si="483"/>
        <v>10989.032231784313</v>
      </c>
      <c r="BV138" s="116">
        <f t="shared" si="483"/>
        <v>13904.64027799675</v>
      </c>
      <c r="BW138" s="270">
        <f t="shared" si="483"/>
        <v>15109.088059974682</v>
      </c>
      <c r="BX138" s="116">
        <f t="shared" si="483"/>
        <v>14251.809216280963</v>
      </c>
      <c r="BY138" s="116">
        <f t="shared" si="483"/>
        <v>10602.854580388979</v>
      </c>
      <c r="BZ138" s="116">
        <f t="shared" si="483"/>
        <v>14126.331631838715</v>
      </c>
      <c r="CA138" s="116">
        <f t="shared" si="483"/>
        <v>16653.468803568405</v>
      </c>
      <c r="CB138" s="116">
        <f t="shared" si="483"/>
        <v>22691.730338625825</v>
      </c>
      <c r="CC138" s="116">
        <f t="shared" si="483"/>
        <v>22937.765576000784</v>
      </c>
      <c r="CD138" s="116">
        <f t="shared" si="483"/>
        <v>16747.438091037966</v>
      </c>
      <c r="CE138" s="116">
        <f t="shared" si="483"/>
        <v>17155.470839534246</v>
      </c>
      <c r="CF138" s="116">
        <f t="shared" si="483"/>
        <v>13453.895698262415</v>
      </c>
      <c r="CG138" s="116">
        <f t="shared" si="483"/>
        <v>14820.060736893407</v>
      </c>
      <c r="CH138" s="116">
        <f t="shared" si="483"/>
        <v>17568.162523498933</v>
      </c>
      <c r="CI138" s="270">
        <f t="shared" si="483"/>
        <v>17088.794790134663</v>
      </c>
      <c r="CJ138" s="116">
        <f t="shared" si="483"/>
        <v>19776.731382667793</v>
      </c>
      <c r="CK138" s="116">
        <f t="shared" si="483"/>
        <v>12580.915986067324</v>
      </c>
      <c r="CL138" s="116">
        <f t="shared" si="483"/>
        <v>16749.78815137241</v>
      </c>
      <c r="CM138" s="116">
        <f t="shared" si="483"/>
        <v>21635.035201690189</v>
      </c>
      <c r="CN138" s="116">
        <f t="shared" si="483"/>
        <v>27620.494819436441</v>
      </c>
      <c r="CO138" s="116">
        <f t="shared" si="483"/>
        <v>26615.88936567635</v>
      </c>
      <c r="CP138" s="116">
        <f t="shared" si="483"/>
        <v>21722.924872115873</v>
      </c>
      <c r="CQ138" s="116">
        <f t="shared" si="483"/>
        <v>21112.917767806714</v>
      </c>
      <c r="CR138" s="116">
        <f t="shared" si="483"/>
        <v>15769.38825171228</v>
      </c>
      <c r="CS138" s="116">
        <f t="shared" si="483"/>
        <v>19405.468868082891</v>
      </c>
      <c r="CT138" s="116">
        <f t="shared" si="483"/>
        <v>21803.773297436874</v>
      </c>
      <c r="CU138" s="270">
        <f t="shared" si="483"/>
        <v>21237.4118342277</v>
      </c>
      <c r="CV138" s="116">
        <f t="shared" ref="CV138:DG138" si="484">CV90</f>
        <v>24485.60650369179</v>
      </c>
      <c r="CW138" s="116">
        <f t="shared" si="484"/>
        <v>15696.803268758398</v>
      </c>
      <c r="CX138" s="116">
        <f t="shared" si="484"/>
        <v>19541.619886254794</v>
      </c>
      <c r="CY138" s="116">
        <f t="shared" si="484"/>
        <v>27638.592760507345</v>
      </c>
      <c r="CZ138" s="116">
        <f t="shared" si="484"/>
        <v>33226.938208411804</v>
      </c>
      <c r="DA138" s="116">
        <f t="shared" si="484"/>
        <v>30442.201391503921</v>
      </c>
      <c r="DB138" s="116">
        <f t="shared" si="484"/>
        <v>27729.056231369432</v>
      </c>
      <c r="DC138" s="116">
        <f t="shared" si="484"/>
        <v>24482.01720392843</v>
      </c>
      <c r="DD138" s="116">
        <f t="shared" si="484"/>
        <v>20460.139703629484</v>
      </c>
      <c r="DE138" s="116">
        <f t="shared" si="484"/>
        <v>23663.548195784268</v>
      </c>
      <c r="DF138" s="116">
        <f t="shared" si="484"/>
        <v>25101.672626288906</v>
      </c>
      <c r="DG138" s="116">
        <f t="shared" si="484"/>
        <v>27196.208656943283</v>
      </c>
    </row>
    <row r="139" spans="1:111" x14ac:dyDescent="0.3">
      <c r="B139" s="11" t="s">
        <v>28</v>
      </c>
      <c r="D139" s="116">
        <f t="shared" ref="D139:AI139" si="485">-(D106-C106)</f>
        <v>0</v>
      </c>
      <c r="E139" s="116">
        <f t="shared" si="485"/>
        <v>0</v>
      </c>
      <c r="F139" s="116">
        <f t="shared" si="485"/>
        <v>0</v>
      </c>
      <c r="G139" s="116">
        <f t="shared" si="485"/>
        <v>0</v>
      </c>
      <c r="H139" s="116">
        <f t="shared" si="485"/>
        <v>0</v>
      </c>
      <c r="I139" s="116">
        <f t="shared" si="485"/>
        <v>0</v>
      </c>
      <c r="J139" s="116">
        <f t="shared" si="485"/>
        <v>0</v>
      </c>
      <c r="K139" s="116">
        <f t="shared" si="485"/>
        <v>0</v>
      </c>
      <c r="L139" s="116">
        <f t="shared" si="485"/>
        <v>0</v>
      </c>
      <c r="M139" s="116">
        <f t="shared" si="485"/>
        <v>0</v>
      </c>
      <c r="N139" s="116">
        <f t="shared" si="485"/>
        <v>0</v>
      </c>
      <c r="O139" s="116">
        <f t="shared" si="485"/>
        <v>0</v>
      </c>
      <c r="P139" s="116">
        <f t="shared" si="485"/>
        <v>0</v>
      </c>
      <c r="Q139" s="116">
        <f t="shared" si="485"/>
        <v>0</v>
      </c>
      <c r="R139" s="116">
        <f t="shared" si="485"/>
        <v>0</v>
      </c>
      <c r="S139" s="116">
        <f t="shared" si="485"/>
        <v>0</v>
      </c>
      <c r="T139" s="116">
        <f t="shared" si="485"/>
        <v>0</v>
      </c>
      <c r="U139" s="116">
        <f t="shared" si="485"/>
        <v>0</v>
      </c>
      <c r="V139" s="116">
        <f t="shared" si="485"/>
        <v>0</v>
      </c>
      <c r="W139" s="116">
        <f t="shared" si="485"/>
        <v>0</v>
      </c>
      <c r="X139" s="116">
        <f t="shared" si="485"/>
        <v>0</v>
      </c>
      <c r="Y139" s="116">
        <f t="shared" si="485"/>
        <v>0</v>
      </c>
      <c r="Z139" s="116">
        <f t="shared" si="485"/>
        <v>0</v>
      </c>
      <c r="AA139" s="116">
        <f t="shared" si="485"/>
        <v>0</v>
      </c>
      <c r="AB139" s="116">
        <f t="shared" si="485"/>
        <v>0</v>
      </c>
      <c r="AC139" s="116">
        <f t="shared" si="485"/>
        <v>0</v>
      </c>
      <c r="AD139" s="116">
        <f t="shared" si="485"/>
        <v>-125</v>
      </c>
      <c r="AE139" s="116">
        <f t="shared" si="485"/>
        <v>-125</v>
      </c>
      <c r="AF139" s="116">
        <f t="shared" si="485"/>
        <v>0</v>
      </c>
      <c r="AG139" s="116">
        <f t="shared" si="485"/>
        <v>0</v>
      </c>
      <c r="AH139" s="116">
        <f t="shared" si="485"/>
        <v>0</v>
      </c>
      <c r="AI139" s="116">
        <f t="shared" si="485"/>
        <v>0</v>
      </c>
      <c r="AJ139" s="116">
        <f t="shared" ref="AJ139:BO139" si="486">-(AJ106-AI106)</f>
        <v>85</v>
      </c>
      <c r="AK139" s="490">
        <f t="shared" si="486"/>
        <v>120</v>
      </c>
      <c r="AL139" s="116">
        <f t="shared" si="486"/>
        <v>-170.87121136964043</v>
      </c>
      <c r="AM139" s="270">
        <f t="shared" si="486"/>
        <v>-17.503071192133035</v>
      </c>
      <c r="AN139" s="116">
        <f t="shared" si="486"/>
        <v>-80.747716979526245</v>
      </c>
      <c r="AO139" s="116">
        <f t="shared" si="486"/>
        <v>102.39626292393913</v>
      </c>
      <c r="AP139" s="116">
        <f t="shared" si="486"/>
        <v>-73.51153707335331</v>
      </c>
      <c r="AQ139" s="116">
        <f t="shared" si="486"/>
        <v>-152.00587297774024</v>
      </c>
      <c r="AR139" s="116">
        <f t="shared" si="486"/>
        <v>-81.750553314478623</v>
      </c>
      <c r="AS139" s="116">
        <f t="shared" si="486"/>
        <v>10.35380633865276</v>
      </c>
      <c r="AT139" s="116">
        <f t="shared" si="486"/>
        <v>104.5537559157687</v>
      </c>
      <c r="AU139" s="116">
        <f t="shared" si="486"/>
        <v>36.247014643034333</v>
      </c>
      <c r="AV139" s="116">
        <f t="shared" si="486"/>
        <v>34.831305015722364</v>
      </c>
      <c r="AW139" s="116">
        <f t="shared" si="486"/>
        <v>-40.545246678090052</v>
      </c>
      <c r="AX139" s="116">
        <f t="shared" si="486"/>
        <v>33.624997911156242</v>
      </c>
      <c r="AY139" s="270">
        <f t="shared" si="486"/>
        <v>-66.327427675451418</v>
      </c>
      <c r="AZ139" s="116">
        <f t="shared" si="486"/>
        <v>-50.194863378214905</v>
      </c>
      <c r="BA139" s="116">
        <f t="shared" si="486"/>
        <v>138.45974207200243</v>
      </c>
      <c r="BB139" s="116">
        <f t="shared" si="486"/>
        <v>-103.62572935573411</v>
      </c>
      <c r="BC139" s="116">
        <f t="shared" si="486"/>
        <v>-161.21946628928913</v>
      </c>
      <c r="BD139" s="116">
        <f t="shared" si="486"/>
        <v>-59.906974115017306</v>
      </c>
      <c r="BE139" s="116">
        <f t="shared" si="486"/>
        <v>-60.133967451296371</v>
      </c>
      <c r="BF139" s="116">
        <f t="shared" si="486"/>
        <v>136.08471969306902</v>
      </c>
      <c r="BG139" s="116">
        <f t="shared" si="486"/>
        <v>78.763615382516434</v>
      </c>
      <c r="BH139" s="116">
        <f t="shared" si="486"/>
        <v>42.709000865540361</v>
      </c>
      <c r="BI139" s="116">
        <f t="shared" si="486"/>
        <v>-30.12066610643501</v>
      </c>
      <c r="BJ139" s="116">
        <f t="shared" si="486"/>
        <v>-49.306597216515627</v>
      </c>
      <c r="BK139" s="270">
        <f t="shared" si="486"/>
        <v>-64.807424124555496</v>
      </c>
      <c r="BL139" s="116">
        <f t="shared" si="486"/>
        <v>21.058303680283416</v>
      </c>
      <c r="BM139" s="116">
        <f t="shared" si="486"/>
        <v>151.87181260882096</v>
      </c>
      <c r="BN139" s="116">
        <f t="shared" si="486"/>
        <v>-150.24052488931454</v>
      </c>
      <c r="BO139" s="116">
        <f t="shared" si="486"/>
        <v>-168.19238316459757</v>
      </c>
      <c r="BP139" s="116">
        <f t="shared" ref="BP139:CU139" si="487">-(BP106-BO106)</f>
        <v>-68.521060738527353</v>
      </c>
      <c r="BQ139" s="116">
        <f t="shared" si="487"/>
        <v>-81.312402931554971</v>
      </c>
      <c r="BR139" s="116">
        <f t="shared" si="487"/>
        <v>195.41838747168697</v>
      </c>
      <c r="BS139" s="116">
        <f t="shared" si="487"/>
        <v>40.663640163970285</v>
      </c>
      <c r="BT139" s="116">
        <f t="shared" si="487"/>
        <v>80.778675871223641</v>
      </c>
      <c r="BU139" s="116">
        <f t="shared" si="487"/>
        <v>-5.7400803007944887</v>
      </c>
      <c r="BV139" s="116">
        <f t="shared" si="487"/>
        <v>-118.89588137832516</v>
      </c>
      <c r="BW139" s="270">
        <f t="shared" si="487"/>
        <v>-50.951209936730947</v>
      </c>
      <c r="BX139" s="116">
        <f t="shared" si="487"/>
        <v>30.137778603525362</v>
      </c>
      <c r="BY139" s="116">
        <f t="shared" si="487"/>
        <v>162.93704202856611</v>
      </c>
      <c r="BZ139" s="116">
        <f t="shared" si="487"/>
        <v>-157.67985896419748</v>
      </c>
      <c r="CA139" s="116">
        <f t="shared" si="487"/>
        <v>-110.90813367293799</v>
      </c>
      <c r="CB139" s="116">
        <f t="shared" si="487"/>
        <v>-252.98738751974793</v>
      </c>
      <c r="CC139" s="116">
        <f t="shared" si="487"/>
        <v>-7.3754166752046331</v>
      </c>
      <c r="CD139" s="116">
        <f t="shared" si="487"/>
        <v>271.50879622798118</v>
      </c>
      <c r="CE139" s="116">
        <f t="shared" si="487"/>
        <v>-27.150879622798016</v>
      </c>
      <c r="CF139" s="116">
        <f t="shared" si="487"/>
        <v>165.14170376915604</v>
      </c>
      <c r="CG139" s="116">
        <f t="shared" si="487"/>
        <v>-71.693345878610899</v>
      </c>
      <c r="CH139" s="116">
        <f t="shared" si="487"/>
        <v>-110.73906157589977</v>
      </c>
      <c r="CI139" s="270">
        <f t="shared" si="487"/>
        <v>20.084256009943942</v>
      </c>
      <c r="CJ139" s="116">
        <f t="shared" si="487"/>
        <v>-118.13991323450193</v>
      </c>
      <c r="CK139" s="116">
        <f t="shared" si="487"/>
        <v>308.72518073125832</v>
      </c>
      <c r="CL139" s="116">
        <f t="shared" si="487"/>
        <v>-183.05051745597575</v>
      </c>
      <c r="CM139" s="116">
        <f t="shared" si="487"/>
        <v>-207.81121071408177</v>
      </c>
      <c r="CN139" s="116">
        <f t="shared" si="487"/>
        <v>-248.50833482137955</v>
      </c>
      <c r="CO139" s="116">
        <f t="shared" si="487"/>
        <v>44.616191396918566</v>
      </c>
      <c r="CP139" s="116">
        <f t="shared" si="487"/>
        <v>215.18980295418521</v>
      </c>
      <c r="CQ139" s="116">
        <f t="shared" si="487"/>
        <v>15.36220361279004</v>
      </c>
      <c r="CR139" s="116">
        <f t="shared" si="487"/>
        <v>231.82073075168728</v>
      </c>
      <c r="CS139" s="116">
        <f t="shared" si="487"/>
        <v>-165.28918043831902</v>
      </c>
      <c r="CT139" s="116">
        <f t="shared" si="487"/>
        <v>-95.214954468583187</v>
      </c>
      <c r="CU139" s="270">
        <f t="shared" si="487"/>
        <v>23.514575841731016</v>
      </c>
      <c r="CV139" s="116">
        <f t="shared" ref="CV139:DG139" si="488">-(CV106-CU106)</f>
        <v>-140.41782843698536</v>
      </c>
      <c r="CW139" s="116">
        <f t="shared" si="488"/>
        <v>371.66437316388021</v>
      </c>
      <c r="CX139" s="116">
        <f t="shared" si="488"/>
        <v>-168.14862037940952</v>
      </c>
      <c r="CY139" s="116">
        <f t="shared" si="488"/>
        <v>-338.24594391398443</v>
      </c>
      <c r="CZ139" s="116">
        <f t="shared" si="488"/>
        <v>-230.04033357184539</v>
      </c>
      <c r="DA139" s="116">
        <f t="shared" si="488"/>
        <v>117.51324533231423</v>
      </c>
      <c r="DB139" s="116">
        <f t="shared" si="488"/>
        <v>123.62237102952645</v>
      </c>
      <c r="DC139" s="116">
        <f t="shared" si="488"/>
        <v>123.78265935501122</v>
      </c>
      <c r="DD139" s="116">
        <f t="shared" si="488"/>
        <v>175.43720783738377</v>
      </c>
      <c r="DE139" s="116">
        <f t="shared" si="488"/>
        <v>-146.06775490061113</v>
      </c>
      <c r="DF139" s="116">
        <f t="shared" si="488"/>
        <v>-54.877135199482382</v>
      </c>
      <c r="DG139" s="116">
        <f t="shared" si="488"/>
        <v>-86.220111419679597</v>
      </c>
    </row>
    <row r="140" spans="1:111" x14ac:dyDescent="0.3">
      <c r="B140" s="1" t="s">
        <v>29</v>
      </c>
      <c r="D140" s="116">
        <v>0</v>
      </c>
      <c r="E140" s="116">
        <v>0</v>
      </c>
      <c r="F140" s="116">
        <v>0</v>
      </c>
      <c r="G140" s="116">
        <v>0</v>
      </c>
      <c r="H140" s="116">
        <v>0</v>
      </c>
      <c r="I140" s="116">
        <v>0</v>
      </c>
      <c r="J140" s="116">
        <f t="shared" ref="J140:O140" si="489">J124-H124</f>
        <v>0</v>
      </c>
      <c r="K140" s="116">
        <f t="shared" si="489"/>
        <v>0</v>
      </c>
      <c r="L140" s="116">
        <f t="shared" si="489"/>
        <v>0</v>
      </c>
      <c r="M140" s="116">
        <f t="shared" si="489"/>
        <v>0</v>
      </c>
      <c r="N140" s="116">
        <f t="shared" si="489"/>
        <v>0</v>
      </c>
      <c r="O140" s="116">
        <f t="shared" si="489"/>
        <v>0</v>
      </c>
      <c r="P140" s="116">
        <f t="shared" ref="P140:AU140" si="490">P124-O124-(P117-O117)</f>
        <v>0</v>
      </c>
      <c r="Q140" s="116">
        <f t="shared" si="490"/>
        <v>0</v>
      </c>
      <c r="R140" s="116">
        <f t="shared" si="490"/>
        <v>0</v>
      </c>
      <c r="S140" s="116">
        <f t="shared" si="490"/>
        <v>0</v>
      </c>
      <c r="T140" s="116">
        <f t="shared" si="490"/>
        <v>0</v>
      </c>
      <c r="U140" s="116">
        <f t="shared" si="490"/>
        <v>0</v>
      </c>
      <c r="V140" s="116">
        <f t="shared" si="490"/>
        <v>0</v>
      </c>
      <c r="W140" s="116">
        <f t="shared" si="490"/>
        <v>0</v>
      </c>
      <c r="X140" s="116">
        <f t="shared" si="490"/>
        <v>0</v>
      </c>
      <c r="Y140" s="116">
        <f t="shared" si="490"/>
        <v>0</v>
      </c>
      <c r="Z140" s="116">
        <f t="shared" si="490"/>
        <v>0</v>
      </c>
      <c r="AA140" s="116">
        <f t="shared" si="490"/>
        <v>0</v>
      </c>
      <c r="AB140" s="116">
        <f t="shared" si="490"/>
        <v>46.73</v>
      </c>
      <c r="AC140" s="116">
        <f t="shared" si="490"/>
        <v>1.5400000000000063</v>
      </c>
      <c r="AD140" s="116">
        <f t="shared" si="490"/>
        <v>2.3599999999999994</v>
      </c>
      <c r="AE140" s="116">
        <f t="shared" si="490"/>
        <v>-88.38</v>
      </c>
      <c r="AF140" s="116">
        <f t="shared" si="490"/>
        <v>15.579999999999998</v>
      </c>
      <c r="AG140" s="116">
        <f>AG124-AF124-(AG117-AF117)</f>
        <v>696.21</v>
      </c>
      <c r="AH140" s="116">
        <f t="shared" si="490"/>
        <v>396.81</v>
      </c>
      <c r="AI140" s="116">
        <f t="shared" si="490"/>
        <v>586.86</v>
      </c>
      <c r="AJ140" s="116">
        <f t="shared" si="490"/>
        <v>210.85999999999999</v>
      </c>
      <c r="AK140" s="490">
        <f t="shared" si="490"/>
        <v>67.050000000000011</v>
      </c>
      <c r="AL140" s="116">
        <f t="shared" si="490"/>
        <v>0</v>
      </c>
      <c r="AM140" s="270">
        <f t="shared" si="490"/>
        <v>0</v>
      </c>
      <c r="AN140" s="116">
        <f t="shared" si="490"/>
        <v>0</v>
      </c>
      <c r="AO140" s="116">
        <f t="shared" si="490"/>
        <v>0</v>
      </c>
      <c r="AP140" s="116">
        <f t="shared" si="490"/>
        <v>0</v>
      </c>
      <c r="AQ140" s="116">
        <f t="shared" si="490"/>
        <v>0</v>
      </c>
      <c r="AR140" s="116">
        <f t="shared" si="490"/>
        <v>0</v>
      </c>
      <c r="AS140" s="116">
        <f t="shared" si="490"/>
        <v>0</v>
      </c>
      <c r="AT140" s="116">
        <f t="shared" si="490"/>
        <v>0</v>
      </c>
      <c r="AU140" s="116">
        <f t="shared" si="490"/>
        <v>0</v>
      </c>
      <c r="AV140" s="116">
        <f t="shared" ref="AV140:CA140" si="491">AV124-AU124-(AV117-AU117)</f>
        <v>0</v>
      </c>
      <c r="AW140" s="116">
        <f t="shared" si="491"/>
        <v>0</v>
      </c>
      <c r="AX140" s="116">
        <f t="shared" si="491"/>
        <v>0</v>
      </c>
      <c r="AY140" s="270">
        <f t="shared" si="491"/>
        <v>0</v>
      </c>
      <c r="AZ140" s="116">
        <f t="shared" si="491"/>
        <v>0</v>
      </c>
      <c r="BA140" s="116">
        <f t="shared" si="491"/>
        <v>0</v>
      </c>
      <c r="BB140" s="116">
        <f t="shared" si="491"/>
        <v>0</v>
      </c>
      <c r="BC140" s="116">
        <f t="shared" si="491"/>
        <v>0</v>
      </c>
      <c r="BD140" s="116">
        <f t="shared" si="491"/>
        <v>0</v>
      </c>
      <c r="BE140" s="116">
        <f t="shared" si="491"/>
        <v>0</v>
      </c>
      <c r="BF140" s="116">
        <f t="shared" si="491"/>
        <v>0</v>
      </c>
      <c r="BG140" s="116">
        <f t="shared" si="491"/>
        <v>0</v>
      </c>
      <c r="BH140" s="116">
        <f t="shared" si="491"/>
        <v>0</v>
      </c>
      <c r="BI140" s="116">
        <f t="shared" si="491"/>
        <v>0</v>
      </c>
      <c r="BJ140" s="116">
        <f t="shared" si="491"/>
        <v>0</v>
      </c>
      <c r="BK140" s="270">
        <f t="shared" si="491"/>
        <v>0</v>
      </c>
      <c r="BL140" s="116">
        <f t="shared" si="491"/>
        <v>0</v>
      </c>
      <c r="BM140" s="116">
        <f t="shared" si="491"/>
        <v>0</v>
      </c>
      <c r="BN140" s="116">
        <f t="shared" si="491"/>
        <v>0</v>
      </c>
      <c r="BO140" s="116">
        <f t="shared" si="491"/>
        <v>0</v>
      </c>
      <c r="BP140" s="116">
        <f t="shared" si="491"/>
        <v>0</v>
      </c>
      <c r="BQ140" s="116">
        <f t="shared" si="491"/>
        <v>0</v>
      </c>
      <c r="BR140" s="116">
        <f t="shared" si="491"/>
        <v>0</v>
      </c>
      <c r="BS140" s="116">
        <f t="shared" si="491"/>
        <v>0</v>
      </c>
      <c r="BT140" s="116">
        <f t="shared" si="491"/>
        <v>0</v>
      </c>
      <c r="BU140" s="116">
        <f t="shared" si="491"/>
        <v>0</v>
      </c>
      <c r="BV140" s="116">
        <f t="shared" si="491"/>
        <v>0</v>
      </c>
      <c r="BW140" s="270">
        <f t="shared" si="491"/>
        <v>0</v>
      </c>
      <c r="BX140" s="116">
        <f t="shared" si="491"/>
        <v>0</v>
      </c>
      <c r="BY140" s="116">
        <f t="shared" si="491"/>
        <v>0</v>
      </c>
      <c r="BZ140" s="116">
        <f t="shared" si="491"/>
        <v>0</v>
      </c>
      <c r="CA140" s="116">
        <f t="shared" si="491"/>
        <v>0</v>
      </c>
      <c r="CB140" s="116">
        <f t="shared" ref="CB140:DG140" si="492">CB124-CA124-(CB117-CA117)</f>
        <v>0</v>
      </c>
      <c r="CC140" s="116">
        <f t="shared" si="492"/>
        <v>0</v>
      </c>
      <c r="CD140" s="116">
        <f t="shared" si="492"/>
        <v>0</v>
      </c>
      <c r="CE140" s="116">
        <f t="shared" si="492"/>
        <v>0</v>
      </c>
      <c r="CF140" s="116">
        <f t="shared" si="492"/>
        <v>0</v>
      </c>
      <c r="CG140" s="116">
        <f t="shared" si="492"/>
        <v>0</v>
      </c>
      <c r="CH140" s="116">
        <f t="shared" si="492"/>
        <v>0</v>
      </c>
      <c r="CI140" s="270">
        <f t="shared" si="492"/>
        <v>0</v>
      </c>
      <c r="CJ140" s="116">
        <f t="shared" si="492"/>
        <v>0</v>
      </c>
      <c r="CK140" s="116">
        <f t="shared" si="492"/>
        <v>0</v>
      </c>
      <c r="CL140" s="116">
        <f t="shared" si="492"/>
        <v>0</v>
      </c>
      <c r="CM140" s="116">
        <f t="shared" si="492"/>
        <v>0</v>
      </c>
      <c r="CN140" s="116">
        <f t="shared" si="492"/>
        <v>0</v>
      </c>
      <c r="CO140" s="116">
        <f t="shared" si="492"/>
        <v>0</v>
      </c>
      <c r="CP140" s="116">
        <f t="shared" si="492"/>
        <v>0</v>
      </c>
      <c r="CQ140" s="116">
        <f t="shared" si="492"/>
        <v>0</v>
      </c>
      <c r="CR140" s="116">
        <f t="shared" si="492"/>
        <v>0</v>
      </c>
      <c r="CS140" s="116">
        <f t="shared" si="492"/>
        <v>0</v>
      </c>
      <c r="CT140" s="116">
        <f t="shared" si="492"/>
        <v>0</v>
      </c>
      <c r="CU140" s="270">
        <f t="shared" si="492"/>
        <v>0</v>
      </c>
      <c r="CV140" s="116">
        <f t="shared" si="492"/>
        <v>0</v>
      </c>
      <c r="CW140" s="116">
        <f t="shared" si="492"/>
        <v>0</v>
      </c>
      <c r="CX140" s="116">
        <f t="shared" si="492"/>
        <v>0</v>
      </c>
      <c r="CY140" s="116">
        <f t="shared" si="492"/>
        <v>0</v>
      </c>
      <c r="CZ140" s="116">
        <f t="shared" si="492"/>
        <v>0</v>
      </c>
      <c r="DA140" s="116">
        <f t="shared" si="492"/>
        <v>0</v>
      </c>
      <c r="DB140" s="116">
        <f t="shared" si="492"/>
        <v>0</v>
      </c>
      <c r="DC140" s="116">
        <f t="shared" si="492"/>
        <v>0</v>
      </c>
      <c r="DD140" s="116">
        <f t="shared" si="492"/>
        <v>0</v>
      </c>
      <c r="DE140" s="116">
        <f t="shared" si="492"/>
        <v>0</v>
      </c>
      <c r="DF140" s="116">
        <f t="shared" si="492"/>
        <v>0</v>
      </c>
      <c r="DG140" s="116">
        <f t="shared" si="492"/>
        <v>0</v>
      </c>
    </row>
    <row r="141" spans="1:111" s="3" customFormat="1" x14ac:dyDescent="0.3">
      <c r="A141"/>
      <c r="B141" s="4" t="s">
        <v>27</v>
      </c>
      <c r="D141" s="10">
        <f>SUM(D138:D140)</f>
        <v>0</v>
      </c>
      <c r="E141" s="10">
        <f t="shared" ref="E141:BP141" si="493">SUM(E138:E140)</f>
        <v>0</v>
      </c>
      <c r="F141" s="10">
        <f t="shared" si="493"/>
        <v>0</v>
      </c>
      <c r="G141" s="10">
        <f t="shared" si="493"/>
        <v>0</v>
      </c>
      <c r="H141" s="10">
        <f t="shared" si="493"/>
        <v>0</v>
      </c>
      <c r="I141" s="10">
        <f t="shared" si="493"/>
        <v>0</v>
      </c>
      <c r="J141" s="10">
        <f t="shared" si="493"/>
        <v>0</v>
      </c>
      <c r="K141" s="10">
        <f t="shared" si="493"/>
        <v>0</v>
      </c>
      <c r="L141" s="10">
        <f t="shared" si="493"/>
        <v>0</v>
      </c>
      <c r="M141" s="10">
        <f t="shared" si="493"/>
        <v>0</v>
      </c>
      <c r="N141" s="10">
        <f t="shared" si="493"/>
        <v>0</v>
      </c>
      <c r="O141" s="10">
        <f t="shared" si="493"/>
        <v>0</v>
      </c>
      <c r="P141" s="10">
        <f>SUM(P138:P140)</f>
        <v>0</v>
      </c>
      <c r="Q141" s="10">
        <f t="shared" si="493"/>
        <v>0</v>
      </c>
      <c r="R141" s="10">
        <f t="shared" si="493"/>
        <v>0</v>
      </c>
      <c r="S141" s="10">
        <f t="shared" si="493"/>
        <v>0</v>
      </c>
      <c r="T141" s="10">
        <f t="shared" si="493"/>
        <v>0</v>
      </c>
      <c r="U141" s="10">
        <f t="shared" si="493"/>
        <v>0</v>
      </c>
      <c r="V141" s="10">
        <f t="shared" si="493"/>
        <v>0</v>
      </c>
      <c r="W141" s="10">
        <f t="shared" si="493"/>
        <v>0</v>
      </c>
      <c r="X141" s="10">
        <f t="shared" si="493"/>
        <v>0</v>
      </c>
      <c r="Y141" s="10">
        <f t="shared" si="493"/>
        <v>0</v>
      </c>
      <c r="Z141" s="10">
        <f t="shared" si="493"/>
        <v>0</v>
      </c>
      <c r="AA141" s="10">
        <f t="shared" ref="AA141:AF141" si="494">SUM(AA138:AA140)</f>
        <v>0</v>
      </c>
      <c r="AB141" s="10">
        <f t="shared" si="494"/>
        <v>4311.4699999999993</v>
      </c>
      <c r="AC141" s="10">
        <f t="shared" si="494"/>
        <v>5243.86</v>
      </c>
      <c r="AD141" s="10">
        <f t="shared" si="494"/>
        <v>6192.79</v>
      </c>
      <c r="AE141" s="10">
        <f t="shared" si="494"/>
        <v>6058.2</v>
      </c>
      <c r="AF141" s="10">
        <f t="shared" si="494"/>
        <v>4452.84</v>
      </c>
      <c r="AG141" s="10">
        <f t="shared" si="493"/>
        <v>4337.91</v>
      </c>
      <c r="AH141" s="10">
        <f t="shared" si="493"/>
        <v>3845.32</v>
      </c>
      <c r="AI141" s="10">
        <f t="shared" si="493"/>
        <v>4323.3099999999995</v>
      </c>
      <c r="AJ141" s="10">
        <f t="shared" si="493"/>
        <v>1799.7199999999996</v>
      </c>
      <c r="AK141" s="397">
        <f t="shared" si="493"/>
        <v>4705.7300000000005</v>
      </c>
      <c r="AL141" s="10">
        <f t="shared" si="493"/>
        <v>2833.9194080122456</v>
      </c>
      <c r="AM141" s="279">
        <f t="shared" si="493"/>
        <v>3735.0713821936902</v>
      </c>
      <c r="AN141" s="10">
        <f t="shared" si="493"/>
        <v>5255.2932508066851</v>
      </c>
      <c r="AO141" s="10">
        <f t="shared" si="493"/>
        <v>3078.8360785014197</v>
      </c>
      <c r="AP141" s="10">
        <f t="shared" si="493"/>
        <v>4593.9294666483356</v>
      </c>
      <c r="AQ141" s="10">
        <f t="shared" si="493"/>
        <v>7913.9425154506098</v>
      </c>
      <c r="AR141" s="10">
        <f t="shared" si="493"/>
        <v>9876.4926517948734</v>
      </c>
      <c r="AS141" s="10">
        <f t="shared" si="493"/>
        <v>9798.935586868005</v>
      </c>
      <c r="AT141" s="10">
        <f t="shared" si="493"/>
        <v>7763.01087229927</v>
      </c>
      <c r="AU141" s="10">
        <f t="shared" si="493"/>
        <v>6615.6879391076673</v>
      </c>
      <c r="AV141" s="10">
        <f t="shared" si="493"/>
        <v>6048.0257238947688</v>
      </c>
      <c r="AW141" s="10">
        <f t="shared" si="493"/>
        <v>6566.1573170310212</v>
      </c>
      <c r="AX141" s="10">
        <f t="shared" si="493"/>
        <v>5967.003664368779</v>
      </c>
      <c r="AY141" s="279">
        <f t="shared" si="493"/>
        <v>7402.3441818308129</v>
      </c>
      <c r="AZ141" s="10">
        <f t="shared" si="493"/>
        <v>8440.885486290219</v>
      </c>
      <c r="BA141" s="10">
        <f t="shared" si="493"/>
        <v>5629.6915091928931</v>
      </c>
      <c r="BB141" s="10">
        <f t="shared" si="493"/>
        <v>7572.3662413053444</v>
      </c>
      <c r="BC141" s="10">
        <f t="shared" si="493"/>
        <v>11167.180653628648</v>
      </c>
      <c r="BD141" s="10">
        <f t="shared" si="493"/>
        <v>12670.269014129468</v>
      </c>
      <c r="BE141" s="10">
        <f t="shared" si="493"/>
        <v>14147.129353865996</v>
      </c>
      <c r="BF141" s="10">
        <f t="shared" si="493"/>
        <v>11449.073105883777</v>
      </c>
      <c r="BG141" s="10">
        <f t="shared" si="493"/>
        <v>9308.7456241623458</v>
      </c>
      <c r="BH141" s="10">
        <f t="shared" si="493"/>
        <v>8513.3341291140841</v>
      </c>
      <c r="BI141" s="10">
        <f t="shared" si="493"/>
        <v>8800.3042539803319</v>
      </c>
      <c r="BJ141" s="10">
        <f t="shared" si="493"/>
        <v>10039.853745973227</v>
      </c>
      <c r="BK141" s="279">
        <f t="shared" si="493"/>
        <v>11540.79544630398</v>
      </c>
      <c r="BL141" s="10">
        <f t="shared" si="493"/>
        <v>10990.41870890971</v>
      </c>
      <c r="BM141" s="10">
        <f t="shared" si="493"/>
        <v>7771.0982824752446</v>
      </c>
      <c r="BN141" s="10">
        <f t="shared" si="493"/>
        <v>10780.557481567503</v>
      </c>
      <c r="BO141" s="10">
        <f t="shared" si="493"/>
        <v>14618.54541156684</v>
      </c>
      <c r="BP141" s="10">
        <f t="shared" si="493"/>
        <v>16338.002402042341</v>
      </c>
      <c r="BQ141" s="10">
        <f t="shared" ref="BQ141:DG141" si="495">SUM(BQ138:BQ140)</f>
        <v>18317.374311317155</v>
      </c>
      <c r="BR141" s="10">
        <f t="shared" si="495"/>
        <v>14264.563315759839</v>
      </c>
      <c r="BS141" s="10">
        <f t="shared" si="495"/>
        <v>12908.551097560641</v>
      </c>
      <c r="BT141" s="10">
        <f t="shared" si="495"/>
        <v>11279.119782847076</v>
      </c>
      <c r="BU141" s="10">
        <f t="shared" si="495"/>
        <v>10983.292151483518</v>
      </c>
      <c r="BV141" s="10">
        <f t="shared" si="495"/>
        <v>13785.744396618426</v>
      </c>
      <c r="BW141" s="279">
        <f t="shared" si="495"/>
        <v>15058.13685003795</v>
      </c>
      <c r="BX141" s="10">
        <f t="shared" si="495"/>
        <v>14281.946994884487</v>
      </c>
      <c r="BY141" s="10">
        <f t="shared" si="495"/>
        <v>10765.791622417546</v>
      </c>
      <c r="BZ141" s="10">
        <f t="shared" si="495"/>
        <v>13968.651772874518</v>
      </c>
      <c r="CA141" s="10">
        <f t="shared" si="495"/>
        <v>16542.560669895465</v>
      </c>
      <c r="CB141" s="10">
        <f t="shared" si="495"/>
        <v>22438.742951106076</v>
      </c>
      <c r="CC141" s="10">
        <f t="shared" si="495"/>
        <v>22930.39015932558</v>
      </c>
      <c r="CD141" s="10">
        <f t="shared" si="495"/>
        <v>17018.946887265945</v>
      </c>
      <c r="CE141" s="10">
        <f t="shared" si="495"/>
        <v>17128.319959911449</v>
      </c>
      <c r="CF141" s="10">
        <f t="shared" si="495"/>
        <v>13619.03740203157</v>
      </c>
      <c r="CG141" s="10">
        <f t="shared" si="495"/>
        <v>14748.367391014795</v>
      </c>
      <c r="CH141" s="10">
        <f t="shared" si="495"/>
        <v>17457.423461923034</v>
      </c>
      <c r="CI141" s="279">
        <f t="shared" si="495"/>
        <v>17108.879046144608</v>
      </c>
      <c r="CJ141" s="10">
        <f t="shared" si="495"/>
        <v>19658.59146943329</v>
      </c>
      <c r="CK141" s="10">
        <f t="shared" si="495"/>
        <v>12889.641166798583</v>
      </c>
      <c r="CL141" s="10">
        <f t="shared" si="495"/>
        <v>16566.737633916433</v>
      </c>
      <c r="CM141" s="10">
        <f t="shared" si="495"/>
        <v>21427.223990976108</v>
      </c>
      <c r="CN141" s="10">
        <f t="shared" si="495"/>
        <v>27371.986484615059</v>
      </c>
      <c r="CO141" s="10">
        <f t="shared" si="495"/>
        <v>26660.505557073269</v>
      </c>
      <c r="CP141" s="10">
        <f t="shared" si="495"/>
        <v>21938.114675070057</v>
      </c>
      <c r="CQ141" s="10">
        <f t="shared" si="495"/>
        <v>21128.279971419503</v>
      </c>
      <c r="CR141" s="10">
        <f t="shared" si="495"/>
        <v>16001.208982463968</v>
      </c>
      <c r="CS141" s="10">
        <f t="shared" si="495"/>
        <v>19240.179687644573</v>
      </c>
      <c r="CT141" s="10">
        <f t="shared" si="495"/>
        <v>21708.558342968292</v>
      </c>
      <c r="CU141" s="279">
        <f t="shared" si="495"/>
        <v>21260.926410069431</v>
      </c>
      <c r="CV141" s="10">
        <f t="shared" si="495"/>
        <v>24345.188675254805</v>
      </c>
      <c r="CW141" s="10">
        <f t="shared" si="495"/>
        <v>16068.467641922278</v>
      </c>
      <c r="CX141" s="10">
        <f t="shared" si="495"/>
        <v>19373.471265875385</v>
      </c>
      <c r="CY141" s="10">
        <f t="shared" si="495"/>
        <v>27300.346816593359</v>
      </c>
      <c r="CZ141" s="10">
        <f t="shared" si="495"/>
        <v>32996.89787483996</v>
      </c>
      <c r="DA141" s="10">
        <f t="shared" si="495"/>
        <v>30559.714636836234</v>
      </c>
      <c r="DB141" s="10">
        <f t="shared" si="495"/>
        <v>27852.678602398959</v>
      </c>
      <c r="DC141" s="10">
        <f t="shared" si="495"/>
        <v>24605.799863283442</v>
      </c>
      <c r="DD141" s="10">
        <f t="shared" si="495"/>
        <v>20635.576911466869</v>
      </c>
      <c r="DE141" s="10">
        <f t="shared" si="495"/>
        <v>23517.480440883657</v>
      </c>
      <c r="DF141" s="10">
        <f t="shared" si="495"/>
        <v>25046.795491089422</v>
      </c>
      <c r="DG141" s="10">
        <f t="shared" si="495"/>
        <v>27109.988545523604</v>
      </c>
    </row>
    <row r="142" spans="1:111" x14ac:dyDescent="0.3">
      <c r="AK142" s="117"/>
    </row>
    <row r="143" spans="1:111" x14ac:dyDescent="0.3">
      <c r="AK143" s="117"/>
    </row>
    <row r="144" spans="1:111" x14ac:dyDescent="0.3">
      <c r="B144" s="1" t="s">
        <v>30</v>
      </c>
      <c r="E144" s="116">
        <f t="shared" ref="E144:AF144" si="496">E127-D127</f>
        <v>0</v>
      </c>
      <c r="F144" s="116">
        <f t="shared" si="496"/>
        <v>0</v>
      </c>
      <c r="G144" s="116">
        <f t="shared" si="496"/>
        <v>0</v>
      </c>
      <c r="H144" s="116">
        <f t="shared" si="496"/>
        <v>0</v>
      </c>
      <c r="I144" s="116">
        <f t="shared" si="496"/>
        <v>0</v>
      </c>
      <c r="J144" s="116">
        <f t="shared" si="496"/>
        <v>0</v>
      </c>
      <c r="K144" s="116">
        <f t="shared" si="496"/>
        <v>0</v>
      </c>
      <c r="L144" s="116">
        <f t="shared" si="496"/>
        <v>0</v>
      </c>
      <c r="M144" s="116">
        <f t="shared" si="496"/>
        <v>0</v>
      </c>
      <c r="N144" s="116">
        <f t="shared" si="496"/>
        <v>0</v>
      </c>
      <c r="O144" s="116">
        <f t="shared" si="496"/>
        <v>0</v>
      </c>
      <c r="P144" s="116">
        <f t="shared" si="496"/>
        <v>0</v>
      </c>
      <c r="Q144" s="116">
        <f t="shared" si="496"/>
        <v>0</v>
      </c>
      <c r="R144" s="116">
        <f t="shared" si="496"/>
        <v>0</v>
      </c>
      <c r="S144" s="116">
        <f t="shared" si="496"/>
        <v>0</v>
      </c>
      <c r="T144" s="116">
        <f t="shared" si="496"/>
        <v>0</v>
      </c>
      <c r="U144" s="116">
        <f t="shared" si="496"/>
        <v>0</v>
      </c>
      <c r="V144" s="116">
        <f t="shared" si="496"/>
        <v>0</v>
      </c>
      <c r="W144" s="116">
        <f t="shared" si="496"/>
        <v>0</v>
      </c>
      <c r="X144" s="116">
        <f t="shared" si="496"/>
        <v>0</v>
      </c>
      <c r="Y144" s="116">
        <f t="shared" si="496"/>
        <v>0</v>
      </c>
      <c r="Z144" s="116">
        <f t="shared" si="496"/>
        <v>0</v>
      </c>
      <c r="AA144" s="116">
        <f t="shared" si="496"/>
        <v>0</v>
      </c>
      <c r="AB144" s="116">
        <f>AB127-AA127</f>
        <v>1036.1300000000001</v>
      </c>
      <c r="AC144" s="116">
        <f t="shared" si="496"/>
        <v>0</v>
      </c>
      <c r="AD144" s="116">
        <f t="shared" si="496"/>
        <v>0</v>
      </c>
      <c r="AE144" s="116">
        <f t="shared" si="496"/>
        <v>0</v>
      </c>
      <c r="AF144" s="116">
        <f t="shared" si="496"/>
        <v>0</v>
      </c>
      <c r="AG144" s="116">
        <f>AG127-AF127</f>
        <v>0</v>
      </c>
      <c r="AH144" s="116">
        <f>AH127-AG127</f>
        <v>0</v>
      </c>
      <c r="AI144" s="116">
        <f t="shared" ref="AI144:CT144" si="497">AI127-AH127</f>
        <v>0</v>
      </c>
      <c r="AJ144" s="116">
        <f t="shared" si="497"/>
        <v>0</v>
      </c>
      <c r="AK144" s="490">
        <f t="shared" si="497"/>
        <v>0</v>
      </c>
      <c r="AL144" s="116">
        <f t="shared" si="497"/>
        <v>0</v>
      </c>
      <c r="AM144" s="270">
        <f t="shared" si="497"/>
        <v>0</v>
      </c>
      <c r="AN144" s="116">
        <f t="shared" si="497"/>
        <v>0</v>
      </c>
      <c r="AO144" s="116">
        <f t="shared" si="497"/>
        <v>0</v>
      </c>
      <c r="AP144" s="116">
        <f t="shared" si="497"/>
        <v>0</v>
      </c>
      <c r="AQ144" s="116">
        <f t="shared" si="497"/>
        <v>0</v>
      </c>
      <c r="AR144" s="116">
        <f t="shared" si="497"/>
        <v>0</v>
      </c>
      <c r="AS144" s="116">
        <f t="shared" si="497"/>
        <v>0</v>
      </c>
      <c r="AT144" s="116">
        <f t="shared" si="497"/>
        <v>0</v>
      </c>
      <c r="AU144" s="116">
        <f t="shared" si="497"/>
        <v>0</v>
      </c>
      <c r="AV144" s="116">
        <f t="shared" si="497"/>
        <v>0</v>
      </c>
      <c r="AW144" s="116">
        <f t="shared" si="497"/>
        <v>0</v>
      </c>
      <c r="AX144" s="116">
        <f t="shared" si="497"/>
        <v>0</v>
      </c>
      <c r="AY144" s="270">
        <f t="shared" si="497"/>
        <v>0</v>
      </c>
      <c r="AZ144" s="116">
        <f t="shared" si="497"/>
        <v>0</v>
      </c>
      <c r="BA144" s="116">
        <f t="shared" si="497"/>
        <v>0</v>
      </c>
      <c r="BB144" s="116">
        <f t="shared" si="497"/>
        <v>0</v>
      </c>
      <c r="BC144" s="116">
        <f t="shared" si="497"/>
        <v>0</v>
      </c>
      <c r="BD144" s="116">
        <f t="shared" si="497"/>
        <v>0</v>
      </c>
      <c r="BE144" s="116">
        <f t="shared" si="497"/>
        <v>0</v>
      </c>
      <c r="BF144" s="116">
        <f t="shared" si="497"/>
        <v>0</v>
      </c>
      <c r="BG144" s="116">
        <f t="shared" si="497"/>
        <v>0</v>
      </c>
      <c r="BH144" s="116">
        <f t="shared" si="497"/>
        <v>0</v>
      </c>
      <c r="BI144" s="116">
        <f t="shared" si="497"/>
        <v>0</v>
      </c>
      <c r="BJ144" s="116">
        <f t="shared" si="497"/>
        <v>0</v>
      </c>
      <c r="BK144" s="270">
        <f t="shared" si="497"/>
        <v>0</v>
      </c>
      <c r="BL144" s="116">
        <f t="shared" si="497"/>
        <v>0</v>
      </c>
      <c r="BM144" s="116">
        <f t="shared" si="497"/>
        <v>0</v>
      </c>
      <c r="BN144" s="116">
        <f t="shared" si="497"/>
        <v>0</v>
      </c>
      <c r="BO144" s="116">
        <f t="shared" si="497"/>
        <v>0</v>
      </c>
      <c r="BP144" s="116">
        <f t="shared" si="497"/>
        <v>0</v>
      </c>
      <c r="BQ144" s="116">
        <f t="shared" si="497"/>
        <v>0</v>
      </c>
      <c r="BR144" s="116">
        <f t="shared" si="497"/>
        <v>0</v>
      </c>
      <c r="BS144" s="116">
        <f t="shared" si="497"/>
        <v>0</v>
      </c>
      <c r="BT144" s="116">
        <f t="shared" si="497"/>
        <v>0</v>
      </c>
      <c r="BU144" s="116">
        <f t="shared" si="497"/>
        <v>0</v>
      </c>
      <c r="BV144" s="116">
        <f t="shared" si="497"/>
        <v>0</v>
      </c>
      <c r="BW144" s="270">
        <f t="shared" si="497"/>
        <v>0</v>
      </c>
      <c r="BX144" s="116">
        <f t="shared" si="497"/>
        <v>0</v>
      </c>
      <c r="BY144" s="116">
        <f t="shared" si="497"/>
        <v>0</v>
      </c>
      <c r="BZ144" s="116">
        <f t="shared" si="497"/>
        <v>0</v>
      </c>
      <c r="CA144" s="116">
        <f t="shared" si="497"/>
        <v>0</v>
      </c>
      <c r="CB144" s="116">
        <f t="shared" si="497"/>
        <v>0</v>
      </c>
      <c r="CC144" s="116">
        <f t="shared" si="497"/>
        <v>0</v>
      </c>
      <c r="CD144" s="116">
        <f t="shared" si="497"/>
        <v>0</v>
      </c>
      <c r="CE144" s="116">
        <f t="shared" si="497"/>
        <v>0</v>
      </c>
      <c r="CF144" s="116">
        <f t="shared" si="497"/>
        <v>0</v>
      </c>
      <c r="CG144" s="116">
        <f t="shared" si="497"/>
        <v>0</v>
      </c>
      <c r="CH144" s="116">
        <f t="shared" si="497"/>
        <v>0</v>
      </c>
      <c r="CI144" s="270">
        <f t="shared" si="497"/>
        <v>0</v>
      </c>
      <c r="CJ144" s="116">
        <f t="shared" si="497"/>
        <v>0</v>
      </c>
      <c r="CK144" s="116">
        <f t="shared" si="497"/>
        <v>0</v>
      </c>
      <c r="CL144" s="116">
        <f t="shared" si="497"/>
        <v>0</v>
      </c>
      <c r="CM144" s="116">
        <f t="shared" si="497"/>
        <v>0</v>
      </c>
      <c r="CN144" s="116">
        <f t="shared" si="497"/>
        <v>0</v>
      </c>
      <c r="CO144" s="116">
        <f t="shared" si="497"/>
        <v>0</v>
      </c>
      <c r="CP144" s="116">
        <f t="shared" si="497"/>
        <v>0</v>
      </c>
      <c r="CQ144" s="116">
        <f t="shared" si="497"/>
        <v>0</v>
      </c>
      <c r="CR144" s="116">
        <f t="shared" si="497"/>
        <v>0</v>
      </c>
      <c r="CS144" s="116">
        <f t="shared" si="497"/>
        <v>0</v>
      </c>
      <c r="CT144" s="116">
        <f t="shared" si="497"/>
        <v>0</v>
      </c>
      <c r="CU144" s="270">
        <f t="shared" ref="CU144:DG144" si="498">CU127-CT127</f>
        <v>0</v>
      </c>
      <c r="CV144" s="116">
        <f t="shared" si="498"/>
        <v>0</v>
      </c>
      <c r="CW144" s="116">
        <f t="shared" si="498"/>
        <v>0</v>
      </c>
      <c r="CX144" s="116">
        <f t="shared" si="498"/>
        <v>0</v>
      </c>
      <c r="CY144" s="116">
        <f t="shared" si="498"/>
        <v>0</v>
      </c>
      <c r="CZ144" s="116">
        <f t="shared" si="498"/>
        <v>0</v>
      </c>
      <c r="DA144" s="116">
        <f t="shared" si="498"/>
        <v>0</v>
      </c>
      <c r="DB144" s="116">
        <f t="shared" si="498"/>
        <v>0</v>
      </c>
      <c r="DC144" s="116">
        <f t="shared" si="498"/>
        <v>0</v>
      </c>
      <c r="DD144" s="116">
        <f t="shared" si="498"/>
        <v>0</v>
      </c>
      <c r="DE144" s="116">
        <f t="shared" si="498"/>
        <v>0</v>
      </c>
      <c r="DF144" s="116">
        <f t="shared" si="498"/>
        <v>0</v>
      </c>
      <c r="DG144" s="116">
        <f t="shared" si="498"/>
        <v>0</v>
      </c>
    </row>
    <row r="145" spans="1:111" x14ac:dyDescent="0.3">
      <c r="B145" s="1" t="s">
        <v>304</v>
      </c>
      <c r="E145" s="116">
        <f t="shared" ref="E145:AF145" si="499">+E128-D128</f>
        <v>0</v>
      </c>
      <c r="F145" s="116">
        <f t="shared" si="499"/>
        <v>0</v>
      </c>
      <c r="G145" s="116">
        <f t="shared" si="499"/>
        <v>0</v>
      </c>
      <c r="H145" s="116">
        <f t="shared" si="499"/>
        <v>0</v>
      </c>
      <c r="I145" s="116">
        <f t="shared" si="499"/>
        <v>0</v>
      </c>
      <c r="J145" s="116">
        <f t="shared" si="499"/>
        <v>0</v>
      </c>
      <c r="K145" s="116">
        <f t="shared" si="499"/>
        <v>0</v>
      </c>
      <c r="L145" s="116">
        <f t="shared" si="499"/>
        <v>0</v>
      </c>
      <c r="M145" s="116">
        <f t="shared" si="499"/>
        <v>0</v>
      </c>
      <c r="N145" s="116">
        <f t="shared" si="499"/>
        <v>0</v>
      </c>
      <c r="O145" s="116">
        <f t="shared" si="499"/>
        <v>0</v>
      </c>
      <c r="P145" s="116">
        <f t="shared" si="499"/>
        <v>0</v>
      </c>
      <c r="Q145" s="116">
        <f t="shared" si="499"/>
        <v>0</v>
      </c>
      <c r="R145" s="116">
        <f t="shared" si="499"/>
        <v>0</v>
      </c>
      <c r="S145" s="116">
        <f t="shared" si="499"/>
        <v>0</v>
      </c>
      <c r="T145" s="116">
        <f t="shared" si="499"/>
        <v>0</v>
      </c>
      <c r="U145" s="116">
        <f t="shared" si="499"/>
        <v>0</v>
      </c>
      <c r="V145" s="116">
        <f t="shared" si="499"/>
        <v>0</v>
      </c>
      <c r="W145" s="116">
        <f t="shared" si="499"/>
        <v>0</v>
      </c>
      <c r="X145" s="116">
        <f t="shared" si="499"/>
        <v>0</v>
      </c>
      <c r="Y145" s="116">
        <f t="shared" si="499"/>
        <v>0</v>
      </c>
      <c r="Z145" s="116">
        <f t="shared" si="499"/>
        <v>0</v>
      </c>
      <c r="AA145" s="116">
        <f t="shared" si="499"/>
        <v>0</v>
      </c>
      <c r="AB145" s="116">
        <f t="shared" si="499"/>
        <v>-4414.2</v>
      </c>
      <c r="AC145" s="116">
        <f t="shared" si="499"/>
        <v>-5131.4900000000007</v>
      </c>
      <c r="AD145" s="116">
        <f t="shared" si="499"/>
        <v>-4430.43</v>
      </c>
      <c r="AE145" s="116">
        <f t="shared" si="499"/>
        <v>-7086.409999999998</v>
      </c>
      <c r="AF145" s="116">
        <f t="shared" si="499"/>
        <v>-3622.2299999999996</v>
      </c>
      <c r="AG145" s="116">
        <f t="shared" ref="AG145:CO145" si="500">+AG128-AF128</f>
        <v>-4328.0700000000033</v>
      </c>
      <c r="AH145" s="116">
        <f t="shared" si="500"/>
        <v>-3552.9499999999971</v>
      </c>
      <c r="AI145" s="116">
        <f t="shared" si="500"/>
        <v>-6174.5299999999988</v>
      </c>
      <c r="AJ145" s="116">
        <f t="shared" si="500"/>
        <v>-2737.7700000000041</v>
      </c>
      <c r="AK145" s="490">
        <f t="shared" si="500"/>
        <v>-2589.3899999999994</v>
      </c>
      <c r="AL145" s="116">
        <f t="shared" si="500"/>
        <v>-3130</v>
      </c>
      <c r="AM145" s="270">
        <f t="shared" si="500"/>
        <v>-3130</v>
      </c>
      <c r="AN145" s="116">
        <f t="shared" si="500"/>
        <v>-3130</v>
      </c>
      <c r="AO145" s="116">
        <f t="shared" si="500"/>
        <v>-3130</v>
      </c>
      <c r="AP145" s="116">
        <f t="shared" si="500"/>
        <v>-3130</v>
      </c>
      <c r="AQ145" s="116">
        <f t="shared" si="500"/>
        <v>-3130</v>
      </c>
      <c r="AR145" s="116">
        <f t="shared" si="500"/>
        <v>-4730</v>
      </c>
      <c r="AS145" s="116">
        <f t="shared" si="500"/>
        <v>-4730</v>
      </c>
      <c r="AT145" s="116">
        <f t="shared" si="500"/>
        <v>-4730</v>
      </c>
      <c r="AU145" s="116">
        <f t="shared" si="500"/>
        <v>-4730</v>
      </c>
      <c r="AV145" s="116">
        <f t="shared" si="500"/>
        <v>-4730</v>
      </c>
      <c r="AW145" s="116">
        <f t="shared" si="500"/>
        <v>-4730</v>
      </c>
      <c r="AX145" s="116">
        <f t="shared" si="500"/>
        <v>-4730</v>
      </c>
      <c r="AY145" s="270">
        <f t="shared" si="500"/>
        <v>-4730</v>
      </c>
      <c r="AZ145" s="116">
        <f t="shared" si="500"/>
        <v>-4730</v>
      </c>
      <c r="BA145" s="116">
        <f t="shared" si="500"/>
        <v>-4730</v>
      </c>
      <c r="BB145" s="116">
        <f t="shared" si="500"/>
        <v>-4730</v>
      </c>
      <c r="BC145" s="116">
        <f t="shared" si="500"/>
        <v>-4730</v>
      </c>
      <c r="BD145" s="116">
        <f t="shared" si="500"/>
        <v>-4730</v>
      </c>
      <c r="BE145" s="116">
        <f t="shared" si="500"/>
        <v>-4730</v>
      </c>
      <c r="BF145" s="116">
        <f t="shared" si="500"/>
        <v>-4730</v>
      </c>
      <c r="BG145" s="116">
        <f t="shared" si="500"/>
        <v>-4730</v>
      </c>
      <c r="BH145" s="116">
        <f t="shared" si="500"/>
        <v>-4730</v>
      </c>
      <c r="BI145" s="116">
        <f t="shared" si="500"/>
        <v>-4730</v>
      </c>
      <c r="BJ145" s="116">
        <f t="shared" si="500"/>
        <v>-4730</v>
      </c>
      <c r="BK145" s="270">
        <f t="shared" si="500"/>
        <v>-4730</v>
      </c>
      <c r="BL145" s="116">
        <f t="shared" si="500"/>
        <v>-4730</v>
      </c>
      <c r="BM145" s="116">
        <f t="shared" si="500"/>
        <v>-4730</v>
      </c>
      <c r="BN145" s="116">
        <f t="shared" si="500"/>
        <v>-4730</v>
      </c>
      <c r="BO145" s="116">
        <f t="shared" si="500"/>
        <v>-4730</v>
      </c>
      <c r="BP145" s="116">
        <f t="shared" si="500"/>
        <v>-4730</v>
      </c>
      <c r="BQ145" s="116">
        <f t="shared" si="500"/>
        <v>-4730</v>
      </c>
      <c r="BR145" s="116">
        <f t="shared" si="500"/>
        <v>-4730</v>
      </c>
      <c r="BS145" s="116">
        <f t="shared" si="500"/>
        <v>-4730</v>
      </c>
      <c r="BT145" s="116">
        <f t="shared" si="500"/>
        <v>-4730</v>
      </c>
      <c r="BU145" s="116">
        <f t="shared" si="500"/>
        <v>-4730</v>
      </c>
      <c r="BV145" s="116">
        <f t="shared" si="500"/>
        <v>-4730</v>
      </c>
      <c r="BW145" s="270">
        <f t="shared" si="500"/>
        <v>-4730</v>
      </c>
      <c r="BX145" s="116">
        <f t="shared" si="500"/>
        <v>-4730</v>
      </c>
      <c r="BY145" s="116">
        <f t="shared" si="500"/>
        <v>-4730</v>
      </c>
      <c r="BZ145" s="116">
        <f t="shared" si="500"/>
        <v>-4730</v>
      </c>
      <c r="CA145" s="116">
        <f t="shared" si="500"/>
        <v>-4730</v>
      </c>
      <c r="CB145" s="116">
        <f t="shared" si="500"/>
        <v>-4730</v>
      </c>
      <c r="CC145" s="116">
        <f t="shared" si="500"/>
        <v>-4730</v>
      </c>
      <c r="CD145" s="116">
        <f t="shared" si="500"/>
        <v>-4730</v>
      </c>
      <c r="CE145" s="116">
        <f t="shared" si="500"/>
        <v>-4730</v>
      </c>
      <c r="CF145" s="116">
        <f t="shared" si="500"/>
        <v>-4730</v>
      </c>
      <c r="CG145" s="116">
        <f t="shared" si="500"/>
        <v>-4730</v>
      </c>
      <c r="CH145" s="116">
        <f t="shared" si="500"/>
        <v>-4729.9999999999709</v>
      </c>
      <c r="CI145" s="270">
        <f t="shared" si="500"/>
        <v>-4730</v>
      </c>
      <c r="CJ145" s="116">
        <f t="shared" si="500"/>
        <v>-4730</v>
      </c>
      <c r="CK145" s="116">
        <f t="shared" si="500"/>
        <v>-4730</v>
      </c>
      <c r="CL145" s="116">
        <f t="shared" si="500"/>
        <v>-4730</v>
      </c>
      <c r="CM145" s="116">
        <f t="shared" si="500"/>
        <v>-4730</v>
      </c>
      <c r="CN145" s="116">
        <f t="shared" si="500"/>
        <v>-4730</v>
      </c>
      <c r="CO145" s="116">
        <f t="shared" si="500"/>
        <v>-4730</v>
      </c>
      <c r="CP145" s="116">
        <f t="shared" ref="CP145:DG145" si="501">+CP128-CO128</f>
        <v>-4730</v>
      </c>
      <c r="CQ145" s="116">
        <f t="shared" si="501"/>
        <v>-4730</v>
      </c>
      <c r="CR145" s="116">
        <f t="shared" si="501"/>
        <v>-4730</v>
      </c>
      <c r="CS145" s="116">
        <f t="shared" si="501"/>
        <v>-4730</v>
      </c>
      <c r="CT145" s="116">
        <f t="shared" si="501"/>
        <v>-4730</v>
      </c>
      <c r="CU145" s="270">
        <f t="shared" si="501"/>
        <v>-4730</v>
      </c>
      <c r="CV145" s="116">
        <f t="shared" si="501"/>
        <v>-4730</v>
      </c>
      <c r="CW145" s="116">
        <f t="shared" si="501"/>
        <v>-4730</v>
      </c>
      <c r="CX145" s="116">
        <f t="shared" si="501"/>
        <v>-4730</v>
      </c>
      <c r="CY145" s="116">
        <f t="shared" si="501"/>
        <v>-4730</v>
      </c>
      <c r="CZ145" s="116">
        <f t="shared" si="501"/>
        <v>-4730</v>
      </c>
      <c r="DA145" s="116">
        <f t="shared" si="501"/>
        <v>-4730</v>
      </c>
      <c r="DB145" s="116">
        <f t="shared" si="501"/>
        <v>-4730</v>
      </c>
      <c r="DC145" s="116">
        <f t="shared" si="501"/>
        <v>-4730</v>
      </c>
      <c r="DD145" s="116">
        <f t="shared" si="501"/>
        <v>-4730</v>
      </c>
      <c r="DE145" s="116">
        <f t="shared" si="501"/>
        <v>-4730</v>
      </c>
      <c r="DF145" s="116">
        <f t="shared" si="501"/>
        <v>-4730</v>
      </c>
      <c r="DG145" s="116">
        <f t="shared" si="501"/>
        <v>-4730</v>
      </c>
    </row>
    <row r="146" spans="1:111" x14ac:dyDescent="0.3">
      <c r="A146" s="3"/>
      <c r="B146" s="4" t="s">
        <v>31</v>
      </c>
      <c r="C146" s="3"/>
      <c r="D146" s="10">
        <v>0</v>
      </c>
      <c r="E146" s="10">
        <f>E144</f>
        <v>0</v>
      </c>
      <c r="F146" s="10">
        <f t="shared" ref="F146:U146" si="502">F144</f>
        <v>0</v>
      </c>
      <c r="G146" s="10">
        <f t="shared" si="502"/>
        <v>0</v>
      </c>
      <c r="H146" s="10">
        <f t="shared" si="502"/>
        <v>0</v>
      </c>
      <c r="I146" s="10">
        <f t="shared" si="502"/>
        <v>0</v>
      </c>
      <c r="J146" s="10">
        <f t="shared" si="502"/>
        <v>0</v>
      </c>
      <c r="K146" s="10">
        <f t="shared" si="502"/>
        <v>0</v>
      </c>
      <c r="L146" s="10">
        <f t="shared" si="502"/>
        <v>0</v>
      </c>
      <c r="M146" s="10">
        <f t="shared" si="502"/>
        <v>0</v>
      </c>
      <c r="N146" s="10">
        <f t="shared" si="502"/>
        <v>0</v>
      </c>
      <c r="O146" s="10">
        <f t="shared" si="502"/>
        <v>0</v>
      </c>
      <c r="P146" s="10">
        <f>P144</f>
        <v>0</v>
      </c>
      <c r="Q146" s="10">
        <f t="shared" si="502"/>
        <v>0</v>
      </c>
      <c r="R146" s="10">
        <f t="shared" si="502"/>
        <v>0</v>
      </c>
      <c r="S146" s="10">
        <f t="shared" si="502"/>
        <v>0</v>
      </c>
      <c r="T146" s="10">
        <f t="shared" si="502"/>
        <v>0</v>
      </c>
      <c r="U146" s="10">
        <f t="shared" si="502"/>
        <v>0</v>
      </c>
      <c r="V146" s="10">
        <f>SUM(V144:V145)</f>
        <v>0</v>
      </c>
      <c r="W146" s="10">
        <f t="shared" ref="W146:CH146" si="503">SUM(W144:W145)</f>
        <v>0</v>
      </c>
      <c r="X146" s="10">
        <f t="shared" si="503"/>
        <v>0</v>
      </c>
      <c r="Y146" s="10">
        <f t="shared" si="503"/>
        <v>0</v>
      </c>
      <c r="Z146" s="10">
        <f t="shared" si="503"/>
        <v>0</v>
      </c>
      <c r="AA146" s="10">
        <f t="shared" si="503"/>
        <v>0</v>
      </c>
      <c r="AB146" s="10">
        <f t="shared" si="503"/>
        <v>-3378.0699999999997</v>
      </c>
      <c r="AC146" s="10">
        <f t="shared" si="503"/>
        <v>-5131.4900000000007</v>
      </c>
      <c r="AD146" s="10">
        <f t="shared" si="503"/>
        <v>-4430.43</v>
      </c>
      <c r="AE146" s="10">
        <f t="shared" si="503"/>
        <v>-7086.409999999998</v>
      </c>
      <c r="AF146" s="10">
        <f t="shared" si="503"/>
        <v>-3622.2299999999996</v>
      </c>
      <c r="AG146" s="10">
        <f t="shared" si="503"/>
        <v>-4328.0700000000033</v>
      </c>
      <c r="AH146" s="10">
        <f t="shared" si="503"/>
        <v>-3552.9499999999971</v>
      </c>
      <c r="AI146" s="10">
        <f t="shared" si="503"/>
        <v>-6174.5299999999988</v>
      </c>
      <c r="AJ146" s="10">
        <f t="shared" si="503"/>
        <v>-2737.7700000000041</v>
      </c>
      <c r="AK146" s="397">
        <f t="shared" si="503"/>
        <v>-2589.3899999999994</v>
      </c>
      <c r="AL146" s="10">
        <f t="shared" si="503"/>
        <v>-3130</v>
      </c>
      <c r="AM146" s="279">
        <f t="shared" si="503"/>
        <v>-3130</v>
      </c>
      <c r="AN146" s="10">
        <f t="shared" si="503"/>
        <v>-3130</v>
      </c>
      <c r="AO146" s="10">
        <f t="shared" si="503"/>
        <v>-3130</v>
      </c>
      <c r="AP146" s="10">
        <f t="shared" si="503"/>
        <v>-3130</v>
      </c>
      <c r="AQ146" s="10">
        <f t="shared" si="503"/>
        <v>-3130</v>
      </c>
      <c r="AR146" s="10">
        <f t="shared" si="503"/>
        <v>-4730</v>
      </c>
      <c r="AS146" s="10">
        <f t="shared" si="503"/>
        <v>-4730</v>
      </c>
      <c r="AT146" s="10">
        <f t="shared" si="503"/>
        <v>-4730</v>
      </c>
      <c r="AU146" s="10">
        <f t="shared" si="503"/>
        <v>-4730</v>
      </c>
      <c r="AV146" s="10">
        <f t="shared" si="503"/>
        <v>-4730</v>
      </c>
      <c r="AW146" s="10">
        <f t="shared" si="503"/>
        <v>-4730</v>
      </c>
      <c r="AX146" s="10">
        <f t="shared" si="503"/>
        <v>-4730</v>
      </c>
      <c r="AY146" s="279">
        <f t="shared" si="503"/>
        <v>-4730</v>
      </c>
      <c r="AZ146" s="10">
        <f t="shared" si="503"/>
        <v>-4730</v>
      </c>
      <c r="BA146" s="10">
        <f t="shared" si="503"/>
        <v>-4730</v>
      </c>
      <c r="BB146" s="10">
        <f t="shared" si="503"/>
        <v>-4730</v>
      </c>
      <c r="BC146" s="10">
        <f t="shared" si="503"/>
        <v>-4730</v>
      </c>
      <c r="BD146" s="10">
        <f t="shared" si="503"/>
        <v>-4730</v>
      </c>
      <c r="BE146" s="10">
        <f t="shared" si="503"/>
        <v>-4730</v>
      </c>
      <c r="BF146" s="10">
        <f t="shared" si="503"/>
        <v>-4730</v>
      </c>
      <c r="BG146" s="10">
        <f t="shared" si="503"/>
        <v>-4730</v>
      </c>
      <c r="BH146" s="10">
        <f t="shared" si="503"/>
        <v>-4730</v>
      </c>
      <c r="BI146" s="10">
        <f t="shared" si="503"/>
        <v>-4730</v>
      </c>
      <c r="BJ146" s="10">
        <f t="shared" si="503"/>
        <v>-4730</v>
      </c>
      <c r="BK146" s="279">
        <f t="shared" si="503"/>
        <v>-4730</v>
      </c>
      <c r="BL146" s="10">
        <f t="shared" si="503"/>
        <v>-4730</v>
      </c>
      <c r="BM146" s="10">
        <f t="shared" si="503"/>
        <v>-4730</v>
      </c>
      <c r="BN146" s="10">
        <f t="shared" si="503"/>
        <v>-4730</v>
      </c>
      <c r="BO146" s="10">
        <f t="shared" si="503"/>
        <v>-4730</v>
      </c>
      <c r="BP146" s="10">
        <f t="shared" si="503"/>
        <v>-4730</v>
      </c>
      <c r="BQ146" s="10">
        <f t="shared" si="503"/>
        <v>-4730</v>
      </c>
      <c r="BR146" s="10">
        <f t="shared" si="503"/>
        <v>-4730</v>
      </c>
      <c r="BS146" s="10">
        <f t="shared" si="503"/>
        <v>-4730</v>
      </c>
      <c r="BT146" s="10">
        <f t="shared" si="503"/>
        <v>-4730</v>
      </c>
      <c r="BU146" s="10">
        <f t="shared" si="503"/>
        <v>-4730</v>
      </c>
      <c r="BV146" s="10">
        <f t="shared" si="503"/>
        <v>-4730</v>
      </c>
      <c r="BW146" s="279">
        <f t="shared" si="503"/>
        <v>-4730</v>
      </c>
      <c r="BX146" s="10">
        <f t="shared" si="503"/>
        <v>-4730</v>
      </c>
      <c r="BY146" s="10">
        <f t="shared" si="503"/>
        <v>-4730</v>
      </c>
      <c r="BZ146" s="10">
        <f t="shared" si="503"/>
        <v>-4730</v>
      </c>
      <c r="CA146" s="10">
        <f t="shared" si="503"/>
        <v>-4730</v>
      </c>
      <c r="CB146" s="10">
        <f t="shared" si="503"/>
        <v>-4730</v>
      </c>
      <c r="CC146" s="10">
        <f t="shared" si="503"/>
        <v>-4730</v>
      </c>
      <c r="CD146" s="10">
        <f t="shared" si="503"/>
        <v>-4730</v>
      </c>
      <c r="CE146" s="10">
        <f t="shared" si="503"/>
        <v>-4730</v>
      </c>
      <c r="CF146" s="10">
        <f t="shared" si="503"/>
        <v>-4730</v>
      </c>
      <c r="CG146" s="10">
        <f t="shared" si="503"/>
        <v>-4730</v>
      </c>
      <c r="CH146" s="10">
        <f t="shared" si="503"/>
        <v>-4729.9999999999709</v>
      </c>
      <c r="CI146" s="279">
        <f t="shared" ref="CI146:DG146" si="504">SUM(CI144:CI145)</f>
        <v>-4730</v>
      </c>
      <c r="CJ146" s="10">
        <f t="shared" si="504"/>
        <v>-4730</v>
      </c>
      <c r="CK146" s="10">
        <f t="shared" si="504"/>
        <v>-4730</v>
      </c>
      <c r="CL146" s="10">
        <f t="shared" si="504"/>
        <v>-4730</v>
      </c>
      <c r="CM146" s="10">
        <f t="shared" si="504"/>
        <v>-4730</v>
      </c>
      <c r="CN146" s="10">
        <f t="shared" si="504"/>
        <v>-4730</v>
      </c>
      <c r="CO146" s="10">
        <f t="shared" si="504"/>
        <v>-4730</v>
      </c>
      <c r="CP146" s="10">
        <f t="shared" si="504"/>
        <v>-4730</v>
      </c>
      <c r="CQ146" s="10">
        <f t="shared" si="504"/>
        <v>-4730</v>
      </c>
      <c r="CR146" s="10">
        <f t="shared" si="504"/>
        <v>-4730</v>
      </c>
      <c r="CS146" s="10">
        <f t="shared" si="504"/>
        <v>-4730</v>
      </c>
      <c r="CT146" s="10">
        <f t="shared" si="504"/>
        <v>-4730</v>
      </c>
      <c r="CU146" s="279">
        <f t="shared" si="504"/>
        <v>-4730</v>
      </c>
      <c r="CV146" s="10">
        <f t="shared" si="504"/>
        <v>-4730</v>
      </c>
      <c r="CW146" s="10">
        <f t="shared" si="504"/>
        <v>-4730</v>
      </c>
      <c r="CX146" s="10">
        <f t="shared" si="504"/>
        <v>-4730</v>
      </c>
      <c r="CY146" s="10">
        <f t="shared" si="504"/>
        <v>-4730</v>
      </c>
      <c r="CZ146" s="10">
        <f t="shared" si="504"/>
        <v>-4730</v>
      </c>
      <c r="DA146" s="10">
        <f t="shared" si="504"/>
        <v>-4730</v>
      </c>
      <c r="DB146" s="10">
        <f t="shared" si="504"/>
        <v>-4730</v>
      </c>
      <c r="DC146" s="10">
        <f t="shared" si="504"/>
        <v>-4730</v>
      </c>
      <c r="DD146" s="10">
        <f t="shared" si="504"/>
        <v>-4730</v>
      </c>
      <c r="DE146" s="10">
        <f t="shared" si="504"/>
        <v>-4730</v>
      </c>
      <c r="DF146" s="10">
        <f t="shared" si="504"/>
        <v>-4730</v>
      </c>
      <c r="DG146" s="10">
        <f t="shared" si="504"/>
        <v>-4730</v>
      </c>
    </row>
    <row r="147" spans="1:111" x14ac:dyDescent="0.3">
      <c r="AK147" s="117"/>
    </row>
    <row r="148" spans="1:111" x14ac:dyDescent="0.3">
      <c r="B148" s="1" t="s">
        <v>32</v>
      </c>
      <c r="D148" s="9">
        <f>D146+D141</f>
        <v>0</v>
      </c>
      <c r="E148" s="9">
        <f t="shared" ref="E148:BP148" si="505">E146+E141</f>
        <v>0</v>
      </c>
      <c r="F148" s="9">
        <f t="shared" si="505"/>
        <v>0</v>
      </c>
      <c r="G148" s="9">
        <f t="shared" si="505"/>
        <v>0</v>
      </c>
      <c r="H148" s="9">
        <f t="shared" si="505"/>
        <v>0</v>
      </c>
      <c r="I148" s="9">
        <f t="shared" si="505"/>
        <v>0</v>
      </c>
      <c r="J148" s="9">
        <f t="shared" si="505"/>
        <v>0</v>
      </c>
      <c r="K148" s="9">
        <f>K146+K141</f>
        <v>0</v>
      </c>
      <c r="L148" s="9">
        <f t="shared" si="505"/>
        <v>0</v>
      </c>
      <c r="M148" s="9">
        <f t="shared" si="505"/>
        <v>0</v>
      </c>
      <c r="N148" s="9">
        <f t="shared" si="505"/>
        <v>0</v>
      </c>
      <c r="O148" s="9">
        <f t="shared" si="505"/>
        <v>0</v>
      </c>
      <c r="P148" s="9">
        <f t="shared" si="505"/>
        <v>0</v>
      </c>
      <c r="Q148" s="9">
        <f t="shared" si="505"/>
        <v>0</v>
      </c>
      <c r="R148" s="9">
        <f t="shared" si="505"/>
        <v>0</v>
      </c>
      <c r="S148" s="9">
        <f t="shared" si="505"/>
        <v>0</v>
      </c>
      <c r="T148" s="9">
        <f t="shared" si="505"/>
        <v>0</v>
      </c>
      <c r="U148" s="9">
        <f t="shared" si="505"/>
        <v>0</v>
      </c>
      <c r="V148" s="9">
        <f t="shared" si="505"/>
        <v>0</v>
      </c>
      <c r="W148" s="9">
        <f t="shared" si="505"/>
        <v>0</v>
      </c>
      <c r="X148" s="9">
        <f t="shared" si="505"/>
        <v>0</v>
      </c>
      <c r="Y148" s="9">
        <f t="shared" si="505"/>
        <v>0</v>
      </c>
      <c r="Z148" s="9">
        <f t="shared" si="505"/>
        <v>0</v>
      </c>
      <c r="AA148" s="9">
        <f t="shared" ref="AA148:AF148" si="506">AA146+AA141</f>
        <v>0</v>
      </c>
      <c r="AB148" s="9">
        <f t="shared" si="506"/>
        <v>933.39999999999964</v>
      </c>
      <c r="AC148" s="9">
        <f t="shared" si="506"/>
        <v>112.36999999999898</v>
      </c>
      <c r="AD148" s="9">
        <f t="shared" si="506"/>
        <v>1762.3599999999997</v>
      </c>
      <c r="AE148" s="9">
        <f t="shared" si="506"/>
        <v>-1028.2099999999982</v>
      </c>
      <c r="AF148" s="9">
        <f t="shared" si="506"/>
        <v>830.61000000000058</v>
      </c>
      <c r="AG148" s="9">
        <f t="shared" si="505"/>
        <v>9.8399999999965075</v>
      </c>
      <c r="AH148" s="9">
        <f t="shared" si="505"/>
        <v>292.37000000000307</v>
      </c>
      <c r="AI148" s="9">
        <f t="shared" si="505"/>
        <v>-1851.2199999999993</v>
      </c>
      <c r="AJ148" s="9">
        <f t="shared" si="505"/>
        <v>-938.0500000000045</v>
      </c>
      <c r="AK148" s="392">
        <f t="shared" si="505"/>
        <v>2116.3400000000011</v>
      </c>
      <c r="AL148" s="9">
        <f t="shared" si="505"/>
        <v>-296.08059198775436</v>
      </c>
      <c r="AM148" s="280">
        <f t="shared" si="505"/>
        <v>605.07138219369017</v>
      </c>
      <c r="AN148" s="9">
        <f t="shared" si="505"/>
        <v>2125.2932508066851</v>
      </c>
      <c r="AO148" s="9">
        <f t="shared" si="505"/>
        <v>-51.163921498580294</v>
      </c>
      <c r="AP148" s="9">
        <f t="shared" si="505"/>
        <v>1463.9294666483356</v>
      </c>
      <c r="AQ148" s="9">
        <f t="shared" si="505"/>
        <v>4783.9425154506098</v>
      </c>
      <c r="AR148" s="9">
        <f t="shared" si="505"/>
        <v>5146.4926517948734</v>
      </c>
      <c r="AS148" s="9">
        <f t="shared" si="505"/>
        <v>5068.935586868005</v>
      </c>
      <c r="AT148" s="9">
        <f t="shared" si="505"/>
        <v>3033.01087229927</v>
      </c>
      <c r="AU148" s="9">
        <f t="shared" si="505"/>
        <v>1885.6879391076673</v>
      </c>
      <c r="AV148" s="9">
        <f t="shared" si="505"/>
        <v>1318.0257238947688</v>
      </c>
      <c r="AW148" s="9">
        <f t="shared" si="505"/>
        <v>1836.1573170310212</v>
      </c>
      <c r="AX148" s="9">
        <f t="shared" si="505"/>
        <v>1237.003664368779</v>
      </c>
      <c r="AY148" s="280">
        <f t="shared" si="505"/>
        <v>2672.3441818308129</v>
      </c>
      <c r="AZ148" s="9">
        <f t="shared" si="505"/>
        <v>3710.885486290219</v>
      </c>
      <c r="BA148" s="9">
        <f t="shared" si="505"/>
        <v>899.69150919289314</v>
      </c>
      <c r="BB148" s="9">
        <f t="shared" si="505"/>
        <v>2842.3662413053444</v>
      </c>
      <c r="BC148" s="9">
        <f t="shared" si="505"/>
        <v>6437.1806536286476</v>
      </c>
      <c r="BD148" s="9">
        <f t="shared" si="505"/>
        <v>7940.2690141294679</v>
      </c>
      <c r="BE148" s="9">
        <f t="shared" si="505"/>
        <v>9417.1293538659957</v>
      </c>
      <c r="BF148" s="9">
        <f t="shared" si="505"/>
        <v>6719.0731058837773</v>
      </c>
      <c r="BG148" s="9">
        <f t="shared" si="505"/>
        <v>4578.7456241623458</v>
      </c>
      <c r="BH148" s="9">
        <f t="shared" si="505"/>
        <v>3783.3341291140841</v>
      </c>
      <c r="BI148" s="9">
        <f t="shared" si="505"/>
        <v>4070.3042539803319</v>
      </c>
      <c r="BJ148" s="9">
        <f t="shared" si="505"/>
        <v>5309.853745973227</v>
      </c>
      <c r="BK148" s="280">
        <f t="shared" si="505"/>
        <v>6810.7954463039805</v>
      </c>
      <c r="BL148" s="9">
        <f t="shared" si="505"/>
        <v>6260.4187089097104</v>
      </c>
      <c r="BM148" s="9">
        <f t="shared" si="505"/>
        <v>3041.0982824752446</v>
      </c>
      <c r="BN148" s="9">
        <f t="shared" si="505"/>
        <v>6050.5574815675027</v>
      </c>
      <c r="BO148" s="9">
        <f t="shared" si="505"/>
        <v>9888.5454115668399</v>
      </c>
      <c r="BP148" s="9">
        <f t="shared" si="505"/>
        <v>11608.002402042341</v>
      </c>
      <c r="BQ148" s="9">
        <f t="shared" ref="BQ148:DG148" si="507">BQ146+BQ141</f>
        <v>13587.374311317155</v>
      </c>
      <c r="BR148" s="9">
        <f t="shared" si="507"/>
        <v>9534.5633157598386</v>
      </c>
      <c r="BS148" s="9">
        <f t="shared" si="507"/>
        <v>8178.5510975606412</v>
      </c>
      <c r="BT148" s="9">
        <f t="shared" si="507"/>
        <v>6549.1197828470758</v>
      </c>
      <c r="BU148" s="9">
        <f t="shared" si="507"/>
        <v>6253.292151483518</v>
      </c>
      <c r="BV148" s="9">
        <f t="shared" si="507"/>
        <v>9055.7443966184255</v>
      </c>
      <c r="BW148" s="280">
        <f t="shared" si="507"/>
        <v>10328.13685003795</v>
      </c>
      <c r="BX148" s="9">
        <f t="shared" si="507"/>
        <v>9551.9469948844871</v>
      </c>
      <c r="BY148" s="9">
        <f t="shared" si="507"/>
        <v>6035.791622417546</v>
      </c>
      <c r="BZ148" s="9">
        <f t="shared" si="507"/>
        <v>9238.6517728745184</v>
      </c>
      <c r="CA148" s="9">
        <f t="shared" si="507"/>
        <v>11812.560669895465</v>
      </c>
      <c r="CB148" s="9">
        <f t="shared" si="507"/>
        <v>17708.742951106076</v>
      </c>
      <c r="CC148" s="9">
        <f t="shared" si="507"/>
        <v>18200.39015932558</v>
      </c>
      <c r="CD148" s="9">
        <f t="shared" si="507"/>
        <v>12288.946887265945</v>
      </c>
      <c r="CE148" s="9">
        <f t="shared" si="507"/>
        <v>12398.319959911449</v>
      </c>
      <c r="CF148" s="9">
        <f t="shared" si="507"/>
        <v>8889.0374020315703</v>
      </c>
      <c r="CG148" s="9">
        <f t="shared" si="507"/>
        <v>10018.367391014795</v>
      </c>
      <c r="CH148" s="9">
        <f t="shared" si="507"/>
        <v>12727.423461923063</v>
      </c>
      <c r="CI148" s="280">
        <f t="shared" si="507"/>
        <v>12378.879046144608</v>
      </c>
      <c r="CJ148" s="9">
        <f t="shared" si="507"/>
        <v>14928.59146943329</v>
      </c>
      <c r="CK148" s="9">
        <f t="shared" si="507"/>
        <v>8159.6411667985831</v>
      </c>
      <c r="CL148" s="9">
        <f t="shared" si="507"/>
        <v>11836.737633916433</v>
      </c>
      <c r="CM148" s="9">
        <f t="shared" si="507"/>
        <v>16697.223990976108</v>
      </c>
      <c r="CN148" s="9">
        <f t="shared" si="507"/>
        <v>22641.986484615059</v>
      </c>
      <c r="CO148" s="9">
        <f t="shared" si="507"/>
        <v>21930.505557073269</v>
      </c>
      <c r="CP148" s="9">
        <f t="shared" si="507"/>
        <v>17208.114675070057</v>
      </c>
      <c r="CQ148" s="9">
        <f t="shared" si="507"/>
        <v>16398.279971419503</v>
      </c>
      <c r="CR148" s="9">
        <f t="shared" si="507"/>
        <v>11271.208982463968</v>
      </c>
      <c r="CS148" s="9">
        <f t="shared" si="507"/>
        <v>14510.179687644573</v>
      </c>
      <c r="CT148" s="9">
        <f t="shared" si="507"/>
        <v>16978.558342968292</v>
      </c>
      <c r="CU148" s="280">
        <f t="shared" si="507"/>
        <v>16530.926410069431</v>
      </c>
      <c r="CV148" s="9">
        <f t="shared" si="507"/>
        <v>19615.188675254805</v>
      </c>
      <c r="CW148" s="9">
        <f t="shared" si="507"/>
        <v>11338.467641922278</v>
      </c>
      <c r="CX148" s="9">
        <f t="shared" si="507"/>
        <v>14643.471265875385</v>
      </c>
      <c r="CY148" s="9">
        <f t="shared" si="507"/>
        <v>22570.346816593359</v>
      </c>
      <c r="CZ148" s="9">
        <f t="shared" si="507"/>
        <v>28266.89787483996</v>
      </c>
      <c r="DA148" s="9">
        <f t="shared" si="507"/>
        <v>25829.714636836234</v>
      </c>
      <c r="DB148" s="9">
        <f t="shared" si="507"/>
        <v>23122.678602398959</v>
      </c>
      <c r="DC148" s="9">
        <f t="shared" si="507"/>
        <v>19875.799863283442</v>
      </c>
      <c r="DD148" s="9">
        <f t="shared" si="507"/>
        <v>15905.576911466869</v>
      </c>
      <c r="DE148" s="9">
        <f t="shared" si="507"/>
        <v>18787.480440883657</v>
      </c>
      <c r="DF148" s="9">
        <f t="shared" si="507"/>
        <v>20316.795491089422</v>
      </c>
      <c r="DG148" s="9">
        <f t="shared" si="507"/>
        <v>22379.988545523604</v>
      </c>
    </row>
    <row r="149" spans="1:111" x14ac:dyDescent="0.3">
      <c r="AK149" s="117"/>
    </row>
    <row r="150" spans="1:111" x14ac:dyDescent="0.3">
      <c r="B150" s="1" t="s">
        <v>33</v>
      </c>
      <c r="D150" s="9">
        <v>0</v>
      </c>
      <c r="E150" s="9">
        <f>D151</f>
        <v>0</v>
      </c>
      <c r="F150" s="9">
        <f t="shared" ref="F150:BQ150" si="508">E151</f>
        <v>0</v>
      </c>
      <c r="G150" s="9">
        <f t="shared" si="508"/>
        <v>0</v>
      </c>
      <c r="H150" s="9">
        <f t="shared" si="508"/>
        <v>0</v>
      </c>
      <c r="I150" s="9">
        <f t="shared" si="508"/>
        <v>0</v>
      </c>
      <c r="J150" s="9">
        <f>I151</f>
        <v>0</v>
      </c>
      <c r="K150" s="9">
        <f t="shared" si="508"/>
        <v>0</v>
      </c>
      <c r="L150" s="9">
        <f t="shared" si="508"/>
        <v>0</v>
      </c>
      <c r="M150" s="9">
        <f t="shared" si="508"/>
        <v>0</v>
      </c>
      <c r="N150" s="9">
        <f t="shared" si="508"/>
        <v>0</v>
      </c>
      <c r="O150" s="9">
        <f t="shared" si="508"/>
        <v>0</v>
      </c>
      <c r="P150" s="9">
        <f>O151</f>
        <v>0</v>
      </c>
      <c r="Q150" s="9">
        <f t="shared" si="508"/>
        <v>0</v>
      </c>
      <c r="R150" s="9">
        <f t="shared" si="508"/>
        <v>0</v>
      </c>
      <c r="S150" s="9">
        <f t="shared" si="508"/>
        <v>0</v>
      </c>
      <c r="T150" s="9">
        <f t="shared" si="508"/>
        <v>0</v>
      </c>
      <c r="U150" s="9">
        <f t="shared" si="508"/>
        <v>0</v>
      </c>
      <c r="V150" s="9">
        <f>U151</f>
        <v>0</v>
      </c>
      <c r="W150" s="9">
        <f t="shared" si="508"/>
        <v>0</v>
      </c>
      <c r="X150" s="9">
        <f t="shared" si="508"/>
        <v>0</v>
      </c>
      <c r="Y150" s="9">
        <f t="shared" si="508"/>
        <v>0</v>
      </c>
      <c r="Z150" s="9">
        <f t="shared" si="508"/>
        <v>0</v>
      </c>
      <c r="AA150" s="9">
        <f t="shared" si="508"/>
        <v>0</v>
      </c>
      <c r="AB150" s="9">
        <f>AA151</f>
        <v>0</v>
      </c>
      <c r="AC150" s="9">
        <f>AB151</f>
        <v>933.39999999999964</v>
      </c>
      <c r="AD150" s="9">
        <f>AC151</f>
        <v>1045.7699999999986</v>
      </c>
      <c r="AE150" s="9">
        <f>AD151</f>
        <v>2808.1299999999983</v>
      </c>
      <c r="AF150" s="9">
        <f>AE151</f>
        <v>1779.92</v>
      </c>
      <c r="AG150" s="9">
        <f t="shared" si="508"/>
        <v>2610.5300000000007</v>
      </c>
      <c r="AH150" s="9">
        <f t="shared" si="508"/>
        <v>2620.3699999999972</v>
      </c>
      <c r="AI150" s="9">
        <f t="shared" si="508"/>
        <v>2912.7400000000002</v>
      </c>
      <c r="AJ150" s="9">
        <f t="shared" si="508"/>
        <v>1061.5200000000009</v>
      </c>
      <c r="AK150" s="392">
        <f t="shared" si="508"/>
        <v>123.46999999999639</v>
      </c>
      <c r="AL150" s="9">
        <f t="shared" si="508"/>
        <v>2239.8099999999977</v>
      </c>
      <c r="AM150" s="280">
        <f t="shared" si="508"/>
        <v>1943.7294080122433</v>
      </c>
      <c r="AN150" s="9">
        <f t="shared" si="508"/>
        <v>2548.8007902059335</v>
      </c>
      <c r="AO150" s="9">
        <f t="shared" si="508"/>
        <v>4674.0940410126186</v>
      </c>
      <c r="AP150" s="9">
        <f t="shared" si="508"/>
        <v>4622.9301195140379</v>
      </c>
      <c r="AQ150" s="9">
        <f t="shared" si="508"/>
        <v>6086.8595861623735</v>
      </c>
      <c r="AR150" s="9">
        <f t="shared" si="508"/>
        <v>10870.802101612982</v>
      </c>
      <c r="AS150" s="9">
        <f t="shared" si="508"/>
        <v>16017.294753407856</v>
      </c>
      <c r="AT150" s="9">
        <f t="shared" si="508"/>
        <v>21086.230340275863</v>
      </c>
      <c r="AU150" s="9">
        <f t="shared" si="508"/>
        <v>24119.241212575133</v>
      </c>
      <c r="AV150" s="9">
        <f t="shared" si="508"/>
        <v>26004.929151682802</v>
      </c>
      <c r="AW150" s="9">
        <f t="shared" si="508"/>
        <v>27322.954875577569</v>
      </c>
      <c r="AX150" s="9">
        <f t="shared" si="508"/>
        <v>29159.112192608591</v>
      </c>
      <c r="AY150" s="280">
        <f t="shared" si="508"/>
        <v>30396.115856977369</v>
      </c>
      <c r="AZ150" s="9">
        <f t="shared" si="508"/>
        <v>33068.460038808182</v>
      </c>
      <c r="BA150" s="9">
        <f t="shared" si="508"/>
        <v>36779.345525098397</v>
      </c>
      <c r="BB150" s="9">
        <f t="shared" si="508"/>
        <v>37679.037034291294</v>
      </c>
      <c r="BC150" s="9">
        <f t="shared" si="508"/>
        <v>40521.40327559664</v>
      </c>
      <c r="BD150" s="9">
        <f t="shared" si="508"/>
        <v>46958.583929225286</v>
      </c>
      <c r="BE150" s="9">
        <f t="shared" si="508"/>
        <v>54898.852943354752</v>
      </c>
      <c r="BF150" s="9">
        <f t="shared" si="508"/>
        <v>64315.982297220748</v>
      </c>
      <c r="BG150" s="9">
        <f t="shared" si="508"/>
        <v>71035.055403104518</v>
      </c>
      <c r="BH150" s="9">
        <f t="shared" si="508"/>
        <v>75613.801027266862</v>
      </c>
      <c r="BI150" s="9">
        <f t="shared" si="508"/>
        <v>79397.135156380944</v>
      </c>
      <c r="BJ150" s="9">
        <f t="shared" si="508"/>
        <v>83467.439410361272</v>
      </c>
      <c r="BK150" s="280">
        <f t="shared" si="508"/>
        <v>88777.293156334505</v>
      </c>
      <c r="BL150" s="9">
        <f t="shared" si="508"/>
        <v>95588.088602638483</v>
      </c>
      <c r="BM150" s="9">
        <f t="shared" si="508"/>
        <v>101848.50731154819</v>
      </c>
      <c r="BN150" s="9">
        <f t="shared" si="508"/>
        <v>104889.60559402344</v>
      </c>
      <c r="BO150" s="9">
        <f t="shared" si="508"/>
        <v>110940.16307559094</v>
      </c>
      <c r="BP150" s="9">
        <f t="shared" si="508"/>
        <v>120828.70848715778</v>
      </c>
      <c r="BQ150" s="9">
        <f t="shared" si="508"/>
        <v>132436.71088920013</v>
      </c>
      <c r="BR150" s="9">
        <f t="shared" ref="BR150:DG150" si="509">BQ151</f>
        <v>146024.08520051729</v>
      </c>
      <c r="BS150" s="9">
        <f t="shared" si="509"/>
        <v>155558.64851627714</v>
      </c>
      <c r="BT150" s="9">
        <f t="shared" si="509"/>
        <v>163737.19961383779</v>
      </c>
      <c r="BU150" s="9">
        <f t="shared" si="509"/>
        <v>170286.31939668488</v>
      </c>
      <c r="BV150" s="9">
        <f t="shared" si="509"/>
        <v>176539.61154816841</v>
      </c>
      <c r="BW150" s="280">
        <f t="shared" si="509"/>
        <v>185595.35594478683</v>
      </c>
      <c r="BX150" s="9">
        <f t="shared" si="509"/>
        <v>195923.49279482479</v>
      </c>
      <c r="BY150" s="9">
        <f t="shared" si="509"/>
        <v>205475.43978970929</v>
      </c>
      <c r="BZ150" s="9">
        <f t="shared" si="509"/>
        <v>211511.23141212683</v>
      </c>
      <c r="CA150" s="9">
        <f t="shared" si="509"/>
        <v>220749.88318500135</v>
      </c>
      <c r="CB150" s="9">
        <f t="shared" si="509"/>
        <v>232562.44385489682</v>
      </c>
      <c r="CC150" s="9">
        <f t="shared" si="509"/>
        <v>250271.18680600289</v>
      </c>
      <c r="CD150" s="9">
        <f t="shared" si="509"/>
        <v>268471.57696532848</v>
      </c>
      <c r="CE150" s="9">
        <f t="shared" si="509"/>
        <v>280760.52385259443</v>
      </c>
      <c r="CF150" s="9">
        <f t="shared" si="509"/>
        <v>293158.84381250589</v>
      </c>
      <c r="CG150" s="9">
        <f t="shared" si="509"/>
        <v>302047.88121453748</v>
      </c>
      <c r="CH150" s="9">
        <f t="shared" si="509"/>
        <v>312066.2486055523</v>
      </c>
      <c r="CI150" s="280">
        <f t="shared" si="509"/>
        <v>324793.67206747539</v>
      </c>
      <c r="CJ150" s="9">
        <f t="shared" si="509"/>
        <v>337172.55111361999</v>
      </c>
      <c r="CK150" s="9">
        <f t="shared" si="509"/>
        <v>352101.14258305327</v>
      </c>
      <c r="CL150" s="9">
        <f t="shared" si="509"/>
        <v>360260.78374985186</v>
      </c>
      <c r="CM150" s="9">
        <f t="shared" si="509"/>
        <v>372097.5213837683</v>
      </c>
      <c r="CN150" s="9">
        <f t="shared" si="509"/>
        <v>388794.74537474441</v>
      </c>
      <c r="CO150" s="9">
        <f t="shared" si="509"/>
        <v>411436.73185935948</v>
      </c>
      <c r="CP150" s="9">
        <f t="shared" si="509"/>
        <v>433367.23741643276</v>
      </c>
      <c r="CQ150" s="9">
        <f t="shared" si="509"/>
        <v>450575.35209150281</v>
      </c>
      <c r="CR150" s="9">
        <f t="shared" si="509"/>
        <v>466973.63206292229</v>
      </c>
      <c r="CS150" s="9">
        <f t="shared" si="509"/>
        <v>478244.84104538627</v>
      </c>
      <c r="CT150" s="9">
        <f t="shared" si="509"/>
        <v>492755.02073303086</v>
      </c>
      <c r="CU150" s="280">
        <f t="shared" si="509"/>
        <v>509733.57907599915</v>
      </c>
      <c r="CV150" s="9">
        <f t="shared" si="509"/>
        <v>526264.50548606855</v>
      </c>
      <c r="CW150" s="9">
        <f t="shared" si="509"/>
        <v>545879.69416132336</v>
      </c>
      <c r="CX150" s="9">
        <f t="shared" si="509"/>
        <v>557218.16180324566</v>
      </c>
      <c r="CY150" s="9">
        <f t="shared" si="509"/>
        <v>571861.63306912105</v>
      </c>
      <c r="CZ150" s="9">
        <f t="shared" si="509"/>
        <v>594431.97988571436</v>
      </c>
      <c r="DA150" s="9">
        <f t="shared" si="509"/>
        <v>622698.87776055431</v>
      </c>
      <c r="DB150" s="9">
        <f t="shared" si="509"/>
        <v>648528.59239739052</v>
      </c>
      <c r="DC150" s="9">
        <f t="shared" si="509"/>
        <v>671651.27099978947</v>
      </c>
      <c r="DD150" s="9">
        <f t="shared" si="509"/>
        <v>691527.07086307288</v>
      </c>
      <c r="DE150" s="9">
        <f t="shared" si="509"/>
        <v>707432.64777453977</v>
      </c>
      <c r="DF150" s="9">
        <f t="shared" si="509"/>
        <v>726220.12821542344</v>
      </c>
      <c r="DG150" s="9">
        <f t="shared" si="509"/>
        <v>746536.9237065129</v>
      </c>
    </row>
    <row r="151" spans="1:111" x14ac:dyDescent="0.3">
      <c r="B151" s="1" t="s">
        <v>34</v>
      </c>
      <c r="D151" s="9">
        <v>0</v>
      </c>
      <c r="E151" s="9">
        <f>E150+E148</f>
        <v>0</v>
      </c>
      <c r="F151" s="9">
        <f t="shared" ref="F151:BQ151" si="510">F150+F148</f>
        <v>0</v>
      </c>
      <c r="G151" s="9">
        <f t="shared" si="510"/>
        <v>0</v>
      </c>
      <c r="H151" s="9">
        <f t="shared" si="510"/>
        <v>0</v>
      </c>
      <c r="I151" s="9">
        <f t="shared" si="510"/>
        <v>0</v>
      </c>
      <c r="J151" s="9">
        <f t="shared" si="510"/>
        <v>0</v>
      </c>
      <c r="K151" s="9">
        <f t="shared" si="510"/>
        <v>0</v>
      </c>
      <c r="L151" s="9">
        <f t="shared" si="510"/>
        <v>0</v>
      </c>
      <c r="M151" s="9">
        <f t="shared" si="510"/>
        <v>0</v>
      </c>
      <c r="N151" s="9">
        <f t="shared" si="510"/>
        <v>0</v>
      </c>
      <c r="O151" s="9">
        <f t="shared" si="510"/>
        <v>0</v>
      </c>
      <c r="P151" s="9">
        <f>P150+P148</f>
        <v>0</v>
      </c>
      <c r="Q151" s="9">
        <f t="shared" si="510"/>
        <v>0</v>
      </c>
      <c r="R151" s="9">
        <f t="shared" si="510"/>
        <v>0</v>
      </c>
      <c r="S151" s="9">
        <f t="shared" si="510"/>
        <v>0</v>
      </c>
      <c r="T151" s="9">
        <f t="shared" si="510"/>
        <v>0</v>
      </c>
      <c r="U151" s="9">
        <f t="shared" si="510"/>
        <v>0</v>
      </c>
      <c r="V151" s="9">
        <f t="shared" si="510"/>
        <v>0</v>
      </c>
      <c r="W151" s="9">
        <f t="shared" si="510"/>
        <v>0</v>
      </c>
      <c r="X151" s="9">
        <f t="shared" si="510"/>
        <v>0</v>
      </c>
      <c r="Y151" s="9">
        <f t="shared" si="510"/>
        <v>0</v>
      </c>
      <c r="Z151" s="9">
        <f t="shared" si="510"/>
        <v>0</v>
      </c>
      <c r="AA151" s="9">
        <f t="shared" ref="AA151:AF151" si="511">AA150+AA148</f>
        <v>0</v>
      </c>
      <c r="AB151" s="9">
        <f t="shared" si="511"/>
        <v>933.39999999999964</v>
      </c>
      <c r="AC151" s="9">
        <f t="shared" si="511"/>
        <v>1045.7699999999986</v>
      </c>
      <c r="AD151" s="9">
        <f t="shared" si="511"/>
        <v>2808.1299999999983</v>
      </c>
      <c r="AE151" s="9">
        <f t="shared" si="511"/>
        <v>1779.92</v>
      </c>
      <c r="AF151" s="9">
        <f t="shared" si="511"/>
        <v>2610.5300000000007</v>
      </c>
      <c r="AG151" s="9">
        <f t="shared" si="510"/>
        <v>2620.3699999999972</v>
      </c>
      <c r="AH151" s="9">
        <f t="shared" si="510"/>
        <v>2912.7400000000002</v>
      </c>
      <c r="AI151" s="9">
        <f t="shared" si="510"/>
        <v>1061.5200000000009</v>
      </c>
      <c r="AJ151" s="9">
        <f t="shared" si="510"/>
        <v>123.46999999999639</v>
      </c>
      <c r="AK151" s="392">
        <f t="shared" si="510"/>
        <v>2239.8099999999977</v>
      </c>
      <c r="AL151" s="9">
        <f t="shared" si="510"/>
        <v>1943.7294080122433</v>
      </c>
      <c r="AM151" s="280">
        <f t="shared" si="510"/>
        <v>2548.8007902059335</v>
      </c>
      <c r="AN151" s="9">
        <f t="shared" si="510"/>
        <v>4674.0940410126186</v>
      </c>
      <c r="AO151" s="9">
        <f t="shared" si="510"/>
        <v>4622.9301195140379</v>
      </c>
      <c r="AP151" s="9">
        <f t="shared" si="510"/>
        <v>6086.8595861623735</v>
      </c>
      <c r="AQ151" s="9">
        <f t="shared" si="510"/>
        <v>10870.802101612982</v>
      </c>
      <c r="AR151" s="9">
        <f t="shared" si="510"/>
        <v>16017.294753407856</v>
      </c>
      <c r="AS151" s="9">
        <f t="shared" si="510"/>
        <v>21086.230340275863</v>
      </c>
      <c r="AT151" s="9">
        <f t="shared" si="510"/>
        <v>24119.241212575133</v>
      </c>
      <c r="AU151" s="9">
        <f t="shared" si="510"/>
        <v>26004.929151682802</v>
      </c>
      <c r="AV151" s="9">
        <f t="shared" si="510"/>
        <v>27322.954875577569</v>
      </c>
      <c r="AW151" s="9">
        <f t="shared" si="510"/>
        <v>29159.112192608591</v>
      </c>
      <c r="AX151" s="9">
        <f t="shared" si="510"/>
        <v>30396.115856977369</v>
      </c>
      <c r="AY151" s="280">
        <f t="shared" si="510"/>
        <v>33068.460038808182</v>
      </c>
      <c r="AZ151" s="9">
        <f t="shared" si="510"/>
        <v>36779.345525098397</v>
      </c>
      <c r="BA151" s="9">
        <f t="shared" si="510"/>
        <v>37679.037034291294</v>
      </c>
      <c r="BB151" s="9">
        <f t="shared" si="510"/>
        <v>40521.40327559664</v>
      </c>
      <c r="BC151" s="9">
        <f t="shared" si="510"/>
        <v>46958.583929225286</v>
      </c>
      <c r="BD151" s="9">
        <f t="shared" si="510"/>
        <v>54898.852943354752</v>
      </c>
      <c r="BE151" s="9">
        <f t="shared" si="510"/>
        <v>64315.982297220748</v>
      </c>
      <c r="BF151" s="9">
        <f t="shared" si="510"/>
        <v>71035.055403104518</v>
      </c>
      <c r="BG151" s="9">
        <f t="shared" si="510"/>
        <v>75613.801027266862</v>
      </c>
      <c r="BH151" s="9">
        <f t="shared" si="510"/>
        <v>79397.135156380944</v>
      </c>
      <c r="BI151" s="9">
        <f t="shared" si="510"/>
        <v>83467.439410361272</v>
      </c>
      <c r="BJ151" s="9">
        <f t="shared" si="510"/>
        <v>88777.293156334505</v>
      </c>
      <c r="BK151" s="280">
        <f t="shared" si="510"/>
        <v>95588.088602638483</v>
      </c>
      <c r="BL151" s="9">
        <f t="shared" si="510"/>
        <v>101848.50731154819</v>
      </c>
      <c r="BM151" s="9">
        <f t="shared" si="510"/>
        <v>104889.60559402344</v>
      </c>
      <c r="BN151" s="9">
        <f t="shared" si="510"/>
        <v>110940.16307559094</v>
      </c>
      <c r="BO151" s="9">
        <f t="shared" si="510"/>
        <v>120828.70848715778</v>
      </c>
      <c r="BP151" s="9">
        <f t="shared" si="510"/>
        <v>132436.71088920013</v>
      </c>
      <c r="BQ151" s="9">
        <f t="shared" si="510"/>
        <v>146024.08520051729</v>
      </c>
      <c r="BR151" s="9">
        <f t="shared" ref="BR151:DG151" si="512">BR150+BR148</f>
        <v>155558.64851627714</v>
      </c>
      <c r="BS151" s="9">
        <f t="shared" si="512"/>
        <v>163737.19961383779</v>
      </c>
      <c r="BT151" s="9">
        <f t="shared" si="512"/>
        <v>170286.31939668488</v>
      </c>
      <c r="BU151" s="9">
        <f t="shared" si="512"/>
        <v>176539.61154816841</v>
      </c>
      <c r="BV151" s="9">
        <f t="shared" si="512"/>
        <v>185595.35594478683</v>
      </c>
      <c r="BW151" s="280">
        <f t="shared" si="512"/>
        <v>195923.49279482479</v>
      </c>
      <c r="BX151" s="9">
        <f t="shared" si="512"/>
        <v>205475.43978970929</v>
      </c>
      <c r="BY151" s="9">
        <f t="shared" si="512"/>
        <v>211511.23141212683</v>
      </c>
      <c r="BZ151" s="9">
        <f t="shared" si="512"/>
        <v>220749.88318500135</v>
      </c>
      <c r="CA151" s="9">
        <f t="shared" si="512"/>
        <v>232562.44385489682</v>
      </c>
      <c r="CB151" s="9">
        <f t="shared" si="512"/>
        <v>250271.18680600289</v>
      </c>
      <c r="CC151" s="9">
        <f t="shared" si="512"/>
        <v>268471.57696532848</v>
      </c>
      <c r="CD151" s="9">
        <f t="shared" si="512"/>
        <v>280760.52385259443</v>
      </c>
      <c r="CE151" s="9">
        <f t="shared" si="512"/>
        <v>293158.84381250589</v>
      </c>
      <c r="CF151" s="9">
        <f t="shared" si="512"/>
        <v>302047.88121453748</v>
      </c>
      <c r="CG151" s="9">
        <f t="shared" si="512"/>
        <v>312066.2486055523</v>
      </c>
      <c r="CH151" s="9">
        <f t="shared" si="512"/>
        <v>324793.67206747539</v>
      </c>
      <c r="CI151" s="280">
        <f t="shared" si="512"/>
        <v>337172.55111361999</v>
      </c>
      <c r="CJ151" s="9">
        <f t="shared" si="512"/>
        <v>352101.14258305327</v>
      </c>
      <c r="CK151" s="9">
        <f t="shared" si="512"/>
        <v>360260.78374985186</v>
      </c>
      <c r="CL151" s="9">
        <f t="shared" si="512"/>
        <v>372097.5213837683</v>
      </c>
      <c r="CM151" s="9">
        <f t="shared" si="512"/>
        <v>388794.74537474441</v>
      </c>
      <c r="CN151" s="9">
        <f t="shared" si="512"/>
        <v>411436.73185935948</v>
      </c>
      <c r="CO151" s="9">
        <f t="shared" si="512"/>
        <v>433367.23741643276</v>
      </c>
      <c r="CP151" s="9">
        <f t="shared" si="512"/>
        <v>450575.35209150281</v>
      </c>
      <c r="CQ151" s="9">
        <f t="shared" si="512"/>
        <v>466973.63206292229</v>
      </c>
      <c r="CR151" s="9">
        <f t="shared" si="512"/>
        <v>478244.84104538627</v>
      </c>
      <c r="CS151" s="9">
        <f t="shared" si="512"/>
        <v>492755.02073303086</v>
      </c>
      <c r="CT151" s="9">
        <f t="shared" si="512"/>
        <v>509733.57907599915</v>
      </c>
      <c r="CU151" s="280">
        <f t="shared" si="512"/>
        <v>526264.50548606855</v>
      </c>
      <c r="CV151" s="9">
        <f t="shared" si="512"/>
        <v>545879.69416132336</v>
      </c>
      <c r="CW151" s="9">
        <f t="shared" si="512"/>
        <v>557218.16180324566</v>
      </c>
      <c r="CX151" s="9">
        <f t="shared" si="512"/>
        <v>571861.63306912105</v>
      </c>
      <c r="CY151" s="9">
        <f t="shared" si="512"/>
        <v>594431.97988571436</v>
      </c>
      <c r="CZ151" s="9">
        <f t="shared" si="512"/>
        <v>622698.87776055431</v>
      </c>
      <c r="DA151" s="9">
        <f t="shared" si="512"/>
        <v>648528.59239739052</v>
      </c>
      <c r="DB151" s="9">
        <f t="shared" si="512"/>
        <v>671651.27099978947</v>
      </c>
      <c r="DC151" s="9">
        <f t="shared" si="512"/>
        <v>691527.07086307288</v>
      </c>
      <c r="DD151" s="9">
        <f t="shared" si="512"/>
        <v>707432.64777453977</v>
      </c>
      <c r="DE151" s="9">
        <f t="shared" si="512"/>
        <v>726220.12821542344</v>
      </c>
      <c r="DF151" s="9">
        <f t="shared" si="512"/>
        <v>746536.9237065129</v>
      </c>
      <c r="DG151" s="9">
        <f t="shared" si="512"/>
        <v>768916.91225203651</v>
      </c>
    </row>
    <row r="152" spans="1:111" x14ac:dyDescent="0.3">
      <c r="C152" s="8" t="s">
        <v>35</v>
      </c>
      <c r="D152" s="9">
        <f t="shared" ref="D152:AI152" si="513">D151-D102</f>
        <v>0</v>
      </c>
      <c r="E152" s="9">
        <f t="shared" si="513"/>
        <v>0</v>
      </c>
      <c r="F152" s="9">
        <f t="shared" si="513"/>
        <v>0</v>
      </c>
      <c r="G152" s="9">
        <f t="shared" si="513"/>
        <v>0</v>
      </c>
      <c r="H152" s="9">
        <f t="shared" si="513"/>
        <v>0</v>
      </c>
      <c r="I152" s="9">
        <f t="shared" si="513"/>
        <v>0</v>
      </c>
      <c r="J152" s="9">
        <f t="shared" si="513"/>
        <v>0</v>
      </c>
      <c r="K152" s="9">
        <f t="shared" si="513"/>
        <v>0</v>
      </c>
      <c r="L152" s="9">
        <f t="shared" si="513"/>
        <v>0</v>
      </c>
      <c r="M152" s="9">
        <f t="shared" si="513"/>
        <v>0</v>
      </c>
      <c r="N152" s="135">
        <f t="shared" si="513"/>
        <v>0</v>
      </c>
      <c r="O152" s="135">
        <f t="shared" si="513"/>
        <v>0</v>
      </c>
      <c r="P152" s="135">
        <f t="shared" si="513"/>
        <v>0</v>
      </c>
      <c r="Q152" s="9">
        <f t="shared" si="513"/>
        <v>0</v>
      </c>
      <c r="R152" s="135">
        <f t="shared" si="513"/>
        <v>0</v>
      </c>
      <c r="S152" s="9">
        <f t="shared" si="513"/>
        <v>0</v>
      </c>
      <c r="T152" s="9">
        <f t="shared" si="513"/>
        <v>0</v>
      </c>
      <c r="U152" s="9">
        <f t="shared" si="513"/>
        <v>0</v>
      </c>
      <c r="V152" s="135">
        <f t="shared" si="513"/>
        <v>0</v>
      </c>
      <c r="W152" s="135">
        <f t="shared" si="513"/>
        <v>0</v>
      </c>
      <c r="X152" s="135">
        <f t="shared" si="513"/>
        <v>0</v>
      </c>
      <c r="Y152" s="135">
        <f t="shared" si="513"/>
        <v>0</v>
      </c>
      <c r="Z152" s="135">
        <f t="shared" si="513"/>
        <v>0</v>
      </c>
      <c r="AA152" s="135">
        <f t="shared" si="513"/>
        <v>0</v>
      </c>
      <c r="AB152" s="135">
        <f t="shared" si="513"/>
        <v>0</v>
      </c>
      <c r="AC152" s="135">
        <f t="shared" si="513"/>
        <v>0</v>
      </c>
      <c r="AD152" s="135">
        <f t="shared" si="513"/>
        <v>0</v>
      </c>
      <c r="AE152" s="135">
        <f t="shared" si="513"/>
        <v>0</v>
      </c>
      <c r="AF152" s="135">
        <f t="shared" si="513"/>
        <v>0</v>
      </c>
      <c r="AG152" s="135">
        <f t="shared" si="513"/>
        <v>0</v>
      </c>
      <c r="AH152" s="135">
        <f t="shared" si="513"/>
        <v>0</v>
      </c>
      <c r="AI152" s="135">
        <f t="shared" si="513"/>
        <v>0</v>
      </c>
      <c r="AJ152" s="135">
        <f t="shared" ref="AJ152:BO152" si="514">AJ151-AJ102</f>
        <v>-3.6237679523765109E-12</v>
      </c>
      <c r="AK152" s="520">
        <f t="shared" si="514"/>
        <v>0</v>
      </c>
      <c r="AL152" s="9">
        <f t="shared" si="514"/>
        <v>-2.2737367544323206E-12</v>
      </c>
      <c r="AM152" s="280">
        <f t="shared" si="514"/>
        <v>0</v>
      </c>
      <c r="AN152" s="9">
        <f t="shared" si="514"/>
        <v>0</v>
      </c>
      <c r="AO152" s="9">
        <f t="shared" si="514"/>
        <v>0</v>
      </c>
      <c r="AP152" s="9">
        <f t="shared" si="514"/>
        <v>0</v>
      </c>
      <c r="AQ152" s="9">
        <f t="shared" si="514"/>
        <v>0</v>
      </c>
      <c r="AR152" s="9">
        <f t="shared" si="514"/>
        <v>0</v>
      </c>
      <c r="AS152" s="9">
        <f t="shared" si="514"/>
        <v>0</v>
      </c>
      <c r="AT152" s="9">
        <f t="shared" si="514"/>
        <v>0</v>
      </c>
      <c r="AU152" s="9">
        <f t="shared" si="514"/>
        <v>0</v>
      </c>
      <c r="AV152" s="9">
        <f t="shared" si="514"/>
        <v>0</v>
      </c>
      <c r="AW152" s="9">
        <f t="shared" si="514"/>
        <v>0</v>
      </c>
      <c r="AX152" s="9">
        <f t="shared" si="514"/>
        <v>0</v>
      </c>
      <c r="AY152" s="280">
        <f t="shared" si="514"/>
        <v>0</v>
      </c>
      <c r="AZ152" s="9">
        <f t="shared" si="514"/>
        <v>0</v>
      </c>
      <c r="BA152" s="9">
        <f t="shared" si="514"/>
        <v>0</v>
      </c>
      <c r="BB152" s="9">
        <f t="shared" si="514"/>
        <v>0</v>
      </c>
      <c r="BC152" s="9">
        <f t="shared" si="514"/>
        <v>0</v>
      </c>
      <c r="BD152" s="9">
        <f t="shared" si="514"/>
        <v>0</v>
      </c>
      <c r="BE152" s="9">
        <f t="shared" si="514"/>
        <v>0</v>
      </c>
      <c r="BF152" s="9">
        <f t="shared" si="514"/>
        <v>0</v>
      </c>
      <c r="BG152" s="9">
        <f t="shared" si="514"/>
        <v>0</v>
      </c>
      <c r="BH152" s="9">
        <f t="shared" si="514"/>
        <v>0</v>
      </c>
      <c r="BI152" s="9">
        <f t="shared" si="514"/>
        <v>0</v>
      </c>
      <c r="BJ152" s="9">
        <f t="shared" si="514"/>
        <v>0</v>
      </c>
      <c r="BK152" s="280">
        <f t="shared" si="514"/>
        <v>0</v>
      </c>
      <c r="BL152" s="9">
        <f t="shared" si="514"/>
        <v>0</v>
      </c>
      <c r="BM152" s="9">
        <f t="shared" si="514"/>
        <v>0</v>
      </c>
      <c r="BN152" s="9">
        <f t="shared" si="514"/>
        <v>0</v>
      </c>
      <c r="BO152" s="9">
        <f t="shared" si="514"/>
        <v>0</v>
      </c>
      <c r="BP152" s="9">
        <f t="shared" ref="BP152:CU152" si="515">BP151-BP102</f>
        <v>0</v>
      </c>
      <c r="BQ152" s="9">
        <f t="shared" si="515"/>
        <v>0</v>
      </c>
      <c r="BR152" s="9">
        <f t="shared" si="515"/>
        <v>0</v>
      </c>
      <c r="BS152" s="9">
        <f t="shared" si="515"/>
        <v>0</v>
      </c>
      <c r="BT152" s="9">
        <f t="shared" si="515"/>
        <v>0</v>
      </c>
      <c r="BU152" s="9">
        <f t="shared" si="515"/>
        <v>0</v>
      </c>
      <c r="BV152" s="9">
        <f t="shared" si="515"/>
        <v>0</v>
      </c>
      <c r="BW152" s="280">
        <f t="shared" si="515"/>
        <v>0</v>
      </c>
      <c r="BX152" s="9">
        <f t="shared" si="515"/>
        <v>0</v>
      </c>
      <c r="BY152" s="9">
        <f t="shared" si="515"/>
        <v>0</v>
      </c>
      <c r="BZ152" s="9">
        <f t="shared" si="515"/>
        <v>0</v>
      </c>
      <c r="CA152" s="9">
        <f t="shared" si="515"/>
        <v>0</v>
      </c>
      <c r="CB152" s="9">
        <f t="shared" si="515"/>
        <v>0</v>
      </c>
      <c r="CC152" s="9">
        <f t="shared" si="515"/>
        <v>0</v>
      </c>
      <c r="CD152" s="9">
        <f t="shared" si="515"/>
        <v>0</v>
      </c>
      <c r="CE152" s="9">
        <f t="shared" si="515"/>
        <v>0</v>
      </c>
      <c r="CF152" s="9">
        <f t="shared" si="515"/>
        <v>0</v>
      </c>
      <c r="CG152" s="9">
        <f t="shared" si="515"/>
        <v>0</v>
      </c>
      <c r="CH152" s="9">
        <f t="shared" si="515"/>
        <v>0</v>
      </c>
      <c r="CI152" s="280">
        <f t="shared" si="515"/>
        <v>0</v>
      </c>
      <c r="CJ152" s="9">
        <f t="shared" si="515"/>
        <v>0</v>
      </c>
      <c r="CK152" s="9">
        <f t="shared" si="515"/>
        <v>0</v>
      </c>
      <c r="CL152" s="9">
        <f t="shared" si="515"/>
        <v>0</v>
      </c>
      <c r="CM152" s="9">
        <f t="shared" si="515"/>
        <v>0</v>
      </c>
      <c r="CN152" s="9">
        <f t="shared" si="515"/>
        <v>0</v>
      </c>
      <c r="CO152" s="9">
        <f t="shared" si="515"/>
        <v>0</v>
      </c>
      <c r="CP152" s="9">
        <f t="shared" si="515"/>
        <v>0</v>
      </c>
      <c r="CQ152" s="9">
        <f t="shared" si="515"/>
        <v>0</v>
      </c>
      <c r="CR152" s="9">
        <f t="shared" si="515"/>
        <v>0</v>
      </c>
      <c r="CS152" s="9">
        <f t="shared" si="515"/>
        <v>0</v>
      </c>
      <c r="CT152" s="9">
        <f t="shared" si="515"/>
        <v>0</v>
      </c>
      <c r="CU152" s="280">
        <f t="shared" si="515"/>
        <v>0</v>
      </c>
      <c r="CV152" s="9">
        <f t="shared" ref="CV152:DG152" si="516">CV151-CV102</f>
        <v>0</v>
      </c>
      <c r="CW152" s="9">
        <f t="shared" si="516"/>
        <v>0</v>
      </c>
      <c r="CX152" s="9">
        <f t="shared" si="516"/>
        <v>0</v>
      </c>
      <c r="CY152" s="9">
        <f t="shared" si="516"/>
        <v>0</v>
      </c>
      <c r="CZ152" s="9">
        <f t="shared" si="516"/>
        <v>0</v>
      </c>
      <c r="DA152" s="9">
        <f t="shared" si="516"/>
        <v>0</v>
      </c>
      <c r="DB152" s="9">
        <f t="shared" si="516"/>
        <v>0</v>
      </c>
      <c r="DC152" s="9">
        <f t="shared" si="516"/>
        <v>0</v>
      </c>
      <c r="DD152" s="9">
        <f t="shared" si="516"/>
        <v>0</v>
      </c>
      <c r="DE152" s="9">
        <f t="shared" si="516"/>
        <v>0</v>
      </c>
      <c r="DF152" s="9">
        <f t="shared" si="516"/>
        <v>0</v>
      </c>
      <c r="DG152" s="9">
        <f t="shared" si="516"/>
        <v>0</v>
      </c>
    </row>
    <row r="153" spans="1:11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60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00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00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00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00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00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00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</row>
  </sheetData>
  <conditionalFormatting sqref="A151:XFD151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1</vt:lpstr>
      <vt:lpstr>Annual Summary</vt:lpstr>
      <vt:lpstr>2023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2024-11-05T17:49:56Z</cp:lastPrinted>
  <dcterms:created xsi:type="dcterms:W3CDTF">2022-12-01T00:32:54Z</dcterms:created>
  <dcterms:modified xsi:type="dcterms:W3CDTF">2024-11-30T00:53:10Z</dcterms:modified>
</cp:coreProperties>
</file>