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a4090e471ff419/Documents/GitHub/finevalgroup/"/>
    </mc:Choice>
  </mc:AlternateContent>
  <xr:revisionPtr revIDLastSave="2" documentId="8_{F627AA5E-7CA1-4E89-AB77-21415E9727D2}" xr6:coauthVersionLast="47" xr6:coauthVersionMax="47" xr10:uidLastSave="{FD85568A-895C-4979-8448-7AB45FDB2A0A}"/>
  <bookViews>
    <workbookView xWindow="1536" yWindow="1536" windowWidth="17280" windowHeight="8880" firstSheet="3" activeTab="7" xr2:uid="{00000000-000D-0000-FFFF-FFFF00000000}"/>
  </bookViews>
  <sheets>
    <sheet name="1" sheetId="2" r:id="rId1"/>
    <sheet name="Annual Summary" sheetId="5" r:id="rId2"/>
    <sheet name="2024 Overview" sheetId="25" r:id="rId3"/>
    <sheet name="2024 AOP" sheetId="21" r:id="rId4"/>
    <sheet name="Quarterly Overview" sheetId="20" r:id="rId5"/>
    <sheet name="2022 Overview" sheetId="6" state="hidden" r:id="rId6"/>
    <sheet name="2" sheetId="3" r:id="rId7"/>
    <sheet name="Monthly Detail" sheetId="1" r:id="rId8"/>
    <sheet name="Revenue Build" sheetId="26" r:id="rId9"/>
    <sheet name="3" sheetId="4" r:id="rId10"/>
    <sheet name="October" sheetId="11" state="hidden" r:id="rId11"/>
    <sheet name="September" sheetId="12" state="hidden" r:id="rId12"/>
    <sheet name="August" sheetId="13" state="hidden" r:id="rId13"/>
    <sheet name="New Sales Forecast" sheetId="27" r:id="rId14"/>
    <sheet name="Sensitivity Analysis" sheetId="31" r:id="rId15"/>
    <sheet name="People Plan" sheetId="24" state="hidden" r:id="rId16"/>
    <sheet name="Holidays" sheetId="9" state="hidden" r:id="rId17"/>
    <sheet name="December" sheetId="19" state="hidden" r:id="rId18"/>
    <sheet name="November" sheetId="16" state="hidden" r:id="rId19"/>
    <sheet name="River" sheetId="18" state="hidden" r:id="rId20"/>
  </sheets>
  <definedNames>
    <definedName name="_xlnm._FilterDatabase" localSheetId="17" hidden="1">December!$A$1:$K$16</definedName>
    <definedName name="_xlnm._FilterDatabase" localSheetId="18" hidden="1">November!$A$1:$L$25</definedName>
    <definedName name="_xlnm._FilterDatabase" localSheetId="10" hidden="1">October!$A$1:$K$41</definedName>
    <definedName name="MLNK04527a7a692d4c5a962de6ed08306286" localSheetId="14" hidden="1">#REF!</definedName>
    <definedName name="MLNK04527a7a692d4c5a962de6ed08306286" hidden="1">#REF!</definedName>
    <definedName name="_xlnm.Print_Area" localSheetId="5">'2022 Overview'!$B$2:$P$31</definedName>
    <definedName name="_xlnm.Print_Area" localSheetId="1">'Annual Summary'!$B$3:$Y$30</definedName>
  </definedNames>
  <calcPr calcId="191029"/>
  <pivotCaches>
    <pivotCache cacheId="4" r:id="rId21"/>
    <pivotCache cacheId="5" r:id="rId22"/>
    <pivotCache cacheId="6" r:id="rId23"/>
    <pivotCache cacheId="7" r:id="rId2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97" i="1" l="1"/>
  <c r="AA198" i="1" s="1"/>
  <c r="AA194" i="1"/>
  <c r="AA193" i="1"/>
  <c r="AA180" i="1"/>
  <c r="AA170" i="1"/>
  <c r="AA166" i="1"/>
  <c r="AA159" i="1"/>
  <c r="AA158" i="1"/>
  <c r="AA171" i="1" s="1"/>
  <c r="AA189" i="1" s="1"/>
  <c r="AA154" i="1"/>
  <c r="AA147" i="1"/>
  <c r="AA141" i="1"/>
  <c r="AA149" i="1" s="1"/>
  <c r="AA136" i="1"/>
  <c r="AA188" i="1" s="1"/>
  <c r="AA131" i="1"/>
  <c r="AA129" i="1"/>
  <c r="AA130" i="1" s="1"/>
  <c r="AA113" i="1"/>
  <c r="AA114" i="1" s="1"/>
  <c r="AA103" i="1"/>
  <c r="AA104" i="1" s="1"/>
  <c r="AA96" i="1"/>
  <c r="AA93" i="1"/>
  <c r="AA87" i="1"/>
  <c r="AA88" i="1" s="1"/>
  <c r="AA79" i="1"/>
  <c r="AA71" i="1"/>
  <c r="AA43" i="1"/>
  <c r="AA40" i="1"/>
  <c r="AA44" i="1" s="1"/>
  <c r="AA36" i="1"/>
  <c r="AA48" i="1" s="1"/>
  <c r="AA49" i="1" s="1"/>
  <c r="AA28" i="1"/>
  <c r="AA27" i="1"/>
  <c r="AA17" i="1"/>
  <c r="AA18" i="1" s="1"/>
  <c r="AA22" i="1" s="1"/>
  <c r="AA24" i="1" s="1"/>
  <c r="AA13" i="1"/>
  <c r="AA4" i="1"/>
  <c r="AA1" i="1" s="1"/>
  <c r="AA3" i="1" s="1"/>
  <c r="AA2" i="1"/>
  <c r="AB176" i="1"/>
  <c r="AB175" i="1"/>
  <c r="AB174" i="1"/>
  <c r="AB197" i="1" s="1"/>
  <c r="AB198" i="1" s="1"/>
  <c r="AB169" i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AB168" i="1"/>
  <c r="AB170" i="1" s="1"/>
  <c r="AB165" i="1"/>
  <c r="AB164" i="1"/>
  <c r="AB163" i="1"/>
  <c r="AB166" i="1" s="1"/>
  <c r="AB158" i="1"/>
  <c r="AB153" i="1"/>
  <c r="AB154" i="1" s="1"/>
  <c r="AB147" i="1"/>
  <c r="AB193" i="1" s="1"/>
  <c r="AB194" i="1" s="1"/>
  <c r="AB146" i="1"/>
  <c r="AB141" i="1"/>
  <c r="AB140" i="1"/>
  <c r="AB139" i="1"/>
  <c r="AB123" i="1"/>
  <c r="AB113" i="1"/>
  <c r="AB114" i="1" s="1"/>
  <c r="AB102" i="1"/>
  <c r="AC102" i="1" s="1"/>
  <c r="AB101" i="1"/>
  <c r="AC101" i="1" s="1"/>
  <c r="AD101" i="1" s="1"/>
  <c r="AE101" i="1" s="1"/>
  <c r="AB100" i="1"/>
  <c r="AB99" i="1"/>
  <c r="AB98" i="1"/>
  <c r="AB97" i="1"/>
  <c r="AB95" i="1"/>
  <c r="AB94" i="1"/>
  <c r="AB96" i="1" s="1"/>
  <c r="AB92" i="1"/>
  <c r="AC92" i="1" s="1"/>
  <c r="AD92" i="1" s="1"/>
  <c r="AE92" i="1" s="1"/>
  <c r="AB91" i="1"/>
  <c r="AC91" i="1" s="1"/>
  <c r="AD91" i="1" s="1"/>
  <c r="AE91" i="1" s="1"/>
  <c r="AB90" i="1"/>
  <c r="AB89" i="1"/>
  <c r="AB86" i="1"/>
  <c r="AB85" i="1"/>
  <c r="AB84" i="1"/>
  <c r="AB87" i="1" s="1"/>
  <c r="AB82" i="1"/>
  <c r="AB81" i="1"/>
  <c r="AB80" i="1"/>
  <c r="AC80" i="1" s="1"/>
  <c r="AD80" i="1" s="1"/>
  <c r="AE80" i="1" s="1"/>
  <c r="AB78" i="1"/>
  <c r="AB77" i="1"/>
  <c r="AB79" i="1" s="1"/>
  <c r="AB76" i="1"/>
  <c r="AB36" i="1"/>
  <c r="AB35" i="1"/>
  <c r="AB34" i="1"/>
  <c r="AB32" i="1"/>
  <c r="AB31" i="1"/>
  <c r="AB30" i="1"/>
  <c r="AB29" i="1"/>
  <c r="AB28" i="1"/>
  <c r="AB27" i="1" s="1"/>
  <c r="AB26" i="1" s="1"/>
  <c r="AB24" i="1"/>
  <c r="AB135" i="1" s="1"/>
  <c r="AB136" i="1" s="1"/>
  <c r="AB17" i="1"/>
  <c r="AB18" i="1" s="1"/>
  <c r="AB22" i="1" s="1"/>
  <c r="AB13" i="1"/>
  <c r="AB2" i="1"/>
  <c r="V4" i="1"/>
  <c r="W4" i="1" s="1"/>
  <c r="X4" i="1" s="1"/>
  <c r="Y4" i="1" s="1"/>
  <c r="U4" i="1"/>
  <c r="AC176" i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AV176" i="1" s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S194" i="1"/>
  <c r="R194" i="1"/>
  <c r="Q194" i="1"/>
  <c r="P194" i="1"/>
  <c r="O194" i="1"/>
  <c r="N194" i="1"/>
  <c r="V170" i="1"/>
  <c r="Z180" i="1"/>
  <c r="Z170" i="1"/>
  <c r="Y170" i="1"/>
  <c r="X170" i="1"/>
  <c r="W170" i="1"/>
  <c r="U170" i="1"/>
  <c r="T170" i="1"/>
  <c r="AC168" i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AX168" i="1" s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AC165" i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AC163" i="1"/>
  <c r="Z166" i="1"/>
  <c r="Y166" i="1"/>
  <c r="X166" i="1"/>
  <c r="W166" i="1"/>
  <c r="V166" i="1"/>
  <c r="U166" i="1"/>
  <c r="Y79" i="1"/>
  <c r="X79" i="1"/>
  <c r="Z79" i="1"/>
  <c r="AC140" i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AC146" i="1"/>
  <c r="Y147" i="1"/>
  <c r="X147" i="1"/>
  <c r="Y193" i="1" s="1"/>
  <c r="Y194" i="1" s="1"/>
  <c r="W147" i="1"/>
  <c r="X193" i="1" s="1"/>
  <c r="X194" i="1" s="1"/>
  <c r="V147" i="1"/>
  <c r="W193" i="1" s="1"/>
  <c r="W194" i="1" s="1"/>
  <c r="U147" i="1"/>
  <c r="V193" i="1" s="1"/>
  <c r="V194" i="1" s="1"/>
  <c r="T147" i="1"/>
  <c r="Z147" i="1"/>
  <c r="AC100" i="1"/>
  <c r="AD100" i="1" s="1"/>
  <c r="AC99" i="1"/>
  <c r="AD99" i="1" s="1"/>
  <c r="AE99" i="1" s="1"/>
  <c r="AC95" i="1"/>
  <c r="AD95" i="1" s="1"/>
  <c r="AE95" i="1" s="1"/>
  <c r="AC94" i="1"/>
  <c r="AD94" i="1" s="1"/>
  <c r="AE94" i="1" s="1"/>
  <c r="AC90" i="1"/>
  <c r="AD90" i="1" s="1"/>
  <c r="AE90" i="1" s="1"/>
  <c r="AC86" i="1"/>
  <c r="AD86" i="1" s="1"/>
  <c r="AE86" i="1" s="1"/>
  <c r="AC85" i="1"/>
  <c r="AD85" i="1" s="1"/>
  <c r="AE85" i="1" s="1"/>
  <c r="AC82" i="1"/>
  <c r="AD82" i="1" s="1"/>
  <c r="AE82" i="1" s="1"/>
  <c r="AC81" i="1"/>
  <c r="AD81" i="1" s="1"/>
  <c r="AE81" i="1" s="1"/>
  <c r="T87" i="1"/>
  <c r="T88" i="1" s="1"/>
  <c r="AC78" i="1"/>
  <c r="AD78" i="1" s="1"/>
  <c r="AE78" i="1" s="1"/>
  <c r="Z87" i="1"/>
  <c r="Z88" i="1" s="1"/>
  <c r="Y87" i="1"/>
  <c r="Y88" i="1" s="1"/>
  <c r="X87" i="1"/>
  <c r="X88" i="1" s="1"/>
  <c r="W87" i="1"/>
  <c r="W88" i="1" s="1"/>
  <c r="V87" i="1"/>
  <c r="V88" i="1" s="1"/>
  <c r="U87" i="1"/>
  <c r="U88" i="1" s="1"/>
  <c r="Z93" i="1"/>
  <c r="Y93" i="1"/>
  <c r="X93" i="1"/>
  <c r="W93" i="1"/>
  <c r="V93" i="1"/>
  <c r="U93" i="1"/>
  <c r="T93" i="1"/>
  <c r="Z103" i="1"/>
  <c r="Y103" i="1"/>
  <c r="X103" i="1"/>
  <c r="W103" i="1"/>
  <c r="V103" i="1"/>
  <c r="U103" i="1"/>
  <c r="T103" i="1"/>
  <c r="Z96" i="1"/>
  <c r="Y96" i="1"/>
  <c r="X96" i="1"/>
  <c r="W96" i="1"/>
  <c r="V96" i="1"/>
  <c r="U96" i="1"/>
  <c r="T96" i="1"/>
  <c r="Z71" i="1"/>
  <c r="Y71" i="1"/>
  <c r="X71" i="1"/>
  <c r="W71" i="1"/>
  <c r="V71" i="1"/>
  <c r="U71" i="1"/>
  <c r="T71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Z17" i="1"/>
  <c r="Y17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Z13" i="1"/>
  <c r="Y13" i="1"/>
  <c r="X13" i="1"/>
  <c r="X18" i="1" s="1"/>
  <c r="X22" i="1" s="1"/>
  <c r="W13" i="1"/>
  <c r="W18" i="1" s="1"/>
  <c r="W22" i="1" s="1"/>
  <c r="V13" i="1"/>
  <c r="U13" i="1"/>
  <c r="T13" i="1"/>
  <c r="Z27" i="1"/>
  <c r="Z28" i="1"/>
  <c r="Z36" i="1"/>
  <c r="Z43" i="1"/>
  <c r="Z40" i="1" s="1"/>
  <c r="Z44" i="1" s="1"/>
  <c r="Z113" i="1"/>
  <c r="Z114" i="1" s="1"/>
  <c r="Z129" i="1"/>
  <c r="Z130" i="1" s="1"/>
  <c r="Z131" i="1"/>
  <c r="Z136" i="1"/>
  <c r="Z141" i="1"/>
  <c r="Z154" i="1"/>
  <c r="Z158" i="1"/>
  <c r="G40" i="31"/>
  <c r="G45" i="31"/>
  <c r="G39" i="31"/>
  <c r="AA73" i="1" l="1"/>
  <c r="AB73" i="1" s="1"/>
  <c r="AB70" i="1" s="1"/>
  <c r="AB71" i="1" s="1"/>
  <c r="AB72" i="1" s="1"/>
  <c r="AA54" i="1"/>
  <c r="AA107" i="1"/>
  <c r="AA106" i="1"/>
  <c r="AA110" i="1"/>
  <c r="AA45" i="1"/>
  <c r="AA46" i="1" s="1"/>
  <c r="AA72" i="1"/>
  <c r="AA108" i="1" s="1"/>
  <c r="AA50" i="1"/>
  <c r="AA51" i="1" s="1"/>
  <c r="AA137" i="1"/>
  <c r="AA38" i="1"/>
  <c r="AA39" i="1" s="1"/>
  <c r="AB88" i="1"/>
  <c r="AA142" i="1"/>
  <c r="AA148" i="1" s="1"/>
  <c r="AA132" i="1" s="1"/>
  <c r="AB4" i="1"/>
  <c r="AB38" i="1" s="1"/>
  <c r="AB44" i="1"/>
  <c r="AB93" i="1"/>
  <c r="AB103" i="1"/>
  <c r="AB188" i="1"/>
  <c r="AB48" i="1"/>
  <c r="AB49" i="1" s="1"/>
  <c r="AB50" i="1"/>
  <c r="AB51" i="1" s="1"/>
  <c r="AB171" i="1"/>
  <c r="AB189" i="1" s="1"/>
  <c r="AC97" i="1"/>
  <c r="AD97" i="1" s="1"/>
  <c r="AE97" i="1" s="1"/>
  <c r="AC98" i="1"/>
  <c r="AD98" i="1" s="1"/>
  <c r="AE98" i="1" s="1"/>
  <c r="Z4" i="1"/>
  <c r="Z171" i="1"/>
  <c r="U193" i="1"/>
  <c r="U194" i="1" s="1"/>
  <c r="Z193" i="1"/>
  <c r="Z194" i="1" s="1"/>
  <c r="T193" i="1"/>
  <c r="T194" i="1" s="1"/>
  <c r="BS170" i="1"/>
  <c r="AM170" i="1"/>
  <c r="BT170" i="1"/>
  <c r="AO170" i="1"/>
  <c r="CQ170" i="1"/>
  <c r="CA170" i="1"/>
  <c r="AU170" i="1"/>
  <c r="CR170" i="1"/>
  <c r="AN170" i="1"/>
  <c r="AV170" i="1"/>
  <c r="BK170" i="1"/>
  <c r="BL170" i="1"/>
  <c r="AC164" i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AE170" i="1"/>
  <c r="AW170" i="1"/>
  <c r="CB170" i="1"/>
  <c r="CY170" i="1"/>
  <c r="AF170" i="1"/>
  <c r="BC170" i="1"/>
  <c r="CI170" i="1"/>
  <c r="AG170" i="1"/>
  <c r="BD170" i="1"/>
  <c r="CJ170" i="1"/>
  <c r="BM170" i="1"/>
  <c r="CC170" i="1"/>
  <c r="CK170" i="1"/>
  <c r="AX170" i="1"/>
  <c r="BV170" i="1"/>
  <c r="CD170" i="1"/>
  <c r="AY170" i="1"/>
  <c r="BO170" i="1"/>
  <c r="CU170" i="1"/>
  <c r="AJ170" i="1"/>
  <c r="AR170" i="1"/>
  <c r="AZ170" i="1"/>
  <c r="BH170" i="1"/>
  <c r="BP170" i="1"/>
  <c r="BX170" i="1"/>
  <c r="CF170" i="1"/>
  <c r="CN170" i="1"/>
  <c r="CV170" i="1"/>
  <c r="AP170" i="1"/>
  <c r="BN170" i="1"/>
  <c r="CL170" i="1"/>
  <c r="AQ170" i="1"/>
  <c r="BG170" i="1"/>
  <c r="BW170" i="1"/>
  <c r="CM170" i="1"/>
  <c r="AC170" i="1"/>
  <c r="AK170" i="1"/>
  <c r="AS170" i="1"/>
  <c r="BA170" i="1"/>
  <c r="BI170" i="1"/>
  <c r="BQ170" i="1"/>
  <c r="BY170" i="1"/>
  <c r="CG170" i="1"/>
  <c r="CO170" i="1"/>
  <c r="CW170" i="1"/>
  <c r="BE170" i="1"/>
  <c r="BU170" i="1"/>
  <c r="CS170" i="1"/>
  <c r="AH170" i="1"/>
  <c r="BF170" i="1"/>
  <c r="CT170" i="1"/>
  <c r="AI170" i="1"/>
  <c r="CE170" i="1"/>
  <c r="AD170" i="1"/>
  <c r="AL170" i="1"/>
  <c r="AT170" i="1"/>
  <c r="BB170" i="1"/>
  <c r="BJ170" i="1"/>
  <c r="BR170" i="1"/>
  <c r="BZ170" i="1"/>
  <c r="CH170" i="1"/>
  <c r="CP170" i="1"/>
  <c r="CX170" i="1"/>
  <c r="AD163" i="1"/>
  <c r="AI18" i="1"/>
  <c r="AI22" i="1" s="1"/>
  <c r="AQ18" i="1"/>
  <c r="AQ22" i="1" s="1"/>
  <c r="AY18" i="1"/>
  <c r="AY22" i="1" s="1"/>
  <c r="BG18" i="1"/>
  <c r="BG22" i="1" s="1"/>
  <c r="BO18" i="1"/>
  <c r="BO22" i="1" s="1"/>
  <c r="BW18" i="1"/>
  <c r="BW22" i="1" s="1"/>
  <c r="X104" i="1"/>
  <c r="X107" i="1" s="1"/>
  <c r="Y104" i="1"/>
  <c r="Y107" i="1" s="1"/>
  <c r="Z104" i="1"/>
  <c r="Z107" i="1" s="1"/>
  <c r="AC147" i="1"/>
  <c r="AD146" i="1"/>
  <c r="CE18" i="1"/>
  <c r="CE22" i="1" s="1"/>
  <c r="CM18" i="1"/>
  <c r="CM22" i="1" s="1"/>
  <c r="CU18" i="1"/>
  <c r="CU22" i="1" s="1"/>
  <c r="AD102" i="1"/>
  <c r="AE102" i="1" s="1"/>
  <c r="AC103" i="1"/>
  <c r="AE100" i="1"/>
  <c r="AC89" i="1"/>
  <c r="AD89" i="1" s="1"/>
  <c r="AE89" i="1" s="1"/>
  <c r="AC84" i="1"/>
  <c r="AD84" i="1" s="1"/>
  <c r="AE84" i="1" s="1"/>
  <c r="AC83" i="1"/>
  <c r="AD18" i="1"/>
  <c r="AD22" i="1" s="1"/>
  <c r="AL18" i="1"/>
  <c r="AL22" i="1" s="1"/>
  <c r="AT18" i="1"/>
  <c r="AT22" i="1" s="1"/>
  <c r="BB18" i="1"/>
  <c r="BB22" i="1" s="1"/>
  <c r="BJ18" i="1"/>
  <c r="BJ22" i="1" s="1"/>
  <c r="BR18" i="1"/>
  <c r="BR22" i="1" s="1"/>
  <c r="BZ18" i="1"/>
  <c r="BZ22" i="1" s="1"/>
  <c r="CH18" i="1"/>
  <c r="CH22" i="1" s="1"/>
  <c r="CP18" i="1"/>
  <c r="CP22" i="1" s="1"/>
  <c r="CX18" i="1"/>
  <c r="CX22" i="1" s="1"/>
  <c r="AM18" i="1"/>
  <c r="AM22" i="1" s="1"/>
  <c r="BC18" i="1"/>
  <c r="BC22" i="1" s="1"/>
  <c r="CY18" i="1"/>
  <c r="CY22" i="1" s="1"/>
  <c r="Y18" i="1"/>
  <c r="Y22" i="1" s="1"/>
  <c r="AG18" i="1"/>
  <c r="AG22" i="1" s="1"/>
  <c r="AO18" i="1"/>
  <c r="AO22" i="1" s="1"/>
  <c r="AW18" i="1"/>
  <c r="AW22" i="1" s="1"/>
  <c r="BE18" i="1"/>
  <c r="BE22" i="1" s="1"/>
  <c r="BM18" i="1"/>
  <c r="BM22" i="1" s="1"/>
  <c r="BU18" i="1"/>
  <c r="BU22" i="1" s="1"/>
  <c r="CC18" i="1"/>
  <c r="CC22" i="1" s="1"/>
  <c r="CK18" i="1"/>
  <c r="CK22" i="1" s="1"/>
  <c r="CS18" i="1"/>
  <c r="CS22" i="1" s="1"/>
  <c r="AE18" i="1"/>
  <c r="AE22" i="1" s="1"/>
  <c r="CQ18" i="1"/>
  <c r="CQ22" i="1" s="1"/>
  <c r="AC18" i="1"/>
  <c r="AC22" i="1" s="1"/>
  <c r="AK18" i="1"/>
  <c r="AK22" i="1" s="1"/>
  <c r="AS18" i="1"/>
  <c r="AS22" i="1" s="1"/>
  <c r="BA18" i="1"/>
  <c r="BA22" i="1" s="1"/>
  <c r="BI18" i="1"/>
  <c r="BI22" i="1" s="1"/>
  <c r="BQ18" i="1"/>
  <c r="BQ22" i="1" s="1"/>
  <c r="BY18" i="1"/>
  <c r="BY22" i="1" s="1"/>
  <c r="CG18" i="1"/>
  <c r="CG22" i="1" s="1"/>
  <c r="CO18" i="1"/>
  <c r="CO22" i="1" s="1"/>
  <c r="CW18" i="1"/>
  <c r="CW22" i="1" s="1"/>
  <c r="AU18" i="1"/>
  <c r="AU22" i="1" s="1"/>
  <c r="BK18" i="1"/>
  <c r="BK22" i="1" s="1"/>
  <c r="BS18" i="1"/>
  <c r="BS22" i="1" s="1"/>
  <c r="CA18" i="1"/>
  <c r="CA22" i="1" s="1"/>
  <c r="CI18" i="1"/>
  <c r="CI22" i="1" s="1"/>
  <c r="CB18" i="1"/>
  <c r="CB22" i="1" s="1"/>
  <c r="Z149" i="1"/>
  <c r="AJ18" i="1"/>
  <c r="AJ22" i="1" s="1"/>
  <c r="AR18" i="1"/>
  <c r="AR22" i="1" s="1"/>
  <c r="AZ18" i="1"/>
  <c r="AZ22" i="1" s="1"/>
  <c r="BH18" i="1"/>
  <c r="BH22" i="1" s="1"/>
  <c r="BP18" i="1"/>
  <c r="BP22" i="1" s="1"/>
  <c r="BX18" i="1"/>
  <c r="BX22" i="1" s="1"/>
  <c r="CF18" i="1"/>
  <c r="CF22" i="1" s="1"/>
  <c r="CN18" i="1"/>
  <c r="CN22" i="1" s="1"/>
  <c r="CV18" i="1"/>
  <c r="CV22" i="1" s="1"/>
  <c r="AV18" i="1"/>
  <c r="AV22" i="1" s="1"/>
  <c r="AN18" i="1"/>
  <c r="AN22" i="1" s="1"/>
  <c r="BL18" i="1"/>
  <c r="BL22" i="1" s="1"/>
  <c r="BD18" i="1"/>
  <c r="BD22" i="1" s="1"/>
  <c r="CR18" i="1"/>
  <c r="CR22" i="1" s="1"/>
  <c r="CJ18" i="1"/>
  <c r="CJ22" i="1" s="1"/>
  <c r="AF18" i="1"/>
  <c r="AF22" i="1" s="1"/>
  <c r="BT18" i="1"/>
  <c r="BT22" i="1" s="1"/>
  <c r="Z18" i="1"/>
  <c r="Z22" i="1" s="1"/>
  <c r="Z24" i="1" s="1"/>
  <c r="Z73" i="1" s="1"/>
  <c r="AH18" i="1"/>
  <c r="AH22" i="1" s="1"/>
  <c r="AP18" i="1"/>
  <c r="AP22" i="1" s="1"/>
  <c r="AX18" i="1"/>
  <c r="AX22" i="1" s="1"/>
  <c r="BF18" i="1"/>
  <c r="BF22" i="1" s="1"/>
  <c r="BN18" i="1"/>
  <c r="BN22" i="1" s="1"/>
  <c r="BV18" i="1"/>
  <c r="BV22" i="1" s="1"/>
  <c r="CD18" i="1"/>
  <c r="CD22" i="1" s="1"/>
  <c r="CL18" i="1"/>
  <c r="CL22" i="1" s="1"/>
  <c r="CT18" i="1"/>
  <c r="CT22" i="1" s="1"/>
  <c r="Z142" i="1"/>
  <c r="Z148" i="1" s="1"/>
  <c r="G21" i="31"/>
  <c r="G16" i="31"/>
  <c r="AA109" i="1" l="1"/>
  <c r="AA52" i="1"/>
  <c r="AA115" i="1"/>
  <c r="AA57" i="1"/>
  <c r="AB39" i="1"/>
  <c r="AB57" i="1" s="1"/>
  <c r="AB1" i="1"/>
  <c r="AB3" i="1" s="1"/>
  <c r="AA56" i="1"/>
  <c r="AB104" i="1"/>
  <c r="Z38" i="1"/>
  <c r="AC193" i="1"/>
  <c r="AC194" i="1" s="1"/>
  <c r="AC166" i="1"/>
  <c r="AE163" i="1"/>
  <c r="AD166" i="1"/>
  <c r="Z132" i="1"/>
  <c r="AE146" i="1"/>
  <c r="AD147" i="1"/>
  <c r="AD103" i="1"/>
  <c r="AC76" i="1"/>
  <c r="AE103" i="1"/>
  <c r="AC96" i="1"/>
  <c r="AD83" i="1"/>
  <c r="AC87" i="1"/>
  <c r="AC88" i="1" s="1"/>
  <c r="Z110" i="1"/>
  <c r="Z106" i="1"/>
  <c r="Z45" i="1"/>
  <c r="Z46" i="1" s="1"/>
  <c r="Z137" i="1"/>
  <c r="Z50" i="1"/>
  <c r="Z72" i="1"/>
  <c r="Z108" i="1" s="1"/>
  <c r="AB41" i="1" l="1"/>
  <c r="AB45" i="1" s="1"/>
  <c r="AA187" i="1"/>
  <c r="AA190" i="1" s="1"/>
  <c r="AB54" i="1"/>
  <c r="AB110" i="1"/>
  <c r="AB107" i="1"/>
  <c r="AB108" i="1" s="1"/>
  <c r="AB106" i="1"/>
  <c r="Z39" i="1"/>
  <c r="AC4" i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AD193" i="1"/>
  <c r="AD194" i="1" s="1"/>
  <c r="AF163" i="1"/>
  <c r="AE166" i="1"/>
  <c r="AE147" i="1"/>
  <c r="AF146" i="1"/>
  <c r="AD76" i="1"/>
  <c r="AD96" i="1"/>
  <c r="AD87" i="1"/>
  <c r="AD88" i="1" s="1"/>
  <c r="AE83" i="1"/>
  <c r="Z109" i="1"/>
  <c r="Z115" i="1"/>
  <c r="Z52" i="1"/>
  <c r="AC73" i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BJ73" i="1" s="1"/>
  <c r="BK73" i="1" s="1"/>
  <c r="BL73" i="1" s="1"/>
  <c r="BM73" i="1" s="1"/>
  <c r="BN73" i="1" s="1"/>
  <c r="BO73" i="1" s="1"/>
  <c r="BP73" i="1" s="1"/>
  <c r="BQ73" i="1" s="1"/>
  <c r="BR73" i="1" s="1"/>
  <c r="BS73" i="1" s="1"/>
  <c r="BT73" i="1" s="1"/>
  <c r="BU73" i="1" s="1"/>
  <c r="BV73" i="1" s="1"/>
  <c r="BW73" i="1" s="1"/>
  <c r="BX73" i="1" s="1"/>
  <c r="BY73" i="1" s="1"/>
  <c r="BZ73" i="1" s="1"/>
  <c r="CA73" i="1" s="1"/>
  <c r="CB73" i="1" s="1"/>
  <c r="CC73" i="1" s="1"/>
  <c r="CD73" i="1" s="1"/>
  <c r="CE73" i="1" s="1"/>
  <c r="CF73" i="1" s="1"/>
  <c r="CG73" i="1" s="1"/>
  <c r="CH73" i="1" s="1"/>
  <c r="CI73" i="1" s="1"/>
  <c r="CJ73" i="1" s="1"/>
  <c r="CK73" i="1" s="1"/>
  <c r="CL73" i="1" s="1"/>
  <c r="CM73" i="1" s="1"/>
  <c r="CN73" i="1" s="1"/>
  <c r="CO73" i="1" s="1"/>
  <c r="CP73" i="1" s="1"/>
  <c r="CQ73" i="1" s="1"/>
  <c r="CR73" i="1" s="1"/>
  <c r="CS73" i="1" s="1"/>
  <c r="CT73" i="1" s="1"/>
  <c r="CU73" i="1" s="1"/>
  <c r="CV73" i="1" s="1"/>
  <c r="CW73" i="1" s="1"/>
  <c r="CX73" i="1" s="1"/>
  <c r="CY73" i="1" s="1"/>
  <c r="D11" i="20"/>
  <c r="Y197" i="1"/>
  <c r="AB115" i="1" l="1"/>
  <c r="AB187" i="1" s="1"/>
  <c r="AB190" i="1" s="1"/>
  <c r="AB109" i="1"/>
  <c r="AB52" i="1"/>
  <c r="AA181" i="1"/>
  <c r="AA200" i="1"/>
  <c r="AB56" i="1"/>
  <c r="AB181" i="1"/>
  <c r="AB200" i="1"/>
  <c r="AB122" i="1" s="1"/>
  <c r="Z57" i="1"/>
  <c r="AE193" i="1"/>
  <c r="AE194" i="1" s="1"/>
  <c r="AF166" i="1"/>
  <c r="AG163" i="1"/>
  <c r="AF147" i="1"/>
  <c r="AG146" i="1"/>
  <c r="AE76" i="1"/>
  <c r="AE96" i="1"/>
  <c r="AE87" i="1"/>
  <c r="AE88" i="1" s="1"/>
  <c r="Z197" i="1"/>
  <c r="AB131" i="1" l="1"/>
  <c r="AB129" i="1"/>
  <c r="AB149" i="1"/>
  <c r="AF193" i="1"/>
  <c r="AF194" i="1" s="1"/>
  <c r="AG166" i="1"/>
  <c r="AH163" i="1"/>
  <c r="AH146" i="1"/>
  <c r="AG147" i="1"/>
  <c r="Y43" i="1"/>
  <c r="Y41" i="1"/>
  <c r="Y1" i="1"/>
  <c r="Y3" i="1" s="1"/>
  <c r="Y2" i="1"/>
  <c r="Y24" i="1"/>
  <c r="Y27" i="1"/>
  <c r="Y28" i="1"/>
  <c r="Y36" i="1"/>
  <c r="Y38" i="1"/>
  <c r="Y113" i="1"/>
  <c r="Y114" i="1" s="1"/>
  <c r="Y129" i="1"/>
  <c r="Y130" i="1" s="1"/>
  <c r="Y131" i="1"/>
  <c r="Y136" i="1"/>
  <c r="Y141" i="1"/>
  <c r="Y154" i="1"/>
  <c r="Y158" i="1"/>
  <c r="Y171" i="1" s="1"/>
  <c r="Z189" i="1" s="1"/>
  <c r="Y198" i="1"/>
  <c r="Z1" i="1"/>
  <c r="Z3" i="1" s="1"/>
  <c r="Z2" i="1"/>
  <c r="AC123" i="1"/>
  <c r="AD123" i="1" s="1"/>
  <c r="AE123" i="1" s="1"/>
  <c r="AF123" i="1" s="1"/>
  <c r="AG123" i="1" s="1"/>
  <c r="AH123" i="1" s="1"/>
  <c r="AI123" i="1" s="1"/>
  <c r="AJ123" i="1" s="1"/>
  <c r="AK123" i="1" s="1"/>
  <c r="AL123" i="1" s="1"/>
  <c r="AM123" i="1" s="1"/>
  <c r="AN123" i="1" s="1"/>
  <c r="AO123" i="1" s="1"/>
  <c r="AP123" i="1" s="1"/>
  <c r="AQ123" i="1" s="1"/>
  <c r="AR123" i="1" s="1"/>
  <c r="AS123" i="1" s="1"/>
  <c r="AT123" i="1" s="1"/>
  <c r="AU123" i="1" s="1"/>
  <c r="AV123" i="1" s="1"/>
  <c r="AW123" i="1" s="1"/>
  <c r="AX123" i="1" s="1"/>
  <c r="AY123" i="1" s="1"/>
  <c r="AZ123" i="1" s="1"/>
  <c r="BA123" i="1" s="1"/>
  <c r="BB123" i="1" s="1"/>
  <c r="BC123" i="1" s="1"/>
  <c r="BD123" i="1" s="1"/>
  <c r="BE123" i="1" s="1"/>
  <c r="BF123" i="1" s="1"/>
  <c r="BG123" i="1" s="1"/>
  <c r="BH123" i="1" s="1"/>
  <c r="BI123" i="1" s="1"/>
  <c r="BJ123" i="1" s="1"/>
  <c r="BK123" i="1" s="1"/>
  <c r="BL123" i="1" s="1"/>
  <c r="BM123" i="1" s="1"/>
  <c r="BN123" i="1" s="1"/>
  <c r="BO123" i="1" s="1"/>
  <c r="BP123" i="1" s="1"/>
  <c r="BQ123" i="1" s="1"/>
  <c r="BR123" i="1" s="1"/>
  <c r="BS123" i="1" s="1"/>
  <c r="BT123" i="1" s="1"/>
  <c r="BU123" i="1" s="1"/>
  <c r="BV123" i="1" s="1"/>
  <c r="BW123" i="1" s="1"/>
  <c r="BX123" i="1" s="1"/>
  <c r="BY123" i="1" s="1"/>
  <c r="BZ123" i="1" s="1"/>
  <c r="CA123" i="1" s="1"/>
  <c r="CB123" i="1" s="1"/>
  <c r="CC123" i="1" s="1"/>
  <c r="CD123" i="1" s="1"/>
  <c r="CE123" i="1" s="1"/>
  <c r="CF123" i="1" s="1"/>
  <c r="CG123" i="1" s="1"/>
  <c r="CH123" i="1" s="1"/>
  <c r="CI123" i="1" s="1"/>
  <c r="CJ123" i="1" s="1"/>
  <c r="CK123" i="1" s="1"/>
  <c r="CL123" i="1" s="1"/>
  <c r="CM123" i="1" s="1"/>
  <c r="CN123" i="1" s="1"/>
  <c r="CO123" i="1" s="1"/>
  <c r="CP123" i="1" s="1"/>
  <c r="CQ123" i="1" s="1"/>
  <c r="CR123" i="1" s="1"/>
  <c r="CS123" i="1" s="1"/>
  <c r="CT123" i="1" s="1"/>
  <c r="CU123" i="1" s="1"/>
  <c r="CV123" i="1" s="1"/>
  <c r="CW123" i="1" s="1"/>
  <c r="CX123" i="1" s="1"/>
  <c r="CY123" i="1" s="1"/>
  <c r="Z198" i="1"/>
  <c r="X131" i="1"/>
  <c r="W131" i="1"/>
  <c r="V131" i="1"/>
  <c r="U131" i="1"/>
  <c r="T131" i="1"/>
  <c r="X48" i="1"/>
  <c r="J4" i="26"/>
  <c r="X40" i="1"/>
  <c r="W40" i="1"/>
  <c r="W44" i="1" s="1"/>
  <c r="V40" i="1"/>
  <c r="V44" i="1" s="1"/>
  <c r="U40" i="1"/>
  <c r="U44" i="1" s="1"/>
  <c r="T40" i="1"/>
  <c r="T44" i="1" s="1"/>
  <c r="N31" i="31"/>
  <c r="N34" i="31"/>
  <c r="N35" i="31"/>
  <c r="N36" i="31"/>
  <c r="N37" i="31"/>
  <c r="N33" i="31"/>
  <c r="N23" i="31"/>
  <c r="AB130" i="1" l="1"/>
  <c r="AB142" i="1"/>
  <c r="AB148" i="1" s="1"/>
  <c r="AB132" i="1" s="1"/>
  <c r="AB43" i="1"/>
  <c r="AG193" i="1"/>
  <c r="AG194" i="1" s="1"/>
  <c r="AI163" i="1"/>
  <c r="AH166" i="1"/>
  <c r="AH147" i="1"/>
  <c r="AI146" i="1"/>
  <c r="Y72" i="1"/>
  <c r="Y73" i="1"/>
  <c r="Y48" i="1"/>
  <c r="Y49" i="1" s="1"/>
  <c r="Z48" i="1"/>
  <c r="Z49" i="1" s="1"/>
  <c r="Z51" i="1" s="1"/>
  <c r="Y149" i="1"/>
  <c r="Y39" i="1"/>
  <c r="Y57" i="1" s="1"/>
  <c r="AD23" i="31"/>
  <c r="AC23" i="31"/>
  <c r="Y110" i="1"/>
  <c r="AC35" i="31"/>
  <c r="AD35" i="31"/>
  <c r="N20" i="31"/>
  <c r="Y40" i="1"/>
  <c r="Y44" i="1" s="1"/>
  <c r="AD37" i="31"/>
  <c r="AC37" i="31"/>
  <c r="AD36" i="31"/>
  <c r="AC36" i="31"/>
  <c r="AC34" i="31"/>
  <c r="AD34" i="31"/>
  <c r="AC31" i="31"/>
  <c r="AD31" i="31"/>
  <c r="AC33" i="31"/>
  <c r="AD33" i="31"/>
  <c r="Y142" i="1"/>
  <c r="Y148" i="1" s="1"/>
  <c r="Y132" i="1" s="1"/>
  <c r="Y50" i="1"/>
  <c r="Y137" i="1"/>
  <c r="Y45" i="1"/>
  <c r="Y46" i="1" s="1"/>
  <c r="X44" i="1"/>
  <c r="AB40" i="1" l="1"/>
  <c r="AB46" i="1"/>
  <c r="AH193" i="1"/>
  <c r="AH194" i="1" s="1"/>
  <c r="AJ163" i="1"/>
  <c r="AI166" i="1"/>
  <c r="AI147" i="1"/>
  <c r="AJ146" i="1"/>
  <c r="Y51" i="1"/>
  <c r="Y108" i="1"/>
  <c r="Y106" i="1"/>
  <c r="AD20" i="31"/>
  <c r="AC20" i="31"/>
  <c r="AC44" i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AP44" i="1" s="1"/>
  <c r="AQ44" i="1" s="1"/>
  <c r="AR44" i="1" s="1"/>
  <c r="AS44" i="1" s="1"/>
  <c r="AT44" i="1" s="1"/>
  <c r="AU44" i="1" s="1"/>
  <c r="AV44" i="1" s="1"/>
  <c r="AW44" i="1" s="1"/>
  <c r="AX44" i="1" s="1"/>
  <c r="AY44" i="1" s="1"/>
  <c r="AZ44" i="1" s="1"/>
  <c r="BA44" i="1" s="1"/>
  <c r="BB44" i="1" s="1"/>
  <c r="BC44" i="1" s="1"/>
  <c r="BD44" i="1" s="1"/>
  <c r="BE44" i="1" s="1"/>
  <c r="BF44" i="1" s="1"/>
  <c r="BG44" i="1" s="1"/>
  <c r="BH44" i="1" s="1"/>
  <c r="BI44" i="1" s="1"/>
  <c r="BJ44" i="1" s="1"/>
  <c r="BK44" i="1" s="1"/>
  <c r="BL44" i="1" s="1"/>
  <c r="BM44" i="1" s="1"/>
  <c r="BN44" i="1" s="1"/>
  <c r="BO44" i="1" s="1"/>
  <c r="BP44" i="1" s="1"/>
  <c r="BQ44" i="1" s="1"/>
  <c r="BR44" i="1" s="1"/>
  <c r="BS44" i="1" s="1"/>
  <c r="BT44" i="1" s="1"/>
  <c r="BU44" i="1" s="1"/>
  <c r="BV44" i="1" s="1"/>
  <c r="BW44" i="1" s="1"/>
  <c r="BX44" i="1" s="1"/>
  <c r="BY44" i="1" s="1"/>
  <c r="BZ44" i="1" s="1"/>
  <c r="CA44" i="1" s="1"/>
  <c r="CB44" i="1" s="1"/>
  <c r="CC44" i="1" s="1"/>
  <c r="CD44" i="1" s="1"/>
  <c r="CE44" i="1" s="1"/>
  <c r="CF44" i="1" s="1"/>
  <c r="CG44" i="1" s="1"/>
  <c r="CH44" i="1" s="1"/>
  <c r="CI44" i="1" s="1"/>
  <c r="CJ44" i="1" s="1"/>
  <c r="CK44" i="1" s="1"/>
  <c r="CL44" i="1" s="1"/>
  <c r="CM44" i="1" s="1"/>
  <c r="CN44" i="1" s="1"/>
  <c r="CO44" i="1" s="1"/>
  <c r="CP44" i="1" s="1"/>
  <c r="CQ44" i="1" s="1"/>
  <c r="CR44" i="1" s="1"/>
  <c r="CS44" i="1" s="1"/>
  <c r="CT44" i="1" s="1"/>
  <c r="CU44" i="1" s="1"/>
  <c r="CV44" i="1" s="1"/>
  <c r="CW44" i="1" s="1"/>
  <c r="CX44" i="1" s="1"/>
  <c r="CY44" i="1" s="1"/>
  <c r="AI193" i="1" l="1"/>
  <c r="AI194" i="1" s="1"/>
  <c r="AK163" i="1"/>
  <c r="AJ166" i="1"/>
  <c r="AJ147" i="1"/>
  <c r="AJ193" i="1" s="1"/>
  <c r="AJ194" i="1" s="1"/>
  <c r="AK146" i="1"/>
  <c r="Y109" i="1"/>
  <c r="Y52" i="1"/>
  <c r="Y115" i="1"/>
  <c r="X129" i="1"/>
  <c r="V129" i="1"/>
  <c r="U129" i="1"/>
  <c r="T129" i="1"/>
  <c r="T130" i="1" s="1"/>
  <c r="S129" i="1"/>
  <c r="R129" i="1"/>
  <c r="Q129" i="1"/>
  <c r="P129" i="1"/>
  <c r="O129" i="1"/>
  <c r="N129" i="1"/>
  <c r="W129" i="1"/>
  <c r="F42" i="31"/>
  <c r="F43" i="31" s="1"/>
  <c r="F38" i="31"/>
  <c r="F39" i="31" s="1"/>
  <c r="F40" i="31" s="1"/>
  <c r="AL163" i="1" l="1"/>
  <c r="AK166" i="1"/>
  <c r="AK147" i="1"/>
  <c r="AL146" i="1"/>
  <c r="Y187" i="1"/>
  <c r="F45" i="31"/>
  <c r="X113" i="1"/>
  <c r="X114" i="1" s="1"/>
  <c r="X130" i="1"/>
  <c r="X136" i="1"/>
  <c r="X141" i="1"/>
  <c r="X154" i="1"/>
  <c r="X158" i="1"/>
  <c r="N32" i="31"/>
  <c r="X24" i="1"/>
  <c r="X27" i="1"/>
  <c r="X28" i="1"/>
  <c r="X33" i="1"/>
  <c r="X38" i="1"/>
  <c r="AK193" i="1" l="1"/>
  <c r="AK194" i="1" s="1"/>
  <c r="X171" i="1"/>
  <c r="AM163" i="1"/>
  <c r="AL166" i="1"/>
  <c r="AM146" i="1"/>
  <c r="AL147" i="1"/>
  <c r="X72" i="1"/>
  <c r="X73" i="1"/>
  <c r="X149" i="1"/>
  <c r="Y188" i="1"/>
  <c r="X142" i="1"/>
  <c r="X148" i="1" s="1"/>
  <c r="X132" i="1" s="1"/>
  <c r="AD32" i="31"/>
  <c r="AC32" i="31"/>
  <c r="X137" i="1"/>
  <c r="X45" i="1"/>
  <c r="X39" i="1"/>
  <c r="N16" i="31"/>
  <c r="AC16" i="31" s="1"/>
  <c r="X50" i="1"/>
  <c r="C15" i="25"/>
  <c r="D15" i="25"/>
  <c r="E15" i="25"/>
  <c r="F15" i="25"/>
  <c r="E13" i="26"/>
  <c r="AR13" i="26" s="1"/>
  <c r="J20" i="27"/>
  <c r="AL193" i="1" l="1"/>
  <c r="AL194" i="1" s="1"/>
  <c r="AM166" i="1"/>
  <c r="AN163" i="1"/>
  <c r="AM147" i="1"/>
  <c r="AN146" i="1"/>
  <c r="Y189" i="1"/>
  <c r="Y190" i="1" s="1"/>
  <c r="Y200" i="1" s="1"/>
  <c r="AD16" i="31"/>
  <c r="X106" i="1"/>
  <c r="X46" i="1"/>
  <c r="N21" i="31"/>
  <c r="X57" i="1"/>
  <c r="N22" i="31" s="1"/>
  <c r="N19" i="31"/>
  <c r="X110" i="1"/>
  <c r="X108" i="1"/>
  <c r="BX13" i="26"/>
  <c r="BB13" i="26"/>
  <c r="Q13" i="26"/>
  <c r="BL13" i="26"/>
  <c r="P13" i="26"/>
  <c r="BK13" i="26"/>
  <c r="Z13" i="26"/>
  <c r="BJ13" i="26"/>
  <c r="G13" i="26"/>
  <c r="CE13" i="26"/>
  <c r="AI13" i="26"/>
  <c r="AT13" i="26"/>
  <c r="T13" i="26"/>
  <c r="BW13" i="26"/>
  <c r="AA13" i="26"/>
  <c r="BV13" i="26"/>
  <c r="AL13" i="26"/>
  <c r="CF13" i="26"/>
  <c r="AJ13" i="26"/>
  <c r="BT13" i="26"/>
  <c r="V13" i="26"/>
  <c r="CD13" i="26"/>
  <c r="L13" i="26"/>
  <c r="M13" i="26" s="1"/>
  <c r="F13" i="26"/>
  <c r="I13" i="26"/>
  <c r="U13" i="26"/>
  <c r="AC13" i="26"/>
  <c r="AK13" i="26"/>
  <c r="AS13" i="26"/>
  <c r="BA13" i="26"/>
  <c r="BI13" i="26"/>
  <c r="BQ13" i="26"/>
  <c r="BY13" i="26"/>
  <c r="CG13" i="26"/>
  <c r="N13" i="26"/>
  <c r="W13" i="26"/>
  <c r="AF13" i="26"/>
  <c r="AO13" i="26"/>
  <c r="AX13" i="26"/>
  <c r="BG13" i="26"/>
  <c r="BP13" i="26"/>
  <c r="BZ13" i="26"/>
  <c r="CI13" i="26"/>
  <c r="O13" i="26"/>
  <c r="X13" i="26"/>
  <c r="AG13" i="26"/>
  <c r="AP13" i="26"/>
  <c r="AY13" i="26"/>
  <c r="BH13" i="26"/>
  <c r="BR13" i="26"/>
  <c r="CA13" i="26"/>
  <c r="CJ13" i="26"/>
  <c r="BM13" i="26"/>
  <c r="AN13" i="26"/>
  <c r="AB13" i="26"/>
  <c r="CK13" i="26"/>
  <c r="AZ13" i="26"/>
  <c r="AM13" i="26"/>
  <c r="CH13" i="26"/>
  <c r="AW13" i="26"/>
  <c r="H13" i="26"/>
  <c r="BU13" i="26"/>
  <c r="AV13" i="26"/>
  <c r="Y13" i="26"/>
  <c r="BF13" i="26"/>
  <c r="AU13" i="26"/>
  <c r="BS13" i="26"/>
  <c r="BE13" i="26"/>
  <c r="AH13" i="26"/>
  <c r="CC13" i="26"/>
  <c r="BO13" i="26"/>
  <c r="BD13" i="26"/>
  <c r="AE13" i="26"/>
  <c r="S13" i="26"/>
  <c r="CB13" i="26"/>
  <c r="BN13" i="26"/>
  <c r="BC13" i="26"/>
  <c r="AQ13" i="26"/>
  <c r="AD13" i="26"/>
  <c r="R13" i="26"/>
  <c r="S131" i="1"/>
  <c r="R131" i="1"/>
  <c r="Q131" i="1"/>
  <c r="P131" i="1"/>
  <c r="O197" i="1"/>
  <c r="AM193" i="1" l="1"/>
  <c r="AM194" i="1" s="1"/>
  <c r="AN166" i="1"/>
  <c r="AO163" i="1"/>
  <c r="AN147" i="1"/>
  <c r="AO146" i="1"/>
  <c r="Y181" i="1"/>
  <c r="AD21" i="31"/>
  <c r="AC21" i="31"/>
  <c r="AC22" i="31"/>
  <c r="AD22" i="31"/>
  <c r="AC19" i="31"/>
  <c r="AD19" i="31"/>
  <c r="X115" i="1"/>
  <c r="X109" i="1"/>
  <c r="V22" i="1"/>
  <c r="U22" i="1"/>
  <c r="T22" i="1"/>
  <c r="S22" i="1"/>
  <c r="R22" i="1"/>
  <c r="Q22" i="1"/>
  <c r="P22" i="1"/>
  <c r="O22" i="1"/>
  <c r="N22" i="1"/>
  <c r="AN193" i="1" l="1"/>
  <c r="AN194" i="1" s="1"/>
  <c r="AO166" i="1"/>
  <c r="AP163" i="1"/>
  <c r="AO147" i="1"/>
  <c r="AO193" i="1" s="1"/>
  <c r="AO194" i="1" s="1"/>
  <c r="AP146" i="1"/>
  <c r="X197" i="1"/>
  <c r="W197" i="1"/>
  <c r="V197" i="1"/>
  <c r="U197" i="1"/>
  <c r="T197" i="1"/>
  <c r="S197" i="1"/>
  <c r="R197" i="1"/>
  <c r="Q197" i="1"/>
  <c r="P197" i="1"/>
  <c r="N197" i="1"/>
  <c r="W130" i="1"/>
  <c r="V130" i="1"/>
  <c r="U130" i="1"/>
  <c r="S130" i="1"/>
  <c r="R130" i="1"/>
  <c r="Q130" i="1"/>
  <c r="P130" i="1"/>
  <c r="W158" i="1"/>
  <c r="W171" i="1" s="1"/>
  <c r="V158" i="1"/>
  <c r="U158" i="1"/>
  <c r="T158" i="1"/>
  <c r="T171" i="1" s="1"/>
  <c r="S158" i="1"/>
  <c r="R158" i="1"/>
  <c r="Q158" i="1"/>
  <c r="P158" i="1"/>
  <c r="O158" i="1"/>
  <c r="N158" i="1"/>
  <c r="O178" i="1"/>
  <c r="N178" i="1"/>
  <c r="W24" i="1"/>
  <c r="W27" i="1"/>
  <c r="W33" i="1"/>
  <c r="W38" i="1"/>
  <c r="W39" i="1" s="1"/>
  <c r="W57" i="1" s="1"/>
  <c r="W77" i="1"/>
  <c r="W113" i="1"/>
  <c r="W114" i="1" s="1"/>
  <c r="W136" i="1"/>
  <c r="W141" i="1"/>
  <c r="W154" i="1"/>
  <c r="V24" i="1"/>
  <c r="V27" i="1"/>
  <c r="V28" i="1"/>
  <c r="V33" i="1"/>
  <c r="V38" i="1"/>
  <c r="V77" i="1"/>
  <c r="V113" i="1"/>
  <c r="V114" i="1" s="1"/>
  <c r="V136" i="1"/>
  <c r="V141" i="1"/>
  <c r="V154" i="1"/>
  <c r="V171" i="1" l="1"/>
  <c r="AQ163" i="1"/>
  <c r="AP166" i="1"/>
  <c r="W79" i="1"/>
  <c r="W104" i="1" s="1"/>
  <c r="W107" i="1" s="1"/>
  <c r="V79" i="1"/>
  <c r="V104" i="1" s="1"/>
  <c r="V107" i="1" s="1"/>
  <c r="AQ146" i="1"/>
  <c r="AP147" i="1"/>
  <c r="Z159" i="1"/>
  <c r="W72" i="1"/>
  <c r="W73" i="1"/>
  <c r="V72" i="1"/>
  <c r="V73" i="1"/>
  <c r="Q171" i="1"/>
  <c r="V159" i="1"/>
  <c r="O171" i="1"/>
  <c r="O179" i="1" s="1"/>
  <c r="T159" i="1"/>
  <c r="V149" i="1"/>
  <c r="P159" i="1"/>
  <c r="S171" i="1"/>
  <c r="X159" i="1"/>
  <c r="R171" i="1"/>
  <c r="W159" i="1"/>
  <c r="Q159" i="1"/>
  <c r="Y159" i="1"/>
  <c r="R159" i="1"/>
  <c r="P171" i="1"/>
  <c r="U159" i="1"/>
  <c r="N171" i="1"/>
  <c r="S159" i="1"/>
  <c r="W149" i="1"/>
  <c r="V39" i="1"/>
  <c r="V57" i="1" s="1"/>
  <c r="V45" i="1"/>
  <c r="V46" i="1" s="1"/>
  <c r="V137" i="1"/>
  <c r="V50" i="1"/>
  <c r="W45" i="1"/>
  <c r="W46" i="1" s="1"/>
  <c r="W50" i="1"/>
  <c r="W137" i="1"/>
  <c r="W142" i="1"/>
  <c r="W148" i="1" s="1"/>
  <c r="W132" i="1" s="1"/>
  <c r="V142" i="1"/>
  <c r="V148" i="1" s="1"/>
  <c r="V132" i="1" s="1"/>
  <c r="AP193" i="1" l="1"/>
  <c r="AP194" i="1" s="1"/>
  <c r="AR163" i="1"/>
  <c r="AQ166" i="1"/>
  <c r="AQ147" i="1"/>
  <c r="AR146" i="1"/>
  <c r="V106" i="1"/>
  <c r="W110" i="1"/>
  <c r="W106" i="1"/>
  <c r="W108" i="1"/>
  <c r="V110" i="1"/>
  <c r="V108" i="1"/>
  <c r="V109" i="1" s="1"/>
  <c r="AQ193" i="1" l="1"/>
  <c r="AQ194" i="1" s="1"/>
  <c r="AS163" i="1"/>
  <c r="AR166" i="1"/>
  <c r="AS146" i="1"/>
  <c r="AR147" i="1"/>
  <c r="AC159" i="1"/>
  <c r="AD159" i="1" s="1"/>
  <c r="AE159" i="1" s="1"/>
  <c r="AF159" i="1" s="1"/>
  <c r="AG159" i="1" s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AS159" i="1" s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W52" i="1"/>
  <c r="W115" i="1"/>
  <c r="W109" i="1"/>
  <c r="V115" i="1"/>
  <c r="V52" i="1"/>
  <c r="N24" i="31"/>
  <c r="N26" i="31"/>
  <c r="N27" i="31"/>
  <c r="AB45" i="31"/>
  <c r="P38" i="31"/>
  <c r="P39" i="31" s="1"/>
  <c r="AA38" i="31"/>
  <c r="AA39" i="31" s="1"/>
  <c r="AA40" i="31" s="1"/>
  <c r="Z38" i="31"/>
  <c r="Z39" i="31" s="1"/>
  <c r="Z40" i="31" s="1"/>
  <c r="Y38" i="31"/>
  <c r="Y39" i="31" s="1"/>
  <c r="Y40" i="31" s="1"/>
  <c r="X38" i="31"/>
  <c r="X39" i="31" s="1"/>
  <c r="X40" i="31" s="1"/>
  <c r="W38" i="31"/>
  <c r="W39" i="31" s="1"/>
  <c r="W40" i="31" s="1"/>
  <c r="V38" i="31"/>
  <c r="V39" i="31" s="1"/>
  <c r="V40" i="31" s="1"/>
  <c r="U38" i="31"/>
  <c r="U39" i="31" s="1"/>
  <c r="U40" i="31" s="1"/>
  <c r="T38" i="31"/>
  <c r="T39" i="31" s="1"/>
  <c r="T40" i="31" s="1"/>
  <c r="S38" i="31"/>
  <c r="S39" i="31" s="1"/>
  <c r="S40" i="31" s="1"/>
  <c r="R38" i="31"/>
  <c r="R39" i="31" s="1"/>
  <c r="R40" i="31" s="1"/>
  <c r="Q38" i="31"/>
  <c r="Q39" i="31" s="1"/>
  <c r="Q40" i="31" s="1"/>
  <c r="N29" i="31"/>
  <c r="AR193" i="1" l="1"/>
  <c r="AR194" i="1" s="1"/>
  <c r="AT163" i="1"/>
  <c r="AS166" i="1"/>
  <c r="AS147" i="1"/>
  <c r="AT146" i="1"/>
  <c r="AD26" i="31"/>
  <c r="AC26" i="31"/>
  <c r="AD27" i="31"/>
  <c r="AC27" i="31"/>
  <c r="AC24" i="31"/>
  <c r="AD24" i="31"/>
  <c r="AD29" i="31"/>
  <c r="AC29" i="31"/>
  <c r="R45" i="31"/>
  <c r="P40" i="31"/>
  <c r="P45" i="31"/>
  <c r="X45" i="31"/>
  <c r="Z45" i="31"/>
  <c r="S45" i="31"/>
  <c r="AA45" i="31"/>
  <c r="T45" i="31"/>
  <c r="U45" i="31"/>
  <c r="V45" i="31"/>
  <c r="W45" i="31"/>
  <c r="Q45" i="31"/>
  <c r="Y45" i="31"/>
  <c r="D37" i="25"/>
  <c r="U198" i="1"/>
  <c r="U154" i="1"/>
  <c r="U171" i="1" s="1"/>
  <c r="V189" i="1" s="1"/>
  <c r="U77" i="1"/>
  <c r="T77" i="1"/>
  <c r="S77" i="1"/>
  <c r="R77" i="1"/>
  <c r="P104" i="1"/>
  <c r="P141" i="1"/>
  <c r="D33" i="25"/>
  <c r="C33" i="25"/>
  <c r="D32" i="25"/>
  <c r="C32" i="25"/>
  <c r="U113" i="1"/>
  <c r="U114" i="1" s="1"/>
  <c r="U136" i="1"/>
  <c r="U141" i="1"/>
  <c r="N30" i="31"/>
  <c r="U24" i="1"/>
  <c r="U27" i="1"/>
  <c r="U28" i="1"/>
  <c r="D17" i="25" s="1"/>
  <c r="U33" i="1"/>
  <c r="U38" i="1"/>
  <c r="U39" i="1" s="1"/>
  <c r="M41" i="31"/>
  <c r="M42" i="31" s="1"/>
  <c r="M43" i="31" s="1"/>
  <c r="L41" i="31"/>
  <c r="L42" i="31" s="1"/>
  <c r="L43" i="31" s="1"/>
  <c r="K41" i="31"/>
  <c r="K42" i="31" s="1"/>
  <c r="K43" i="31" s="1"/>
  <c r="J41" i="31"/>
  <c r="J42" i="31" s="1"/>
  <c r="J43" i="31" s="1"/>
  <c r="I41" i="31"/>
  <c r="I42" i="31" s="1"/>
  <c r="I43" i="31" s="1"/>
  <c r="H41" i="31"/>
  <c r="H42" i="31" s="1"/>
  <c r="H43" i="31" s="1"/>
  <c r="M37" i="31"/>
  <c r="L37" i="31"/>
  <c r="K37" i="31"/>
  <c r="J37" i="31"/>
  <c r="I37" i="31"/>
  <c r="H37" i="31"/>
  <c r="M36" i="31"/>
  <c r="L36" i="31"/>
  <c r="K36" i="31"/>
  <c r="J36" i="31"/>
  <c r="I36" i="31"/>
  <c r="H36" i="31"/>
  <c r="M35" i="31"/>
  <c r="L35" i="31"/>
  <c r="K35" i="31"/>
  <c r="J35" i="31"/>
  <c r="I35" i="31"/>
  <c r="H35" i="31"/>
  <c r="M33" i="31"/>
  <c r="L33" i="31"/>
  <c r="K33" i="31"/>
  <c r="J33" i="31"/>
  <c r="I33" i="31"/>
  <c r="H33" i="31"/>
  <c r="M32" i="31"/>
  <c r="L32" i="31"/>
  <c r="K32" i="31"/>
  <c r="J32" i="31"/>
  <c r="I32" i="31"/>
  <c r="H32" i="31"/>
  <c r="M31" i="31"/>
  <c r="L31" i="31"/>
  <c r="K31" i="31"/>
  <c r="J31" i="31"/>
  <c r="I31" i="31"/>
  <c r="H31" i="31"/>
  <c r="M30" i="31"/>
  <c r="L30" i="31"/>
  <c r="K30" i="31"/>
  <c r="J30" i="31"/>
  <c r="I30" i="31"/>
  <c r="H30" i="31"/>
  <c r="M22" i="31"/>
  <c r="L22" i="31"/>
  <c r="K22" i="31"/>
  <c r="J22" i="31"/>
  <c r="I22" i="31"/>
  <c r="H22" i="31"/>
  <c r="M21" i="31"/>
  <c r="L21" i="31"/>
  <c r="K21" i="31"/>
  <c r="J21" i="31"/>
  <c r="I21" i="31"/>
  <c r="H21" i="31"/>
  <c r="M20" i="31"/>
  <c r="L20" i="31"/>
  <c r="K20" i="31"/>
  <c r="J20" i="31"/>
  <c r="I20" i="31"/>
  <c r="H20" i="31"/>
  <c r="M19" i="31"/>
  <c r="L19" i="31"/>
  <c r="K19" i="31"/>
  <c r="J19" i="31"/>
  <c r="I19" i="31"/>
  <c r="H19" i="31"/>
  <c r="M18" i="31"/>
  <c r="L18" i="31"/>
  <c r="K18" i="31"/>
  <c r="J18" i="31"/>
  <c r="I18" i="31"/>
  <c r="H18" i="31"/>
  <c r="M17" i="31"/>
  <c r="L17" i="31"/>
  <c r="K17" i="31"/>
  <c r="J17" i="31"/>
  <c r="I17" i="31"/>
  <c r="H17" i="31"/>
  <c r="M16" i="31"/>
  <c r="L16" i="31"/>
  <c r="K16" i="31"/>
  <c r="J16" i="31"/>
  <c r="I16" i="31"/>
  <c r="H16" i="31"/>
  <c r="O40" i="31"/>
  <c r="AS193" i="1" l="1"/>
  <c r="AS194" i="1" s="1"/>
  <c r="AU163" i="1"/>
  <c r="AT166" i="1"/>
  <c r="T79" i="1"/>
  <c r="T104" i="1" s="1"/>
  <c r="T107" i="1" s="1"/>
  <c r="U79" i="1"/>
  <c r="U104" i="1" s="1"/>
  <c r="U107" i="1" s="1"/>
  <c r="AU146" i="1"/>
  <c r="AT147" i="1"/>
  <c r="AT193" i="1" s="1"/>
  <c r="AT194" i="1" s="1"/>
  <c r="U72" i="1"/>
  <c r="U73" i="1"/>
  <c r="U149" i="1"/>
  <c r="D41" i="25"/>
  <c r="AC30" i="31"/>
  <c r="AD30" i="31"/>
  <c r="AC77" i="1"/>
  <c r="AC79" i="1" s="1"/>
  <c r="C37" i="25"/>
  <c r="C41" i="25" s="1"/>
  <c r="P107" i="1"/>
  <c r="U50" i="1"/>
  <c r="U137" i="1"/>
  <c r="U45" i="1"/>
  <c r="U46" i="1" s="1"/>
  <c r="U57" i="1"/>
  <c r="I38" i="31"/>
  <c r="I39" i="31" s="1"/>
  <c r="I45" i="31" s="1"/>
  <c r="J38" i="31"/>
  <c r="J39" i="31" s="1"/>
  <c r="J45" i="31" s="1"/>
  <c r="H38" i="31"/>
  <c r="H39" i="31" s="1"/>
  <c r="H45" i="31" s="1"/>
  <c r="K38" i="31"/>
  <c r="K39" i="31" s="1"/>
  <c r="K45" i="31" s="1"/>
  <c r="L38" i="31"/>
  <c r="L39" i="31" s="1"/>
  <c r="L45" i="31" s="1"/>
  <c r="M38" i="31"/>
  <c r="M39" i="31" s="1"/>
  <c r="M45" i="31" s="1"/>
  <c r="AU166" i="1" l="1"/>
  <c r="AV163" i="1"/>
  <c r="Z54" i="1"/>
  <c r="Z56" i="1" s="1"/>
  <c r="AU147" i="1"/>
  <c r="AV146" i="1"/>
  <c r="AD77" i="1"/>
  <c r="AD79" i="1" s="1"/>
  <c r="U106" i="1"/>
  <c r="U110" i="1"/>
  <c r="F37" i="25"/>
  <c r="E37" i="25"/>
  <c r="U108" i="1"/>
  <c r="U109" i="1" s="1"/>
  <c r="H4" i="27"/>
  <c r="H5" i="27"/>
  <c r="H7" i="27"/>
  <c r="H6" i="27"/>
  <c r="AU193" i="1" l="1"/>
  <c r="AU194" i="1" s="1"/>
  <c r="AV166" i="1"/>
  <c r="AW163" i="1"/>
  <c r="AV147" i="1"/>
  <c r="AW146" i="1"/>
  <c r="AE77" i="1"/>
  <c r="AE79" i="1" s="1"/>
  <c r="AC93" i="1"/>
  <c r="AC104" i="1" s="1"/>
  <c r="V198" i="1"/>
  <c r="G37" i="25"/>
  <c r="U115" i="1"/>
  <c r="D10" i="25"/>
  <c r="E10" i="25"/>
  <c r="F10" i="25"/>
  <c r="G10" i="25"/>
  <c r="H10" i="25"/>
  <c r="I10" i="25"/>
  <c r="J10" i="25"/>
  <c r="K10" i="25"/>
  <c r="L10" i="25"/>
  <c r="M10" i="25"/>
  <c r="N10" i="25"/>
  <c r="C10" i="25"/>
  <c r="G12" i="26"/>
  <c r="G4" i="26"/>
  <c r="G5" i="26"/>
  <c r="G6" i="26"/>
  <c r="G7" i="26"/>
  <c r="G8" i="26"/>
  <c r="F8" i="26"/>
  <c r="AV193" i="1" l="1"/>
  <c r="AV194" i="1" s="1"/>
  <c r="AX163" i="1"/>
  <c r="AW166" i="1"/>
  <c r="AW147" i="1"/>
  <c r="AX146" i="1"/>
  <c r="AD93" i="1"/>
  <c r="AD104" i="1" s="1"/>
  <c r="AC173" i="1"/>
  <c r="I37" i="25"/>
  <c r="H37" i="25"/>
  <c r="U187" i="1"/>
  <c r="H4" i="26"/>
  <c r="H12" i="26" s="1"/>
  <c r="I4" i="26"/>
  <c r="S104" i="1"/>
  <c r="T24" i="1"/>
  <c r="T73" i="1" s="1"/>
  <c r="T27" i="1"/>
  <c r="T28" i="1"/>
  <c r="C17" i="25" s="1"/>
  <c r="T33" i="1"/>
  <c r="T38" i="1"/>
  <c r="T113" i="1"/>
  <c r="T114" i="1" s="1"/>
  <c r="T136" i="1"/>
  <c r="U188" i="1" s="1"/>
  <c r="T141" i="1"/>
  <c r="T198" i="1"/>
  <c r="G15" i="27"/>
  <c r="G14" i="27"/>
  <c r="G13" i="27"/>
  <c r="G12" i="27"/>
  <c r="G11" i="27"/>
  <c r="G138" i="26"/>
  <c r="G137" i="26"/>
  <c r="F138" i="26"/>
  <c r="I4" i="27"/>
  <c r="F12" i="27"/>
  <c r="F13" i="27"/>
  <c r="F14" i="27"/>
  <c r="F15" i="27"/>
  <c r="F11" i="27"/>
  <c r="E121" i="26"/>
  <c r="CK121" i="26" s="1"/>
  <c r="C121" i="26"/>
  <c r="E120" i="26"/>
  <c r="CI120" i="26" s="1"/>
  <c r="C120" i="26"/>
  <c r="E119" i="26"/>
  <c r="CG119" i="26" s="1"/>
  <c r="C119" i="26"/>
  <c r="E118" i="26"/>
  <c r="CE118" i="26" s="1"/>
  <c r="C118" i="26"/>
  <c r="E117" i="26"/>
  <c r="CK117" i="26" s="1"/>
  <c r="C117" i="26"/>
  <c r="E116" i="26"/>
  <c r="CI116" i="26" s="1"/>
  <c r="C116" i="26"/>
  <c r="E112" i="26"/>
  <c r="CK112" i="26" s="1"/>
  <c r="C112" i="26"/>
  <c r="E111" i="26"/>
  <c r="CI111" i="26" s="1"/>
  <c r="C111" i="26"/>
  <c r="E110" i="26"/>
  <c r="CG110" i="26" s="1"/>
  <c r="C110" i="26"/>
  <c r="E103" i="26"/>
  <c r="CK103" i="26" s="1"/>
  <c r="C103" i="26"/>
  <c r="E102" i="26"/>
  <c r="CH102" i="26" s="1"/>
  <c r="C102" i="26"/>
  <c r="E101" i="26"/>
  <c r="CG101" i="26" s="1"/>
  <c r="C101" i="26"/>
  <c r="E90" i="26"/>
  <c r="AS90" i="26" s="1"/>
  <c r="C90" i="26"/>
  <c r="E89" i="26"/>
  <c r="CH89" i="26" s="1"/>
  <c r="C89" i="26"/>
  <c r="E88" i="26"/>
  <c r="BA88" i="26" s="1"/>
  <c r="C88" i="26"/>
  <c r="E87" i="26"/>
  <c r="C87" i="26"/>
  <c r="E86" i="26"/>
  <c r="AA86" i="26" s="1"/>
  <c r="C86" i="26"/>
  <c r="E85" i="26"/>
  <c r="BD85" i="26" s="1"/>
  <c r="C85" i="26"/>
  <c r="E84" i="26"/>
  <c r="C84" i="26"/>
  <c r="E83" i="26"/>
  <c r="BX83" i="26" s="1"/>
  <c r="C83" i="26"/>
  <c r="E82" i="26"/>
  <c r="BJ82" i="26" s="1"/>
  <c r="C82" i="26"/>
  <c r="E81" i="26"/>
  <c r="BG81" i="26" s="1"/>
  <c r="C81" i="26"/>
  <c r="E80" i="26"/>
  <c r="CK80" i="26" s="1"/>
  <c r="C80" i="26"/>
  <c r="E79" i="26"/>
  <c r="C79" i="26"/>
  <c r="E78" i="26"/>
  <c r="BO78" i="26" s="1"/>
  <c r="C78" i="26"/>
  <c r="E77" i="26"/>
  <c r="BS77" i="26" s="1"/>
  <c r="C77" i="26"/>
  <c r="E76" i="26"/>
  <c r="C76" i="26"/>
  <c r="E75" i="26"/>
  <c r="CI75" i="26" s="1"/>
  <c r="C75" i="26"/>
  <c r="E74" i="26"/>
  <c r="AC74" i="26" s="1"/>
  <c r="C74" i="26"/>
  <c r="E73" i="26"/>
  <c r="CE73" i="26" s="1"/>
  <c r="C73" i="26"/>
  <c r="E72" i="26"/>
  <c r="Y72" i="26" s="1"/>
  <c r="C72" i="26"/>
  <c r="E71" i="26"/>
  <c r="C71" i="26"/>
  <c r="E70" i="26"/>
  <c r="CC70" i="26" s="1"/>
  <c r="C70" i="26"/>
  <c r="E69" i="26"/>
  <c r="AT69" i="26" s="1"/>
  <c r="C69" i="26"/>
  <c r="E68" i="26"/>
  <c r="BU68" i="26" s="1"/>
  <c r="C68" i="26"/>
  <c r="C131" i="26"/>
  <c r="C130" i="26"/>
  <c r="C129" i="26"/>
  <c r="C128" i="26"/>
  <c r="C127" i="26"/>
  <c r="C126" i="26"/>
  <c r="C125" i="26"/>
  <c r="C124" i="26"/>
  <c r="C123" i="26"/>
  <c r="C122" i="26"/>
  <c r="C115" i="26"/>
  <c r="C114" i="26"/>
  <c r="C113" i="26"/>
  <c r="C109" i="26"/>
  <c r="C108" i="26"/>
  <c r="C107" i="26"/>
  <c r="C106" i="26"/>
  <c r="C105" i="26"/>
  <c r="C104" i="26"/>
  <c r="C100" i="26"/>
  <c r="C99" i="26"/>
  <c r="C98" i="26"/>
  <c r="C97" i="26"/>
  <c r="C96" i="26"/>
  <c r="C95" i="26"/>
  <c r="C94" i="26"/>
  <c r="C93" i="26"/>
  <c r="C67" i="26"/>
  <c r="C66" i="26"/>
  <c r="C65" i="26"/>
  <c r="C64" i="26"/>
  <c r="C63" i="26"/>
  <c r="C62" i="26"/>
  <c r="C61" i="26"/>
  <c r="C60" i="26"/>
  <c r="C59" i="26"/>
  <c r="C58" i="26"/>
  <c r="C57" i="26"/>
  <c r="C56" i="26"/>
  <c r="C55" i="26"/>
  <c r="C54" i="26"/>
  <c r="C53" i="26"/>
  <c r="C52" i="26"/>
  <c r="C51" i="26"/>
  <c r="C50" i="26"/>
  <c r="C49" i="26"/>
  <c r="C48" i="26"/>
  <c r="C47" i="26"/>
  <c r="C46" i="26"/>
  <c r="C45" i="26"/>
  <c r="C44" i="26"/>
  <c r="C43" i="26"/>
  <c r="C42" i="26"/>
  <c r="C41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12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41" i="26"/>
  <c r="G41" i="26" s="1"/>
  <c r="E42" i="26"/>
  <c r="G42" i="26" s="1"/>
  <c r="E43" i="26"/>
  <c r="CB43" i="26" s="1"/>
  <c r="E44" i="26"/>
  <c r="BD44" i="26" s="1"/>
  <c r="E45" i="26"/>
  <c r="E46" i="26"/>
  <c r="BK46" i="26" s="1"/>
  <c r="E47" i="26"/>
  <c r="E48" i="26"/>
  <c r="L48" i="26" s="1"/>
  <c r="E49" i="26"/>
  <c r="F49" i="26" s="1"/>
  <c r="E50" i="26"/>
  <c r="BK50" i="26" s="1"/>
  <c r="E51" i="26"/>
  <c r="AJ51" i="26" s="1"/>
  <c r="E52" i="26"/>
  <c r="O52" i="26" s="1"/>
  <c r="E53" i="26"/>
  <c r="AE53" i="26" s="1"/>
  <c r="E54" i="26"/>
  <c r="E55" i="26"/>
  <c r="E56" i="26"/>
  <c r="AM56" i="26" s="1"/>
  <c r="E57" i="26"/>
  <c r="AY57" i="26" s="1"/>
  <c r="E58" i="26"/>
  <c r="AC58" i="26" s="1"/>
  <c r="E59" i="26"/>
  <c r="AB59" i="26" s="1"/>
  <c r="E60" i="26"/>
  <c r="Y60" i="26" s="1"/>
  <c r="E61" i="26"/>
  <c r="H61" i="26" s="1"/>
  <c r="E62" i="26"/>
  <c r="AL62" i="26" s="1"/>
  <c r="E63" i="26"/>
  <c r="E64" i="26"/>
  <c r="E65" i="26"/>
  <c r="T65" i="26" s="1"/>
  <c r="E66" i="26"/>
  <c r="M66" i="26" s="1"/>
  <c r="E67" i="26"/>
  <c r="AF67" i="26" s="1"/>
  <c r="E93" i="26"/>
  <c r="E94" i="26"/>
  <c r="Y94" i="26" s="1"/>
  <c r="E95" i="26"/>
  <c r="AM95" i="26" s="1"/>
  <c r="E96" i="26"/>
  <c r="CK96" i="26" s="1"/>
  <c r="E97" i="26"/>
  <c r="AO97" i="26" s="1"/>
  <c r="E98" i="26"/>
  <c r="E99" i="26"/>
  <c r="E100" i="26"/>
  <c r="BC100" i="26" s="1"/>
  <c r="E104" i="26"/>
  <c r="BE104" i="26" s="1"/>
  <c r="E105" i="26"/>
  <c r="W105" i="26" s="1"/>
  <c r="E106" i="26"/>
  <c r="BG106" i="26" s="1"/>
  <c r="E107" i="26"/>
  <c r="AI107" i="26" s="1"/>
  <c r="E108" i="26"/>
  <c r="V108" i="26" s="1"/>
  <c r="E109" i="26"/>
  <c r="Z109" i="26" s="1"/>
  <c r="E113" i="26"/>
  <c r="Z113" i="26" s="1"/>
  <c r="E114" i="26"/>
  <c r="BZ114" i="26" s="1"/>
  <c r="E115" i="26"/>
  <c r="Z115" i="26" s="1"/>
  <c r="E122" i="26"/>
  <c r="G122" i="26" s="1"/>
  <c r="E123" i="26"/>
  <c r="AU123" i="26" s="1"/>
  <c r="E124" i="26"/>
  <c r="AF124" i="26" s="1"/>
  <c r="E125" i="26"/>
  <c r="V125" i="26" s="1"/>
  <c r="E126" i="26"/>
  <c r="BY126" i="26" s="1"/>
  <c r="E127" i="26"/>
  <c r="Z127" i="26" s="1"/>
  <c r="E128" i="26"/>
  <c r="AF128" i="26" s="1"/>
  <c r="E129" i="26"/>
  <c r="Z129" i="26" s="1"/>
  <c r="E130" i="26"/>
  <c r="P130" i="26" s="1"/>
  <c r="E131" i="26"/>
  <c r="Q131" i="26" s="1"/>
  <c r="CI4" i="24"/>
  <c r="CJ4" i="24"/>
  <c r="CK4" i="24"/>
  <c r="CL4" i="24"/>
  <c r="CM4" i="24"/>
  <c r="CN4" i="24"/>
  <c r="CO4" i="24"/>
  <c r="CP4" i="24"/>
  <c r="CQ4" i="24"/>
  <c r="CR4" i="24"/>
  <c r="CS4" i="24"/>
  <c r="CT4" i="24"/>
  <c r="CU4" i="24"/>
  <c r="CV4" i="24"/>
  <c r="CW4" i="24"/>
  <c r="CX4" i="24"/>
  <c r="CY4" i="24"/>
  <c r="CZ4" i="24"/>
  <c r="DA4" i="24"/>
  <c r="DB4" i="24"/>
  <c r="DC4" i="24"/>
  <c r="DD4" i="24"/>
  <c r="DE4" i="24"/>
  <c r="DF4" i="24"/>
  <c r="DG4" i="24"/>
  <c r="DH4" i="24"/>
  <c r="DI4" i="24"/>
  <c r="DJ4" i="24"/>
  <c r="DK4" i="24"/>
  <c r="DL4" i="24"/>
  <c r="DM4" i="24"/>
  <c r="DN4" i="24"/>
  <c r="DO4" i="24"/>
  <c r="DP4" i="24"/>
  <c r="DQ4" i="24"/>
  <c r="DR4" i="24"/>
  <c r="DS4" i="24"/>
  <c r="DT4" i="24"/>
  <c r="DU4" i="24"/>
  <c r="DV4" i="24"/>
  <c r="DW4" i="24"/>
  <c r="DX4" i="24"/>
  <c r="DY4" i="24"/>
  <c r="DZ4" i="24"/>
  <c r="EA4" i="24"/>
  <c r="EB4" i="24"/>
  <c r="EC4" i="24"/>
  <c r="ED4" i="24"/>
  <c r="EE4" i="24"/>
  <c r="EF4" i="24"/>
  <c r="EG4" i="24"/>
  <c r="EH4" i="24"/>
  <c r="EI4" i="24"/>
  <c r="EJ4" i="24"/>
  <c r="EK4" i="24"/>
  <c r="EL4" i="24"/>
  <c r="EM4" i="24"/>
  <c r="EN4" i="24"/>
  <c r="EO4" i="24"/>
  <c r="EP4" i="24"/>
  <c r="EQ4" i="24"/>
  <c r="ER4" i="24"/>
  <c r="ES4" i="24"/>
  <c r="ET4" i="24"/>
  <c r="EU4" i="24"/>
  <c r="EV4" i="24"/>
  <c r="EW4" i="24"/>
  <c r="EX4" i="24"/>
  <c r="EY4" i="24"/>
  <c r="EZ4" i="24"/>
  <c r="FA4" i="24"/>
  <c r="FB4" i="24"/>
  <c r="AW193" i="1" l="1"/>
  <c r="AW194" i="1" s="1"/>
  <c r="AY163" i="1"/>
  <c r="AX166" i="1"/>
  <c r="AX147" i="1"/>
  <c r="AY146" i="1"/>
  <c r="AE93" i="1"/>
  <c r="AE104" i="1" s="1"/>
  <c r="T137" i="1"/>
  <c r="T72" i="1"/>
  <c r="X54" i="1"/>
  <c r="T149" i="1"/>
  <c r="U189" i="1"/>
  <c r="U190" i="1" s="1"/>
  <c r="U200" i="1" s="1"/>
  <c r="Y54" i="1"/>
  <c r="Y56" i="1" s="1"/>
  <c r="T39" i="1"/>
  <c r="T57" i="1" s="1"/>
  <c r="M28" i="26"/>
  <c r="U28" i="26"/>
  <c r="AC28" i="26"/>
  <c r="AK28" i="26"/>
  <c r="AS28" i="26"/>
  <c r="BA28" i="26"/>
  <c r="BI28" i="26"/>
  <c r="BQ28" i="26"/>
  <c r="BY28" i="26"/>
  <c r="CG28" i="26"/>
  <c r="F28" i="26"/>
  <c r="N28" i="26"/>
  <c r="V28" i="26"/>
  <c r="AD28" i="26"/>
  <c r="AL28" i="26"/>
  <c r="AT28" i="26"/>
  <c r="BB28" i="26"/>
  <c r="BJ28" i="26"/>
  <c r="BR28" i="26"/>
  <c r="BZ28" i="26"/>
  <c r="CH28" i="26"/>
  <c r="G28" i="26"/>
  <c r="O28" i="26"/>
  <c r="W28" i="26"/>
  <c r="AE28" i="26"/>
  <c r="AM28" i="26"/>
  <c r="AU28" i="26"/>
  <c r="BC28" i="26"/>
  <c r="BK28" i="26"/>
  <c r="BS28" i="26"/>
  <c r="CA28" i="26"/>
  <c r="CI28" i="26"/>
  <c r="L28" i="26"/>
  <c r="Z28" i="26"/>
  <c r="AN28" i="26"/>
  <c r="AY28" i="26"/>
  <c r="BM28" i="26"/>
  <c r="BX28" i="26"/>
  <c r="Q28" i="26"/>
  <c r="AF28" i="26"/>
  <c r="AR28" i="26"/>
  <c r="BG28" i="26"/>
  <c r="BV28" i="26"/>
  <c r="CK28" i="26"/>
  <c r="R28" i="26"/>
  <c r="AG28" i="26"/>
  <c r="AV28" i="26"/>
  <c r="BH28" i="26"/>
  <c r="BW28" i="26"/>
  <c r="S28" i="26"/>
  <c r="AH28" i="26"/>
  <c r="AW28" i="26"/>
  <c r="BL28" i="26"/>
  <c r="CB28" i="26"/>
  <c r="H28" i="26"/>
  <c r="T28" i="26"/>
  <c r="AI28" i="26"/>
  <c r="AX28" i="26"/>
  <c r="BN28" i="26"/>
  <c r="CC28" i="26"/>
  <c r="I28" i="26"/>
  <c r="X28" i="26"/>
  <c r="AJ28" i="26"/>
  <c r="AZ28" i="26"/>
  <c r="BO28" i="26"/>
  <c r="CD28" i="26"/>
  <c r="Y28" i="26"/>
  <c r="BF28" i="26"/>
  <c r="AP28" i="26"/>
  <c r="AQ28" i="26"/>
  <c r="CF28" i="26"/>
  <c r="CJ28" i="26"/>
  <c r="P28" i="26"/>
  <c r="AA28" i="26"/>
  <c r="BP28" i="26"/>
  <c r="AO28" i="26"/>
  <c r="CE28" i="26"/>
  <c r="J28" i="26"/>
  <c r="K28" i="26"/>
  <c r="AB28" i="26"/>
  <c r="BT28" i="26"/>
  <c r="BU28" i="26"/>
  <c r="BD28" i="26"/>
  <c r="BE28" i="26"/>
  <c r="I27" i="26"/>
  <c r="Q27" i="26"/>
  <c r="Y27" i="26"/>
  <c r="AG27" i="26"/>
  <c r="AO27" i="26"/>
  <c r="AW27" i="26"/>
  <c r="BE27" i="26"/>
  <c r="BM27" i="26"/>
  <c r="BU27" i="26"/>
  <c r="CC27" i="26"/>
  <c r="CK27" i="26"/>
  <c r="J27" i="26"/>
  <c r="R27" i="26"/>
  <c r="Z27" i="26"/>
  <c r="AH27" i="26"/>
  <c r="AP27" i="26"/>
  <c r="AX27" i="26"/>
  <c r="BF27" i="26"/>
  <c r="BN27" i="26"/>
  <c r="BV27" i="26"/>
  <c r="CD27" i="26"/>
  <c r="K27" i="26"/>
  <c r="S27" i="26"/>
  <c r="AA27" i="26"/>
  <c r="AI27" i="26"/>
  <c r="AQ27" i="26"/>
  <c r="AY27" i="26"/>
  <c r="BG27" i="26"/>
  <c r="BO27" i="26"/>
  <c r="BW27" i="26"/>
  <c r="CE27" i="26"/>
  <c r="G27" i="26"/>
  <c r="U27" i="26"/>
  <c r="AF27" i="26"/>
  <c r="AT27" i="26"/>
  <c r="BH27" i="26"/>
  <c r="BS27" i="26"/>
  <c r="CG27" i="26"/>
  <c r="M27" i="26"/>
  <c r="AB27" i="26"/>
  <c r="AN27" i="26"/>
  <c r="BC27" i="26"/>
  <c r="BR27" i="26"/>
  <c r="CH27" i="26"/>
  <c r="N27" i="26"/>
  <c r="AC27" i="26"/>
  <c r="AR27" i="26"/>
  <c r="BD27" i="26"/>
  <c r="BT27" i="26"/>
  <c r="CI27" i="26"/>
  <c r="O27" i="26"/>
  <c r="AD27" i="26"/>
  <c r="AS27" i="26"/>
  <c r="BI27" i="26"/>
  <c r="BX27" i="26"/>
  <c r="CJ27" i="26"/>
  <c r="P27" i="26"/>
  <c r="AE27" i="26"/>
  <c r="AU27" i="26"/>
  <c r="BJ27" i="26"/>
  <c r="BY27" i="26"/>
  <c r="T27" i="26"/>
  <c r="AJ27" i="26"/>
  <c r="AV27" i="26"/>
  <c r="BK27" i="26"/>
  <c r="BZ27" i="26"/>
  <c r="X27" i="26"/>
  <c r="BP27" i="26"/>
  <c r="CF27" i="26"/>
  <c r="L27" i="26"/>
  <c r="BB27" i="26"/>
  <c r="BL27" i="26"/>
  <c r="AK27" i="26"/>
  <c r="BQ27" i="26"/>
  <c r="AM27" i="26"/>
  <c r="H27" i="26"/>
  <c r="W27" i="26"/>
  <c r="AL27" i="26"/>
  <c r="CA27" i="26"/>
  <c r="F27" i="26"/>
  <c r="CB27" i="26"/>
  <c r="AZ27" i="26"/>
  <c r="BA27" i="26"/>
  <c r="V27" i="26"/>
  <c r="I18" i="26"/>
  <c r="Q18" i="26"/>
  <c r="Y18" i="26"/>
  <c r="AG18" i="26"/>
  <c r="AO18" i="26"/>
  <c r="AW18" i="26"/>
  <c r="BE18" i="26"/>
  <c r="BM18" i="26"/>
  <c r="BU18" i="26"/>
  <c r="CC18" i="26"/>
  <c r="CK18" i="26"/>
  <c r="K18" i="26"/>
  <c r="T18" i="26"/>
  <c r="AC18" i="26"/>
  <c r="AL18" i="26"/>
  <c r="AU18" i="26"/>
  <c r="BD18" i="26"/>
  <c r="BN18" i="26"/>
  <c r="BW18" i="26"/>
  <c r="CF18" i="26"/>
  <c r="L18" i="26"/>
  <c r="U18" i="26"/>
  <c r="AD18" i="26"/>
  <c r="AM18" i="26"/>
  <c r="AV18" i="26"/>
  <c r="BF18" i="26"/>
  <c r="BO18" i="26"/>
  <c r="BX18" i="26"/>
  <c r="CG18" i="26"/>
  <c r="M18" i="26"/>
  <c r="V18" i="26"/>
  <c r="AE18" i="26"/>
  <c r="AN18" i="26"/>
  <c r="AX18" i="26"/>
  <c r="BG18" i="26"/>
  <c r="BP18" i="26"/>
  <c r="BY18" i="26"/>
  <c r="CH18" i="26"/>
  <c r="R18" i="26"/>
  <c r="AH18" i="26"/>
  <c r="AT18" i="26"/>
  <c r="BJ18" i="26"/>
  <c r="BZ18" i="26"/>
  <c r="F18" i="26"/>
  <c r="S18" i="26"/>
  <c r="AI18" i="26"/>
  <c r="AY18" i="26"/>
  <c r="BK18" i="26"/>
  <c r="CA18" i="26"/>
  <c r="G18" i="26"/>
  <c r="W18" i="26"/>
  <c r="AJ18" i="26"/>
  <c r="AZ18" i="26"/>
  <c r="BL18" i="26"/>
  <c r="CB18" i="26"/>
  <c r="P18" i="26"/>
  <c r="AQ18" i="26"/>
  <c r="BQ18" i="26"/>
  <c r="CJ18" i="26"/>
  <c r="X18" i="26"/>
  <c r="AR18" i="26"/>
  <c r="BR18" i="26"/>
  <c r="Z18" i="26"/>
  <c r="AS18" i="26"/>
  <c r="BS18" i="26"/>
  <c r="AB18" i="26"/>
  <c r="BI18" i="26"/>
  <c r="AF18" i="26"/>
  <c r="BT18" i="26"/>
  <c r="O18" i="26"/>
  <c r="BV18" i="26"/>
  <c r="AA18" i="26"/>
  <c r="CD18" i="26"/>
  <c r="AK18" i="26"/>
  <c r="CE18" i="26"/>
  <c r="AP18" i="26"/>
  <c r="CI18" i="26"/>
  <c r="BA18" i="26"/>
  <c r="J18" i="26"/>
  <c r="N18" i="26"/>
  <c r="BC18" i="26"/>
  <c r="BH18" i="26"/>
  <c r="H18" i="26"/>
  <c r="BB18" i="26"/>
  <c r="I33" i="26"/>
  <c r="Q33" i="26"/>
  <c r="Y33" i="26"/>
  <c r="AG33" i="26"/>
  <c r="AO33" i="26"/>
  <c r="AW33" i="26"/>
  <c r="BE33" i="26"/>
  <c r="BM33" i="26"/>
  <c r="BU33" i="26"/>
  <c r="CC33" i="26"/>
  <c r="CK33" i="26"/>
  <c r="J33" i="26"/>
  <c r="R33" i="26"/>
  <c r="Z33" i="26"/>
  <c r="AH33" i="26"/>
  <c r="AP33" i="26"/>
  <c r="AX33" i="26"/>
  <c r="BF33" i="26"/>
  <c r="BN33" i="26"/>
  <c r="BV33" i="26"/>
  <c r="CD33" i="26"/>
  <c r="K33" i="26"/>
  <c r="S33" i="26"/>
  <c r="AA33" i="26"/>
  <c r="AI33" i="26"/>
  <c r="AQ33" i="26"/>
  <c r="AY33" i="26"/>
  <c r="BG33" i="26"/>
  <c r="BO33" i="26"/>
  <c r="BW33" i="26"/>
  <c r="CE33" i="26"/>
  <c r="O33" i="26"/>
  <c r="AC33" i="26"/>
  <c r="AN33" i="26"/>
  <c r="BB33" i="26"/>
  <c r="BP33" i="26"/>
  <c r="CA33" i="26"/>
  <c r="F33" i="26"/>
  <c r="U33" i="26"/>
  <c r="AJ33" i="26"/>
  <c r="AV33" i="26"/>
  <c r="BK33" i="26"/>
  <c r="G33" i="26"/>
  <c r="V33" i="26"/>
  <c r="AK33" i="26"/>
  <c r="AZ33" i="26"/>
  <c r="H33" i="26"/>
  <c r="W33" i="26"/>
  <c r="AL33" i="26"/>
  <c r="BA33" i="26"/>
  <c r="BQ33" i="26"/>
  <c r="CF33" i="26"/>
  <c r="L33" i="26"/>
  <c r="X33" i="26"/>
  <c r="AM33" i="26"/>
  <c r="BC33" i="26"/>
  <c r="BR33" i="26"/>
  <c r="CG33" i="26"/>
  <c r="M33" i="26"/>
  <c r="AB33" i="26"/>
  <c r="AR33" i="26"/>
  <c r="BD33" i="26"/>
  <c r="BS33" i="26"/>
  <c r="CH33" i="26"/>
  <c r="AE33" i="26"/>
  <c r="BL33" i="26"/>
  <c r="BZ33" i="26"/>
  <c r="BH33" i="26"/>
  <c r="BI33" i="26"/>
  <c r="BJ33" i="26"/>
  <c r="AF33" i="26"/>
  <c r="BT33" i="26"/>
  <c r="BY33" i="26"/>
  <c r="AU33" i="26"/>
  <c r="P33" i="26"/>
  <c r="T33" i="26"/>
  <c r="AS33" i="26"/>
  <c r="BX33" i="26"/>
  <c r="AT33" i="26"/>
  <c r="N33" i="26"/>
  <c r="CB33" i="26"/>
  <c r="CI33" i="26"/>
  <c r="AD33" i="26"/>
  <c r="CJ33" i="26"/>
  <c r="M32" i="26"/>
  <c r="U32" i="26"/>
  <c r="AC32" i="26"/>
  <c r="AK32" i="26"/>
  <c r="AS32" i="26"/>
  <c r="BA32" i="26"/>
  <c r="BI32" i="26"/>
  <c r="BQ32" i="26"/>
  <c r="BY32" i="26"/>
  <c r="CG32" i="26"/>
  <c r="F32" i="26"/>
  <c r="N32" i="26"/>
  <c r="V32" i="26"/>
  <c r="AD32" i="26"/>
  <c r="AL32" i="26"/>
  <c r="AT32" i="26"/>
  <c r="BB32" i="26"/>
  <c r="BJ32" i="26"/>
  <c r="BR32" i="26"/>
  <c r="BZ32" i="26"/>
  <c r="CH32" i="26"/>
  <c r="G32" i="26"/>
  <c r="O32" i="26"/>
  <c r="W32" i="26"/>
  <c r="AE32" i="26"/>
  <c r="AM32" i="26"/>
  <c r="AU32" i="26"/>
  <c r="BC32" i="26"/>
  <c r="BK32" i="26"/>
  <c r="BS32" i="26"/>
  <c r="CA32" i="26"/>
  <c r="CI32" i="26"/>
  <c r="J32" i="26"/>
  <c r="X32" i="26"/>
  <c r="AI32" i="26"/>
  <c r="AW32" i="26"/>
  <c r="BH32" i="26"/>
  <c r="BV32" i="26"/>
  <c r="CJ32" i="26"/>
  <c r="Q32" i="26"/>
  <c r="AF32" i="26"/>
  <c r="AR32" i="26"/>
  <c r="BG32" i="26"/>
  <c r="BW32" i="26"/>
  <c r="R32" i="26"/>
  <c r="AG32" i="26"/>
  <c r="AV32" i="26"/>
  <c r="BL32" i="26"/>
  <c r="BX32" i="26"/>
  <c r="S32" i="26"/>
  <c r="AH32" i="26"/>
  <c r="AX32" i="26"/>
  <c r="BM32" i="26"/>
  <c r="CB32" i="26"/>
  <c r="H32" i="26"/>
  <c r="T32" i="26"/>
  <c r="AJ32" i="26"/>
  <c r="AY32" i="26"/>
  <c r="BN32" i="26"/>
  <c r="CC32" i="26"/>
  <c r="I32" i="26"/>
  <c r="Y32" i="26"/>
  <c r="AN32" i="26"/>
  <c r="AZ32" i="26"/>
  <c r="BO32" i="26"/>
  <c r="CD32" i="26"/>
  <c r="AO32" i="26"/>
  <c r="BU32" i="26"/>
  <c r="BE32" i="26"/>
  <c r="Z32" i="26"/>
  <c r="AA32" i="26"/>
  <c r="BT32" i="26"/>
  <c r="AP32" i="26"/>
  <c r="CE32" i="26"/>
  <c r="L32" i="26"/>
  <c r="CK32" i="26"/>
  <c r="P32" i="26"/>
  <c r="K32" i="26"/>
  <c r="AQ32" i="26"/>
  <c r="CF32" i="26"/>
  <c r="BD32" i="26"/>
  <c r="BF32" i="26"/>
  <c r="BP32" i="26"/>
  <c r="AB32" i="26"/>
  <c r="J24" i="26"/>
  <c r="R24" i="26"/>
  <c r="Z24" i="26"/>
  <c r="AH24" i="26"/>
  <c r="AP24" i="26"/>
  <c r="AX24" i="26"/>
  <c r="BF24" i="26"/>
  <c r="K24" i="26"/>
  <c r="S24" i="26"/>
  <c r="AA24" i="26"/>
  <c r="AI24" i="26"/>
  <c r="AQ24" i="26"/>
  <c r="AY24" i="26"/>
  <c r="BG24" i="26"/>
  <c r="BO24" i="26"/>
  <c r="BW24" i="26"/>
  <c r="CE24" i="26"/>
  <c r="L24" i="26"/>
  <c r="T24" i="26"/>
  <c r="AB24" i="26"/>
  <c r="AJ24" i="26"/>
  <c r="AR24" i="26"/>
  <c r="AZ24" i="26"/>
  <c r="BH24" i="26"/>
  <c r="BP24" i="26"/>
  <c r="BX24" i="26"/>
  <c r="CF24" i="26"/>
  <c r="H24" i="26"/>
  <c r="V24" i="26"/>
  <c r="AG24" i="26"/>
  <c r="AU24" i="26"/>
  <c r="BI24" i="26"/>
  <c r="BS24" i="26"/>
  <c r="CC24" i="26"/>
  <c r="I24" i="26"/>
  <c r="W24" i="26"/>
  <c r="AK24" i="26"/>
  <c r="AV24" i="26"/>
  <c r="BJ24" i="26"/>
  <c r="BT24" i="26"/>
  <c r="CD24" i="26"/>
  <c r="M24" i="26"/>
  <c r="X24" i="26"/>
  <c r="AL24" i="26"/>
  <c r="AW24" i="26"/>
  <c r="BK24" i="26"/>
  <c r="BU24" i="26"/>
  <c r="CG24" i="26"/>
  <c r="Y24" i="26"/>
  <c r="AS24" i="26"/>
  <c r="BM24" i="26"/>
  <c r="CB24" i="26"/>
  <c r="F24" i="26"/>
  <c r="G24" i="26"/>
  <c r="AE24" i="26"/>
  <c r="BC24" i="26"/>
  <c r="BY24" i="26"/>
  <c r="N24" i="26"/>
  <c r="AF24" i="26"/>
  <c r="BD24" i="26"/>
  <c r="BZ24" i="26"/>
  <c r="O24" i="26"/>
  <c r="AM24" i="26"/>
  <c r="BE24" i="26"/>
  <c r="CA24" i="26"/>
  <c r="P24" i="26"/>
  <c r="AN24" i="26"/>
  <c r="BL24" i="26"/>
  <c r="CH24" i="26"/>
  <c r="Q24" i="26"/>
  <c r="AO24" i="26"/>
  <c r="BN24" i="26"/>
  <c r="CI24" i="26"/>
  <c r="BR24" i="26"/>
  <c r="AT24" i="26"/>
  <c r="BB24" i="26"/>
  <c r="BQ24" i="26"/>
  <c r="U24" i="26"/>
  <c r="BV24" i="26"/>
  <c r="AD24" i="26"/>
  <c r="AC24" i="26"/>
  <c r="CJ24" i="26"/>
  <c r="CK24" i="26"/>
  <c r="BA24" i="26"/>
  <c r="I16" i="26"/>
  <c r="Q16" i="26"/>
  <c r="Y16" i="26"/>
  <c r="AG16" i="26"/>
  <c r="AO16" i="26"/>
  <c r="AW16" i="26"/>
  <c r="BE16" i="26"/>
  <c r="BM16" i="26"/>
  <c r="BU16" i="26"/>
  <c r="CC16" i="26"/>
  <c r="CK16" i="26"/>
  <c r="J16" i="26"/>
  <c r="R16" i="26"/>
  <c r="Z16" i="26"/>
  <c r="AH16" i="26"/>
  <c r="AP16" i="26"/>
  <c r="AX16" i="26"/>
  <c r="BF16" i="26"/>
  <c r="BN16" i="26"/>
  <c r="BV16" i="26"/>
  <c r="CD16" i="26"/>
  <c r="O16" i="26"/>
  <c r="AA16" i="26"/>
  <c r="AK16" i="26"/>
  <c r="AU16" i="26"/>
  <c r="BG16" i="26"/>
  <c r="BQ16" i="26"/>
  <c r="CA16" i="26"/>
  <c r="F16" i="26"/>
  <c r="P16" i="26"/>
  <c r="AB16" i="26"/>
  <c r="AL16" i="26"/>
  <c r="AV16" i="26"/>
  <c r="BH16" i="26"/>
  <c r="BR16" i="26"/>
  <c r="CB16" i="26"/>
  <c r="G16" i="26"/>
  <c r="S16" i="26"/>
  <c r="AC16" i="26"/>
  <c r="AM16" i="26"/>
  <c r="AY16" i="26"/>
  <c r="BI16" i="26"/>
  <c r="BS16" i="26"/>
  <c r="CE16" i="26"/>
  <c r="H16" i="26"/>
  <c r="W16" i="26"/>
  <c r="AQ16" i="26"/>
  <c r="BD16" i="26"/>
  <c r="BX16" i="26"/>
  <c r="K16" i="26"/>
  <c r="X16" i="26"/>
  <c r="AR16" i="26"/>
  <c r="BJ16" i="26"/>
  <c r="BY16" i="26"/>
  <c r="L16" i="26"/>
  <c r="AD16" i="26"/>
  <c r="AS16" i="26"/>
  <c r="BK16" i="26"/>
  <c r="BZ16" i="26"/>
  <c r="AF16" i="26"/>
  <c r="BC16" i="26"/>
  <c r="CH16" i="26"/>
  <c r="AI16" i="26"/>
  <c r="BL16" i="26"/>
  <c r="CI16" i="26"/>
  <c r="M16" i="26"/>
  <c r="AJ16" i="26"/>
  <c r="BO16" i="26"/>
  <c r="CJ16" i="26"/>
  <c r="AE16" i="26"/>
  <c r="BW16" i="26"/>
  <c r="AN16" i="26"/>
  <c r="CF16" i="26"/>
  <c r="U16" i="26"/>
  <c r="CG16" i="26"/>
  <c r="V16" i="26"/>
  <c r="AT16" i="26"/>
  <c r="AZ16" i="26"/>
  <c r="BA16" i="26"/>
  <c r="T16" i="26"/>
  <c r="BT16" i="26"/>
  <c r="BB16" i="26"/>
  <c r="BP16" i="26"/>
  <c r="N16" i="26"/>
  <c r="M17" i="26"/>
  <c r="U17" i="26"/>
  <c r="AC17" i="26"/>
  <c r="AK17" i="26"/>
  <c r="AS17" i="26"/>
  <c r="BA17" i="26"/>
  <c r="BI17" i="26"/>
  <c r="BQ17" i="26"/>
  <c r="BY17" i="26"/>
  <c r="CG17" i="26"/>
  <c r="F17" i="26"/>
  <c r="N17" i="26"/>
  <c r="V17" i="26"/>
  <c r="AD17" i="26"/>
  <c r="AL17" i="26"/>
  <c r="AT17" i="26"/>
  <c r="G17" i="26"/>
  <c r="Q17" i="26"/>
  <c r="AA17" i="26"/>
  <c r="AM17" i="26"/>
  <c r="AW17" i="26"/>
  <c r="BF17" i="26"/>
  <c r="BO17" i="26"/>
  <c r="BX17" i="26"/>
  <c r="CH17" i="26"/>
  <c r="H17" i="26"/>
  <c r="R17" i="26"/>
  <c r="AB17" i="26"/>
  <c r="AN17" i="26"/>
  <c r="AX17" i="26"/>
  <c r="BG17" i="26"/>
  <c r="BP17" i="26"/>
  <c r="BZ17" i="26"/>
  <c r="CI17" i="26"/>
  <c r="I17" i="26"/>
  <c r="S17" i="26"/>
  <c r="AE17" i="26"/>
  <c r="AO17" i="26"/>
  <c r="AY17" i="26"/>
  <c r="BH17" i="26"/>
  <c r="BR17" i="26"/>
  <c r="CA17" i="26"/>
  <c r="CJ17" i="26"/>
  <c r="J17" i="26"/>
  <c r="Y17" i="26"/>
  <c r="AQ17" i="26"/>
  <c r="BE17" i="26"/>
  <c r="BU17" i="26"/>
  <c r="CK17" i="26"/>
  <c r="K17" i="26"/>
  <c r="Z17" i="26"/>
  <c r="AR17" i="26"/>
  <c r="BJ17" i="26"/>
  <c r="BV17" i="26"/>
  <c r="L17" i="26"/>
  <c r="AF17" i="26"/>
  <c r="AU17" i="26"/>
  <c r="BK17" i="26"/>
  <c r="BW17" i="26"/>
  <c r="AG17" i="26"/>
  <c r="BC17" i="26"/>
  <c r="CC17" i="26"/>
  <c r="AH17" i="26"/>
  <c r="BD17" i="26"/>
  <c r="CD17" i="26"/>
  <c r="AI17" i="26"/>
  <c r="BL17" i="26"/>
  <c r="CE17" i="26"/>
  <c r="AJ17" i="26"/>
  <c r="BT17" i="26"/>
  <c r="AP17" i="26"/>
  <c r="CB17" i="26"/>
  <c r="BB17" i="26"/>
  <c r="O17" i="26"/>
  <c r="BM17" i="26"/>
  <c r="P17" i="26"/>
  <c r="BN17" i="26"/>
  <c r="T17" i="26"/>
  <c r="BS17" i="26"/>
  <c r="W17" i="26"/>
  <c r="CF17" i="26"/>
  <c r="AV17" i="26"/>
  <c r="AZ17" i="26"/>
  <c r="X17" i="26"/>
  <c r="I31" i="26"/>
  <c r="Q31" i="26"/>
  <c r="Y31" i="26"/>
  <c r="AG31" i="26"/>
  <c r="AO31" i="26"/>
  <c r="AW31" i="26"/>
  <c r="BE31" i="26"/>
  <c r="BM31" i="26"/>
  <c r="BU31" i="26"/>
  <c r="CC31" i="26"/>
  <c r="CK31" i="26"/>
  <c r="J31" i="26"/>
  <c r="R31" i="26"/>
  <c r="Z31" i="26"/>
  <c r="AH31" i="26"/>
  <c r="AP31" i="26"/>
  <c r="AX31" i="26"/>
  <c r="BF31" i="26"/>
  <c r="BN31" i="26"/>
  <c r="BV31" i="26"/>
  <c r="CD31" i="26"/>
  <c r="K31" i="26"/>
  <c r="S31" i="26"/>
  <c r="AA31" i="26"/>
  <c r="AI31" i="26"/>
  <c r="AQ31" i="26"/>
  <c r="AY31" i="26"/>
  <c r="BG31" i="26"/>
  <c r="BO31" i="26"/>
  <c r="BW31" i="26"/>
  <c r="CE31" i="26"/>
  <c r="P31" i="26"/>
  <c r="AD31" i="26"/>
  <c r="AR31" i="26"/>
  <c r="BC31" i="26"/>
  <c r="BQ31" i="26"/>
  <c r="CB31" i="26"/>
  <c r="M31" i="26"/>
  <c r="AB31" i="26"/>
  <c r="AN31" i="26"/>
  <c r="BD31" i="26"/>
  <c r="BS31" i="26"/>
  <c r="CH31" i="26"/>
  <c r="N31" i="26"/>
  <c r="AC31" i="26"/>
  <c r="AS31" i="26"/>
  <c r="BH31" i="26"/>
  <c r="BT31" i="26"/>
  <c r="CI31" i="26"/>
  <c r="O31" i="26"/>
  <c r="AE31" i="26"/>
  <c r="AT31" i="26"/>
  <c r="BI31" i="26"/>
  <c r="BX31" i="26"/>
  <c r="CJ31" i="26"/>
  <c r="T31" i="26"/>
  <c r="AF31" i="26"/>
  <c r="AU31" i="26"/>
  <c r="BJ31" i="26"/>
  <c r="BY31" i="26"/>
  <c r="F31" i="26"/>
  <c r="U31" i="26"/>
  <c r="AJ31" i="26"/>
  <c r="AV31" i="26"/>
  <c r="BK31" i="26"/>
  <c r="BZ31" i="26"/>
  <c r="G31" i="26"/>
  <c r="AM31" i="26"/>
  <c r="CF31" i="26"/>
  <c r="W31" i="26"/>
  <c r="BP31" i="26"/>
  <c r="AK31" i="26"/>
  <c r="CA31" i="26"/>
  <c r="H31" i="26"/>
  <c r="AZ31" i="26"/>
  <c r="CG31" i="26"/>
  <c r="V31" i="26"/>
  <c r="X31" i="26"/>
  <c r="BR31" i="26"/>
  <c r="L31" i="26"/>
  <c r="BA31" i="26"/>
  <c r="BB31" i="26"/>
  <c r="BL31" i="26"/>
  <c r="AL31" i="26"/>
  <c r="I23" i="26"/>
  <c r="Q23" i="26"/>
  <c r="Y23" i="26"/>
  <c r="AG23" i="26"/>
  <c r="AO23" i="26"/>
  <c r="J23" i="26"/>
  <c r="S23" i="26"/>
  <c r="AB23" i="26"/>
  <c r="AK23" i="26"/>
  <c r="AT23" i="26"/>
  <c r="BB23" i="26"/>
  <c r="BJ23" i="26"/>
  <c r="BR23" i="26"/>
  <c r="BZ23" i="26"/>
  <c r="CH23" i="26"/>
  <c r="K23" i="26"/>
  <c r="T23" i="26"/>
  <c r="AC23" i="26"/>
  <c r="AL23" i="26"/>
  <c r="AU23" i="26"/>
  <c r="BC23" i="26"/>
  <c r="BK23" i="26"/>
  <c r="BS23" i="26"/>
  <c r="CA23" i="26"/>
  <c r="CI23" i="26"/>
  <c r="L23" i="26"/>
  <c r="U23" i="26"/>
  <c r="AD23" i="26"/>
  <c r="AM23" i="26"/>
  <c r="AV23" i="26"/>
  <c r="BD23" i="26"/>
  <c r="BL23" i="26"/>
  <c r="BT23" i="26"/>
  <c r="CB23" i="26"/>
  <c r="CJ23" i="26"/>
  <c r="M23" i="26"/>
  <c r="Z23" i="26"/>
  <c r="AP23" i="26"/>
  <c r="BA23" i="26"/>
  <c r="BO23" i="26"/>
  <c r="CC23" i="26"/>
  <c r="N23" i="26"/>
  <c r="AA23" i="26"/>
  <c r="AQ23" i="26"/>
  <c r="BE23" i="26"/>
  <c r="BP23" i="26"/>
  <c r="CD23" i="26"/>
  <c r="O23" i="26"/>
  <c r="AE23" i="26"/>
  <c r="AR23" i="26"/>
  <c r="BF23" i="26"/>
  <c r="BQ23" i="26"/>
  <c r="CE23" i="26"/>
  <c r="W23" i="26"/>
  <c r="AW23" i="26"/>
  <c r="BN23" i="26"/>
  <c r="CK23" i="26"/>
  <c r="X23" i="26"/>
  <c r="AX23" i="26"/>
  <c r="BU23" i="26"/>
  <c r="F23" i="26"/>
  <c r="AI23" i="26"/>
  <c r="BI23" i="26"/>
  <c r="G23" i="26"/>
  <c r="AJ23" i="26"/>
  <c r="BM23" i="26"/>
  <c r="H23" i="26"/>
  <c r="AN23" i="26"/>
  <c r="BV23" i="26"/>
  <c r="P23" i="26"/>
  <c r="AS23" i="26"/>
  <c r="BW23" i="26"/>
  <c r="R23" i="26"/>
  <c r="AY23" i="26"/>
  <c r="BX23" i="26"/>
  <c r="V23" i="26"/>
  <c r="CG23" i="26"/>
  <c r="BG23" i="26"/>
  <c r="BH23" i="26"/>
  <c r="AF23" i="26"/>
  <c r="CF23" i="26"/>
  <c r="AH23" i="26"/>
  <c r="AZ23" i="26"/>
  <c r="BY23" i="26"/>
  <c r="M15" i="26"/>
  <c r="U15" i="26"/>
  <c r="AC15" i="26"/>
  <c r="AK15" i="26"/>
  <c r="AS15" i="26"/>
  <c r="BA15" i="26"/>
  <c r="BI15" i="26"/>
  <c r="BQ15" i="26"/>
  <c r="BY15" i="26"/>
  <c r="CG15" i="26"/>
  <c r="F15" i="26"/>
  <c r="N15" i="26"/>
  <c r="V15" i="26"/>
  <c r="AD15" i="26"/>
  <c r="AL15" i="26"/>
  <c r="AT15" i="26"/>
  <c r="BB15" i="26"/>
  <c r="BJ15" i="26"/>
  <c r="BR15" i="26"/>
  <c r="BZ15" i="26"/>
  <c r="CH15" i="26"/>
  <c r="O15" i="26"/>
  <c r="Y15" i="26"/>
  <c r="AI15" i="26"/>
  <c r="AU15" i="26"/>
  <c r="BE15" i="26"/>
  <c r="BO15" i="26"/>
  <c r="CA15" i="26"/>
  <c r="CK15" i="26"/>
  <c r="P15" i="26"/>
  <c r="Z15" i="26"/>
  <c r="AJ15" i="26"/>
  <c r="AV15" i="26"/>
  <c r="BF15" i="26"/>
  <c r="BP15" i="26"/>
  <c r="CB15" i="26"/>
  <c r="G15" i="26"/>
  <c r="Q15" i="26"/>
  <c r="AA15" i="26"/>
  <c r="AM15" i="26"/>
  <c r="AW15" i="26"/>
  <c r="BG15" i="26"/>
  <c r="BS15" i="26"/>
  <c r="CC15" i="26"/>
  <c r="H15" i="26"/>
  <c r="W15" i="26"/>
  <c r="AO15" i="26"/>
  <c r="BD15" i="26"/>
  <c r="BV15" i="26"/>
  <c r="I15" i="26"/>
  <c r="X15" i="26"/>
  <c r="AP15" i="26"/>
  <c r="BH15" i="26"/>
  <c r="BW15" i="26"/>
  <c r="J15" i="26"/>
  <c r="AB15" i="26"/>
  <c r="AQ15" i="26"/>
  <c r="BK15" i="26"/>
  <c r="BX15" i="26"/>
  <c r="AG15" i="26"/>
  <c r="BL15" i="26"/>
  <c r="CI15" i="26"/>
  <c r="K15" i="26"/>
  <c r="AH15" i="26"/>
  <c r="BM15" i="26"/>
  <c r="CJ15" i="26"/>
  <c r="L15" i="26"/>
  <c r="AN15" i="26"/>
  <c r="BN15" i="26"/>
  <c r="AE15" i="26"/>
  <c r="BU15" i="26"/>
  <c r="AF15" i="26"/>
  <c r="CD15" i="26"/>
  <c r="AY15" i="26"/>
  <c r="AZ15" i="26"/>
  <c r="BC15" i="26"/>
  <c r="R15" i="26"/>
  <c r="BT15" i="26"/>
  <c r="S15" i="26"/>
  <c r="CE15" i="26"/>
  <c r="AR15" i="26"/>
  <c r="T15" i="26"/>
  <c r="AX15" i="26"/>
  <c r="CF15" i="26"/>
  <c r="M36" i="26"/>
  <c r="U36" i="26"/>
  <c r="AC36" i="26"/>
  <c r="AK36" i="26"/>
  <c r="AS36" i="26"/>
  <c r="BA36" i="26"/>
  <c r="BI36" i="26"/>
  <c r="N36" i="26"/>
  <c r="W36" i="26"/>
  <c r="AF36" i="26"/>
  <c r="AO36" i="26"/>
  <c r="AX36" i="26"/>
  <c r="BG36" i="26"/>
  <c r="BP36" i="26"/>
  <c r="BX36" i="26"/>
  <c r="CF36" i="26"/>
  <c r="G36" i="26"/>
  <c r="Q36" i="26"/>
  <c r="AA36" i="26"/>
  <c r="AL36" i="26"/>
  <c r="AV36" i="26"/>
  <c r="BF36" i="26"/>
  <c r="BQ36" i="26"/>
  <c r="BZ36" i="26"/>
  <c r="CI36" i="26"/>
  <c r="H36" i="26"/>
  <c r="R36" i="26"/>
  <c r="AB36" i="26"/>
  <c r="AM36" i="26"/>
  <c r="AW36" i="26"/>
  <c r="BH36" i="26"/>
  <c r="BR36" i="26"/>
  <c r="CA36" i="26"/>
  <c r="CJ36" i="26"/>
  <c r="I36" i="26"/>
  <c r="S36" i="26"/>
  <c r="AD36" i="26"/>
  <c r="AN36" i="26"/>
  <c r="AY36" i="26"/>
  <c r="BJ36" i="26"/>
  <c r="BS36" i="26"/>
  <c r="CB36" i="26"/>
  <c r="P36" i="26"/>
  <c r="AH36" i="26"/>
  <c r="AZ36" i="26"/>
  <c r="BN36" i="26"/>
  <c r="CD36" i="26"/>
  <c r="Y36" i="26"/>
  <c r="BV36" i="26"/>
  <c r="K36" i="26"/>
  <c r="BK36" i="26"/>
  <c r="AT36" i="26"/>
  <c r="BY36" i="26"/>
  <c r="AG36" i="26"/>
  <c r="BM36" i="26"/>
  <c r="CC36" i="26"/>
  <c r="T36" i="26"/>
  <c r="AI36" i="26"/>
  <c r="BB36" i="26"/>
  <c r="BO36" i="26"/>
  <c r="CE36" i="26"/>
  <c r="F36" i="26"/>
  <c r="AP36" i="26"/>
  <c r="BU36" i="26"/>
  <c r="J36" i="26"/>
  <c r="BE36" i="26"/>
  <c r="CK36" i="26"/>
  <c r="AR36" i="26"/>
  <c r="AE36" i="26"/>
  <c r="V36" i="26"/>
  <c r="AJ36" i="26"/>
  <c r="BC36" i="26"/>
  <c r="BT36" i="26"/>
  <c r="CG36" i="26"/>
  <c r="X36" i="26"/>
  <c r="BD36" i="26"/>
  <c r="CH36" i="26"/>
  <c r="AQ36" i="26"/>
  <c r="Z36" i="26"/>
  <c r="BW36" i="26"/>
  <c r="L36" i="26"/>
  <c r="BL36" i="26"/>
  <c r="O36" i="26"/>
  <c r="AU36" i="26"/>
  <c r="I35" i="26"/>
  <c r="Q35" i="26"/>
  <c r="Y35" i="26"/>
  <c r="AG35" i="26"/>
  <c r="AO35" i="26"/>
  <c r="AW35" i="26"/>
  <c r="BE35" i="26"/>
  <c r="BM35" i="26"/>
  <c r="BU35" i="26"/>
  <c r="CC35" i="26"/>
  <c r="CK35" i="26"/>
  <c r="J35" i="26"/>
  <c r="R35" i="26"/>
  <c r="Z35" i="26"/>
  <c r="AH35" i="26"/>
  <c r="AP35" i="26"/>
  <c r="AX35" i="26"/>
  <c r="BF35" i="26"/>
  <c r="BN35" i="26"/>
  <c r="BV35" i="26"/>
  <c r="CD35" i="26"/>
  <c r="N35" i="26"/>
  <c r="X35" i="26"/>
  <c r="AJ35" i="26"/>
  <c r="AT35" i="26"/>
  <c r="BD35" i="26"/>
  <c r="BP35" i="26"/>
  <c r="BZ35" i="26"/>
  <c r="CJ35" i="26"/>
  <c r="F35" i="26"/>
  <c r="S35" i="26"/>
  <c r="AD35" i="26"/>
  <c r="AQ35" i="26"/>
  <c r="BB35" i="26"/>
  <c r="BO35" i="26"/>
  <c r="CA35" i="26"/>
  <c r="G35" i="26"/>
  <c r="T35" i="26"/>
  <c r="AE35" i="26"/>
  <c r="AR35" i="26"/>
  <c r="BC35" i="26"/>
  <c r="BQ35" i="26"/>
  <c r="CB35" i="26"/>
  <c r="H35" i="26"/>
  <c r="U35" i="26"/>
  <c r="AF35" i="26"/>
  <c r="AS35" i="26"/>
  <c r="BG35" i="26"/>
  <c r="BR35" i="26"/>
  <c r="CE35" i="26"/>
  <c r="AA35" i="26"/>
  <c r="AU35" i="26"/>
  <c r="BK35" i="26"/>
  <c r="CG35" i="26"/>
  <c r="BT35" i="26"/>
  <c r="AK35" i="26"/>
  <c r="BA35" i="26"/>
  <c r="AL35" i="26"/>
  <c r="V35" i="26"/>
  <c r="BY35" i="26"/>
  <c r="W35" i="26"/>
  <c r="BJ35" i="26"/>
  <c r="CF35" i="26"/>
  <c r="K35" i="26"/>
  <c r="AB35" i="26"/>
  <c r="AV35" i="26"/>
  <c r="BL35" i="26"/>
  <c r="CH35" i="26"/>
  <c r="AI35" i="26"/>
  <c r="O35" i="26"/>
  <c r="P35" i="26"/>
  <c r="BX35" i="26"/>
  <c r="BI35" i="26"/>
  <c r="L35" i="26"/>
  <c r="AC35" i="26"/>
  <c r="AY35" i="26"/>
  <c r="BS35" i="26"/>
  <c r="CI35" i="26"/>
  <c r="M35" i="26"/>
  <c r="AZ35" i="26"/>
  <c r="BW35" i="26"/>
  <c r="BH35" i="26"/>
  <c r="AM35" i="26"/>
  <c r="AN35" i="26"/>
  <c r="M34" i="26"/>
  <c r="U34" i="26"/>
  <c r="AC34" i="26"/>
  <c r="AK34" i="26"/>
  <c r="AS34" i="26"/>
  <c r="BA34" i="26"/>
  <c r="BI34" i="26"/>
  <c r="BQ34" i="26"/>
  <c r="BY34" i="26"/>
  <c r="CG34" i="26"/>
  <c r="F34" i="26"/>
  <c r="N34" i="26"/>
  <c r="V34" i="26"/>
  <c r="AD34" i="26"/>
  <c r="AL34" i="26"/>
  <c r="AT34" i="26"/>
  <c r="BB34" i="26"/>
  <c r="BJ34" i="26"/>
  <c r="BR34" i="26"/>
  <c r="BZ34" i="26"/>
  <c r="CH34" i="26"/>
  <c r="G34" i="26"/>
  <c r="O34" i="26"/>
  <c r="W34" i="26"/>
  <c r="AE34" i="26"/>
  <c r="I34" i="26"/>
  <c r="T34" i="26"/>
  <c r="AH34" i="26"/>
  <c r="AR34" i="26"/>
  <c r="BD34" i="26"/>
  <c r="BN34" i="26"/>
  <c r="BX34" i="26"/>
  <c r="CJ34" i="26"/>
  <c r="L34" i="26"/>
  <c r="AA34" i="26"/>
  <c r="AO34" i="26"/>
  <c r="AZ34" i="26"/>
  <c r="BM34" i="26"/>
  <c r="CA34" i="26"/>
  <c r="P34" i="26"/>
  <c r="AB34" i="26"/>
  <c r="AP34" i="26"/>
  <c r="BC34" i="26"/>
  <c r="BO34" i="26"/>
  <c r="CB34" i="26"/>
  <c r="Q34" i="26"/>
  <c r="AF34" i="26"/>
  <c r="AQ34" i="26"/>
  <c r="BE34" i="26"/>
  <c r="BP34" i="26"/>
  <c r="CC34" i="26"/>
  <c r="H34" i="26"/>
  <c r="AG34" i="26"/>
  <c r="AX34" i="26"/>
  <c r="BT34" i="26"/>
  <c r="CK34" i="26"/>
  <c r="BH34" i="26"/>
  <c r="AU34" i="26"/>
  <c r="BK34" i="26"/>
  <c r="AV34" i="26"/>
  <c r="Z34" i="26"/>
  <c r="BS34" i="26"/>
  <c r="J34" i="26"/>
  <c r="AI34" i="26"/>
  <c r="AY34" i="26"/>
  <c r="BU34" i="26"/>
  <c r="AM34" i="26"/>
  <c r="BW34" i="26"/>
  <c r="AN34" i="26"/>
  <c r="X34" i="26"/>
  <c r="Y34" i="26"/>
  <c r="CF34" i="26"/>
  <c r="K34" i="26"/>
  <c r="AJ34" i="26"/>
  <c r="BF34" i="26"/>
  <c r="BV34" i="26"/>
  <c r="R34" i="26"/>
  <c r="BG34" i="26"/>
  <c r="S34" i="26"/>
  <c r="CD34" i="26"/>
  <c r="CE34" i="26"/>
  <c r="BL34" i="26"/>
  <c r="AW34" i="26"/>
  <c r="CI34" i="26"/>
  <c r="L38" i="26"/>
  <c r="T38" i="26"/>
  <c r="AB38" i="26"/>
  <c r="AJ38" i="26"/>
  <c r="AR38" i="26"/>
  <c r="AZ38" i="26"/>
  <c r="BH38" i="26"/>
  <c r="BP38" i="26"/>
  <c r="BX38" i="26"/>
  <c r="CF38" i="26"/>
  <c r="J38" i="26"/>
  <c r="S38" i="26"/>
  <c r="AC38" i="26"/>
  <c r="AL38" i="26"/>
  <c r="AU38" i="26"/>
  <c r="BD38" i="26"/>
  <c r="BM38" i="26"/>
  <c r="BV38" i="26"/>
  <c r="CE38" i="26"/>
  <c r="K38" i="26"/>
  <c r="U38" i="26"/>
  <c r="AD38" i="26"/>
  <c r="AM38" i="26"/>
  <c r="AV38" i="26"/>
  <c r="BE38" i="26"/>
  <c r="BN38" i="26"/>
  <c r="BW38" i="26"/>
  <c r="CG38" i="26"/>
  <c r="M38" i="26"/>
  <c r="X38" i="26"/>
  <c r="AI38" i="26"/>
  <c r="AW38" i="26"/>
  <c r="BI38" i="26"/>
  <c r="BT38" i="26"/>
  <c r="CH38" i="26"/>
  <c r="Y38" i="26"/>
  <c r="AK38" i="26"/>
  <c r="BJ38" i="26"/>
  <c r="BU38" i="26"/>
  <c r="P38" i="26"/>
  <c r="BA38" i="26"/>
  <c r="CK38" i="26"/>
  <c r="AE38" i="26"/>
  <c r="BO38" i="26"/>
  <c r="G38" i="26"/>
  <c r="AF38" i="26"/>
  <c r="BC38" i="26"/>
  <c r="H38" i="26"/>
  <c r="AS38" i="26"/>
  <c r="CC38" i="26"/>
  <c r="W38" i="26"/>
  <c r="AT38" i="26"/>
  <c r="BS38" i="26"/>
  <c r="CD38" i="26"/>
  <c r="N38" i="26"/>
  <c r="AX38" i="26"/>
  <c r="CI38" i="26"/>
  <c r="AA38" i="26"/>
  <c r="BL38" i="26"/>
  <c r="F38" i="26"/>
  <c r="AP38" i="26"/>
  <c r="CA38" i="26"/>
  <c r="AQ38" i="26"/>
  <c r="CB38" i="26"/>
  <c r="AG38" i="26"/>
  <c r="BR38" i="26"/>
  <c r="O38" i="26"/>
  <c r="Z38" i="26"/>
  <c r="AN38" i="26"/>
  <c r="AY38" i="26"/>
  <c r="BK38" i="26"/>
  <c r="BY38" i="26"/>
  <c r="CJ38" i="26"/>
  <c r="AO38" i="26"/>
  <c r="BZ38" i="26"/>
  <c r="Q38" i="26"/>
  <c r="BB38" i="26"/>
  <c r="R38" i="26"/>
  <c r="BQ38" i="26"/>
  <c r="V38" i="26"/>
  <c r="BF38" i="26"/>
  <c r="I38" i="26"/>
  <c r="AH38" i="26"/>
  <c r="BG38" i="26"/>
  <c r="M30" i="26"/>
  <c r="U30" i="26"/>
  <c r="AC30" i="26"/>
  <c r="AK30" i="26"/>
  <c r="AS30" i="26"/>
  <c r="BA30" i="26"/>
  <c r="BI30" i="26"/>
  <c r="BQ30" i="26"/>
  <c r="BY30" i="26"/>
  <c r="CG30" i="26"/>
  <c r="F30" i="26"/>
  <c r="N30" i="26"/>
  <c r="V30" i="26"/>
  <c r="AD30" i="26"/>
  <c r="AL30" i="26"/>
  <c r="AT30" i="26"/>
  <c r="BB30" i="26"/>
  <c r="BJ30" i="26"/>
  <c r="BR30" i="26"/>
  <c r="BZ30" i="26"/>
  <c r="CH30" i="26"/>
  <c r="G30" i="26"/>
  <c r="O30" i="26"/>
  <c r="W30" i="26"/>
  <c r="AE30" i="26"/>
  <c r="AM30" i="26"/>
  <c r="AU30" i="26"/>
  <c r="BC30" i="26"/>
  <c r="BK30" i="26"/>
  <c r="BS30" i="26"/>
  <c r="CA30" i="26"/>
  <c r="CI30" i="26"/>
  <c r="K30" i="26"/>
  <c r="Y30" i="26"/>
  <c r="AJ30" i="26"/>
  <c r="AX30" i="26"/>
  <c r="BL30" i="26"/>
  <c r="BW30" i="26"/>
  <c r="CK30" i="26"/>
  <c r="I30" i="26"/>
  <c r="X30" i="26"/>
  <c r="AN30" i="26"/>
  <c r="AZ30" i="26"/>
  <c r="BO30" i="26"/>
  <c r="CD30" i="26"/>
  <c r="J30" i="26"/>
  <c r="Z30" i="26"/>
  <c r="AO30" i="26"/>
  <c r="BD30" i="26"/>
  <c r="BP30" i="26"/>
  <c r="CE30" i="26"/>
  <c r="L30" i="26"/>
  <c r="AA30" i="26"/>
  <c r="AP30" i="26"/>
  <c r="BE30" i="26"/>
  <c r="BT30" i="26"/>
  <c r="CF30" i="26"/>
  <c r="P30" i="26"/>
  <c r="AB30" i="26"/>
  <c r="AQ30" i="26"/>
  <c r="BF30" i="26"/>
  <c r="BU30" i="26"/>
  <c r="CJ30" i="26"/>
  <c r="Q30" i="26"/>
  <c r="AF30" i="26"/>
  <c r="AR30" i="26"/>
  <c r="BG30" i="26"/>
  <c r="BV30" i="26"/>
  <c r="H30" i="26"/>
  <c r="AW30" i="26"/>
  <c r="AH30" i="26"/>
  <c r="AI30" i="26"/>
  <c r="CC30" i="26"/>
  <c r="R30" i="26"/>
  <c r="AY30" i="26"/>
  <c r="T30" i="26"/>
  <c r="AG30" i="26"/>
  <c r="S30" i="26"/>
  <c r="BH30" i="26"/>
  <c r="BM30" i="26"/>
  <c r="BN30" i="26"/>
  <c r="BX30" i="26"/>
  <c r="CB30" i="26"/>
  <c r="AV30" i="26"/>
  <c r="M22" i="26"/>
  <c r="U22" i="26"/>
  <c r="AC22" i="26"/>
  <c r="AK22" i="26"/>
  <c r="AS22" i="26"/>
  <c r="BA22" i="26"/>
  <c r="BI22" i="26"/>
  <c r="BQ22" i="26"/>
  <c r="BY22" i="26"/>
  <c r="CG22" i="26"/>
  <c r="K22" i="26"/>
  <c r="T22" i="26"/>
  <c r="AD22" i="26"/>
  <c r="AM22" i="26"/>
  <c r="AV22" i="26"/>
  <c r="BE22" i="26"/>
  <c r="BN22" i="26"/>
  <c r="BW22" i="26"/>
  <c r="CF22" i="26"/>
  <c r="L22" i="26"/>
  <c r="V22" i="26"/>
  <c r="AE22" i="26"/>
  <c r="AN22" i="26"/>
  <c r="AW22" i="26"/>
  <c r="BF22" i="26"/>
  <c r="BO22" i="26"/>
  <c r="BX22" i="26"/>
  <c r="CH22" i="26"/>
  <c r="N22" i="26"/>
  <c r="W22" i="26"/>
  <c r="AF22" i="26"/>
  <c r="AO22" i="26"/>
  <c r="AX22" i="26"/>
  <c r="BG22" i="26"/>
  <c r="BP22" i="26"/>
  <c r="BZ22" i="26"/>
  <c r="CI22" i="26"/>
  <c r="H22" i="26"/>
  <c r="X22" i="26"/>
  <c r="AJ22" i="26"/>
  <c r="AZ22" i="26"/>
  <c r="BM22" i="26"/>
  <c r="CC22" i="26"/>
  <c r="I22" i="26"/>
  <c r="Y22" i="26"/>
  <c r="AL22" i="26"/>
  <c r="BB22" i="26"/>
  <c r="BR22" i="26"/>
  <c r="CD22" i="26"/>
  <c r="J22" i="26"/>
  <c r="Z22" i="26"/>
  <c r="AP22" i="26"/>
  <c r="BC22" i="26"/>
  <c r="BS22" i="26"/>
  <c r="CE22" i="26"/>
  <c r="P22" i="26"/>
  <c r="AI22" i="26"/>
  <c r="BJ22" i="26"/>
  <c r="CJ22" i="26"/>
  <c r="Q22" i="26"/>
  <c r="AQ22" i="26"/>
  <c r="BK22" i="26"/>
  <c r="CK22" i="26"/>
  <c r="AA22" i="26"/>
  <c r="BD22" i="26"/>
  <c r="AB22" i="26"/>
  <c r="BH22" i="26"/>
  <c r="AG22" i="26"/>
  <c r="BL22" i="26"/>
  <c r="F22" i="26"/>
  <c r="AH22" i="26"/>
  <c r="BT22" i="26"/>
  <c r="G22" i="26"/>
  <c r="AR22" i="26"/>
  <c r="BU22" i="26"/>
  <c r="R22" i="26"/>
  <c r="AY22" i="26"/>
  <c r="O22" i="26"/>
  <c r="S22" i="26"/>
  <c r="AU22" i="26"/>
  <c r="BV22" i="26"/>
  <c r="CA22" i="26"/>
  <c r="AT22" i="26"/>
  <c r="CB22" i="26"/>
  <c r="I14" i="26"/>
  <c r="Q14" i="26"/>
  <c r="Y14" i="26"/>
  <c r="AG14" i="26"/>
  <c r="AO14" i="26"/>
  <c r="AW14" i="26"/>
  <c r="BE14" i="26"/>
  <c r="BM14" i="26"/>
  <c r="BU14" i="26"/>
  <c r="CC14" i="26"/>
  <c r="CK14" i="26"/>
  <c r="J14" i="26"/>
  <c r="R14" i="26"/>
  <c r="Z14" i="26"/>
  <c r="AH14" i="26"/>
  <c r="AP14" i="26"/>
  <c r="AX14" i="26"/>
  <c r="BF14" i="26"/>
  <c r="BN14" i="26"/>
  <c r="BV14" i="26"/>
  <c r="CD14" i="26"/>
  <c r="M14" i="26"/>
  <c r="W14" i="26"/>
  <c r="AI14" i="26"/>
  <c r="AS14" i="26"/>
  <c r="BC14" i="26"/>
  <c r="BO14" i="26"/>
  <c r="BY14" i="26"/>
  <c r="CI14" i="26"/>
  <c r="N14" i="26"/>
  <c r="X14" i="26"/>
  <c r="AJ14" i="26"/>
  <c r="AT14" i="26"/>
  <c r="BD14" i="26"/>
  <c r="BP14" i="26"/>
  <c r="BZ14" i="26"/>
  <c r="CJ14" i="26"/>
  <c r="O14" i="26"/>
  <c r="AA14" i="26"/>
  <c r="AK14" i="26"/>
  <c r="AU14" i="26"/>
  <c r="BG14" i="26"/>
  <c r="BQ14" i="26"/>
  <c r="CA14" i="26"/>
  <c r="F14" i="26"/>
  <c r="U14" i="26"/>
  <c r="AM14" i="26"/>
  <c r="BB14" i="26"/>
  <c r="BT14" i="26"/>
  <c r="G14" i="26"/>
  <c r="V14" i="26"/>
  <c r="AN14" i="26"/>
  <c r="BH14" i="26"/>
  <c r="BW14" i="26"/>
  <c r="H14" i="26"/>
  <c r="AB14" i="26"/>
  <c r="AQ14" i="26"/>
  <c r="BI14" i="26"/>
  <c r="BX14" i="26"/>
  <c r="K14" i="26"/>
  <c r="AF14" i="26"/>
  <c r="BK14" i="26"/>
  <c r="CH14" i="26"/>
  <c r="L14" i="26"/>
  <c r="AL14" i="26"/>
  <c r="BL14" i="26"/>
  <c r="P14" i="26"/>
  <c r="AR14" i="26"/>
  <c r="BR14" i="26"/>
  <c r="AC14" i="26"/>
  <c r="BS14" i="26"/>
  <c r="AD14" i="26"/>
  <c r="CB14" i="26"/>
  <c r="S14" i="26"/>
  <c r="CE14" i="26"/>
  <c r="T14" i="26"/>
  <c r="CF14" i="26"/>
  <c r="AE14" i="26"/>
  <c r="CG14" i="26"/>
  <c r="AV14" i="26"/>
  <c r="AY14" i="26"/>
  <c r="AZ14" i="26"/>
  <c r="BA14" i="26"/>
  <c r="BJ14" i="26"/>
  <c r="I20" i="26"/>
  <c r="Q20" i="26"/>
  <c r="Y20" i="26"/>
  <c r="AG20" i="26"/>
  <c r="AO20" i="26"/>
  <c r="AW20" i="26"/>
  <c r="BE20" i="26"/>
  <c r="BM20" i="26"/>
  <c r="BU20" i="26"/>
  <c r="CC20" i="26"/>
  <c r="CK20" i="26"/>
  <c r="G20" i="26"/>
  <c r="P20" i="26"/>
  <c r="Z20" i="26"/>
  <c r="AI20" i="26"/>
  <c r="AR20" i="26"/>
  <c r="BA20" i="26"/>
  <c r="BJ20" i="26"/>
  <c r="BS20" i="26"/>
  <c r="CB20" i="26"/>
  <c r="H20" i="26"/>
  <c r="R20" i="26"/>
  <c r="AA20" i="26"/>
  <c r="AJ20" i="26"/>
  <c r="AS20" i="26"/>
  <c r="BB20" i="26"/>
  <c r="BK20" i="26"/>
  <c r="BT20" i="26"/>
  <c r="CD20" i="26"/>
  <c r="F20" i="26"/>
  <c r="T20" i="26"/>
  <c r="AE20" i="26"/>
  <c r="AQ20" i="26"/>
  <c r="BD20" i="26"/>
  <c r="BP20" i="26"/>
  <c r="CA20" i="26"/>
  <c r="J20" i="26"/>
  <c r="U20" i="26"/>
  <c r="AF20" i="26"/>
  <c r="AT20" i="26"/>
  <c r="BF20" i="26"/>
  <c r="BQ20" i="26"/>
  <c r="CE20" i="26"/>
  <c r="K20" i="26"/>
  <c r="V20" i="26"/>
  <c r="AH20" i="26"/>
  <c r="AU20" i="26"/>
  <c r="BG20" i="26"/>
  <c r="BR20" i="26"/>
  <c r="CF20" i="26"/>
  <c r="L20" i="26"/>
  <c r="AC20" i="26"/>
  <c r="AX20" i="26"/>
  <c r="BO20" i="26"/>
  <c r="CI20" i="26"/>
  <c r="M20" i="26"/>
  <c r="AD20" i="26"/>
  <c r="AY20" i="26"/>
  <c r="BV20" i="26"/>
  <c r="CJ20" i="26"/>
  <c r="N20" i="26"/>
  <c r="AK20" i="26"/>
  <c r="AZ20" i="26"/>
  <c r="BW20" i="26"/>
  <c r="AM20" i="26"/>
  <c r="BN20" i="26"/>
  <c r="AN20" i="26"/>
  <c r="BX20" i="26"/>
  <c r="AP20" i="26"/>
  <c r="CG20" i="26"/>
  <c r="AV20" i="26"/>
  <c r="CH20" i="26"/>
  <c r="O20" i="26"/>
  <c r="BC20" i="26"/>
  <c r="S20" i="26"/>
  <c r="BH20" i="26"/>
  <c r="W20" i="26"/>
  <c r="BI20" i="26"/>
  <c r="BZ20" i="26"/>
  <c r="AB20" i="26"/>
  <c r="BY20" i="26"/>
  <c r="X20" i="26"/>
  <c r="AL20" i="26"/>
  <c r="BL20" i="26"/>
  <c r="M19" i="26"/>
  <c r="U19" i="26"/>
  <c r="AC19" i="26"/>
  <c r="AK19" i="26"/>
  <c r="AS19" i="26"/>
  <c r="BA19" i="26"/>
  <c r="BI19" i="26"/>
  <c r="BQ19" i="26"/>
  <c r="BY19" i="26"/>
  <c r="CG19" i="26"/>
  <c r="I19" i="26"/>
  <c r="R19" i="26"/>
  <c r="AA19" i="26"/>
  <c r="AJ19" i="26"/>
  <c r="AT19" i="26"/>
  <c r="BC19" i="26"/>
  <c r="BL19" i="26"/>
  <c r="BU19" i="26"/>
  <c r="CD19" i="26"/>
  <c r="J19" i="26"/>
  <c r="S19" i="26"/>
  <c r="AB19" i="26"/>
  <c r="AL19" i="26"/>
  <c r="AU19" i="26"/>
  <c r="BD19" i="26"/>
  <c r="BM19" i="26"/>
  <c r="BV19" i="26"/>
  <c r="CE19" i="26"/>
  <c r="K19" i="26"/>
  <c r="T19" i="26"/>
  <c r="AD19" i="26"/>
  <c r="AM19" i="26"/>
  <c r="AV19" i="26"/>
  <c r="BE19" i="26"/>
  <c r="BN19" i="26"/>
  <c r="G19" i="26"/>
  <c r="W19" i="26"/>
  <c r="AI19" i="26"/>
  <c r="AY19" i="26"/>
  <c r="BO19" i="26"/>
  <c r="CA19" i="26"/>
  <c r="H19" i="26"/>
  <c r="X19" i="26"/>
  <c r="AN19" i="26"/>
  <c r="AZ19" i="26"/>
  <c r="BP19" i="26"/>
  <c r="CB19" i="26"/>
  <c r="L19" i="26"/>
  <c r="Y19" i="26"/>
  <c r="AO19" i="26"/>
  <c r="BB19" i="26"/>
  <c r="BR19" i="26"/>
  <c r="CC19" i="26"/>
  <c r="AE19" i="26"/>
  <c r="AX19" i="26"/>
  <c r="BW19" i="26"/>
  <c r="F19" i="26"/>
  <c r="AF19" i="26"/>
  <c r="BF19" i="26"/>
  <c r="BX19" i="26"/>
  <c r="N19" i="26"/>
  <c r="AG19" i="26"/>
  <c r="BG19" i="26"/>
  <c r="BZ19" i="26"/>
  <c r="Q19" i="26"/>
  <c r="BH19" i="26"/>
  <c r="CJ19" i="26"/>
  <c r="V19" i="26"/>
  <c r="BJ19" i="26"/>
  <c r="CK19" i="26"/>
  <c r="AP19" i="26"/>
  <c r="CH19" i="26"/>
  <c r="AQ19" i="26"/>
  <c r="CI19" i="26"/>
  <c r="AR19" i="26"/>
  <c r="AW19" i="26"/>
  <c r="O19" i="26"/>
  <c r="BK19" i="26"/>
  <c r="BS19" i="26"/>
  <c r="Z19" i="26"/>
  <c r="AH19" i="26"/>
  <c r="BT19" i="26"/>
  <c r="P19" i="26"/>
  <c r="CF19" i="26"/>
  <c r="M26" i="26"/>
  <c r="U26" i="26"/>
  <c r="AC26" i="26"/>
  <c r="AK26" i="26"/>
  <c r="AS26" i="26"/>
  <c r="BA26" i="26"/>
  <c r="BI26" i="26"/>
  <c r="BQ26" i="26"/>
  <c r="BY26" i="26"/>
  <c r="CG26" i="26"/>
  <c r="F26" i="26"/>
  <c r="N26" i="26"/>
  <c r="V26" i="26"/>
  <c r="AD26" i="26"/>
  <c r="AL26" i="26"/>
  <c r="AT26" i="26"/>
  <c r="BB26" i="26"/>
  <c r="BJ26" i="26"/>
  <c r="BR26" i="26"/>
  <c r="BZ26" i="26"/>
  <c r="CH26" i="26"/>
  <c r="G26" i="26"/>
  <c r="O26" i="26"/>
  <c r="W26" i="26"/>
  <c r="AE26" i="26"/>
  <c r="AM26" i="26"/>
  <c r="AU26" i="26"/>
  <c r="BC26" i="26"/>
  <c r="BK26" i="26"/>
  <c r="BS26" i="26"/>
  <c r="CA26" i="26"/>
  <c r="CI26" i="26"/>
  <c r="P26" i="26"/>
  <c r="AA26" i="26"/>
  <c r="AO26" i="26"/>
  <c r="AZ26" i="26"/>
  <c r="BN26" i="26"/>
  <c r="CB26" i="26"/>
  <c r="I26" i="26"/>
  <c r="X26" i="26"/>
  <c r="AJ26" i="26"/>
  <c r="AY26" i="26"/>
  <c r="BO26" i="26"/>
  <c r="CD26" i="26"/>
  <c r="J26" i="26"/>
  <c r="Y26" i="26"/>
  <c r="AN26" i="26"/>
  <c r="BD26" i="26"/>
  <c r="BP26" i="26"/>
  <c r="CE26" i="26"/>
  <c r="K26" i="26"/>
  <c r="Z26" i="26"/>
  <c r="AP26" i="26"/>
  <c r="BE26" i="26"/>
  <c r="BT26" i="26"/>
  <c r="CF26" i="26"/>
  <c r="L26" i="26"/>
  <c r="AB26" i="26"/>
  <c r="AQ26" i="26"/>
  <c r="BF26" i="26"/>
  <c r="BU26" i="26"/>
  <c r="CJ26" i="26"/>
  <c r="Q26" i="26"/>
  <c r="AF26" i="26"/>
  <c r="AR26" i="26"/>
  <c r="BG26" i="26"/>
  <c r="BV26" i="26"/>
  <c r="CK26" i="26"/>
  <c r="AH26" i="26"/>
  <c r="BW26" i="26"/>
  <c r="AX26" i="26"/>
  <c r="T26" i="26"/>
  <c r="AG26" i="26"/>
  <c r="AI26" i="26"/>
  <c r="BX26" i="26"/>
  <c r="AW26" i="26"/>
  <c r="BH26" i="26"/>
  <c r="BL26" i="26"/>
  <c r="AV26" i="26"/>
  <c r="CC26" i="26"/>
  <c r="H26" i="26"/>
  <c r="R26" i="26"/>
  <c r="S26" i="26"/>
  <c r="BM26" i="26"/>
  <c r="G25" i="26"/>
  <c r="H25" i="26"/>
  <c r="P25" i="26"/>
  <c r="X25" i="26"/>
  <c r="AF25" i="26"/>
  <c r="AN25" i="26"/>
  <c r="AV25" i="26"/>
  <c r="BD25" i="26"/>
  <c r="BL25" i="26"/>
  <c r="BT25" i="26"/>
  <c r="I25" i="26"/>
  <c r="R25" i="26"/>
  <c r="AA25" i="26"/>
  <c r="AJ25" i="26"/>
  <c r="AS25" i="26"/>
  <c r="BB25" i="26"/>
  <c r="BK25" i="26"/>
  <c r="BU25" i="26"/>
  <c r="CC25" i="26"/>
  <c r="CK25" i="26"/>
  <c r="J25" i="26"/>
  <c r="S25" i="26"/>
  <c r="AB25" i="26"/>
  <c r="AK25" i="26"/>
  <c r="AT25" i="26"/>
  <c r="BC25" i="26"/>
  <c r="BM25" i="26"/>
  <c r="BV25" i="26"/>
  <c r="CD25" i="26"/>
  <c r="K25" i="26"/>
  <c r="T25" i="26"/>
  <c r="AC25" i="26"/>
  <c r="AL25" i="26"/>
  <c r="AU25" i="26"/>
  <c r="BE25" i="26"/>
  <c r="BN25" i="26"/>
  <c r="BW25" i="26"/>
  <c r="CE25" i="26"/>
  <c r="N25" i="26"/>
  <c r="AD25" i="26"/>
  <c r="AQ25" i="26"/>
  <c r="BG25" i="26"/>
  <c r="BS25" i="26"/>
  <c r="CH25" i="26"/>
  <c r="L25" i="26"/>
  <c r="Z25" i="26"/>
  <c r="AR25" i="26"/>
  <c r="BI25" i="26"/>
  <c r="BZ25" i="26"/>
  <c r="M25" i="26"/>
  <c r="AE25" i="26"/>
  <c r="AW25" i="26"/>
  <c r="BJ25" i="26"/>
  <c r="CA25" i="26"/>
  <c r="O25" i="26"/>
  <c r="AG25" i="26"/>
  <c r="AX25" i="26"/>
  <c r="BO25" i="26"/>
  <c r="CB25" i="26"/>
  <c r="Q25" i="26"/>
  <c r="AH25" i="26"/>
  <c r="AY25" i="26"/>
  <c r="BP25" i="26"/>
  <c r="CF25" i="26"/>
  <c r="U25" i="26"/>
  <c r="AI25" i="26"/>
  <c r="AZ25" i="26"/>
  <c r="BQ25" i="26"/>
  <c r="CG25" i="26"/>
  <c r="AM25" i="26"/>
  <c r="BY25" i="26"/>
  <c r="BF25" i="26"/>
  <c r="BH25" i="26"/>
  <c r="AO25" i="26"/>
  <c r="CI25" i="26"/>
  <c r="BA25" i="26"/>
  <c r="F25" i="26"/>
  <c r="V25" i="26"/>
  <c r="W25" i="26"/>
  <c r="BX25" i="26"/>
  <c r="AP25" i="26"/>
  <c r="CJ25" i="26"/>
  <c r="BR25" i="26"/>
  <c r="Y25" i="26"/>
  <c r="H37" i="26"/>
  <c r="P37" i="26"/>
  <c r="X37" i="26"/>
  <c r="AF37" i="26"/>
  <c r="AN37" i="26"/>
  <c r="AV37" i="26"/>
  <c r="BD37" i="26"/>
  <c r="BL37" i="26"/>
  <c r="BT37" i="26"/>
  <c r="CB37" i="26"/>
  <c r="CJ37" i="26"/>
  <c r="L37" i="26"/>
  <c r="U37" i="26"/>
  <c r="AD37" i="26"/>
  <c r="AM37" i="26"/>
  <c r="AW37" i="26"/>
  <c r="BF37" i="26"/>
  <c r="BO37" i="26"/>
  <c r="BX37" i="26"/>
  <c r="CG37" i="26"/>
  <c r="M37" i="26"/>
  <c r="V37" i="26"/>
  <c r="AE37" i="26"/>
  <c r="AO37" i="26"/>
  <c r="AX37" i="26"/>
  <c r="BG37" i="26"/>
  <c r="BP37" i="26"/>
  <c r="BY37" i="26"/>
  <c r="CH37" i="26"/>
  <c r="J37" i="26"/>
  <c r="W37" i="26"/>
  <c r="AI37" i="26"/>
  <c r="AT37" i="26"/>
  <c r="BH37" i="26"/>
  <c r="BS37" i="26"/>
  <c r="CE37" i="26"/>
  <c r="AU37" i="26"/>
  <c r="CF37" i="26"/>
  <c r="AL37" i="26"/>
  <c r="AB37" i="26"/>
  <c r="AP37" i="26"/>
  <c r="BZ37" i="26"/>
  <c r="R37" i="26"/>
  <c r="BB37" i="26"/>
  <c r="S37" i="26"/>
  <c r="BC37" i="26"/>
  <c r="T37" i="26"/>
  <c r="AS37" i="26"/>
  <c r="BR37" i="26"/>
  <c r="CD37" i="26"/>
  <c r="K37" i="26"/>
  <c r="Y37" i="26"/>
  <c r="AJ37" i="26"/>
  <c r="BI37" i="26"/>
  <c r="BU37" i="26"/>
  <c r="O37" i="26"/>
  <c r="AZ37" i="26"/>
  <c r="BW37" i="26"/>
  <c r="BA37" i="26"/>
  <c r="F37" i="26"/>
  <c r="AQ37" i="26"/>
  <c r="CA37" i="26"/>
  <c r="G37" i="26"/>
  <c r="AR37" i="26"/>
  <c r="CC37" i="26"/>
  <c r="N37" i="26"/>
  <c r="Z37" i="26"/>
  <c r="AK37" i="26"/>
  <c r="AY37" i="26"/>
  <c r="BJ37" i="26"/>
  <c r="BV37" i="26"/>
  <c r="CI37" i="26"/>
  <c r="AA37" i="26"/>
  <c r="BK37" i="26"/>
  <c r="CK37" i="26"/>
  <c r="Q37" i="26"/>
  <c r="BM37" i="26"/>
  <c r="AC37" i="26"/>
  <c r="BN37" i="26"/>
  <c r="AG37" i="26"/>
  <c r="BQ37" i="26"/>
  <c r="I37" i="26"/>
  <c r="AH37" i="26"/>
  <c r="BE37" i="26"/>
  <c r="I29" i="26"/>
  <c r="Q29" i="26"/>
  <c r="Y29" i="26"/>
  <c r="AG29" i="26"/>
  <c r="AO29" i="26"/>
  <c r="AW29" i="26"/>
  <c r="BE29" i="26"/>
  <c r="BM29" i="26"/>
  <c r="BU29" i="26"/>
  <c r="CC29" i="26"/>
  <c r="CK29" i="26"/>
  <c r="J29" i="26"/>
  <c r="R29" i="26"/>
  <c r="Z29" i="26"/>
  <c r="AH29" i="26"/>
  <c r="AP29" i="26"/>
  <c r="AX29" i="26"/>
  <c r="BF29" i="26"/>
  <c r="BN29" i="26"/>
  <c r="BV29" i="26"/>
  <c r="CD29" i="26"/>
  <c r="K29" i="26"/>
  <c r="S29" i="26"/>
  <c r="AA29" i="26"/>
  <c r="AI29" i="26"/>
  <c r="AQ29" i="26"/>
  <c r="AY29" i="26"/>
  <c r="BG29" i="26"/>
  <c r="BO29" i="26"/>
  <c r="BW29" i="26"/>
  <c r="CE29" i="26"/>
  <c r="F29" i="26"/>
  <c r="T29" i="26"/>
  <c r="AE29" i="26"/>
  <c r="AS29" i="26"/>
  <c r="BD29" i="26"/>
  <c r="BR29" i="26"/>
  <c r="CF29" i="26"/>
  <c r="U29" i="26"/>
  <c r="AJ29" i="26"/>
  <c r="AV29" i="26"/>
  <c r="BK29" i="26"/>
  <c r="BZ29" i="26"/>
  <c r="G29" i="26"/>
  <c r="V29" i="26"/>
  <c r="AK29" i="26"/>
  <c r="AZ29" i="26"/>
  <c r="BL29" i="26"/>
  <c r="CA29" i="26"/>
  <c r="H29" i="26"/>
  <c r="W29" i="26"/>
  <c r="AL29" i="26"/>
  <c r="BA29" i="26"/>
  <c r="BP29" i="26"/>
  <c r="CB29" i="26"/>
  <c r="L29" i="26"/>
  <c r="X29" i="26"/>
  <c r="AM29" i="26"/>
  <c r="BB29" i="26"/>
  <c r="BQ29" i="26"/>
  <c r="CG29" i="26"/>
  <c r="M29" i="26"/>
  <c r="AB29" i="26"/>
  <c r="AN29" i="26"/>
  <c r="BC29" i="26"/>
  <c r="BS29" i="26"/>
  <c r="CH29" i="26"/>
  <c r="O29" i="26"/>
  <c r="BH29" i="26"/>
  <c r="BX29" i="26"/>
  <c r="N29" i="26"/>
  <c r="CJ29" i="26"/>
  <c r="P29" i="26"/>
  <c r="BI29" i="26"/>
  <c r="AD29" i="26"/>
  <c r="BY29" i="26"/>
  <c r="CI29" i="26"/>
  <c r="AC29" i="26"/>
  <c r="BJ29" i="26"/>
  <c r="BT29" i="26"/>
  <c r="AF29" i="26"/>
  <c r="AR29" i="26"/>
  <c r="AT29" i="26"/>
  <c r="AU29" i="26"/>
  <c r="M21" i="26"/>
  <c r="U21" i="26"/>
  <c r="AC21" i="26"/>
  <c r="AK21" i="26"/>
  <c r="AS21" i="26"/>
  <c r="BA21" i="26"/>
  <c r="BI21" i="26"/>
  <c r="BQ21" i="26"/>
  <c r="BY21" i="26"/>
  <c r="CG21" i="26"/>
  <c r="F21" i="26"/>
  <c r="O21" i="26"/>
  <c r="X21" i="26"/>
  <c r="AG21" i="26"/>
  <c r="G21" i="26"/>
  <c r="P21" i="26"/>
  <c r="Y21" i="26"/>
  <c r="AH21" i="26"/>
  <c r="AQ21" i="26"/>
  <c r="AZ21" i="26"/>
  <c r="BJ21" i="26"/>
  <c r="BS21" i="26"/>
  <c r="CB21" i="26"/>
  <c r="CK21" i="26"/>
  <c r="I21" i="26"/>
  <c r="T21" i="26"/>
  <c r="AF21" i="26"/>
  <c r="AR21" i="26"/>
  <c r="BC21" i="26"/>
  <c r="BM21" i="26"/>
  <c r="BW21" i="26"/>
  <c r="CH21" i="26"/>
  <c r="J21" i="26"/>
  <c r="V21" i="26"/>
  <c r="AI21" i="26"/>
  <c r="AT21" i="26"/>
  <c r="BD21" i="26"/>
  <c r="BN21" i="26"/>
  <c r="BX21" i="26"/>
  <c r="CI21" i="26"/>
  <c r="K21" i="26"/>
  <c r="W21" i="26"/>
  <c r="AJ21" i="26"/>
  <c r="AU21" i="26"/>
  <c r="BE21" i="26"/>
  <c r="BO21" i="26"/>
  <c r="BZ21" i="26"/>
  <c r="CJ21" i="26"/>
  <c r="Z21" i="26"/>
  <c r="AO21" i="26"/>
  <c r="BG21" i="26"/>
  <c r="BV21" i="26"/>
  <c r="AA21" i="26"/>
  <c r="AP21" i="26"/>
  <c r="BH21" i="26"/>
  <c r="CA21" i="26"/>
  <c r="H21" i="26"/>
  <c r="AB21" i="26"/>
  <c r="AV21" i="26"/>
  <c r="BK21" i="26"/>
  <c r="CC21" i="26"/>
  <c r="Q21" i="26"/>
  <c r="AW21" i="26"/>
  <c r="BT21" i="26"/>
  <c r="R21" i="26"/>
  <c r="AX21" i="26"/>
  <c r="BU21" i="26"/>
  <c r="AM21" i="26"/>
  <c r="CD21" i="26"/>
  <c r="AN21" i="26"/>
  <c r="CE21" i="26"/>
  <c r="L21" i="26"/>
  <c r="AY21" i="26"/>
  <c r="CF21" i="26"/>
  <c r="N21" i="26"/>
  <c r="BB21" i="26"/>
  <c r="S21" i="26"/>
  <c r="BF21" i="26"/>
  <c r="BL21" i="26"/>
  <c r="AD21" i="26"/>
  <c r="AE21" i="26"/>
  <c r="AL21" i="26"/>
  <c r="BP21" i="26"/>
  <c r="BR21" i="26"/>
  <c r="AD173" i="1"/>
  <c r="R104" i="1"/>
  <c r="W54" i="1" s="1"/>
  <c r="W56" i="1" s="1"/>
  <c r="T106" i="1"/>
  <c r="Q104" i="1"/>
  <c r="S106" i="1"/>
  <c r="S107" i="1"/>
  <c r="P110" i="1"/>
  <c r="S110" i="1"/>
  <c r="N41" i="31"/>
  <c r="I12" i="26"/>
  <c r="H5" i="26"/>
  <c r="T50" i="1"/>
  <c r="T45" i="1"/>
  <c r="T46" i="1" s="1"/>
  <c r="I6" i="27"/>
  <c r="I13" i="27" s="1"/>
  <c r="I5" i="27"/>
  <c r="I12" i="27" s="1"/>
  <c r="I7" i="27"/>
  <c r="I14" i="27" s="1"/>
  <c r="H14" i="27"/>
  <c r="H13" i="27"/>
  <c r="H12" i="27"/>
  <c r="I15" i="27"/>
  <c r="H15" i="27"/>
  <c r="H11" i="27"/>
  <c r="CB112" i="26"/>
  <c r="AN112" i="26"/>
  <c r="H112" i="26"/>
  <c r="AB103" i="26"/>
  <c r="AT73" i="26"/>
  <c r="O101" i="26"/>
  <c r="P112" i="26"/>
  <c r="AU101" i="26"/>
  <c r="X112" i="26"/>
  <c r="CA101" i="26"/>
  <c r="X110" i="26"/>
  <c r="AF112" i="26"/>
  <c r="BL83" i="26"/>
  <c r="BK101" i="26"/>
  <c r="BT112" i="26"/>
  <c r="I119" i="26"/>
  <c r="AU89" i="26"/>
  <c r="CC89" i="26"/>
  <c r="CI119" i="26"/>
  <c r="I11" i="27"/>
  <c r="AH110" i="26"/>
  <c r="F111" i="26"/>
  <c r="AL111" i="26"/>
  <c r="CB111" i="26"/>
  <c r="CD116" i="26"/>
  <c r="AR110" i="26"/>
  <c r="N111" i="26"/>
  <c r="AT111" i="26"/>
  <c r="CD111" i="26"/>
  <c r="W119" i="26"/>
  <c r="Q120" i="26"/>
  <c r="BD110" i="26"/>
  <c r="P111" i="26"/>
  <c r="AV111" i="26"/>
  <c r="AH119" i="26"/>
  <c r="AA120" i="26"/>
  <c r="BN110" i="26"/>
  <c r="R111" i="26"/>
  <c r="AX111" i="26"/>
  <c r="CJ112" i="26"/>
  <c r="CE117" i="26"/>
  <c r="AV119" i="26"/>
  <c r="AI120" i="26"/>
  <c r="BX110" i="26"/>
  <c r="V111" i="26"/>
  <c r="BJ111" i="26"/>
  <c r="BG119" i="26"/>
  <c r="BU120" i="26"/>
  <c r="CJ110" i="26"/>
  <c r="AD111" i="26"/>
  <c r="BL111" i="26"/>
  <c r="BU119" i="26"/>
  <c r="L110" i="26"/>
  <c r="AF111" i="26"/>
  <c r="BN111" i="26"/>
  <c r="Q116" i="26"/>
  <c r="AH111" i="26"/>
  <c r="BZ111" i="26"/>
  <c r="AX116" i="26"/>
  <c r="AA121" i="26"/>
  <c r="AX120" i="26"/>
  <c r="BF120" i="26"/>
  <c r="CC120" i="26"/>
  <c r="I120" i="26"/>
  <c r="K117" i="26"/>
  <c r="S117" i="26"/>
  <c r="BW117" i="26"/>
  <c r="R116" i="26"/>
  <c r="AY116" i="26"/>
  <c r="CK116" i="26"/>
  <c r="Y116" i="26"/>
  <c r="BE116" i="26"/>
  <c r="AA116" i="26"/>
  <c r="BG116" i="26"/>
  <c r="AG116" i="26"/>
  <c r="BN116" i="26"/>
  <c r="I116" i="26"/>
  <c r="AH116" i="26"/>
  <c r="BU116" i="26"/>
  <c r="J116" i="26"/>
  <c r="AO116" i="26"/>
  <c r="BV116" i="26"/>
  <c r="K116" i="26"/>
  <c r="AQ116" i="26"/>
  <c r="BW116" i="26"/>
  <c r="J119" i="26"/>
  <c r="X119" i="26"/>
  <c r="AI119" i="26"/>
  <c r="AW119" i="26"/>
  <c r="BK119" i="26"/>
  <c r="BV119" i="26"/>
  <c r="CJ119" i="26"/>
  <c r="R120" i="26"/>
  <c r="AO120" i="26"/>
  <c r="BG120" i="26"/>
  <c r="CD120" i="26"/>
  <c r="AI121" i="26"/>
  <c r="K119" i="26"/>
  <c r="Y119" i="26"/>
  <c r="AM119" i="26"/>
  <c r="AX119" i="26"/>
  <c r="BL119" i="26"/>
  <c r="BW119" i="26"/>
  <c r="CK119" i="26"/>
  <c r="S120" i="26"/>
  <c r="AP120" i="26"/>
  <c r="BM120" i="26"/>
  <c r="CE120" i="26"/>
  <c r="AQ121" i="26"/>
  <c r="O119" i="26"/>
  <c r="Z119" i="26"/>
  <c r="AN119" i="26"/>
  <c r="AY119" i="26"/>
  <c r="BM119" i="26"/>
  <c r="CA119" i="26"/>
  <c r="Y120" i="26"/>
  <c r="AQ120" i="26"/>
  <c r="BN120" i="26"/>
  <c r="CK120" i="26"/>
  <c r="AY121" i="26"/>
  <c r="P119" i="26"/>
  <c r="AA119" i="26"/>
  <c r="AO119" i="26"/>
  <c r="BC119" i="26"/>
  <c r="BN119" i="26"/>
  <c r="CB119" i="26"/>
  <c r="Z120" i="26"/>
  <c r="AW120" i="26"/>
  <c r="BO120" i="26"/>
  <c r="BG121" i="26"/>
  <c r="Q119" i="26"/>
  <c r="AE119" i="26"/>
  <c r="AP119" i="26"/>
  <c r="BD119" i="26"/>
  <c r="BO119" i="26"/>
  <c r="CC119" i="26"/>
  <c r="BO121" i="26"/>
  <c r="G119" i="26"/>
  <c r="R119" i="26"/>
  <c r="AF119" i="26"/>
  <c r="AQ119" i="26"/>
  <c r="BE119" i="26"/>
  <c r="BS119" i="26"/>
  <c r="CD119" i="26"/>
  <c r="J120" i="26"/>
  <c r="AG120" i="26"/>
  <c r="AY120" i="26"/>
  <c r="BV120" i="26"/>
  <c r="K121" i="26"/>
  <c r="BW121" i="26"/>
  <c r="H119" i="26"/>
  <c r="S119" i="26"/>
  <c r="AG119" i="26"/>
  <c r="AU119" i="26"/>
  <c r="BF119" i="26"/>
  <c r="BT119" i="26"/>
  <c r="CE119" i="26"/>
  <c r="K120" i="26"/>
  <c r="AH120" i="26"/>
  <c r="BE120" i="26"/>
  <c r="BW120" i="26"/>
  <c r="S121" i="26"/>
  <c r="CE121" i="26"/>
  <c r="AI116" i="26"/>
  <c r="BF116" i="26"/>
  <c r="CC116" i="26"/>
  <c r="AA117" i="26"/>
  <c r="AI117" i="26"/>
  <c r="S116" i="26"/>
  <c r="AP116" i="26"/>
  <c r="BM116" i="26"/>
  <c r="CE116" i="26"/>
  <c r="AQ117" i="26"/>
  <c r="AY117" i="26"/>
  <c r="Z116" i="26"/>
  <c r="AW116" i="26"/>
  <c r="BO116" i="26"/>
  <c r="BG117" i="26"/>
  <c r="BO117" i="26"/>
  <c r="K110" i="26"/>
  <c r="V110" i="26"/>
  <c r="AG110" i="26"/>
  <c r="AQ110" i="26"/>
  <c r="BB110" i="26"/>
  <c r="BM110" i="26"/>
  <c r="BW110" i="26"/>
  <c r="CH110" i="26"/>
  <c r="K111" i="26"/>
  <c r="AA111" i="26"/>
  <c r="AQ111" i="26"/>
  <c r="BG111" i="26"/>
  <c r="BW111" i="26"/>
  <c r="BL112" i="26"/>
  <c r="H116" i="26"/>
  <c r="P116" i="26"/>
  <c r="X116" i="26"/>
  <c r="AF116" i="26"/>
  <c r="AN116" i="26"/>
  <c r="AV116" i="26"/>
  <c r="BD116" i="26"/>
  <c r="BL116" i="26"/>
  <c r="BT116" i="26"/>
  <c r="CB116" i="26"/>
  <c r="CJ116" i="26"/>
  <c r="J117" i="26"/>
  <c r="R117" i="26"/>
  <c r="Z117" i="26"/>
  <c r="AH117" i="26"/>
  <c r="AP117" i="26"/>
  <c r="AX117" i="26"/>
  <c r="BF117" i="26"/>
  <c r="BN117" i="26"/>
  <c r="BV117" i="26"/>
  <c r="CD117" i="26"/>
  <c r="L118" i="26"/>
  <c r="T118" i="26"/>
  <c r="AB118" i="26"/>
  <c r="AJ118" i="26"/>
  <c r="AR118" i="26"/>
  <c r="AZ118" i="26"/>
  <c r="BH118" i="26"/>
  <c r="BP118" i="26"/>
  <c r="BX118" i="26"/>
  <c r="CF118" i="26"/>
  <c r="F119" i="26"/>
  <c r="N119" i="26"/>
  <c r="V119" i="26"/>
  <c r="AD119" i="26"/>
  <c r="AL119" i="26"/>
  <c r="AT119" i="26"/>
  <c r="BB119" i="26"/>
  <c r="BJ119" i="26"/>
  <c r="BR119" i="26"/>
  <c r="BZ119" i="26"/>
  <c r="CH119" i="26"/>
  <c r="H120" i="26"/>
  <c r="P120" i="26"/>
  <c r="X120" i="26"/>
  <c r="AF120" i="26"/>
  <c r="AN120" i="26"/>
  <c r="AV120" i="26"/>
  <c r="BD120" i="26"/>
  <c r="BL120" i="26"/>
  <c r="BT120" i="26"/>
  <c r="CB120" i="26"/>
  <c r="CJ120" i="26"/>
  <c r="J121" i="26"/>
  <c r="R121" i="26"/>
  <c r="Z121" i="26"/>
  <c r="AH121" i="26"/>
  <c r="AP121" i="26"/>
  <c r="AX121" i="26"/>
  <c r="BF121" i="26"/>
  <c r="BN121" i="26"/>
  <c r="BV121" i="26"/>
  <c r="CD121" i="26"/>
  <c r="M118" i="26"/>
  <c r="AK118" i="26"/>
  <c r="BY118" i="26"/>
  <c r="BT83" i="26"/>
  <c r="N110" i="26"/>
  <c r="Y110" i="26"/>
  <c r="AI110" i="26"/>
  <c r="AT110" i="26"/>
  <c r="BE110" i="26"/>
  <c r="BO110" i="26"/>
  <c r="BZ110" i="26"/>
  <c r="CK110" i="26"/>
  <c r="L117" i="26"/>
  <c r="T117" i="26"/>
  <c r="AB117" i="26"/>
  <c r="AJ117" i="26"/>
  <c r="AR117" i="26"/>
  <c r="AZ117" i="26"/>
  <c r="BH117" i="26"/>
  <c r="BP117" i="26"/>
  <c r="BX117" i="26"/>
  <c r="CF117" i="26"/>
  <c r="F118" i="26"/>
  <c r="N118" i="26"/>
  <c r="V118" i="26"/>
  <c r="AD118" i="26"/>
  <c r="AL118" i="26"/>
  <c r="AT118" i="26"/>
  <c r="BB118" i="26"/>
  <c r="BJ118" i="26"/>
  <c r="BR118" i="26"/>
  <c r="BZ118" i="26"/>
  <c r="CH118" i="26"/>
  <c r="L121" i="26"/>
  <c r="T121" i="26"/>
  <c r="AB121" i="26"/>
  <c r="AJ121" i="26"/>
  <c r="AR121" i="26"/>
  <c r="AZ121" i="26"/>
  <c r="BH121" i="26"/>
  <c r="BP121" i="26"/>
  <c r="BX121" i="26"/>
  <c r="CF121" i="26"/>
  <c r="AS118" i="26"/>
  <c r="AI74" i="26"/>
  <c r="P110" i="26"/>
  <c r="Z110" i="26"/>
  <c r="AJ110" i="26"/>
  <c r="AV110" i="26"/>
  <c r="BF110" i="26"/>
  <c r="BP110" i="26"/>
  <c r="CB110" i="26"/>
  <c r="M117" i="26"/>
  <c r="U117" i="26"/>
  <c r="AC117" i="26"/>
  <c r="AK117" i="26"/>
  <c r="AS117" i="26"/>
  <c r="BA117" i="26"/>
  <c r="BI117" i="26"/>
  <c r="BQ117" i="26"/>
  <c r="BY117" i="26"/>
  <c r="CG117" i="26"/>
  <c r="G118" i="26"/>
  <c r="O118" i="26"/>
  <c r="W118" i="26"/>
  <c r="AE118" i="26"/>
  <c r="AM118" i="26"/>
  <c r="AU118" i="26"/>
  <c r="BC118" i="26"/>
  <c r="BK118" i="26"/>
  <c r="BS118" i="26"/>
  <c r="CA118" i="26"/>
  <c r="CI118" i="26"/>
  <c r="M121" i="26"/>
  <c r="U121" i="26"/>
  <c r="AC121" i="26"/>
  <c r="AK121" i="26"/>
  <c r="AS121" i="26"/>
  <c r="BA121" i="26"/>
  <c r="BI121" i="26"/>
  <c r="BQ121" i="26"/>
  <c r="BY121" i="26"/>
  <c r="CG121" i="26"/>
  <c r="AW74" i="26"/>
  <c r="F110" i="26"/>
  <c r="Q110" i="26"/>
  <c r="AA110" i="26"/>
  <c r="AL110" i="26"/>
  <c r="AW110" i="26"/>
  <c r="BG110" i="26"/>
  <c r="BR110" i="26"/>
  <c r="CC110" i="26"/>
  <c r="S111" i="26"/>
  <c r="AI111" i="26"/>
  <c r="AY111" i="26"/>
  <c r="BO111" i="26"/>
  <c r="CE111" i="26"/>
  <c r="L116" i="26"/>
  <c r="T116" i="26"/>
  <c r="AB116" i="26"/>
  <c r="AJ116" i="26"/>
  <c r="AR116" i="26"/>
  <c r="AZ116" i="26"/>
  <c r="BH116" i="26"/>
  <c r="BP116" i="26"/>
  <c r="BX116" i="26"/>
  <c r="CF116" i="26"/>
  <c r="F117" i="26"/>
  <c r="N117" i="26"/>
  <c r="V117" i="26"/>
  <c r="AD117" i="26"/>
  <c r="AL117" i="26"/>
  <c r="AT117" i="26"/>
  <c r="BB117" i="26"/>
  <c r="BJ117" i="26"/>
  <c r="BR117" i="26"/>
  <c r="BZ117" i="26"/>
  <c r="CH117" i="26"/>
  <c r="H118" i="26"/>
  <c r="P118" i="26"/>
  <c r="X118" i="26"/>
  <c r="AF118" i="26"/>
  <c r="AN118" i="26"/>
  <c r="AV118" i="26"/>
  <c r="BD118" i="26"/>
  <c r="BL118" i="26"/>
  <c r="BT118" i="26"/>
  <c r="CB118" i="26"/>
  <c r="CJ118" i="26"/>
  <c r="L120" i="26"/>
  <c r="T120" i="26"/>
  <c r="AB120" i="26"/>
  <c r="AJ120" i="26"/>
  <c r="AR120" i="26"/>
  <c r="AZ120" i="26"/>
  <c r="BH120" i="26"/>
  <c r="BP120" i="26"/>
  <c r="BX120" i="26"/>
  <c r="CF120" i="26"/>
  <c r="F121" i="26"/>
  <c r="N121" i="26"/>
  <c r="V121" i="26"/>
  <c r="AD121" i="26"/>
  <c r="AL121" i="26"/>
  <c r="AT121" i="26"/>
  <c r="BB121" i="26"/>
  <c r="BJ121" i="26"/>
  <c r="BR121" i="26"/>
  <c r="BZ121" i="26"/>
  <c r="CH121" i="26"/>
  <c r="U118" i="26"/>
  <c r="BA118" i="26"/>
  <c r="BI118" i="26"/>
  <c r="CG118" i="26"/>
  <c r="BP74" i="26"/>
  <c r="H110" i="26"/>
  <c r="R110" i="26"/>
  <c r="AB110" i="26"/>
  <c r="AN110" i="26"/>
  <c r="AX110" i="26"/>
  <c r="BH110" i="26"/>
  <c r="BT110" i="26"/>
  <c r="CD110" i="26"/>
  <c r="BB111" i="26"/>
  <c r="BR111" i="26"/>
  <c r="CH111" i="26"/>
  <c r="M116" i="26"/>
  <c r="U116" i="26"/>
  <c r="AC116" i="26"/>
  <c r="AK116" i="26"/>
  <c r="AS116" i="26"/>
  <c r="BA116" i="26"/>
  <c r="BI116" i="26"/>
  <c r="BQ116" i="26"/>
  <c r="BY116" i="26"/>
  <c r="CG116" i="26"/>
  <c r="G117" i="26"/>
  <c r="O117" i="26"/>
  <c r="W117" i="26"/>
  <c r="AE117" i="26"/>
  <c r="AM117" i="26"/>
  <c r="AU117" i="26"/>
  <c r="BC117" i="26"/>
  <c r="BK117" i="26"/>
  <c r="BS117" i="26"/>
  <c r="CA117" i="26"/>
  <c r="CI117" i="26"/>
  <c r="I118" i="26"/>
  <c r="Q118" i="26"/>
  <c r="Y118" i="26"/>
  <c r="AG118" i="26"/>
  <c r="AO118" i="26"/>
  <c r="AW118" i="26"/>
  <c r="BE118" i="26"/>
  <c r="BM118" i="26"/>
  <c r="BU118" i="26"/>
  <c r="CC118" i="26"/>
  <c r="CK118" i="26"/>
  <c r="M120" i="26"/>
  <c r="U120" i="26"/>
  <c r="AC120" i="26"/>
  <c r="AK120" i="26"/>
  <c r="AS120" i="26"/>
  <c r="BA120" i="26"/>
  <c r="BI120" i="26"/>
  <c r="BQ120" i="26"/>
  <c r="BY120" i="26"/>
  <c r="CG120" i="26"/>
  <c r="G121" i="26"/>
  <c r="O121" i="26"/>
  <c r="W121" i="26"/>
  <c r="AE121" i="26"/>
  <c r="AM121" i="26"/>
  <c r="AU121" i="26"/>
  <c r="BC121" i="26"/>
  <c r="BK121" i="26"/>
  <c r="BS121" i="26"/>
  <c r="CA121" i="26"/>
  <c r="CI121" i="26"/>
  <c r="AM82" i="26"/>
  <c r="I110" i="26"/>
  <c r="S110" i="26"/>
  <c r="AD110" i="26"/>
  <c r="AO110" i="26"/>
  <c r="AY110" i="26"/>
  <c r="BJ110" i="26"/>
  <c r="BU110" i="26"/>
  <c r="CE110" i="26"/>
  <c r="H111" i="26"/>
  <c r="X111" i="26"/>
  <c r="AN111" i="26"/>
  <c r="BD111" i="26"/>
  <c r="BT111" i="26"/>
  <c r="CJ111" i="26"/>
  <c r="AV112" i="26"/>
  <c r="F116" i="26"/>
  <c r="N116" i="26"/>
  <c r="V116" i="26"/>
  <c r="AD116" i="26"/>
  <c r="AL116" i="26"/>
  <c r="AT116" i="26"/>
  <c r="BB116" i="26"/>
  <c r="BJ116" i="26"/>
  <c r="BR116" i="26"/>
  <c r="BZ116" i="26"/>
  <c r="CH116" i="26"/>
  <c r="H117" i="26"/>
  <c r="P117" i="26"/>
  <c r="X117" i="26"/>
  <c r="AF117" i="26"/>
  <c r="AN117" i="26"/>
  <c r="AV117" i="26"/>
  <c r="BD117" i="26"/>
  <c r="BL117" i="26"/>
  <c r="BT117" i="26"/>
  <c r="CB117" i="26"/>
  <c r="CJ117" i="26"/>
  <c r="J118" i="26"/>
  <c r="R118" i="26"/>
  <c r="Z118" i="26"/>
  <c r="AH118" i="26"/>
  <c r="AP118" i="26"/>
  <c r="AX118" i="26"/>
  <c r="BF118" i="26"/>
  <c r="BN118" i="26"/>
  <c r="BV118" i="26"/>
  <c r="CD118" i="26"/>
  <c r="L119" i="26"/>
  <c r="T119" i="26"/>
  <c r="AB119" i="26"/>
  <c r="AJ119" i="26"/>
  <c r="AR119" i="26"/>
  <c r="AZ119" i="26"/>
  <c r="BH119" i="26"/>
  <c r="BP119" i="26"/>
  <c r="BX119" i="26"/>
  <c r="CF119" i="26"/>
  <c r="F120" i="26"/>
  <c r="N120" i="26"/>
  <c r="V120" i="26"/>
  <c r="AD120" i="26"/>
  <c r="AL120" i="26"/>
  <c r="AT120" i="26"/>
  <c r="BB120" i="26"/>
  <c r="BJ120" i="26"/>
  <c r="BR120" i="26"/>
  <c r="BZ120" i="26"/>
  <c r="CH120" i="26"/>
  <c r="H121" i="26"/>
  <c r="P121" i="26"/>
  <c r="X121" i="26"/>
  <c r="AF121" i="26"/>
  <c r="AN121" i="26"/>
  <c r="AV121" i="26"/>
  <c r="BD121" i="26"/>
  <c r="BL121" i="26"/>
  <c r="BT121" i="26"/>
  <c r="CB121" i="26"/>
  <c r="CJ121" i="26"/>
  <c r="AC118" i="26"/>
  <c r="BQ118" i="26"/>
  <c r="AG89" i="26"/>
  <c r="J110" i="26"/>
  <c r="T110" i="26"/>
  <c r="AF110" i="26"/>
  <c r="AP110" i="26"/>
  <c r="AZ110" i="26"/>
  <c r="BL110" i="26"/>
  <c r="BV110" i="26"/>
  <c r="CF110" i="26"/>
  <c r="J111" i="26"/>
  <c r="Z111" i="26"/>
  <c r="AP111" i="26"/>
  <c r="BF111" i="26"/>
  <c r="BV111" i="26"/>
  <c r="BD112" i="26"/>
  <c r="G116" i="26"/>
  <c r="O116" i="26"/>
  <c r="W116" i="26"/>
  <c r="AE116" i="26"/>
  <c r="AM116" i="26"/>
  <c r="AU116" i="26"/>
  <c r="BC116" i="26"/>
  <c r="BK116" i="26"/>
  <c r="BS116" i="26"/>
  <c r="CA116" i="26"/>
  <c r="I117" i="26"/>
  <c r="Q117" i="26"/>
  <c r="Y117" i="26"/>
  <c r="AG117" i="26"/>
  <c r="AO117" i="26"/>
  <c r="AW117" i="26"/>
  <c r="BE117" i="26"/>
  <c r="BM117" i="26"/>
  <c r="BU117" i="26"/>
  <c r="CC117" i="26"/>
  <c r="K118" i="26"/>
  <c r="S118" i="26"/>
  <c r="AA118" i="26"/>
  <c r="AI118" i="26"/>
  <c r="AQ118" i="26"/>
  <c r="AY118" i="26"/>
  <c r="BG118" i="26"/>
  <c r="BO118" i="26"/>
  <c r="BW118" i="26"/>
  <c r="M119" i="26"/>
  <c r="U119" i="26"/>
  <c r="AC119" i="26"/>
  <c r="AK119" i="26"/>
  <c r="AS119" i="26"/>
  <c r="BA119" i="26"/>
  <c r="BI119" i="26"/>
  <c r="BQ119" i="26"/>
  <c r="BY119" i="26"/>
  <c r="G120" i="26"/>
  <c r="O120" i="26"/>
  <c r="W120" i="26"/>
  <c r="AE120" i="26"/>
  <c r="AM120" i="26"/>
  <c r="AU120" i="26"/>
  <c r="BC120" i="26"/>
  <c r="BK120" i="26"/>
  <c r="BS120" i="26"/>
  <c r="CA120" i="26"/>
  <c r="I121" i="26"/>
  <c r="Q121" i="26"/>
  <c r="Y121" i="26"/>
  <c r="AG121" i="26"/>
  <c r="AO121" i="26"/>
  <c r="AW121" i="26"/>
  <c r="BE121" i="26"/>
  <c r="BM121" i="26"/>
  <c r="BU121" i="26"/>
  <c r="CC121" i="26"/>
  <c r="V73" i="26"/>
  <c r="T82" i="26"/>
  <c r="J112" i="26"/>
  <c r="R112" i="26"/>
  <c r="Z112" i="26"/>
  <c r="AH112" i="26"/>
  <c r="AP112" i="26"/>
  <c r="AX112" i="26"/>
  <c r="BF112" i="26"/>
  <c r="BN112" i="26"/>
  <c r="BV112" i="26"/>
  <c r="CD112" i="26"/>
  <c r="AH73" i="26"/>
  <c r="BW80" i="26"/>
  <c r="AL82" i="26"/>
  <c r="AE101" i="26"/>
  <c r="K103" i="26"/>
  <c r="G110" i="26"/>
  <c r="O110" i="26"/>
  <c r="W110" i="26"/>
  <c r="AE110" i="26"/>
  <c r="AM110" i="26"/>
  <c r="AU110" i="26"/>
  <c r="BC110" i="26"/>
  <c r="BK110" i="26"/>
  <c r="BS110" i="26"/>
  <c r="CA110" i="26"/>
  <c r="CI110" i="26"/>
  <c r="I111" i="26"/>
  <c r="Q111" i="26"/>
  <c r="Y111" i="26"/>
  <c r="AG111" i="26"/>
  <c r="AO111" i="26"/>
  <c r="AW111" i="26"/>
  <c r="BE111" i="26"/>
  <c r="BM111" i="26"/>
  <c r="BU111" i="26"/>
  <c r="CC111" i="26"/>
  <c r="CK111" i="26"/>
  <c r="K112" i="26"/>
  <c r="S112" i="26"/>
  <c r="AA112" i="26"/>
  <c r="AI112" i="26"/>
  <c r="AQ112" i="26"/>
  <c r="AY112" i="26"/>
  <c r="BG112" i="26"/>
  <c r="BO112" i="26"/>
  <c r="BW112" i="26"/>
  <c r="CE112" i="26"/>
  <c r="L112" i="26"/>
  <c r="T112" i="26"/>
  <c r="AB112" i="26"/>
  <c r="AJ112" i="26"/>
  <c r="AR112" i="26"/>
  <c r="AZ112" i="26"/>
  <c r="BH112" i="26"/>
  <c r="BP112" i="26"/>
  <c r="BX112" i="26"/>
  <c r="CF112" i="26"/>
  <c r="BL73" i="26"/>
  <c r="AB75" i="26"/>
  <c r="AC78" i="26"/>
  <c r="CE82" i="26"/>
  <c r="AQ103" i="26"/>
  <c r="M112" i="26"/>
  <c r="U112" i="26"/>
  <c r="AC112" i="26"/>
  <c r="AK112" i="26"/>
  <c r="AS112" i="26"/>
  <c r="BA112" i="26"/>
  <c r="BI112" i="26"/>
  <c r="BQ112" i="26"/>
  <c r="BY112" i="26"/>
  <c r="CG112" i="26"/>
  <c r="AC75" i="26"/>
  <c r="BE78" i="26"/>
  <c r="BV81" i="26"/>
  <c r="L89" i="26"/>
  <c r="BH103" i="26"/>
  <c r="L111" i="26"/>
  <c r="T111" i="26"/>
  <c r="AB111" i="26"/>
  <c r="AJ111" i="26"/>
  <c r="AR111" i="26"/>
  <c r="AZ111" i="26"/>
  <c r="BH111" i="26"/>
  <c r="BP111" i="26"/>
  <c r="BX111" i="26"/>
  <c r="CF111" i="26"/>
  <c r="F112" i="26"/>
  <c r="N112" i="26"/>
  <c r="V112" i="26"/>
  <c r="AD112" i="26"/>
  <c r="AL112" i="26"/>
  <c r="AT112" i="26"/>
  <c r="BB112" i="26"/>
  <c r="BJ112" i="26"/>
  <c r="BR112" i="26"/>
  <c r="BZ112" i="26"/>
  <c r="CH112" i="26"/>
  <c r="CC81" i="26"/>
  <c r="AF89" i="26"/>
  <c r="BW103" i="26"/>
  <c r="M111" i="26"/>
  <c r="U111" i="26"/>
  <c r="AC111" i="26"/>
  <c r="AK111" i="26"/>
  <c r="AS111" i="26"/>
  <c r="BA111" i="26"/>
  <c r="BI111" i="26"/>
  <c r="BQ111" i="26"/>
  <c r="BY111" i="26"/>
  <c r="CG111" i="26"/>
  <c r="G112" i="26"/>
  <c r="O112" i="26"/>
  <c r="W112" i="26"/>
  <c r="AE112" i="26"/>
  <c r="AM112" i="26"/>
  <c r="AU112" i="26"/>
  <c r="BC112" i="26"/>
  <c r="BK112" i="26"/>
  <c r="BS112" i="26"/>
  <c r="CA112" i="26"/>
  <c r="CI112" i="26"/>
  <c r="M110" i="26"/>
  <c r="U110" i="26"/>
  <c r="AC110" i="26"/>
  <c r="AK110" i="26"/>
  <c r="AS110" i="26"/>
  <c r="BA110" i="26"/>
  <c r="BI110" i="26"/>
  <c r="BQ110" i="26"/>
  <c r="BY110" i="26"/>
  <c r="G111" i="26"/>
  <c r="O111" i="26"/>
  <c r="W111" i="26"/>
  <c r="AE111" i="26"/>
  <c r="AM111" i="26"/>
  <c r="AU111" i="26"/>
  <c r="BC111" i="26"/>
  <c r="BK111" i="26"/>
  <c r="BS111" i="26"/>
  <c r="CA111" i="26"/>
  <c r="I112" i="26"/>
  <c r="Q112" i="26"/>
  <c r="Y112" i="26"/>
  <c r="AG112" i="26"/>
  <c r="AO112" i="26"/>
  <c r="AW112" i="26"/>
  <c r="BE112" i="26"/>
  <c r="BM112" i="26"/>
  <c r="BU112" i="26"/>
  <c r="CC112" i="26"/>
  <c r="AA103" i="26"/>
  <c r="BG103" i="26"/>
  <c r="AI103" i="26"/>
  <c r="BO103" i="26"/>
  <c r="AJ103" i="26"/>
  <c r="BP103" i="26"/>
  <c r="L103" i="26"/>
  <c r="AR103" i="26"/>
  <c r="BX103" i="26"/>
  <c r="S103" i="26"/>
  <c r="AY103" i="26"/>
  <c r="CE103" i="26"/>
  <c r="T103" i="26"/>
  <c r="AZ103" i="26"/>
  <c r="CF103" i="26"/>
  <c r="G102" i="26"/>
  <c r="W102" i="26"/>
  <c r="AM102" i="26"/>
  <c r="BC102" i="26"/>
  <c r="BS102" i="26"/>
  <c r="CI102" i="26"/>
  <c r="I102" i="26"/>
  <c r="Y102" i="26"/>
  <c r="AO102" i="26"/>
  <c r="BE102" i="26"/>
  <c r="BU102" i="26"/>
  <c r="CK102" i="26"/>
  <c r="J102" i="26"/>
  <c r="Z102" i="26"/>
  <c r="AP102" i="26"/>
  <c r="BF102" i="26"/>
  <c r="BV102" i="26"/>
  <c r="K102" i="26"/>
  <c r="AA102" i="26"/>
  <c r="AQ102" i="26"/>
  <c r="BG102" i="26"/>
  <c r="BW102" i="26"/>
  <c r="O102" i="26"/>
  <c r="AE102" i="26"/>
  <c r="AU102" i="26"/>
  <c r="BK102" i="26"/>
  <c r="CA102" i="26"/>
  <c r="Q102" i="26"/>
  <c r="AG102" i="26"/>
  <c r="AW102" i="26"/>
  <c r="BM102" i="26"/>
  <c r="CC102" i="26"/>
  <c r="R102" i="26"/>
  <c r="AH102" i="26"/>
  <c r="AX102" i="26"/>
  <c r="BN102" i="26"/>
  <c r="CD102" i="26"/>
  <c r="S102" i="26"/>
  <c r="AI102" i="26"/>
  <c r="AY102" i="26"/>
  <c r="BO102" i="26"/>
  <c r="CE102" i="26"/>
  <c r="G101" i="26"/>
  <c r="AM101" i="26"/>
  <c r="BS101" i="26"/>
  <c r="H101" i="26"/>
  <c r="AN101" i="26"/>
  <c r="BT101" i="26"/>
  <c r="P101" i="26"/>
  <c r="AV101" i="26"/>
  <c r="CB101" i="26"/>
  <c r="W101" i="26"/>
  <c r="BC101" i="26"/>
  <c r="CI101" i="26"/>
  <c r="X101" i="26"/>
  <c r="BD101" i="26"/>
  <c r="CJ101" i="26"/>
  <c r="AF101" i="26"/>
  <c r="BL101" i="26"/>
  <c r="W73" i="26"/>
  <c r="O75" i="26"/>
  <c r="AP78" i="26"/>
  <c r="CA82" i="26"/>
  <c r="BS83" i="26"/>
  <c r="R89" i="26"/>
  <c r="CD89" i="26"/>
  <c r="F101" i="26"/>
  <c r="N101" i="26"/>
  <c r="V101" i="26"/>
  <c r="AD101" i="26"/>
  <c r="AL101" i="26"/>
  <c r="AT101" i="26"/>
  <c r="BB101" i="26"/>
  <c r="BJ101" i="26"/>
  <c r="BR101" i="26"/>
  <c r="BZ101" i="26"/>
  <c r="CH101" i="26"/>
  <c r="H102" i="26"/>
  <c r="P102" i="26"/>
  <c r="X102" i="26"/>
  <c r="AF102" i="26"/>
  <c r="AN102" i="26"/>
  <c r="AV102" i="26"/>
  <c r="BD102" i="26"/>
  <c r="BL102" i="26"/>
  <c r="BT102" i="26"/>
  <c r="CB102" i="26"/>
  <c r="CJ102" i="26"/>
  <c r="J103" i="26"/>
  <c r="R103" i="26"/>
  <c r="Z103" i="26"/>
  <c r="AH103" i="26"/>
  <c r="AP103" i="26"/>
  <c r="AX103" i="26"/>
  <c r="BF103" i="26"/>
  <c r="BN103" i="26"/>
  <c r="BV103" i="26"/>
  <c r="CD103" i="26"/>
  <c r="AM75" i="26"/>
  <c r="I101" i="26"/>
  <c r="Q101" i="26"/>
  <c r="Y101" i="26"/>
  <c r="AG101" i="26"/>
  <c r="AO101" i="26"/>
  <c r="AW101" i="26"/>
  <c r="BE101" i="26"/>
  <c r="BM101" i="26"/>
  <c r="BU101" i="26"/>
  <c r="CC101" i="26"/>
  <c r="CK101" i="26"/>
  <c r="M103" i="26"/>
  <c r="U103" i="26"/>
  <c r="AC103" i="26"/>
  <c r="AK103" i="26"/>
  <c r="AS103" i="26"/>
  <c r="BA103" i="26"/>
  <c r="BI103" i="26"/>
  <c r="BQ103" i="26"/>
  <c r="BY103" i="26"/>
  <c r="CG103" i="26"/>
  <c r="BM73" i="26"/>
  <c r="BY74" i="26"/>
  <c r="AQ75" i="26"/>
  <c r="Q78" i="26"/>
  <c r="V83" i="26"/>
  <c r="AW89" i="26"/>
  <c r="J101" i="26"/>
  <c r="R101" i="26"/>
  <c r="Z101" i="26"/>
  <c r="AH101" i="26"/>
  <c r="AP101" i="26"/>
  <c r="AX101" i="26"/>
  <c r="BF101" i="26"/>
  <c r="BN101" i="26"/>
  <c r="BV101" i="26"/>
  <c r="CD101" i="26"/>
  <c r="L102" i="26"/>
  <c r="T102" i="26"/>
  <c r="AB102" i="26"/>
  <c r="AJ102" i="26"/>
  <c r="AR102" i="26"/>
  <c r="AZ102" i="26"/>
  <c r="BH102" i="26"/>
  <c r="BP102" i="26"/>
  <c r="BX102" i="26"/>
  <c r="CF102" i="26"/>
  <c r="F103" i="26"/>
  <c r="N103" i="26"/>
  <c r="V103" i="26"/>
  <c r="AD103" i="26"/>
  <c r="AL103" i="26"/>
  <c r="AT103" i="26"/>
  <c r="BB103" i="26"/>
  <c r="BJ103" i="26"/>
  <c r="BR103" i="26"/>
  <c r="BZ103" i="26"/>
  <c r="CH103" i="26"/>
  <c r="N73" i="26"/>
  <c r="CI73" i="26"/>
  <c r="CC74" i="26"/>
  <c r="BA75" i="26"/>
  <c r="R78" i="26"/>
  <c r="AF83" i="26"/>
  <c r="BK89" i="26"/>
  <c r="K101" i="26"/>
  <c r="S101" i="26"/>
  <c r="AA101" i="26"/>
  <c r="AI101" i="26"/>
  <c r="AQ101" i="26"/>
  <c r="AY101" i="26"/>
  <c r="BG101" i="26"/>
  <c r="BO101" i="26"/>
  <c r="BW101" i="26"/>
  <c r="CE101" i="26"/>
  <c r="M102" i="26"/>
  <c r="U102" i="26"/>
  <c r="AC102" i="26"/>
  <c r="AK102" i="26"/>
  <c r="AS102" i="26"/>
  <c r="BA102" i="26"/>
  <c r="BI102" i="26"/>
  <c r="BQ102" i="26"/>
  <c r="BY102" i="26"/>
  <c r="CG102" i="26"/>
  <c r="G103" i="26"/>
  <c r="O103" i="26"/>
  <c r="W103" i="26"/>
  <c r="AE103" i="26"/>
  <c r="AM103" i="26"/>
  <c r="AU103" i="26"/>
  <c r="BC103" i="26"/>
  <c r="BK103" i="26"/>
  <c r="BS103" i="26"/>
  <c r="CA103" i="26"/>
  <c r="CI103" i="26"/>
  <c r="S73" i="26"/>
  <c r="CJ73" i="26"/>
  <c r="AB78" i="26"/>
  <c r="AI83" i="26"/>
  <c r="BN89" i="26"/>
  <c r="L101" i="26"/>
  <c r="T101" i="26"/>
  <c r="AB101" i="26"/>
  <c r="AJ101" i="26"/>
  <c r="AR101" i="26"/>
  <c r="AZ101" i="26"/>
  <c r="BH101" i="26"/>
  <c r="BP101" i="26"/>
  <c r="BX101" i="26"/>
  <c r="CF101" i="26"/>
  <c r="F102" i="26"/>
  <c r="N102" i="26"/>
  <c r="V102" i="26"/>
  <c r="AD102" i="26"/>
  <c r="AL102" i="26"/>
  <c r="AT102" i="26"/>
  <c r="BB102" i="26"/>
  <c r="BJ102" i="26"/>
  <c r="BR102" i="26"/>
  <c r="BZ102" i="26"/>
  <c r="H103" i="26"/>
  <c r="P103" i="26"/>
  <c r="X103" i="26"/>
  <c r="AF103" i="26"/>
  <c r="AN103" i="26"/>
  <c r="AV103" i="26"/>
  <c r="BD103" i="26"/>
  <c r="BL103" i="26"/>
  <c r="BT103" i="26"/>
  <c r="CB103" i="26"/>
  <c r="CJ103" i="26"/>
  <c r="M101" i="26"/>
  <c r="U101" i="26"/>
  <c r="AC101" i="26"/>
  <c r="AK101" i="26"/>
  <c r="AS101" i="26"/>
  <c r="BA101" i="26"/>
  <c r="BI101" i="26"/>
  <c r="BQ101" i="26"/>
  <c r="BY101" i="26"/>
  <c r="I103" i="26"/>
  <c r="Q103" i="26"/>
  <c r="Y103" i="26"/>
  <c r="AG103" i="26"/>
  <c r="AO103" i="26"/>
  <c r="AW103" i="26"/>
  <c r="BE103" i="26"/>
  <c r="BM103" i="26"/>
  <c r="BU103" i="26"/>
  <c r="CC103" i="26"/>
  <c r="CA85" i="26"/>
  <c r="Y85" i="26"/>
  <c r="S89" i="26"/>
  <c r="AH89" i="26"/>
  <c r="AX89" i="26"/>
  <c r="CE89" i="26"/>
  <c r="AA77" i="26"/>
  <c r="V80" i="26"/>
  <c r="CJ80" i="26"/>
  <c r="AP82" i="26"/>
  <c r="AR83" i="26"/>
  <c r="CH83" i="26"/>
  <c r="AJ85" i="26"/>
  <c r="BF86" i="26"/>
  <c r="G89" i="26"/>
  <c r="AI89" i="26"/>
  <c r="BC89" i="26"/>
  <c r="BS89" i="26"/>
  <c r="CF89" i="26"/>
  <c r="AT77" i="26"/>
  <c r="J82" i="26"/>
  <c r="H83" i="26"/>
  <c r="AS83" i="26"/>
  <c r="CI83" i="26"/>
  <c r="AM85" i="26"/>
  <c r="H89" i="26"/>
  <c r="W89" i="26"/>
  <c r="AM89" i="26"/>
  <c r="BD89" i="26"/>
  <c r="BT89" i="26"/>
  <c r="AZ82" i="26"/>
  <c r="X89" i="26"/>
  <c r="AP89" i="26"/>
  <c r="BE89" i="26"/>
  <c r="AY73" i="26"/>
  <c r="AA74" i="26"/>
  <c r="CA75" i="26"/>
  <c r="AU80" i="26"/>
  <c r="AO81" i="26"/>
  <c r="R82" i="26"/>
  <c r="BR82" i="26"/>
  <c r="P83" i="26"/>
  <c r="BJ83" i="26"/>
  <c r="BK85" i="26"/>
  <c r="J89" i="26"/>
  <c r="Y89" i="26"/>
  <c r="AQ89" i="26"/>
  <c r="BG89" i="26"/>
  <c r="BV89" i="26"/>
  <c r="BZ80" i="26"/>
  <c r="X85" i="26"/>
  <c r="Q80" i="26"/>
  <c r="CA80" i="26"/>
  <c r="BO89" i="26"/>
  <c r="T89" i="26"/>
  <c r="W80" i="26"/>
  <c r="AX82" i="26"/>
  <c r="CI89" i="26"/>
  <c r="CD74" i="26"/>
  <c r="AF80" i="26"/>
  <c r="O82" i="26"/>
  <c r="M83" i="26"/>
  <c r="AV83" i="26"/>
  <c r="BF85" i="26"/>
  <c r="I89" i="26"/>
  <c r="BU89" i="26"/>
  <c r="BK73" i="26"/>
  <c r="AV80" i="26"/>
  <c r="BU81" i="26"/>
  <c r="S82" i="26"/>
  <c r="BS82" i="26"/>
  <c r="S83" i="26"/>
  <c r="BK83" i="26"/>
  <c r="BT85" i="26"/>
  <c r="K89" i="26"/>
  <c r="AE89" i="26"/>
  <c r="AR89" i="26"/>
  <c r="BH89" i="26"/>
  <c r="CA89" i="26"/>
  <c r="AT71" i="26"/>
  <c r="AJ71" i="26"/>
  <c r="AK71" i="26"/>
  <c r="CG79" i="26"/>
  <c r="BJ79" i="26"/>
  <c r="V79" i="26"/>
  <c r="AS79" i="26"/>
  <c r="BD79" i="26"/>
  <c r="U79" i="26"/>
  <c r="CJ79" i="26"/>
  <c r="M79" i="26"/>
  <c r="CI79" i="26"/>
  <c r="AR79" i="26"/>
  <c r="L79" i="26"/>
  <c r="CG77" i="26"/>
  <c r="BZ77" i="26"/>
  <c r="BL77" i="26"/>
  <c r="AX77" i="26"/>
  <c r="AM77" i="26"/>
  <c r="W77" i="26"/>
  <c r="I77" i="26"/>
  <c r="BJ77" i="26"/>
  <c r="AG77" i="26"/>
  <c r="G77" i="26"/>
  <c r="BW77" i="26"/>
  <c r="BK77" i="26"/>
  <c r="AW77" i="26"/>
  <c r="AH77" i="26"/>
  <c r="V77" i="26"/>
  <c r="H77" i="26"/>
  <c r="CJ77" i="26"/>
  <c r="BV77" i="26"/>
  <c r="AU77" i="26"/>
  <c r="S77" i="26"/>
  <c r="CI77" i="26"/>
  <c r="AY77" i="26"/>
  <c r="BT77" i="26"/>
  <c r="G79" i="26"/>
  <c r="BF84" i="26"/>
  <c r="BE84" i="26"/>
  <c r="AU84" i="26"/>
  <c r="AD84" i="26"/>
  <c r="CJ88" i="26"/>
  <c r="BN88" i="26"/>
  <c r="AO88" i="26"/>
  <c r="N88" i="26"/>
  <c r="CH88" i="26"/>
  <c r="AK88" i="26"/>
  <c r="BM88" i="26"/>
  <c r="AL88" i="26"/>
  <c r="M88" i="26"/>
  <c r="BL88" i="26"/>
  <c r="J88" i="26"/>
  <c r="CG88" i="26"/>
  <c r="BD88" i="26"/>
  <c r="AH88" i="26"/>
  <c r="I88" i="26"/>
  <c r="L68" i="26"/>
  <c r="BD68" i="26"/>
  <c r="J77" i="26"/>
  <c r="AE77" i="26"/>
  <c r="BU77" i="26"/>
  <c r="K79" i="26"/>
  <c r="BX79" i="26"/>
  <c r="BI84" i="26"/>
  <c r="BZ87" i="26"/>
  <c r="X87" i="26"/>
  <c r="V87" i="26"/>
  <c r="BQ87" i="26"/>
  <c r="W87" i="26"/>
  <c r="BP87" i="26"/>
  <c r="BO87" i="26"/>
  <c r="M87" i="26"/>
  <c r="F88" i="26"/>
  <c r="BC88" i="26"/>
  <c r="M68" i="26"/>
  <c r="BK68" i="26"/>
  <c r="K77" i="26"/>
  <c r="AF77" i="26"/>
  <c r="BC77" i="26"/>
  <c r="CC77" i="26"/>
  <c r="AD79" i="26"/>
  <c r="AM87" i="26"/>
  <c r="V88" i="26"/>
  <c r="BR88" i="26"/>
  <c r="BL68" i="26"/>
  <c r="BX74" i="26"/>
  <c r="BO74" i="26"/>
  <c r="AQ74" i="26"/>
  <c r="Q74" i="26"/>
  <c r="CK74" i="26"/>
  <c r="BM74" i="26"/>
  <c r="L74" i="26"/>
  <c r="BN74" i="26"/>
  <c r="AK74" i="26"/>
  <c r="M74" i="26"/>
  <c r="AJ74" i="26"/>
  <c r="CG74" i="26"/>
  <c r="AN77" i="26"/>
  <c r="CD77" i="26"/>
  <c r="AJ79" i="26"/>
  <c r="BM68" i="26"/>
  <c r="K74" i="26"/>
  <c r="AZ74" i="26"/>
  <c r="Q77" i="26"/>
  <c r="BG77" i="26"/>
  <c r="AN79" i="26"/>
  <c r="AO85" i="26"/>
  <c r="AS87" i="26"/>
  <c r="CA88" i="26"/>
  <c r="AA90" i="26"/>
  <c r="AG68" i="26"/>
  <c r="R74" i="26"/>
  <c r="BA74" i="26"/>
  <c r="R77" i="26"/>
  <c r="AP77" i="26"/>
  <c r="BM77" i="26"/>
  <c r="CH77" i="26"/>
  <c r="AO79" i="26"/>
  <c r="P85" i="26"/>
  <c r="AV87" i="26"/>
  <c r="Z88" i="26"/>
  <c r="CB88" i="26"/>
  <c r="CB68" i="26"/>
  <c r="CG68" i="26"/>
  <c r="BC68" i="26"/>
  <c r="W68" i="26"/>
  <c r="BX68" i="26"/>
  <c r="AS68" i="26"/>
  <c r="BZ68" i="26"/>
  <c r="BA68" i="26"/>
  <c r="V68" i="26"/>
  <c r="U68" i="26"/>
  <c r="AO68" i="26"/>
  <c r="CI68" i="26"/>
  <c r="BT79" i="26"/>
  <c r="I68" i="26"/>
  <c r="AR68" i="26"/>
  <c r="AU71" i="26"/>
  <c r="AD77" i="26"/>
  <c r="BU79" i="26"/>
  <c r="BB88" i="26"/>
  <c r="N69" i="26"/>
  <c r="BZ69" i="26"/>
  <c r="BD69" i="26"/>
  <c r="BN69" i="26"/>
  <c r="BB77" i="26"/>
  <c r="N68" i="26"/>
  <c r="CJ69" i="26"/>
  <c r="CA72" i="26"/>
  <c r="AX74" i="26"/>
  <c r="N77" i="26"/>
  <c r="BD77" i="26"/>
  <c r="CK85" i="26"/>
  <c r="BS85" i="26"/>
  <c r="AY85" i="26"/>
  <c r="AI85" i="26"/>
  <c r="O85" i="26"/>
  <c r="BO85" i="26"/>
  <c r="AW85" i="26"/>
  <c r="I85" i="26"/>
  <c r="CJ85" i="26"/>
  <c r="BP85" i="26"/>
  <c r="AX85" i="26"/>
  <c r="AB85" i="26"/>
  <c r="L85" i="26"/>
  <c r="CE85" i="26"/>
  <c r="AA85" i="26"/>
  <c r="CD85" i="26"/>
  <c r="BN85" i="26"/>
  <c r="AR85" i="26"/>
  <c r="Z85" i="26"/>
  <c r="H85" i="26"/>
  <c r="AN85" i="26"/>
  <c r="CB85" i="26"/>
  <c r="AR87" i="26"/>
  <c r="W88" i="26"/>
  <c r="BZ88" i="26"/>
  <c r="BN90" i="26"/>
  <c r="AX90" i="26"/>
  <c r="AW90" i="26"/>
  <c r="AF68" i="26"/>
  <c r="AO77" i="26"/>
  <c r="CE77" i="26"/>
  <c r="G85" i="26"/>
  <c r="CC85" i="26"/>
  <c r="Y88" i="26"/>
  <c r="AJ68" i="26"/>
  <c r="CH68" i="26"/>
  <c r="U74" i="26"/>
  <c r="BI74" i="26"/>
  <c r="X77" i="26"/>
  <c r="AQ77" i="26"/>
  <c r="BN77" i="26"/>
  <c r="BK79" i="26"/>
  <c r="S85" i="26"/>
  <c r="BE85" i="26"/>
  <c r="CI87" i="26"/>
  <c r="AP88" i="26"/>
  <c r="BN73" i="26"/>
  <c r="AC82" i="26"/>
  <c r="BG82" i="26"/>
  <c r="AY83" i="26"/>
  <c r="I73" i="26"/>
  <c r="AP73" i="26"/>
  <c r="BW73" i="26"/>
  <c r="BP75" i="26"/>
  <c r="CC78" i="26"/>
  <c r="AW80" i="26"/>
  <c r="AC81" i="26"/>
  <c r="F82" i="26"/>
  <c r="AD82" i="26"/>
  <c r="BH82" i="26"/>
  <c r="F83" i="26"/>
  <c r="AD83" i="26"/>
  <c r="AZ83" i="26"/>
  <c r="CB83" i="26"/>
  <c r="O89" i="26"/>
  <c r="AA89" i="26"/>
  <c r="AN89" i="26"/>
  <c r="AY89" i="26"/>
  <c r="BL89" i="26"/>
  <c r="BW89" i="26"/>
  <c r="CJ89" i="26"/>
  <c r="AO73" i="26"/>
  <c r="AC83" i="26"/>
  <c r="BW83" i="26"/>
  <c r="K73" i="26"/>
  <c r="AQ73" i="26"/>
  <c r="BZ73" i="26"/>
  <c r="BZ75" i="26"/>
  <c r="CD78" i="26"/>
  <c r="BF80" i="26"/>
  <c r="AF81" i="26"/>
  <c r="G82" i="26"/>
  <c r="AK82" i="26"/>
  <c r="BI82" i="26"/>
  <c r="G83" i="26"/>
  <c r="AE83" i="26"/>
  <c r="BC83" i="26"/>
  <c r="CG83" i="26"/>
  <c r="Q89" i="26"/>
  <c r="AB89" i="26"/>
  <c r="AO89" i="26"/>
  <c r="AZ89" i="26"/>
  <c r="BM89" i="26"/>
  <c r="BX89" i="26"/>
  <c r="CK89" i="26"/>
  <c r="F86" i="26"/>
  <c r="O72" i="26"/>
  <c r="I86" i="26"/>
  <c r="AG80" i="26"/>
  <c r="CD90" i="26"/>
  <c r="BU90" i="26"/>
  <c r="AZ90" i="26"/>
  <c r="AJ90" i="26"/>
  <c r="T90" i="26"/>
  <c r="CG90" i="26"/>
  <c r="BO90" i="26"/>
  <c r="AY90" i="26"/>
  <c r="AI90" i="26"/>
  <c r="Q90" i="26"/>
  <c r="BM90" i="26"/>
  <c r="AP90" i="26"/>
  <c r="U90" i="26"/>
  <c r="BA90" i="26"/>
  <c r="J90" i="26"/>
  <c r="CF90" i="26"/>
  <c r="BI90" i="26"/>
  <c r="AO90" i="26"/>
  <c r="M90" i="26"/>
  <c r="CC90" i="26"/>
  <c r="BH90" i="26"/>
  <c r="AK90" i="26"/>
  <c r="L90" i="26"/>
  <c r="BY90" i="26"/>
  <c r="BG90" i="26"/>
  <c r="AH90" i="26"/>
  <c r="K90" i="26"/>
  <c r="BX90" i="26"/>
  <c r="AB90" i="26"/>
  <c r="CG72" i="26"/>
  <c r="BL72" i="26"/>
  <c r="X72" i="26"/>
  <c r="BA72" i="26"/>
  <c r="CK72" i="26"/>
  <c r="CJ72" i="26"/>
  <c r="AW72" i="26"/>
  <c r="AL72" i="26"/>
  <c r="AC72" i="26"/>
  <c r="BX86" i="26"/>
  <c r="CK86" i="26"/>
  <c r="BQ86" i="26"/>
  <c r="AY86" i="26"/>
  <c r="AC86" i="26"/>
  <c r="M86" i="26"/>
  <c r="CH86" i="26"/>
  <c r="BP86" i="26"/>
  <c r="AX86" i="26"/>
  <c r="AB86" i="26"/>
  <c r="L86" i="26"/>
  <c r="BZ86" i="26"/>
  <c r="BB86" i="26"/>
  <c r="Z86" i="26"/>
  <c r="AO86" i="26"/>
  <c r="BU86" i="26"/>
  <c r="AS86" i="26"/>
  <c r="Y86" i="26"/>
  <c r="BR86" i="26"/>
  <c r="AR86" i="26"/>
  <c r="V86" i="26"/>
  <c r="BO86" i="26"/>
  <c r="Q86" i="26"/>
  <c r="BN86" i="26"/>
  <c r="AL86" i="26"/>
  <c r="N86" i="26"/>
  <c r="BG86" i="26"/>
  <c r="N72" i="26"/>
  <c r="CC86" i="26"/>
  <c r="CD86" i="26"/>
  <c r="BY71" i="26"/>
  <c r="CA71" i="26"/>
  <c r="AZ71" i="26"/>
  <c r="AB71" i="26"/>
  <c r="BK71" i="26"/>
  <c r="AI71" i="26"/>
  <c r="CH71" i="26"/>
  <c r="U71" i="26"/>
  <c r="CG71" i="26"/>
  <c r="O71" i="26"/>
  <c r="CI71" i="26"/>
  <c r="BJ71" i="26"/>
  <c r="AC71" i="26"/>
  <c r="BA71" i="26"/>
  <c r="AY71" i="26"/>
  <c r="BO71" i="26"/>
  <c r="CG80" i="26"/>
  <c r="CE80" i="26"/>
  <c r="BU80" i="26"/>
  <c r="BK80" i="26"/>
  <c r="AY80" i="26"/>
  <c r="AO80" i="26"/>
  <c r="AE80" i="26"/>
  <c r="S80" i="26"/>
  <c r="I80" i="26"/>
  <c r="CD80" i="26"/>
  <c r="BT80" i="26"/>
  <c r="BJ80" i="26"/>
  <c r="AX80" i="26"/>
  <c r="AN80" i="26"/>
  <c r="AD80" i="26"/>
  <c r="R80" i="26"/>
  <c r="H80" i="26"/>
  <c r="CI80" i="26"/>
  <c r="BS80" i="26"/>
  <c r="BE80" i="26"/>
  <c r="AQ80" i="26"/>
  <c r="AA80" i="26"/>
  <c r="O80" i="26"/>
  <c r="BN80" i="26"/>
  <c r="AL80" i="26"/>
  <c r="J80" i="26"/>
  <c r="CH80" i="26"/>
  <c r="BR80" i="26"/>
  <c r="BD80" i="26"/>
  <c r="AP80" i="26"/>
  <c r="Z80" i="26"/>
  <c r="N80" i="26"/>
  <c r="CC80" i="26"/>
  <c r="BO80" i="26"/>
  <c r="BC80" i="26"/>
  <c r="AM80" i="26"/>
  <c r="Y80" i="26"/>
  <c r="K80" i="26"/>
  <c r="CB80" i="26"/>
  <c r="BB80" i="26"/>
  <c r="X80" i="26"/>
  <c r="BG80" i="26"/>
  <c r="CE86" i="26"/>
  <c r="L71" i="26"/>
  <c r="BP71" i="26"/>
  <c r="BB72" i="26"/>
  <c r="F80" i="26"/>
  <c r="AH80" i="26"/>
  <c r="BL80" i="26"/>
  <c r="AJ86" i="26"/>
  <c r="I90" i="26"/>
  <c r="BV90" i="26"/>
  <c r="M71" i="26"/>
  <c r="BS71" i="26"/>
  <c r="BK72" i="26"/>
  <c r="G80" i="26"/>
  <c r="AI80" i="26"/>
  <c r="BM80" i="26"/>
  <c r="AK86" i="26"/>
  <c r="Y90" i="26"/>
  <c r="BW90" i="26"/>
  <c r="N71" i="26"/>
  <c r="BZ71" i="26"/>
  <c r="BM72" i="26"/>
  <c r="P80" i="26"/>
  <c r="AT80" i="26"/>
  <c r="BV80" i="26"/>
  <c r="BE86" i="26"/>
  <c r="Z90" i="26"/>
  <c r="AP81" i="26"/>
  <c r="AY81" i="26"/>
  <c r="CE81" i="26"/>
  <c r="CJ87" i="26"/>
  <c r="BS87" i="26"/>
  <c r="BC87" i="26"/>
  <c r="AK87" i="26"/>
  <c r="O87" i="26"/>
  <c r="BR87" i="26"/>
  <c r="BB87" i="26"/>
  <c r="AJ87" i="26"/>
  <c r="N87" i="26"/>
  <c r="AA87" i="26"/>
  <c r="AY87" i="26"/>
  <c r="CA87" i="26"/>
  <c r="R81" i="26"/>
  <c r="AZ81" i="26"/>
  <c r="CF81" i="26"/>
  <c r="BU84" i="26"/>
  <c r="CH84" i="26"/>
  <c r="Q84" i="26"/>
  <c r="BS84" i="26"/>
  <c r="P84" i="26"/>
  <c r="CK84" i="26"/>
  <c r="F87" i="26"/>
  <c r="AB87" i="26"/>
  <c r="BD87" i="26"/>
  <c r="CB87" i="26"/>
  <c r="X73" i="26"/>
  <c r="BC73" i="26"/>
  <c r="S81" i="26"/>
  <c r="T83" i="26"/>
  <c r="AL83" i="26"/>
  <c r="BH83" i="26"/>
  <c r="O84" i="26"/>
  <c r="Q85" i="26"/>
  <c r="AE85" i="26"/>
  <c r="AU85" i="26"/>
  <c r="BG85" i="26"/>
  <c r="BU85" i="26"/>
  <c r="G87" i="26"/>
  <c r="AC87" i="26"/>
  <c r="BG87" i="26"/>
  <c r="CE87" i="26"/>
  <c r="BL81" i="26"/>
  <c r="AN81" i="26"/>
  <c r="J81" i="26"/>
  <c r="BI81" i="26"/>
  <c r="AK81" i="26"/>
  <c r="I81" i="26"/>
  <c r="CD81" i="26"/>
  <c r="Q81" i="26"/>
  <c r="CG69" i="26"/>
  <c r="X69" i="26"/>
  <c r="AH69" i="26"/>
  <c r="CG73" i="26"/>
  <c r="BV73" i="26"/>
  <c r="BB73" i="26"/>
  <c r="AF73" i="26"/>
  <c r="J73" i="26"/>
  <c r="BU73" i="26"/>
  <c r="AE73" i="26"/>
  <c r="AG73" i="26"/>
  <c r="BD73" i="26"/>
  <c r="CH73" i="26"/>
  <c r="BA78" i="26"/>
  <c r="AQ78" i="26"/>
  <c r="BP78" i="26"/>
  <c r="T81" i="26"/>
  <c r="BH81" i="26"/>
  <c r="CJ83" i="26"/>
  <c r="CF83" i="26"/>
  <c r="BR83" i="26"/>
  <c r="BB83" i="26"/>
  <c r="AN83" i="26"/>
  <c r="AB83" i="26"/>
  <c r="L83" i="26"/>
  <c r="CE83" i="26"/>
  <c r="BO83" i="26"/>
  <c r="BA83" i="26"/>
  <c r="AM83" i="26"/>
  <c r="W83" i="26"/>
  <c r="K83" i="26"/>
  <c r="U83" i="26"/>
  <c r="AQ83" i="26"/>
  <c r="BI83" i="26"/>
  <c r="BY83" i="26"/>
  <c r="AC84" i="26"/>
  <c r="CH85" i="26"/>
  <c r="CI85" i="26"/>
  <c r="BW85" i="26"/>
  <c r="BM85" i="26"/>
  <c r="BC85" i="26"/>
  <c r="AQ85" i="26"/>
  <c r="AG85" i="26"/>
  <c r="W85" i="26"/>
  <c r="K85" i="26"/>
  <c r="CF85" i="26"/>
  <c r="BV85" i="26"/>
  <c r="BL85" i="26"/>
  <c r="AZ85" i="26"/>
  <c r="AP85" i="26"/>
  <c r="AF85" i="26"/>
  <c r="T85" i="26"/>
  <c r="J85" i="26"/>
  <c r="R85" i="26"/>
  <c r="AH85" i="26"/>
  <c r="AV85" i="26"/>
  <c r="BH85" i="26"/>
  <c r="BX85" i="26"/>
  <c r="L87" i="26"/>
  <c r="AL87" i="26"/>
  <c r="BL87" i="26"/>
  <c r="CH87" i="26"/>
  <c r="BB75" i="26"/>
  <c r="O77" i="26"/>
  <c r="Y77" i="26"/>
  <c r="AI77" i="26"/>
  <c r="BE77" i="26"/>
  <c r="BO77" i="26"/>
  <c r="CA77" i="26"/>
  <c r="CK77" i="26"/>
  <c r="W79" i="26"/>
  <c r="BB79" i="26"/>
  <c r="BY79" i="26"/>
  <c r="AE68" i="26"/>
  <c r="BB68" i="26"/>
  <c r="BY68" i="26"/>
  <c r="AB74" i="26"/>
  <c r="AY74" i="26"/>
  <c r="BV74" i="26"/>
  <c r="N75" i="26"/>
  <c r="BO75" i="26"/>
  <c r="F77" i="26"/>
  <c r="P77" i="26"/>
  <c r="Z77" i="26"/>
  <c r="AL77" i="26"/>
  <c r="AV77" i="26"/>
  <c r="BF77" i="26"/>
  <c r="BR77" i="26"/>
  <c r="CB77" i="26"/>
  <c r="F79" i="26"/>
  <c r="X79" i="26"/>
  <c r="BC79" i="26"/>
  <c r="BZ79" i="26"/>
  <c r="AB82" i="26"/>
  <c r="AY82" i="26"/>
  <c r="CD82" i="26"/>
  <c r="X88" i="26"/>
  <c r="AV88" i="26"/>
  <c r="BQ88" i="26"/>
  <c r="P89" i="26"/>
  <c r="Z89" i="26"/>
  <c r="AJ89" i="26"/>
  <c r="AV89" i="26"/>
  <c r="BF89" i="26"/>
  <c r="BP89" i="26"/>
  <c r="CB89" i="26"/>
  <c r="Y69" i="26"/>
  <c r="BE69" i="26"/>
  <c r="CK69" i="26"/>
  <c r="F69" i="26"/>
  <c r="Z69" i="26"/>
  <c r="AV69" i="26"/>
  <c r="BR69" i="26"/>
  <c r="CB69" i="26"/>
  <c r="G69" i="26"/>
  <c r="AA69" i="26"/>
  <c r="AW69" i="26"/>
  <c r="BG69" i="26"/>
  <c r="BS69" i="26"/>
  <c r="CC69" i="26"/>
  <c r="H69" i="26"/>
  <c r="AD69" i="26"/>
  <c r="AX69" i="26"/>
  <c r="BJ69" i="26"/>
  <c r="CD69" i="26"/>
  <c r="O73" i="26"/>
  <c r="Y73" i="26"/>
  <c r="AU73" i="26"/>
  <c r="BE73" i="26"/>
  <c r="BO73" i="26"/>
  <c r="CA73" i="26"/>
  <c r="CK73" i="26"/>
  <c r="I69" i="26"/>
  <c r="AE69" i="26"/>
  <c r="AY69" i="26"/>
  <c r="BK69" i="26"/>
  <c r="CE69" i="26"/>
  <c r="V71" i="26"/>
  <c r="AL73" i="26"/>
  <c r="J69" i="26"/>
  <c r="V69" i="26"/>
  <c r="AF69" i="26"/>
  <c r="AP69" i="26"/>
  <c r="BB69" i="26"/>
  <c r="BL69" i="26"/>
  <c r="BV69" i="26"/>
  <c r="CH69" i="26"/>
  <c r="G71" i="26"/>
  <c r="W71" i="26"/>
  <c r="AM71" i="26"/>
  <c r="BH71" i="26"/>
  <c r="BX71" i="26"/>
  <c r="AM72" i="26"/>
  <c r="BY72" i="26"/>
  <c r="G73" i="26"/>
  <c r="Q73" i="26"/>
  <c r="AA73" i="26"/>
  <c r="AM73" i="26"/>
  <c r="AW73" i="26"/>
  <c r="BG73" i="26"/>
  <c r="BS73" i="26"/>
  <c r="CC73" i="26"/>
  <c r="Y74" i="26"/>
  <c r="AO74" i="26"/>
  <c r="BE74" i="26"/>
  <c r="BW74" i="26"/>
  <c r="O69" i="26"/>
  <c r="AI69" i="26"/>
  <c r="AU69" i="26"/>
  <c r="BO69" i="26"/>
  <c r="CA69" i="26"/>
  <c r="P69" i="26"/>
  <c r="AL69" i="26"/>
  <c r="BF69" i="26"/>
  <c r="Q69" i="26"/>
  <c r="AM69" i="26"/>
  <c r="R69" i="26"/>
  <c r="AN69" i="26"/>
  <c r="BT69" i="26"/>
  <c r="AI73" i="26"/>
  <c r="S69" i="26"/>
  <c r="AO69" i="26"/>
  <c r="BU69" i="26"/>
  <c r="AL71" i="26"/>
  <c r="BB71" i="26"/>
  <c r="BW71" i="26"/>
  <c r="F73" i="26"/>
  <c r="P73" i="26"/>
  <c r="Z73" i="26"/>
  <c r="AV73" i="26"/>
  <c r="BF73" i="26"/>
  <c r="BR73" i="26"/>
  <c r="CB73" i="26"/>
  <c r="X68" i="26"/>
  <c r="AT68" i="26"/>
  <c r="BP68" i="26"/>
  <c r="CJ68" i="26"/>
  <c r="K69" i="26"/>
  <c r="W69" i="26"/>
  <c r="AG69" i="26"/>
  <c r="AQ69" i="26"/>
  <c r="BC69" i="26"/>
  <c r="BM69" i="26"/>
  <c r="BW69" i="26"/>
  <c r="CI69" i="26"/>
  <c r="K71" i="26"/>
  <c r="AA71" i="26"/>
  <c r="AQ71" i="26"/>
  <c r="BI71" i="26"/>
  <c r="M72" i="26"/>
  <c r="AN72" i="26"/>
  <c r="BZ72" i="26"/>
  <c r="H73" i="26"/>
  <c r="R73" i="26"/>
  <c r="AD73" i="26"/>
  <c r="AN73" i="26"/>
  <c r="AX73" i="26"/>
  <c r="BJ73" i="26"/>
  <c r="BT73" i="26"/>
  <c r="CD73" i="26"/>
  <c r="J74" i="26"/>
  <c r="Z74" i="26"/>
  <c r="AP74" i="26"/>
  <c r="BH74" i="26"/>
  <c r="AG70" i="26"/>
  <c r="BQ70" i="26"/>
  <c r="CF76" i="26"/>
  <c r="BX76" i="26"/>
  <c r="BP76" i="26"/>
  <c r="BH76" i="26"/>
  <c r="AZ76" i="26"/>
  <c r="AR76" i="26"/>
  <c r="AJ76" i="26"/>
  <c r="AB76" i="26"/>
  <c r="T76" i="26"/>
  <c r="L76" i="26"/>
  <c r="CE76" i="26"/>
  <c r="BW76" i="26"/>
  <c r="BO76" i="26"/>
  <c r="BG76" i="26"/>
  <c r="AY76" i="26"/>
  <c r="AQ76" i="26"/>
  <c r="AI76" i="26"/>
  <c r="AA76" i="26"/>
  <c r="S76" i="26"/>
  <c r="K76" i="26"/>
  <c r="CD76" i="26"/>
  <c r="BV76" i="26"/>
  <c r="BN76" i="26"/>
  <c r="BF76" i="26"/>
  <c r="AX76" i="26"/>
  <c r="AP76" i="26"/>
  <c r="AH76" i="26"/>
  <c r="Z76" i="26"/>
  <c r="R76" i="26"/>
  <c r="J76" i="26"/>
  <c r="BC76" i="26"/>
  <c r="I70" i="26"/>
  <c r="AH70" i="26"/>
  <c r="BG70" i="26"/>
  <c r="CF70" i="26"/>
  <c r="Q76" i="26"/>
  <c r="AS76" i="26"/>
  <c r="J70" i="26"/>
  <c r="AW70" i="26"/>
  <c r="BV70" i="26"/>
  <c r="S75" i="26"/>
  <c r="BC75" i="26"/>
  <c r="CE75" i="26"/>
  <c r="AF76" i="26"/>
  <c r="BE76" i="26"/>
  <c r="CG76" i="26"/>
  <c r="CJ78" i="26"/>
  <c r="CB78" i="26"/>
  <c r="BT78" i="26"/>
  <c r="BL78" i="26"/>
  <c r="BD78" i="26"/>
  <c r="AV78" i="26"/>
  <c r="AN78" i="26"/>
  <c r="AF78" i="26"/>
  <c r="X78" i="26"/>
  <c r="P78" i="26"/>
  <c r="H78" i="26"/>
  <c r="CI78" i="26"/>
  <c r="CA78" i="26"/>
  <c r="BS78" i="26"/>
  <c r="BK78" i="26"/>
  <c r="BC78" i="26"/>
  <c r="AU78" i="26"/>
  <c r="AM78" i="26"/>
  <c r="AE78" i="26"/>
  <c r="W78" i="26"/>
  <c r="O78" i="26"/>
  <c r="G78" i="26"/>
  <c r="CH78" i="26"/>
  <c r="BZ78" i="26"/>
  <c r="BR78" i="26"/>
  <c r="BJ78" i="26"/>
  <c r="BB78" i="26"/>
  <c r="AT78" i="26"/>
  <c r="AL78" i="26"/>
  <c r="AD78" i="26"/>
  <c r="V78" i="26"/>
  <c r="N78" i="26"/>
  <c r="F78" i="26"/>
  <c r="AR78" i="26"/>
  <c r="AJ70" i="26"/>
  <c r="BW70" i="26"/>
  <c r="CK70" i="26"/>
  <c r="AD72" i="26"/>
  <c r="T75" i="26"/>
  <c r="BG75" i="26"/>
  <c r="H76" i="26"/>
  <c r="AU76" i="26"/>
  <c r="BT76" i="26"/>
  <c r="I78" i="26"/>
  <c r="AH78" i="26"/>
  <c r="BG78" i="26"/>
  <c r="CF78" i="26"/>
  <c r="Y68" i="26"/>
  <c r="BQ68" i="26"/>
  <c r="Q72" i="26"/>
  <c r="BD72" i="26"/>
  <c r="CC72" i="26"/>
  <c r="G75" i="26"/>
  <c r="AI75" i="26"/>
  <c r="BH75" i="26"/>
  <c r="CG75" i="26"/>
  <c r="W76" i="26"/>
  <c r="AV76" i="26"/>
  <c r="J78" i="26"/>
  <c r="BH78" i="26"/>
  <c r="F68" i="26"/>
  <c r="P68" i="26"/>
  <c r="AB68" i="26"/>
  <c r="AL68" i="26"/>
  <c r="AV68" i="26"/>
  <c r="BH68" i="26"/>
  <c r="BR68" i="26"/>
  <c r="M70" i="26"/>
  <c r="AA70" i="26"/>
  <c r="AO70" i="26"/>
  <c r="AZ70" i="26"/>
  <c r="BN70" i="26"/>
  <c r="BY70" i="26"/>
  <c r="CD71" i="26"/>
  <c r="BV71" i="26"/>
  <c r="BN71" i="26"/>
  <c r="BF71" i="26"/>
  <c r="AX71" i="26"/>
  <c r="AP71" i="26"/>
  <c r="AH71" i="26"/>
  <c r="Z71" i="26"/>
  <c r="R71" i="26"/>
  <c r="J71" i="26"/>
  <c r="CK71" i="26"/>
  <c r="CC71" i="26"/>
  <c r="BU71" i="26"/>
  <c r="BM71" i="26"/>
  <c r="BE71" i="26"/>
  <c r="AW71" i="26"/>
  <c r="AO71" i="26"/>
  <c r="AG71" i="26"/>
  <c r="Y71" i="26"/>
  <c r="Q71" i="26"/>
  <c r="I71" i="26"/>
  <c r="CJ71" i="26"/>
  <c r="CB71" i="26"/>
  <c r="BT71" i="26"/>
  <c r="BL71" i="26"/>
  <c r="BD71" i="26"/>
  <c r="AV71" i="26"/>
  <c r="AN71" i="26"/>
  <c r="AF71" i="26"/>
  <c r="X71" i="26"/>
  <c r="P71" i="26"/>
  <c r="H71" i="26"/>
  <c r="S71" i="26"/>
  <c r="AD71" i="26"/>
  <c r="AR71" i="26"/>
  <c r="BC71" i="26"/>
  <c r="BQ71" i="26"/>
  <c r="CE71" i="26"/>
  <c r="G72" i="26"/>
  <c r="U72" i="26"/>
  <c r="AF72" i="26"/>
  <c r="AT72" i="26"/>
  <c r="BE72" i="26"/>
  <c r="BS72" i="26"/>
  <c r="CJ74" i="26"/>
  <c r="CB74" i="26"/>
  <c r="BT74" i="26"/>
  <c r="BL74" i="26"/>
  <c r="BD74" i="26"/>
  <c r="AV74" i="26"/>
  <c r="AN74" i="26"/>
  <c r="AF74" i="26"/>
  <c r="X74" i="26"/>
  <c r="P74" i="26"/>
  <c r="H74" i="26"/>
  <c r="CI74" i="26"/>
  <c r="CA74" i="26"/>
  <c r="BS74" i="26"/>
  <c r="BK74" i="26"/>
  <c r="BC74" i="26"/>
  <c r="AU74" i="26"/>
  <c r="AM74" i="26"/>
  <c r="AE74" i="26"/>
  <c r="W74" i="26"/>
  <c r="O74" i="26"/>
  <c r="G74" i="26"/>
  <c r="CH74" i="26"/>
  <c r="BZ74" i="26"/>
  <c r="BR74" i="26"/>
  <c r="BJ74" i="26"/>
  <c r="BB74" i="26"/>
  <c r="AT74" i="26"/>
  <c r="AL74" i="26"/>
  <c r="AD74" i="26"/>
  <c r="V74" i="26"/>
  <c r="N74" i="26"/>
  <c r="F74" i="26"/>
  <c r="S74" i="26"/>
  <c r="AG74" i="26"/>
  <c r="AR74" i="26"/>
  <c r="BF74" i="26"/>
  <c r="BQ74" i="26"/>
  <c r="CE74" i="26"/>
  <c r="K75" i="26"/>
  <c r="V75" i="26"/>
  <c r="AJ75" i="26"/>
  <c r="AU75" i="26"/>
  <c r="BI75" i="26"/>
  <c r="BW75" i="26"/>
  <c r="CH75" i="26"/>
  <c r="M76" i="26"/>
  <c r="X76" i="26"/>
  <c r="AL76" i="26"/>
  <c r="AW76" i="26"/>
  <c r="BK76" i="26"/>
  <c r="BY76" i="26"/>
  <c r="CJ76" i="26"/>
  <c r="K78" i="26"/>
  <c r="Y78" i="26"/>
  <c r="AJ78" i="26"/>
  <c r="AX78" i="26"/>
  <c r="BI78" i="26"/>
  <c r="BW78" i="26"/>
  <c r="CK78" i="26"/>
  <c r="N79" i="26"/>
  <c r="AE79" i="26"/>
  <c r="AT79" i="26"/>
  <c r="BL79" i="26"/>
  <c r="CF79" i="26"/>
  <c r="CI81" i="26"/>
  <c r="CA81" i="26"/>
  <c r="BS81" i="26"/>
  <c r="BK81" i="26"/>
  <c r="BC81" i="26"/>
  <c r="AU81" i="26"/>
  <c r="AM81" i="26"/>
  <c r="AE81" i="26"/>
  <c r="W81" i="26"/>
  <c r="O81" i="26"/>
  <c r="G81" i="26"/>
  <c r="CH81" i="26"/>
  <c r="BZ81" i="26"/>
  <c r="BR81" i="26"/>
  <c r="BJ81" i="26"/>
  <c r="BB81" i="26"/>
  <c r="AT81" i="26"/>
  <c r="AL81" i="26"/>
  <c r="AD81" i="26"/>
  <c r="V81" i="26"/>
  <c r="N81" i="26"/>
  <c r="F81" i="26"/>
  <c r="CB81" i="26"/>
  <c r="BP81" i="26"/>
  <c r="BF81" i="26"/>
  <c r="AV81" i="26"/>
  <c r="AJ81" i="26"/>
  <c r="Z81" i="26"/>
  <c r="P81" i="26"/>
  <c r="CK81" i="26"/>
  <c r="BY81" i="26"/>
  <c r="BO81" i="26"/>
  <c r="BE81" i="26"/>
  <c r="AS81" i="26"/>
  <c r="AI81" i="26"/>
  <c r="Y81" i="26"/>
  <c r="M81" i="26"/>
  <c r="CJ81" i="26"/>
  <c r="BX81" i="26"/>
  <c r="BN81" i="26"/>
  <c r="BD81" i="26"/>
  <c r="AR81" i="26"/>
  <c r="AH81" i="26"/>
  <c r="X81" i="26"/>
  <c r="L81" i="26"/>
  <c r="CG81" i="26"/>
  <c r="BW81" i="26"/>
  <c r="BM81" i="26"/>
  <c r="BA81" i="26"/>
  <c r="AQ81" i="26"/>
  <c r="AG81" i="26"/>
  <c r="U81" i="26"/>
  <c r="K81" i="26"/>
  <c r="AA81" i="26"/>
  <c r="AW81" i="26"/>
  <c r="BQ81" i="26"/>
  <c r="AE84" i="26"/>
  <c r="BT84" i="26"/>
  <c r="S70" i="26"/>
  <c r="BF70" i="26"/>
  <c r="P76" i="26"/>
  <c r="AO76" i="26"/>
  <c r="CB76" i="26"/>
  <c r="AS70" i="26"/>
  <c r="AE76" i="26"/>
  <c r="BR76" i="26"/>
  <c r="U70" i="26"/>
  <c r="AD75" i="26"/>
  <c r="BQ75" i="26"/>
  <c r="U76" i="26"/>
  <c r="AT76" i="26"/>
  <c r="AG78" i="26"/>
  <c r="BQ78" i="26"/>
  <c r="CE78" i="26"/>
  <c r="Y70" i="26"/>
  <c r="BI70" i="26"/>
  <c r="CF72" i="26"/>
  <c r="BX72" i="26"/>
  <c r="BP72" i="26"/>
  <c r="BH72" i="26"/>
  <c r="AZ72" i="26"/>
  <c r="AR72" i="26"/>
  <c r="AJ72" i="26"/>
  <c r="AB72" i="26"/>
  <c r="T72" i="26"/>
  <c r="L72" i="26"/>
  <c r="CE72" i="26"/>
  <c r="BW72" i="26"/>
  <c r="BO72" i="26"/>
  <c r="BG72" i="26"/>
  <c r="AY72" i="26"/>
  <c r="AQ72" i="26"/>
  <c r="AI72" i="26"/>
  <c r="AA72" i="26"/>
  <c r="S72" i="26"/>
  <c r="K72" i="26"/>
  <c r="CD72" i="26"/>
  <c r="BV72" i="26"/>
  <c r="BN72" i="26"/>
  <c r="BF72" i="26"/>
  <c r="AX72" i="26"/>
  <c r="AP72" i="26"/>
  <c r="AH72" i="26"/>
  <c r="Z72" i="26"/>
  <c r="R72" i="26"/>
  <c r="J72" i="26"/>
  <c r="AO72" i="26"/>
  <c r="BQ72" i="26"/>
  <c r="CB72" i="26"/>
  <c r="F75" i="26"/>
  <c r="AS75" i="26"/>
  <c r="CF75" i="26"/>
  <c r="V76" i="26"/>
  <c r="BI76" i="26"/>
  <c r="CH76" i="26"/>
  <c r="T78" i="26"/>
  <c r="AS78" i="26"/>
  <c r="BU78" i="26"/>
  <c r="CE68" i="26"/>
  <c r="BW68" i="26"/>
  <c r="BO68" i="26"/>
  <c r="BG68" i="26"/>
  <c r="AY68" i="26"/>
  <c r="AQ68" i="26"/>
  <c r="AI68" i="26"/>
  <c r="AA68" i="26"/>
  <c r="S68" i="26"/>
  <c r="K68" i="26"/>
  <c r="CD68" i="26"/>
  <c r="BV68" i="26"/>
  <c r="BN68" i="26"/>
  <c r="BF68" i="26"/>
  <c r="AX68" i="26"/>
  <c r="AP68" i="26"/>
  <c r="AH68" i="26"/>
  <c r="Z68" i="26"/>
  <c r="R68" i="26"/>
  <c r="J68" i="26"/>
  <c r="AK68" i="26"/>
  <c r="BE68" i="26"/>
  <c r="CK68" i="26"/>
  <c r="Z70" i="26"/>
  <c r="AY70" i="26"/>
  <c r="BX70" i="26"/>
  <c r="AE72" i="26"/>
  <c r="BR72" i="26"/>
  <c r="U75" i="26"/>
  <c r="AT75" i="26"/>
  <c r="BS75" i="26"/>
  <c r="I76" i="26"/>
  <c r="AK76" i="26"/>
  <c r="BU76" i="26"/>
  <c r="CI76" i="26"/>
  <c r="U78" i="26"/>
  <c r="AI78" i="26"/>
  <c r="AW78" i="26"/>
  <c r="BV78" i="26"/>
  <c r="CG78" i="26"/>
  <c r="G68" i="26"/>
  <c r="Q68" i="26"/>
  <c r="AC68" i="26"/>
  <c r="AM68" i="26"/>
  <c r="AW68" i="26"/>
  <c r="BI68" i="26"/>
  <c r="BS68" i="26"/>
  <c r="CC68" i="26"/>
  <c r="Q70" i="26"/>
  <c r="AB70" i="26"/>
  <c r="AP70" i="26"/>
  <c r="BA70" i="26"/>
  <c r="BO70" i="26"/>
  <c r="F71" i="26"/>
  <c r="T71" i="26"/>
  <c r="AE71" i="26"/>
  <c r="AS71" i="26"/>
  <c r="BG71" i="26"/>
  <c r="BR71" i="26"/>
  <c r="CF71" i="26"/>
  <c r="H72" i="26"/>
  <c r="V72" i="26"/>
  <c r="AG72" i="26"/>
  <c r="AU72" i="26"/>
  <c r="BI72" i="26"/>
  <c r="BT72" i="26"/>
  <c r="CH72" i="26"/>
  <c r="I74" i="26"/>
  <c r="T74" i="26"/>
  <c r="AH74" i="26"/>
  <c r="AS74" i="26"/>
  <c r="BG74" i="26"/>
  <c r="BU74" i="26"/>
  <c r="CF74" i="26"/>
  <c r="L75" i="26"/>
  <c r="W75" i="26"/>
  <c r="AK75" i="26"/>
  <c r="AY75" i="26"/>
  <c r="BJ75" i="26"/>
  <c r="BX75" i="26"/>
  <c r="N76" i="26"/>
  <c r="Y76" i="26"/>
  <c r="AM76" i="26"/>
  <c r="BA76" i="26"/>
  <c r="BL76" i="26"/>
  <c r="BZ76" i="26"/>
  <c r="CK76" i="26"/>
  <c r="L78" i="26"/>
  <c r="Z78" i="26"/>
  <c r="AK78" i="26"/>
  <c r="AY78" i="26"/>
  <c r="BM78" i="26"/>
  <c r="BX78" i="26"/>
  <c r="O79" i="26"/>
  <c r="AF79" i="26"/>
  <c r="AZ79" i="26"/>
  <c r="BM79" i="26"/>
  <c r="H81" i="26"/>
  <c r="AB81" i="26"/>
  <c r="AX81" i="26"/>
  <c r="BT81" i="26"/>
  <c r="CJ82" i="26"/>
  <c r="CI82" i="26"/>
  <c r="CC82" i="26"/>
  <c r="BU82" i="26"/>
  <c r="BM82" i="26"/>
  <c r="BE82" i="26"/>
  <c r="AW82" i="26"/>
  <c r="AO82" i="26"/>
  <c r="AG82" i="26"/>
  <c r="Y82" i="26"/>
  <c r="Q82" i="26"/>
  <c r="I82" i="26"/>
  <c r="CB82" i="26"/>
  <c r="BT82" i="26"/>
  <c r="BL82" i="26"/>
  <c r="BD82" i="26"/>
  <c r="AV82" i="26"/>
  <c r="AN82" i="26"/>
  <c r="AF82" i="26"/>
  <c r="X82" i="26"/>
  <c r="P82" i="26"/>
  <c r="H82" i="26"/>
  <c r="BZ82" i="26"/>
  <c r="BP82" i="26"/>
  <c r="BF82" i="26"/>
  <c r="AT82" i="26"/>
  <c r="AJ82" i="26"/>
  <c r="Z82" i="26"/>
  <c r="N82" i="26"/>
  <c r="CK82" i="26"/>
  <c r="BY82" i="26"/>
  <c r="BO82" i="26"/>
  <c r="BC82" i="26"/>
  <c r="AS82" i="26"/>
  <c r="AI82" i="26"/>
  <c r="W82" i="26"/>
  <c r="M82" i="26"/>
  <c r="CH82" i="26"/>
  <c r="BX82" i="26"/>
  <c r="BN82" i="26"/>
  <c r="BB82" i="26"/>
  <c r="AR82" i="26"/>
  <c r="AH82" i="26"/>
  <c r="V82" i="26"/>
  <c r="L82" i="26"/>
  <c r="CG82" i="26"/>
  <c r="BW82" i="26"/>
  <c r="BK82" i="26"/>
  <c r="BA82" i="26"/>
  <c r="AQ82" i="26"/>
  <c r="AE82" i="26"/>
  <c r="U82" i="26"/>
  <c r="K82" i="26"/>
  <c r="CF82" i="26"/>
  <c r="BV82" i="26"/>
  <c r="AA82" i="26"/>
  <c r="AU82" i="26"/>
  <c r="BQ82" i="26"/>
  <c r="AO84" i="26"/>
  <c r="CJ70" i="26"/>
  <c r="CB70" i="26"/>
  <c r="BT70" i="26"/>
  <c r="BL70" i="26"/>
  <c r="BD70" i="26"/>
  <c r="AV70" i="26"/>
  <c r="AN70" i="26"/>
  <c r="AF70" i="26"/>
  <c r="X70" i="26"/>
  <c r="P70" i="26"/>
  <c r="H70" i="26"/>
  <c r="CI70" i="26"/>
  <c r="CA70" i="26"/>
  <c r="BS70" i="26"/>
  <c r="BK70" i="26"/>
  <c r="BC70" i="26"/>
  <c r="AU70" i="26"/>
  <c r="AM70" i="26"/>
  <c r="AE70" i="26"/>
  <c r="W70" i="26"/>
  <c r="O70" i="26"/>
  <c r="G70" i="26"/>
  <c r="CH70" i="26"/>
  <c r="BZ70" i="26"/>
  <c r="BR70" i="26"/>
  <c r="BJ70" i="26"/>
  <c r="BB70" i="26"/>
  <c r="AT70" i="26"/>
  <c r="AL70" i="26"/>
  <c r="AD70" i="26"/>
  <c r="V70" i="26"/>
  <c r="N70" i="26"/>
  <c r="F70" i="26"/>
  <c r="AR70" i="26"/>
  <c r="CE70" i="26"/>
  <c r="AD76" i="26"/>
  <c r="BQ76" i="26"/>
  <c r="T70" i="26"/>
  <c r="BU70" i="26"/>
  <c r="F76" i="26"/>
  <c r="BD76" i="26"/>
  <c r="CC76" i="26"/>
  <c r="AI70" i="26"/>
  <c r="BH70" i="26"/>
  <c r="CG70" i="26"/>
  <c r="CD75" i="26"/>
  <c r="BV75" i="26"/>
  <c r="BN75" i="26"/>
  <c r="BF75" i="26"/>
  <c r="AX75" i="26"/>
  <c r="AP75" i="26"/>
  <c r="AH75" i="26"/>
  <c r="Z75" i="26"/>
  <c r="R75" i="26"/>
  <c r="J75" i="26"/>
  <c r="CK75" i="26"/>
  <c r="CC75" i="26"/>
  <c r="BU75" i="26"/>
  <c r="BM75" i="26"/>
  <c r="BE75" i="26"/>
  <c r="AW75" i="26"/>
  <c r="AO75" i="26"/>
  <c r="AG75" i="26"/>
  <c r="Y75" i="26"/>
  <c r="Q75" i="26"/>
  <c r="I75" i="26"/>
  <c r="CJ75" i="26"/>
  <c r="CB75" i="26"/>
  <c r="BT75" i="26"/>
  <c r="BL75" i="26"/>
  <c r="BD75" i="26"/>
  <c r="AV75" i="26"/>
  <c r="AN75" i="26"/>
  <c r="AF75" i="26"/>
  <c r="X75" i="26"/>
  <c r="P75" i="26"/>
  <c r="H75" i="26"/>
  <c r="AR75" i="26"/>
  <c r="G76" i="26"/>
  <c r="BS76" i="26"/>
  <c r="S78" i="26"/>
  <c r="BF78" i="26"/>
  <c r="K70" i="26"/>
  <c r="AX70" i="26"/>
  <c r="P72" i="26"/>
  <c r="BC72" i="26"/>
  <c r="AE75" i="26"/>
  <c r="BR75" i="26"/>
  <c r="AG76" i="26"/>
  <c r="O68" i="26"/>
  <c r="AU68" i="26"/>
  <c r="CA68" i="26"/>
  <c r="L70" i="26"/>
  <c r="AK70" i="26"/>
  <c r="BM70" i="26"/>
  <c r="F72" i="26"/>
  <c r="AS72" i="26"/>
  <c r="BJ76" i="26"/>
  <c r="H68" i="26"/>
  <c r="T68" i="26"/>
  <c r="AD68" i="26"/>
  <c r="AN68" i="26"/>
  <c r="AZ68" i="26"/>
  <c r="BJ68" i="26"/>
  <c r="BT68" i="26"/>
  <c r="CF68" i="26"/>
  <c r="R70" i="26"/>
  <c r="AC70" i="26"/>
  <c r="AQ70" i="26"/>
  <c r="BE70" i="26"/>
  <c r="BP70" i="26"/>
  <c r="CD70" i="26"/>
  <c r="I72" i="26"/>
  <c r="W72" i="26"/>
  <c r="AK72" i="26"/>
  <c r="AV72" i="26"/>
  <c r="BJ72" i="26"/>
  <c r="BU72" i="26"/>
  <c r="CI72" i="26"/>
  <c r="M75" i="26"/>
  <c r="AA75" i="26"/>
  <c r="AL75" i="26"/>
  <c r="AZ75" i="26"/>
  <c r="BK75" i="26"/>
  <c r="BY75" i="26"/>
  <c r="O76" i="26"/>
  <c r="AC76" i="26"/>
  <c r="AN76" i="26"/>
  <c r="BB76" i="26"/>
  <c r="BM76" i="26"/>
  <c r="CA76" i="26"/>
  <c r="M78" i="26"/>
  <c r="AA78" i="26"/>
  <c r="AO78" i="26"/>
  <c r="AZ78" i="26"/>
  <c r="BN78" i="26"/>
  <c r="BY78" i="26"/>
  <c r="CE79" i="26"/>
  <c r="BW79" i="26"/>
  <c r="BO79" i="26"/>
  <c r="BG79" i="26"/>
  <c r="AY79" i="26"/>
  <c r="AQ79" i="26"/>
  <c r="AI79" i="26"/>
  <c r="AA79" i="26"/>
  <c r="S79" i="26"/>
  <c r="CD79" i="26"/>
  <c r="BV79" i="26"/>
  <c r="BN79" i="26"/>
  <c r="BF79" i="26"/>
  <c r="AX79" i="26"/>
  <c r="AP79" i="26"/>
  <c r="AH79" i="26"/>
  <c r="Z79" i="26"/>
  <c r="CC79" i="26"/>
  <c r="BS79" i="26"/>
  <c r="BI79" i="26"/>
  <c r="AW79" i="26"/>
  <c r="AM79" i="26"/>
  <c r="AC79" i="26"/>
  <c r="R79" i="26"/>
  <c r="J79" i="26"/>
  <c r="CB79" i="26"/>
  <c r="BR79" i="26"/>
  <c r="BH79" i="26"/>
  <c r="AV79" i="26"/>
  <c r="AL79" i="26"/>
  <c r="AB79" i="26"/>
  <c r="Q79" i="26"/>
  <c r="I79" i="26"/>
  <c r="CK79" i="26"/>
  <c r="CA79" i="26"/>
  <c r="BQ79" i="26"/>
  <c r="BE79" i="26"/>
  <c r="AU79" i="26"/>
  <c r="AK79" i="26"/>
  <c r="Y79" i="26"/>
  <c r="P79" i="26"/>
  <c r="H79" i="26"/>
  <c r="T79" i="26"/>
  <c r="AG79" i="26"/>
  <c r="BA79" i="26"/>
  <c r="BP79" i="26"/>
  <c r="CH79" i="26"/>
  <c r="CF84" i="26"/>
  <c r="BX84" i="26"/>
  <c r="BP84" i="26"/>
  <c r="BH84" i="26"/>
  <c r="AZ84" i="26"/>
  <c r="AR84" i="26"/>
  <c r="AJ84" i="26"/>
  <c r="AB84" i="26"/>
  <c r="T84" i="26"/>
  <c r="L84" i="26"/>
  <c r="CE84" i="26"/>
  <c r="BW84" i="26"/>
  <c r="BO84" i="26"/>
  <c r="BG84" i="26"/>
  <c r="AY84" i="26"/>
  <c r="AQ84" i="26"/>
  <c r="AI84" i="26"/>
  <c r="AA84" i="26"/>
  <c r="S84" i="26"/>
  <c r="K84" i="26"/>
  <c r="CJ84" i="26"/>
  <c r="BZ84" i="26"/>
  <c r="BN84" i="26"/>
  <c r="BD84" i="26"/>
  <c r="AT84" i="26"/>
  <c r="AH84" i="26"/>
  <c r="X84" i="26"/>
  <c r="N84" i="26"/>
  <c r="CI84" i="26"/>
  <c r="BY84" i="26"/>
  <c r="BM84" i="26"/>
  <c r="BC84" i="26"/>
  <c r="AS84" i="26"/>
  <c r="AG84" i="26"/>
  <c r="W84" i="26"/>
  <c r="M84" i="26"/>
  <c r="CD84" i="26"/>
  <c r="BR84" i="26"/>
  <c r="BB84" i="26"/>
  <c r="AN84" i="26"/>
  <c r="Z84" i="26"/>
  <c r="J84" i="26"/>
  <c r="CC84" i="26"/>
  <c r="BQ84" i="26"/>
  <c r="BA84" i="26"/>
  <c r="AM84" i="26"/>
  <c r="Y84" i="26"/>
  <c r="I84" i="26"/>
  <c r="CB84" i="26"/>
  <c r="BL84" i="26"/>
  <c r="AX84" i="26"/>
  <c r="AL84" i="26"/>
  <c r="V84" i="26"/>
  <c r="H84" i="26"/>
  <c r="R84" i="26"/>
  <c r="CA84" i="26"/>
  <c r="BK84" i="26"/>
  <c r="AW84" i="26"/>
  <c r="AK84" i="26"/>
  <c r="U84" i="26"/>
  <c r="G84" i="26"/>
  <c r="BV84" i="26"/>
  <c r="BJ84" i="26"/>
  <c r="AV84" i="26"/>
  <c r="AF84" i="26"/>
  <c r="F84" i="26"/>
  <c r="AP84" i="26"/>
  <c r="CG84" i="26"/>
  <c r="L69" i="26"/>
  <c r="T69" i="26"/>
  <c r="AB69" i="26"/>
  <c r="AJ69" i="26"/>
  <c r="AR69" i="26"/>
  <c r="AZ69" i="26"/>
  <c r="BH69" i="26"/>
  <c r="BP69" i="26"/>
  <c r="BX69" i="26"/>
  <c r="CF69" i="26"/>
  <c r="L73" i="26"/>
  <c r="T73" i="26"/>
  <c r="AB73" i="26"/>
  <c r="AJ73" i="26"/>
  <c r="AR73" i="26"/>
  <c r="AZ73" i="26"/>
  <c r="BH73" i="26"/>
  <c r="BP73" i="26"/>
  <c r="BX73" i="26"/>
  <c r="CF73" i="26"/>
  <c r="L77" i="26"/>
  <c r="T77" i="26"/>
  <c r="AB77" i="26"/>
  <c r="AJ77" i="26"/>
  <c r="AR77" i="26"/>
  <c r="AZ77" i="26"/>
  <c r="BH77" i="26"/>
  <c r="BP77" i="26"/>
  <c r="BX77" i="26"/>
  <c r="CF77" i="26"/>
  <c r="R86" i="26"/>
  <c r="AH86" i="26"/>
  <c r="AT86" i="26"/>
  <c r="BH86" i="26"/>
  <c r="P87" i="26"/>
  <c r="AF87" i="26"/>
  <c r="AT87" i="26"/>
  <c r="BH87" i="26"/>
  <c r="BX87" i="26"/>
  <c r="O88" i="26"/>
  <c r="AE88" i="26"/>
  <c r="AS88" i="26"/>
  <c r="BE88" i="26"/>
  <c r="BU88" i="26"/>
  <c r="CI88" i="26"/>
  <c r="M69" i="26"/>
  <c r="U69" i="26"/>
  <c r="AC69" i="26"/>
  <c r="AK69" i="26"/>
  <c r="AS69" i="26"/>
  <c r="BA69" i="26"/>
  <c r="BI69" i="26"/>
  <c r="BQ69" i="26"/>
  <c r="BY69" i="26"/>
  <c r="M73" i="26"/>
  <c r="U73" i="26"/>
  <c r="AC73" i="26"/>
  <c r="AK73" i="26"/>
  <c r="AS73" i="26"/>
  <c r="BA73" i="26"/>
  <c r="BI73" i="26"/>
  <c r="BQ73" i="26"/>
  <c r="BY73" i="26"/>
  <c r="M77" i="26"/>
  <c r="U77" i="26"/>
  <c r="AC77" i="26"/>
  <c r="AK77" i="26"/>
  <c r="AS77" i="26"/>
  <c r="BA77" i="26"/>
  <c r="BI77" i="26"/>
  <c r="BQ77" i="26"/>
  <c r="BY77" i="26"/>
  <c r="CJ86" i="26"/>
  <c r="CB86" i="26"/>
  <c r="BT86" i="26"/>
  <c r="BL86" i="26"/>
  <c r="BD86" i="26"/>
  <c r="AV86" i="26"/>
  <c r="AN86" i="26"/>
  <c r="AF86" i="26"/>
  <c r="X86" i="26"/>
  <c r="P86" i="26"/>
  <c r="H86" i="26"/>
  <c r="CI86" i="26"/>
  <c r="CA86" i="26"/>
  <c r="BS86" i="26"/>
  <c r="BK86" i="26"/>
  <c r="BC86" i="26"/>
  <c r="AU86" i="26"/>
  <c r="AM86" i="26"/>
  <c r="AE86" i="26"/>
  <c r="W86" i="26"/>
  <c r="O86" i="26"/>
  <c r="G86" i="26"/>
  <c r="CG86" i="26"/>
  <c r="BW86" i="26"/>
  <c r="BM86" i="26"/>
  <c r="BA86" i="26"/>
  <c r="AQ86" i="26"/>
  <c r="AG86" i="26"/>
  <c r="U86" i="26"/>
  <c r="K86" i="26"/>
  <c r="CF86" i="26"/>
  <c r="BV86" i="26"/>
  <c r="BJ86" i="26"/>
  <c r="AZ86" i="26"/>
  <c r="AP86" i="26"/>
  <c r="AD86" i="26"/>
  <c r="T86" i="26"/>
  <c r="J86" i="26"/>
  <c r="S86" i="26"/>
  <c r="AI86" i="26"/>
  <c r="AW86" i="26"/>
  <c r="BI86" i="26"/>
  <c r="BY86" i="26"/>
  <c r="CD87" i="26"/>
  <c r="BV87" i="26"/>
  <c r="BN87" i="26"/>
  <c r="BF87" i="26"/>
  <c r="AX87" i="26"/>
  <c r="AP87" i="26"/>
  <c r="AH87" i="26"/>
  <c r="Z87" i="26"/>
  <c r="R87" i="26"/>
  <c r="J87" i="26"/>
  <c r="CK87" i="26"/>
  <c r="CC87" i="26"/>
  <c r="BU87" i="26"/>
  <c r="BM87" i="26"/>
  <c r="BE87" i="26"/>
  <c r="AW87" i="26"/>
  <c r="AO87" i="26"/>
  <c r="AG87" i="26"/>
  <c r="Y87" i="26"/>
  <c r="Q87" i="26"/>
  <c r="I87" i="26"/>
  <c r="CG87" i="26"/>
  <c r="BW87" i="26"/>
  <c r="BK87" i="26"/>
  <c r="BA87" i="26"/>
  <c r="AQ87" i="26"/>
  <c r="AE87" i="26"/>
  <c r="U87" i="26"/>
  <c r="K87" i="26"/>
  <c r="CF87" i="26"/>
  <c r="BT87" i="26"/>
  <c r="BJ87" i="26"/>
  <c r="AZ87" i="26"/>
  <c r="AN87" i="26"/>
  <c r="AD87" i="26"/>
  <c r="T87" i="26"/>
  <c r="H87" i="26"/>
  <c r="S87" i="26"/>
  <c r="AI87" i="26"/>
  <c r="AU87" i="26"/>
  <c r="BI87" i="26"/>
  <c r="BY87" i="26"/>
  <c r="P88" i="26"/>
  <c r="AF88" i="26"/>
  <c r="AT88" i="26"/>
  <c r="BF88" i="26"/>
  <c r="BV88" i="26"/>
  <c r="CF88" i="26"/>
  <c r="BX88" i="26"/>
  <c r="BP88" i="26"/>
  <c r="BH88" i="26"/>
  <c r="AZ88" i="26"/>
  <c r="AR88" i="26"/>
  <c r="AJ88" i="26"/>
  <c r="AB88" i="26"/>
  <c r="T88" i="26"/>
  <c r="L88" i="26"/>
  <c r="CE88" i="26"/>
  <c r="BW88" i="26"/>
  <c r="BO88" i="26"/>
  <c r="BG88" i="26"/>
  <c r="AY88" i="26"/>
  <c r="AQ88" i="26"/>
  <c r="AI88" i="26"/>
  <c r="AA88" i="26"/>
  <c r="S88" i="26"/>
  <c r="K88" i="26"/>
  <c r="CD88" i="26"/>
  <c r="BT88" i="26"/>
  <c r="BJ88" i="26"/>
  <c r="AX88" i="26"/>
  <c r="AN88" i="26"/>
  <c r="AD88" i="26"/>
  <c r="R88" i="26"/>
  <c r="H88" i="26"/>
  <c r="CC88" i="26"/>
  <c r="BS88" i="26"/>
  <c r="BI88" i="26"/>
  <c r="AW88" i="26"/>
  <c r="AM88" i="26"/>
  <c r="AC88" i="26"/>
  <c r="Q88" i="26"/>
  <c r="G88" i="26"/>
  <c r="U88" i="26"/>
  <c r="AG88" i="26"/>
  <c r="AU88" i="26"/>
  <c r="BK88" i="26"/>
  <c r="BY88" i="26"/>
  <c r="CK88" i="26"/>
  <c r="L80" i="26"/>
  <c r="T80" i="26"/>
  <c r="AB80" i="26"/>
  <c r="AJ80" i="26"/>
  <c r="AR80" i="26"/>
  <c r="AZ80" i="26"/>
  <c r="BH80" i="26"/>
  <c r="BP80" i="26"/>
  <c r="BX80" i="26"/>
  <c r="CF80" i="26"/>
  <c r="N83" i="26"/>
  <c r="X83" i="26"/>
  <c r="AJ83" i="26"/>
  <c r="AT83" i="26"/>
  <c r="BD83" i="26"/>
  <c r="BP83" i="26"/>
  <c r="BZ83" i="26"/>
  <c r="R90" i="26"/>
  <c r="AC90" i="26"/>
  <c r="AQ90" i="26"/>
  <c r="BE90" i="26"/>
  <c r="BP90" i="26"/>
  <c r="M80" i="26"/>
  <c r="U80" i="26"/>
  <c r="AC80" i="26"/>
  <c r="AK80" i="26"/>
  <c r="AS80" i="26"/>
  <c r="BA80" i="26"/>
  <c r="BI80" i="26"/>
  <c r="BQ80" i="26"/>
  <c r="BY80" i="26"/>
  <c r="CD83" i="26"/>
  <c r="BV83" i="26"/>
  <c r="BN83" i="26"/>
  <c r="BF83" i="26"/>
  <c r="AX83" i="26"/>
  <c r="AP83" i="26"/>
  <c r="AH83" i="26"/>
  <c r="Z83" i="26"/>
  <c r="R83" i="26"/>
  <c r="J83" i="26"/>
  <c r="CK83" i="26"/>
  <c r="CC83" i="26"/>
  <c r="BU83" i="26"/>
  <c r="BM83" i="26"/>
  <c r="BE83" i="26"/>
  <c r="AW83" i="26"/>
  <c r="AO83" i="26"/>
  <c r="AG83" i="26"/>
  <c r="Y83" i="26"/>
  <c r="Q83" i="26"/>
  <c r="I83" i="26"/>
  <c r="O83" i="26"/>
  <c r="AA83" i="26"/>
  <c r="AK83" i="26"/>
  <c r="AU83" i="26"/>
  <c r="BG83" i="26"/>
  <c r="BQ83" i="26"/>
  <c r="CA83" i="26"/>
  <c r="CK90" i="26"/>
  <c r="CJ90" i="26"/>
  <c r="CB90" i="26"/>
  <c r="BT90" i="26"/>
  <c r="BL90" i="26"/>
  <c r="BD90" i="26"/>
  <c r="AV90" i="26"/>
  <c r="AN90" i="26"/>
  <c r="AF90" i="26"/>
  <c r="X90" i="26"/>
  <c r="P90" i="26"/>
  <c r="H90" i="26"/>
  <c r="CI90" i="26"/>
  <c r="CA90" i="26"/>
  <c r="BS90" i="26"/>
  <c r="BK90" i="26"/>
  <c r="BC90" i="26"/>
  <c r="AU90" i="26"/>
  <c r="AM90" i="26"/>
  <c r="AE90" i="26"/>
  <c r="W90" i="26"/>
  <c r="O90" i="26"/>
  <c r="G90" i="26"/>
  <c r="CH90" i="26"/>
  <c r="BZ90" i="26"/>
  <c r="BR90" i="26"/>
  <c r="BJ90" i="26"/>
  <c r="BB90" i="26"/>
  <c r="AT90" i="26"/>
  <c r="AL90" i="26"/>
  <c r="AD90" i="26"/>
  <c r="V90" i="26"/>
  <c r="N90" i="26"/>
  <c r="F90" i="26"/>
  <c r="S90" i="26"/>
  <c r="AG90" i="26"/>
  <c r="AR90" i="26"/>
  <c r="BF90" i="26"/>
  <c r="BQ90" i="26"/>
  <c r="CE90" i="26"/>
  <c r="M85" i="26"/>
  <c r="U85" i="26"/>
  <c r="AC85" i="26"/>
  <c r="AK85" i="26"/>
  <c r="AS85" i="26"/>
  <c r="BA85" i="26"/>
  <c r="BI85" i="26"/>
  <c r="BQ85" i="26"/>
  <c r="BY85" i="26"/>
  <c r="CG85" i="26"/>
  <c r="M89" i="26"/>
  <c r="U89" i="26"/>
  <c r="AC89" i="26"/>
  <c r="AK89" i="26"/>
  <c r="AS89" i="26"/>
  <c r="BA89" i="26"/>
  <c r="BI89" i="26"/>
  <c r="BQ89" i="26"/>
  <c r="BY89" i="26"/>
  <c r="CG89" i="26"/>
  <c r="F85" i="26"/>
  <c r="N85" i="26"/>
  <c r="V85" i="26"/>
  <c r="AD85" i="26"/>
  <c r="AL85" i="26"/>
  <c r="AT85" i="26"/>
  <c r="BB85" i="26"/>
  <c r="BJ85" i="26"/>
  <c r="BR85" i="26"/>
  <c r="BZ85" i="26"/>
  <c r="F89" i="26"/>
  <c r="N89" i="26"/>
  <c r="V89" i="26"/>
  <c r="AD89" i="26"/>
  <c r="AL89" i="26"/>
  <c r="AT89" i="26"/>
  <c r="BB89" i="26"/>
  <c r="BJ89" i="26"/>
  <c r="BR89" i="26"/>
  <c r="BZ89" i="26"/>
  <c r="AG99" i="26"/>
  <c r="F93" i="26"/>
  <c r="J49" i="26"/>
  <c r="AO66" i="26"/>
  <c r="M49" i="26"/>
  <c r="AI66" i="26"/>
  <c r="BR67" i="26"/>
  <c r="AC66" i="26"/>
  <c r="BL67" i="26"/>
  <c r="I66" i="26"/>
  <c r="AL67" i="26"/>
  <c r="CD66" i="26"/>
  <c r="BU58" i="26"/>
  <c r="CC66" i="26"/>
  <c r="BM58" i="26"/>
  <c r="F95" i="26"/>
  <c r="BO66" i="26"/>
  <c r="BL58" i="26"/>
  <c r="BP99" i="26"/>
  <c r="N131" i="26"/>
  <c r="K130" i="26"/>
  <c r="AP124" i="26"/>
  <c r="BI105" i="26"/>
  <c r="F128" i="26"/>
  <c r="BX130" i="26"/>
  <c r="H130" i="26"/>
  <c r="Q124" i="26"/>
  <c r="BR99" i="26"/>
  <c r="BN130" i="26"/>
  <c r="CI128" i="26"/>
  <c r="BY122" i="26"/>
  <c r="CC131" i="26"/>
  <c r="BM130" i="26"/>
  <c r="BF128" i="26"/>
  <c r="BU122" i="26"/>
  <c r="P99" i="26"/>
  <c r="CB131" i="26"/>
  <c r="BL130" i="26"/>
  <c r="BK122" i="26"/>
  <c r="AM131" i="26"/>
  <c r="AV130" i="26"/>
  <c r="AM127" i="26"/>
  <c r="AL114" i="26"/>
  <c r="Y131" i="26"/>
  <c r="AM130" i="26"/>
  <c r="AK127" i="26"/>
  <c r="K108" i="26"/>
  <c r="X131" i="26"/>
  <c r="AJ130" i="26"/>
  <c r="O127" i="26"/>
  <c r="BB107" i="26"/>
  <c r="P124" i="26"/>
  <c r="CH65" i="26"/>
  <c r="BM131" i="26"/>
  <c r="L131" i="26"/>
  <c r="H127" i="26"/>
  <c r="CK123" i="26"/>
  <c r="BQ113" i="26"/>
  <c r="AK106" i="26"/>
  <c r="N99" i="26"/>
  <c r="BP66" i="26"/>
  <c r="AF65" i="26"/>
  <c r="AC52" i="26"/>
  <c r="BC131" i="26"/>
  <c r="H131" i="26"/>
  <c r="AL130" i="26"/>
  <c r="CI127" i="26"/>
  <c r="BK123" i="26"/>
  <c r="BE113" i="26"/>
  <c r="AJ106" i="26"/>
  <c r="AU97" i="26"/>
  <c r="AW96" i="26"/>
  <c r="AZ107" i="26"/>
  <c r="CE67" i="26"/>
  <c r="AE65" i="26"/>
  <c r="BB131" i="26"/>
  <c r="CC127" i="26"/>
  <c r="AE125" i="26"/>
  <c r="V123" i="26"/>
  <c r="AA113" i="26"/>
  <c r="V106" i="26"/>
  <c r="CD67" i="26"/>
  <c r="AS66" i="26"/>
  <c r="CH49" i="26"/>
  <c r="F127" i="26"/>
  <c r="AY131" i="26"/>
  <c r="BO130" i="26"/>
  <c r="Z130" i="26"/>
  <c r="BN127" i="26"/>
  <c r="T123" i="26"/>
  <c r="BP105" i="26"/>
  <c r="CJ95" i="26"/>
  <c r="U60" i="26"/>
  <c r="F96" i="26"/>
  <c r="BG127" i="26"/>
  <c r="CB124" i="26"/>
  <c r="CI95" i="26"/>
  <c r="L128" i="26"/>
  <c r="Y128" i="26"/>
  <c r="AL128" i="26"/>
  <c r="BB128" i="26"/>
  <c r="BN128" i="26"/>
  <c r="CB128" i="26"/>
  <c r="P128" i="26"/>
  <c r="AS128" i="26"/>
  <c r="BU128" i="26"/>
  <c r="M128" i="26"/>
  <c r="Z128" i="26"/>
  <c r="AO128" i="26"/>
  <c r="BC128" i="26"/>
  <c r="BP128" i="26"/>
  <c r="CF128" i="26"/>
  <c r="N128" i="26"/>
  <c r="AB128" i="26"/>
  <c r="AR128" i="26"/>
  <c r="BD128" i="26"/>
  <c r="BQ128" i="26"/>
  <c r="CG128" i="26"/>
  <c r="AE128" i="26"/>
  <c r="BE128" i="26"/>
  <c r="CH128" i="26"/>
  <c r="AA114" i="26"/>
  <c r="J113" i="26"/>
  <c r="Q113" i="26"/>
  <c r="AG113" i="26"/>
  <c r="AT113" i="26"/>
  <c r="BG113" i="26"/>
  <c r="BV113" i="26"/>
  <c r="CJ113" i="26"/>
  <c r="I113" i="26"/>
  <c r="AK113" i="26"/>
  <c r="BM113" i="26"/>
  <c r="K113" i="26"/>
  <c r="AL113" i="26"/>
  <c r="BN113" i="26"/>
  <c r="S113" i="26"/>
  <c r="AH113" i="26"/>
  <c r="AU113" i="26"/>
  <c r="BJ113" i="26"/>
  <c r="BW113" i="26"/>
  <c r="CK113" i="26"/>
  <c r="G113" i="26"/>
  <c r="W113" i="26"/>
  <c r="AI113" i="26"/>
  <c r="AV113" i="26"/>
  <c r="BL113" i="26"/>
  <c r="BZ113" i="26"/>
  <c r="X113" i="26"/>
  <c r="AY113" i="26"/>
  <c r="CA113" i="26"/>
  <c r="Y113" i="26"/>
  <c r="BB113" i="26"/>
  <c r="CB113" i="26"/>
  <c r="AV128" i="26"/>
  <c r="BF127" i="26"/>
  <c r="BD113" i="26"/>
  <c r="P113" i="26"/>
  <c r="J99" i="26"/>
  <c r="V126" i="26"/>
  <c r="AH126" i="26"/>
  <c r="BW126" i="26"/>
  <c r="BB126" i="26"/>
  <c r="H126" i="26"/>
  <c r="BC126" i="26"/>
  <c r="BD126" i="26"/>
  <c r="F109" i="26"/>
  <c r="AU128" i="26"/>
  <c r="BY127" i="26"/>
  <c r="AB127" i="26"/>
  <c r="BC113" i="26"/>
  <c r="BC108" i="26"/>
  <c r="X108" i="26"/>
  <c r="BD108" i="26"/>
  <c r="BE108" i="26"/>
  <c r="BU108" i="26"/>
  <c r="F108" i="26"/>
  <c r="F97" i="26"/>
  <c r="AT128" i="26"/>
  <c r="BD127" i="26"/>
  <c r="AS113" i="26"/>
  <c r="N113" i="26"/>
  <c r="CK99" i="26"/>
  <c r="BQ52" i="26"/>
  <c r="BM128" i="26"/>
  <c r="AK128" i="26"/>
  <c r="J128" i="26"/>
  <c r="BQ127" i="26"/>
  <c r="AW127" i="26"/>
  <c r="AE126" i="26"/>
  <c r="CD113" i="26"/>
  <c r="AQ113" i="26"/>
  <c r="BF109" i="26"/>
  <c r="CJ99" i="26"/>
  <c r="AH99" i="26"/>
  <c r="P114" i="26"/>
  <c r="AR114" i="26"/>
  <c r="M114" i="26"/>
  <c r="X114" i="26"/>
  <c r="AS114" i="26"/>
  <c r="G114" i="26"/>
  <c r="BD114" i="26"/>
  <c r="BG114" i="26"/>
  <c r="BH114" i="26"/>
  <c r="BA128" i="26"/>
  <c r="CH100" i="26"/>
  <c r="I127" i="26"/>
  <c r="S127" i="26"/>
  <c r="AC127" i="26"/>
  <c r="AN127" i="26"/>
  <c r="AX127" i="26"/>
  <c r="BH127" i="26"/>
  <c r="BT127" i="26"/>
  <c r="CD127" i="26"/>
  <c r="L127" i="26"/>
  <c r="AG127" i="26"/>
  <c r="BC127" i="26"/>
  <c r="BW127" i="26"/>
  <c r="X127" i="26"/>
  <c r="AS127" i="26"/>
  <c r="J127" i="26"/>
  <c r="T127" i="26"/>
  <c r="AE127" i="26"/>
  <c r="AO127" i="26"/>
  <c r="AY127" i="26"/>
  <c r="BK127" i="26"/>
  <c r="BU127" i="26"/>
  <c r="CE127" i="26"/>
  <c r="K127" i="26"/>
  <c r="U127" i="26"/>
  <c r="AF127" i="26"/>
  <c r="AP127" i="26"/>
  <c r="BA127" i="26"/>
  <c r="BL127" i="26"/>
  <c r="BV127" i="26"/>
  <c r="CF127" i="26"/>
  <c r="W127" i="26"/>
  <c r="AR127" i="26"/>
  <c r="BM127" i="26"/>
  <c r="CG127" i="26"/>
  <c r="M127" i="26"/>
  <c r="AI127" i="26"/>
  <c r="V128" i="26"/>
  <c r="AJ127" i="26"/>
  <c r="BD99" i="26"/>
  <c r="I62" i="26"/>
  <c r="BM62" i="26"/>
  <c r="BN62" i="26"/>
  <c r="BR62" i="26"/>
  <c r="BZ98" i="26"/>
  <c r="AQ98" i="26"/>
  <c r="BY98" i="26"/>
  <c r="BX128" i="26"/>
  <c r="U125" i="26"/>
  <c r="BE125" i="26"/>
  <c r="CK125" i="26"/>
  <c r="BF125" i="26"/>
  <c r="BO125" i="26"/>
  <c r="AA127" i="26"/>
  <c r="F51" i="26"/>
  <c r="W51" i="26"/>
  <c r="AI51" i="26"/>
  <c r="AK62" i="26"/>
  <c r="BL128" i="26"/>
  <c r="G128" i="26"/>
  <c r="BP127" i="26"/>
  <c r="AV127" i="26"/>
  <c r="K126" i="26"/>
  <c r="BY114" i="26"/>
  <c r="BT113" i="26"/>
  <c r="AO113" i="26"/>
  <c r="CH99" i="26"/>
  <c r="AK100" i="26"/>
  <c r="P100" i="26"/>
  <c r="CJ100" i="26"/>
  <c r="AV100" i="26"/>
  <c r="BB100" i="26"/>
  <c r="V100" i="26"/>
  <c r="F100" i="26"/>
  <c r="W100" i="26"/>
  <c r="BZ128" i="26"/>
  <c r="W128" i="26"/>
  <c r="L99" i="26"/>
  <c r="S99" i="26"/>
  <c r="AL99" i="26"/>
  <c r="BE99" i="26"/>
  <c r="BW99" i="26"/>
  <c r="F99" i="26"/>
  <c r="BO99" i="26"/>
  <c r="T99" i="26"/>
  <c r="AO99" i="26"/>
  <c r="BF99" i="26"/>
  <c r="BX99" i="26"/>
  <c r="AA99" i="26"/>
  <c r="V99" i="26"/>
  <c r="AQ99" i="26"/>
  <c r="BL99" i="26"/>
  <c r="CB99" i="26"/>
  <c r="Z99" i="26"/>
  <c r="AR99" i="26"/>
  <c r="BM99" i="26"/>
  <c r="CC99" i="26"/>
  <c r="I99" i="26"/>
  <c r="AT99" i="26"/>
  <c r="CE99" i="26"/>
  <c r="F113" i="26"/>
  <c r="BY128" i="26"/>
  <c r="CA127" i="26"/>
  <c r="Z114" i="26"/>
  <c r="CC100" i="26"/>
  <c r="V54" i="26"/>
  <c r="L54" i="26"/>
  <c r="BV109" i="26"/>
  <c r="BW109" i="26"/>
  <c r="X109" i="26"/>
  <c r="U128" i="26"/>
  <c r="BE127" i="26"/>
  <c r="BX126" i="26"/>
  <c r="CI113" i="26"/>
  <c r="O113" i="26"/>
  <c r="AZ99" i="26"/>
  <c r="I97" i="26"/>
  <c r="AV97" i="26"/>
  <c r="BV128" i="26"/>
  <c r="Q128" i="26"/>
  <c r="BX127" i="26"/>
  <c r="AF126" i="26"/>
  <c r="CG113" i="26"/>
  <c r="AY99" i="26"/>
  <c r="AP67" i="26"/>
  <c r="CH67" i="26"/>
  <c r="BK67" i="26"/>
  <c r="I67" i="26"/>
  <c r="AY67" i="26"/>
  <c r="J67" i="26"/>
  <c r="BJ67" i="26"/>
  <c r="P67" i="26"/>
  <c r="AS59" i="26"/>
  <c r="AT59" i="26"/>
  <c r="BB59" i="26"/>
  <c r="BC59" i="26"/>
  <c r="AE67" i="26"/>
  <c r="AJ128" i="26"/>
  <c r="R127" i="26"/>
  <c r="AD67" i="26"/>
  <c r="AW60" i="26"/>
  <c r="AK51" i="26"/>
  <c r="CK128" i="26"/>
  <c r="BK128" i="26"/>
  <c r="AH128" i="26"/>
  <c r="CJ127" i="26"/>
  <c r="BO127" i="26"/>
  <c r="AU127" i="26"/>
  <c r="Q127" i="26"/>
  <c r="AF125" i="26"/>
  <c r="BW114" i="26"/>
  <c r="BR113" i="26"/>
  <c r="AD113" i="26"/>
  <c r="Y109" i="26"/>
  <c r="BV99" i="26"/>
  <c r="AF99" i="26"/>
  <c r="BI66" i="26"/>
  <c r="BK58" i="26"/>
  <c r="F66" i="26"/>
  <c r="BH66" i="26"/>
  <c r="AA66" i="26"/>
  <c r="AO58" i="26"/>
  <c r="F107" i="26"/>
  <c r="CA131" i="26"/>
  <c r="AL131" i="26"/>
  <c r="CC130" i="26"/>
  <c r="BC130" i="26"/>
  <c r="Y130" i="26"/>
  <c r="BY124" i="26"/>
  <c r="BI123" i="26"/>
  <c r="AJ122" i="26"/>
  <c r="L107" i="26"/>
  <c r="BH105" i="26"/>
  <c r="BW94" i="26"/>
  <c r="BZ124" i="26"/>
  <c r="BG66" i="26"/>
  <c r="N66" i="26"/>
  <c r="BR50" i="26"/>
  <c r="BQ131" i="26"/>
  <c r="AK131" i="26"/>
  <c r="CB130" i="26"/>
  <c r="BB130" i="26"/>
  <c r="X130" i="26"/>
  <c r="AZ124" i="26"/>
  <c r="BH123" i="26"/>
  <c r="AH122" i="26"/>
  <c r="CD106" i="26"/>
  <c r="R105" i="26"/>
  <c r="BT94" i="26"/>
  <c r="AB66" i="26"/>
  <c r="AX107" i="26"/>
  <c r="CE66" i="26"/>
  <c r="AX66" i="26"/>
  <c r="BO131" i="26"/>
  <c r="AA131" i="26"/>
  <c r="CA130" i="26"/>
  <c r="AW130" i="26"/>
  <c r="L130" i="26"/>
  <c r="AQ124" i="26"/>
  <c r="AG123" i="26"/>
  <c r="AF122" i="26"/>
  <c r="BX106" i="26"/>
  <c r="AG94" i="26"/>
  <c r="AJ129" i="26"/>
  <c r="AB104" i="26"/>
  <c r="BM129" i="26"/>
  <c r="G109" i="26"/>
  <c r="O109" i="26"/>
  <c r="W109" i="26"/>
  <c r="AE109" i="26"/>
  <c r="AM109" i="26"/>
  <c r="AU109" i="26"/>
  <c r="BC109" i="26"/>
  <c r="BK109" i="26"/>
  <c r="BS109" i="26"/>
  <c r="CA109" i="26"/>
  <c r="CI109" i="26"/>
  <c r="M109" i="26"/>
  <c r="V109" i="26"/>
  <c r="AF109" i="26"/>
  <c r="AO109" i="26"/>
  <c r="AX109" i="26"/>
  <c r="BG109" i="26"/>
  <c r="BP109" i="26"/>
  <c r="BY109" i="26"/>
  <c r="CH109" i="26"/>
  <c r="H109" i="26"/>
  <c r="R109" i="26"/>
  <c r="AB109" i="26"/>
  <c r="AL109" i="26"/>
  <c r="AW109" i="26"/>
  <c r="BH109" i="26"/>
  <c r="BR109" i="26"/>
  <c r="CC109" i="26"/>
  <c r="I109" i="26"/>
  <c r="S109" i="26"/>
  <c r="AC109" i="26"/>
  <c r="AN109" i="26"/>
  <c r="AY109" i="26"/>
  <c r="BI109" i="26"/>
  <c r="BT109" i="26"/>
  <c r="CD109" i="26"/>
  <c r="J109" i="26"/>
  <c r="T109" i="26"/>
  <c r="AD109" i="26"/>
  <c r="AP109" i="26"/>
  <c r="AZ109" i="26"/>
  <c r="BJ109" i="26"/>
  <c r="BU109" i="26"/>
  <c r="CE109" i="26"/>
  <c r="L109" i="26"/>
  <c r="AA109" i="26"/>
  <c r="AS109" i="26"/>
  <c r="BL109" i="26"/>
  <c r="BZ109" i="26"/>
  <c r="N109" i="26"/>
  <c r="AG109" i="26"/>
  <c r="AT109" i="26"/>
  <c r="BM109" i="26"/>
  <c r="CB109" i="26"/>
  <c r="P109" i="26"/>
  <c r="AH109" i="26"/>
  <c r="AV109" i="26"/>
  <c r="BN109" i="26"/>
  <c r="CF109" i="26"/>
  <c r="Q109" i="26"/>
  <c r="AI109" i="26"/>
  <c r="BA109" i="26"/>
  <c r="BO109" i="26"/>
  <c r="CG109" i="26"/>
  <c r="U109" i="26"/>
  <c r="AJ109" i="26"/>
  <c r="BB109" i="26"/>
  <c r="BQ109" i="26"/>
  <c r="CJ109" i="26"/>
  <c r="H98" i="26"/>
  <c r="P98" i="26"/>
  <c r="X98" i="26"/>
  <c r="AF98" i="26"/>
  <c r="AN98" i="26"/>
  <c r="AV98" i="26"/>
  <c r="BD98" i="26"/>
  <c r="BL98" i="26"/>
  <c r="BT98" i="26"/>
  <c r="CB98" i="26"/>
  <c r="CJ98" i="26"/>
  <c r="J98" i="26"/>
  <c r="R98" i="26"/>
  <c r="Z98" i="26"/>
  <c r="AH98" i="26"/>
  <c r="AP98" i="26"/>
  <c r="AX98" i="26"/>
  <c r="BF98" i="26"/>
  <c r="BN98" i="26"/>
  <c r="BV98" i="26"/>
  <c r="CD98" i="26"/>
  <c r="O98" i="26"/>
  <c r="AA98" i="26"/>
  <c r="AK98" i="26"/>
  <c r="AU98" i="26"/>
  <c r="BG98" i="26"/>
  <c r="BQ98" i="26"/>
  <c r="CA98" i="26"/>
  <c r="I98" i="26"/>
  <c r="U98" i="26"/>
  <c r="AG98" i="26"/>
  <c r="AS98" i="26"/>
  <c r="BE98" i="26"/>
  <c r="BR98" i="26"/>
  <c r="CE98" i="26"/>
  <c r="K98" i="26"/>
  <c r="V98" i="26"/>
  <c r="AI98" i="26"/>
  <c r="AT98" i="26"/>
  <c r="BH98" i="26"/>
  <c r="BS98" i="26"/>
  <c r="CF98" i="26"/>
  <c r="N98" i="26"/>
  <c r="AB98" i="26"/>
  <c r="AM98" i="26"/>
  <c r="AZ98" i="26"/>
  <c r="BK98" i="26"/>
  <c r="BX98" i="26"/>
  <c r="CI98" i="26"/>
  <c r="Y98" i="26"/>
  <c r="AR98" i="26"/>
  <c r="BM98" i="26"/>
  <c r="CG98" i="26"/>
  <c r="G98" i="26"/>
  <c r="AC98" i="26"/>
  <c r="AW98" i="26"/>
  <c r="BO98" i="26"/>
  <c r="CH98" i="26"/>
  <c r="L98" i="26"/>
  <c r="AD98" i="26"/>
  <c r="AY98" i="26"/>
  <c r="BP98" i="26"/>
  <c r="CK98" i="26"/>
  <c r="Q98" i="26"/>
  <c r="AJ98" i="26"/>
  <c r="BB98" i="26"/>
  <c r="BW98" i="26"/>
  <c r="M98" i="26"/>
  <c r="BA98" i="26"/>
  <c r="S98" i="26"/>
  <c r="BC98" i="26"/>
  <c r="F98" i="26"/>
  <c r="T98" i="26"/>
  <c r="BI98" i="26"/>
  <c r="W98" i="26"/>
  <c r="BJ98" i="26"/>
  <c r="AE98" i="26"/>
  <c r="BU98" i="26"/>
  <c r="F126" i="26"/>
  <c r="CK131" i="26"/>
  <c r="BZ131" i="26"/>
  <c r="BL131" i="26"/>
  <c r="AV131" i="26"/>
  <c r="AJ131" i="26"/>
  <c r="W131" i="26"/>
  <c r="G131" i="26"/>
  <c r="AI130" i="26"/>
  <c r="V130" i="26"/>
  <c r="G130" i="26"/>
  <c r="BX129" i="26"/>
  <c r="BK129" i="26"/>
  <c r="AU129" i="26"/>
  <c r="AB129" i="26"/>
  <c r="G129" i="26"/>
  <c r="CJ126" i="26"/>
  <c r="BP126" i="26"/>
  <c r="AU126" i="26"/>
  <c r="W126" i="26"/>
  <c r="CD125" i="26"/>
  <c r="BC125" i="26"/>
  <c r="BP124" i="26"/>
  <c r="AO124" i="26"/>
  <c r="CJ123" i="26"/>
  <c r="AX123" i="26"/>
  <c r="R123" i="26"/>
  <c r="BI122" i="26"/>
  <c r="V122" i="26"/>
  <c r="BU115" i="26"/>
  <c r="BE109" i="26"/>
  <c r="K109" i="26"/>
  <c r="CK107" i="26"/>
  <c r="AJ107" i="26"/>
  <c r="BV106" i="26"/>
  <c r="U106" i="26"/>
  <c r="AT105" i="26"/>
  <c r="BY104" i="26"/>
  <c r="AO98" i="26"/>
  <c r="CF95" i="26"/>
  <c r="Z94" i="26"/>
  <c r="N115" i="26"/>
  <c r="V115" i="26"/>
  <c r="AD115" i="26"/>
  <c r="AL115" i="26"/>
  <c r="AT115" i="26"/>
  <c r="BB115" i="26"/>
  <c r="BJ115" i="26"/>
  <c r="BR115" i="26"/>
  <c r="BZ115" i="26"/>
  <c r="CH115" i="26"/>
  <c r="K115" i="26"/>
  <c r="T115" i="26"/>
  <c r="AC115" i="26"/>
  <c r="AM115" i="26"/>
  <c r="AV115" i="26"/>
  <c r="BE115" i="26"/>
  <c r="BN115" i="26"/>
  <c r="BW115" i="26"/>
  <c r="CF115" i="26"/>
  <c r="I115" i="26"/>
  <c r="S115" i="26"/>
  <c r="AE115" i="26"/>
  <c r="AO115" i="26"/>
  <c r="AY115" i="26"/>
  <c r="BI115" i="26"/>
  <c r="BT115" i="26"/>
  <c r="CD115" i="26"/>
  <c r="J115" i="26"/>
  <c r="U115" i="26"/>
  <c r="AF115" i="26"/>
  <c r="AP115" i="26"/>
  <c r="AZ115" i="26"/>
  <c r="BK115" i="26"/>
  <c r="L115" i="26"/>
  <c r="W115" i="26"/>
  <c r="AG115" i="26"/>
  <c r="AQ115" i="26"/>
  <c r="BA115" i="26"/>
  <c r="BL115" i="26"/>
  <c r="BV115" i="26"/>
  <c r="CG115" i="26"/>
  <c r="O115" i="26"/>
  <c r="AB115" i="26"/>
  <c r="AU115" i="26"/>
  <c r="BM115" i="26"/>
  <c r="CA115" i="26"/>
  <c r="P115" i="26"/>
  <c r="AH115" i="26"/>
  <c r="AW115" i="26"/>
  <c r="BO115" i="26"/>
  <c r="CB115" i="26"/>
  <c r="Q115" i="26"/>
  <c r="AI115" i="26"/>
  <c r="AX115" i="26"/>
  <c r="BP115" i="26"/>
  <c r="CC115" i="26"/>
  <c r="R115" i="26"/>
  <c r="AJ115" i="26"/>
  <c r="BC115" i="26"/>
  <c r="BQ115" i="26"/>
  <c r="CE115" i="26"/>
  <c r="X115" i="26"/>
  <c r="AK115" i="26"/>
  <c r="BD115" i="26"/>
  <c r="BS115" i="26"/>
  <c r="CI115" i="26"/>
  <c r="BB129" i="26"/>
  <c r="BN129" i="26"/>
  <c r="BY115" i="26"/>
  <c r="CD104" i="26"/>
  <c r="AW129" i="26"/>
  <c r="BX115" i="26"/>
  <c r="L125" i="26"/>
  <c r="T125" i="26"/>
  <c r="AB125" i="26"/>
  <c r="AJ125" i="26"/>
  <c r="AR125" i="26"/>
  <c r="AZ125" i="26"/>
  <c r="BH125" i="26"/>
  <c r="BP125" i="26"/>
  <c r="BX125" i="26"/>
  <c r="CF125" i="26"/>
  <c r="H125" i="26"/>
  <c r="Q125" i="26"/>
  <c r="Z125" i="26"/>
  <c r="AI125" i="26"/>
  <c r="AS125" i="26"/>
  <c r="BB125" i="26"/>
  <c r="BK125" i="26"/>
  <c r="BT125" i="26"/>
  <c r="CC125" i="26"/>
  <c r="J125" i="26"/>
  <c r="S125" i="26"/>
  <c r="AC125" i="26"/>
  <c r="AL125" i="26"/>
  <c r="AU125" i="26"/>
  <c r="BD125" i="26"/>
  <c r="BM125" i="26"/>
  <c r="BV125" i="26"/>
  <c r="CE125" i="26"/>
  <c r="K125" i="26"/>
  <c r="W125" i="26"/>
  <c r="AH125" i="26"/>
  <c r="AV125" i="26"/>
  <c r="BG125" i="26"/>
  <c r="BS125" i="26"/>
  <c r="CG125" i="26"/>
  <c r="M125" i="26"/>
  <c r="X125" i="26"/>
  <c r="AK125" i="26"/>
  <c r="AW125" i="26"/>
  <c r="BI125" i="26"/>
  <c r="BU125" i="26"/>
  <c r="CH125" i="26"/>
  <c r="N125" i="26"/>
  <c r="Y125" i="26"/>
  <c r="AM125" i="26"/>
  <c r="AX125" i="26"/>
  <c r="BJ125" i="26"/>
  <c r="BW125" i="26"/>
  <c r="CI125" i="26"/>
  <c r="O125" i="26"/>
  <c r="AA125" i="26"/>
  <c r="AN125" i="26"/>
  <c r="AY125" i="26"/>
  <c r="BL125" i="26"/>
  <c r="BY125" i="26"/>
  <c r="CJ125" i="26"/>
  <c r="P125" i="26"/>
  <c r="AD125" i="26"/>
  <c r="AO125" i="26"/>
  <c r="BA125" i="26"/>
  <c r="BN125" i="26"/>
  <c r="BZ125" i="26"/>
  <c r="J108" i="26"/>
  <c r="R108" i="26"/>
  <c r="Z108" i="26"/>
  <c r="AH108" i="26"/>
  <c r="AP108" i="26"/>
  <c r="AX108" i="26"/>
  <c r="BF108" i="26"/>
  <c r="BN108" i="26"/>
  <c r="BV108" i="26"/>
  <c r="CD108" i="26"/>
  <c r="N108" i="26"/>
  <c r="W108" i="26"/>
  <c r="AF108" i="26"/>
  <c r="AO108" i="26"/>
  <c r="AY108" i="26"/>
  <c r="BH108" i="26"/>
  <c r="BQ108" i="26"/>
  <c r="BZ108" i="26"/>
  <c r="CI108" i="26"/>
  <c r="G108" i="26"/>
  <c r="Q108" i="26"/>
  <c r="AB108" i="26"/>
  <c r="AL108" i="26"/>
  <c r="AV108" i="26"/>
  <c r="BG108" i="26"/>
  <c r="BR108" i="26"/>
  <c r="CB108" i="26"/>
  <c r="H108" i="26"/>
  <c r="S108" i="26"/>
  <c r="AC108" i="26"/>
  <c r="AM108" i="26"/>
  <c r="AW108" i="26"/>
  <c r="BI108" i="26"/>
  <c r="BS108" i="26"/>
  <c r="CC108" i="26"/>
  <c r="I108" i="26"/>
  <c r="T108" i="26"/>
  <c r="AD108" i="26"/>
  <c r="AN108" i="26"/>
  <c r="AZ108" i="26"/>
  <c r="BJ108" i="26"/>
  <c r="BT108" i="26"/>
  <c r="CE108" i="26"/>
  <c r="L108" i="26"/>
  <c r="AA108" i="26"/>
  <c r="AS108" i="26"/>
  <c r="BK108" i="26"/>
  <c r="BY108" i="26"/>
  <c r="M108" i="26"/>
  <c r="AE108" i="26"/>
  <c r="AT108" i="26"/>
  <c r="BL108" i="26"/>
  <c r="CA108" i="26"/>
  <c r="O108" i="26"/>
  <c r="AG108" i="26"/>
  <c r="AU108" i="26"/>
  <c r="BM108" i="26"/>
  <c r="CF108" i="26"/>
  <c r="P108" i="26"/>
  <c r="AI108" i="26"/>
  <c r="BA108" i="26"/>
  <c r="BO108" i="26"/>
  <c r="CG108" i="26"/>
  <c r="U108" i="26"/>
  <c r="AJ108" i="26"/>
  <c r="BB108" i="26"/>
  <c r="BP108" i="26"/>
  <c r="CH108" i="26"/>
  <c r="K97" i="26"/>
  <c r="S97" i="26"/>
  <c r="AA97" i="26"/>
  <c r="AI97" i="26"/>
  <c r="AQ97" i="26"/>
  <c r="AY97" i="26"/>
  <c r="BG97" i="26"/>
  <c r="BO97" i="26"/>
  <c r="BW97" i="26"/>
  <c r="CE97" i="26"/>
  <c r="M97" i="26"/>
  <c r="U97" i="26"/>
  <c r="AC97" i="26"/>
  <c r="AK97" i="26"/>
  <c r="AS97" i="26"/>
  <c r="BA97" i="26"/>
  <c r="BI97" i="26"/>
  <c r="BQ97" i="26"/>
  <c r="BY97" i="26"/>
  <c r="CG97" i="26"/>
  <c r="N97" i="26"/>
  <c r="X97" i="26"/>
  <c r="AH97" i="26"/>
  <c r="AT97" i="26"/>
  <c r="BD97" i="26"/>
  <c r="BN97" i="26"/>
  <c r="BZ97" i="26"/>
  <c r="CJ97" i="26"/>
  <c r="G97" i="26"/>
  <c r="R97" i="26"/>
  <c r="AE97" i="26"/>
  <c r="AP97" i="26"/>
  <c r="BC97" i="26"/>
  <c r="BP97" i="26"/>
  <c r="CB97" i="26"/>
  <c r="H97" i="26"/>
  <c r="T97" i="26"/>
  <c r="AF97" i="26"/>
  <c r="AR97" i="26"/>
  <c r="BE97" i="26"/>
  <c r="BR97" i="26"/>
  <c r="CC97" i="26"/>
  <c r="L97" i="26"/>
  <c r="Y97" i="26"/>
  <c r="AL97" i="26"/>
  <c r="AW97" i="26"/>
  <c r="BJ97" i="26"/>
  <c r="BU97" i="26"/>
  <c r="CH97" i="26"/>
  <c r="J97" i="26"/>
  <c r="AD97" i="26"/>
  <c r="AX97" i="26"/>
  <c r="BS97" i="26"/>
  <c r="CK97" i="26"/>
  <c r="O97" i="26"/>
  <c r="AG97" i="26"/>
  <c r="AZ97" i="26"/>
  <c r="BT97" i="26"/>
  <c r="P97" i="26"/>
  <c r="AJ97" i="26"/>
  <c r="BB97" i="26"/>
  <c r="BV97" i="26"/>
  <c r="V97" i="26"/>
  <c r="AN97" i="26"/>
  <c r="BH97" i="26"/>
  <c r="CA97" i="26"/>
  <c r="Q97" i="26"/>
  <c r="BF97" i="26"/>
  <c r="W97" i="26"/>
  <c r="BK97" i="26"/>
  <c r="Z97" i="26"/>
  <c r="BL97" i="26"/>
  <c r="AB97" i="26"/>
  <c r="BM97" i="26"/>
  <c r="AM97" i="26"/>
  <c r="BX97" i="26"/>
  <c r="F125" i="26"/>
  <c r="F106" i="26"/>
  <c r="CJ131" i="26"/>
  <c r="BX131" i="26"/>
  <c r="BI131" i="26"/>
  <c r="AU131" i="26"/>
  <c r="AI131" i="26"/>
  <c r="S131" i="26"/>
  <c r="CK130" i="26"/>
  <c r="BW130" i="26"/>
  <c r="BH130" i="26"/>
  <c r="AU130" i="26"/>
  <c r="AH130" i="26"/>
  <c r="R130" i="26"/>
  <c r="CK129" i="26"/>
  <c r="BW129" i="26"/>
  <c r="BG129" i="26"/>
  <c r="AT129" i="26"/>
  <c r="AA129" i="26"/>
  <c r="CI126" i="26"/>
  <c r="BO126" i="26"/>
  <c r="AT126" i="26"/>
  <c r="CB125" i="26"/>
  <c r="AT125" i="26"/>
  <c r="R125" i="26"/>
  <c r="BO124" i="26"/>
  <c r="CI123" i="26"/>
  <c r="AW123" i="26"/>
  <c r="G123" i="26"/>
  <c r="BH122" i="26"/>
  <c r="R122" i="26"/>
  <c r="BH115" i="26"/>
  <c r="Y115" i="26"/>
  <c r="BD109" i="26"/>
  <c r="CK108" i="26"/>
  <c r="AR108" i="26"/>
  <c r="CI107" i="26"/>
  <c r="BH106" i="26"/>
  <c r="N106" i="26"/>
  <c r="AS105" i="26"/>
  <c r="AL98" i="26"/>
  <c r="AR95" i="26"/>
  <c r="G104" i="26"/>
  <c r="O104" i="26"/>
  <c r="I104" i="26"/>
  <c r="Q104" i="26"/>
  <c r="L104" i="26"/>
  <c r="V104" i="26"/>
  <c r="AD104" i="26"/>
  <c r="AL104" i="26"/>
  <c r="AT104" i="26"/>
  <c r="BB104" i="26"/>
  <c r="BJ104" i="26"/>
  <c r="BR104" i="26"/>
  <c r="BZ104" i="26"/>
  <c r="CH104" i="26"/>
  <c r="P104" i="26"/>
  <c r="Z104" i="26"/>
  <c r="AI104" i="26"/>
  <c r="AR104" i="26"/>
  <c r="BA104" i="26"/>
  <c r="BK104" i="26"/>
  <c r="BT104" i="26"/>
  <c r="CC104" i="26"/>
  <c r="J104" i="26"/>
  <c r="U104" i="26"/>
  <c r="AE104" i="26"/>
  <c r="AN104" i="26"/>
  <c r="AW104" i="26"/>
  <c r="BF104" i="26"/>
  <c r="BO104" i="26"/>
  <c r="BX104" i="26"/>
  <c r="CG104" i="26"/>
  <c r="H104" i="26"/>
  <c r="X104" i="26"/>
  <c r="AJ104" i="26"/>
  <c r="AV104" i="26"/>
  <c r="BH104" i="26"/>
  <c r="BU104" i="26"/>
  <c r="CF104" i="26"/>
  <c r="K104" i="26"/>
  <c r="Y104" i="26"/>
  <c r="AK104" i="26"/>
  <c r="AX104" i="26"/>
  <c r="BI104" i="26"/>
  <c r="BV104" i="26"/>
  <c r="CI104" i="26"/>
  <c r="M104" i="26"/>
  <c r="AA104" i="26"/>
  <c r="AM104" i="26"/>
  <c r="AY104" i="26"/>
  <c r="BL104" i="26"/>
  <c r="BW104" i="26"/>
  <c r="CJ104" i="26"/>
  <c r="R104" i="26"/>
  <c r="AC104" i="26"/>
  <c r="AP104" i="26"/>
  <c r="BC104" i="26"/>
  <c r="BN104" i="26"/>
  <c r="CA104" i="26"/>
  <c r="AH104" i="26"/>
  <c r="BG104" i="26"/>
  <c r="CE104" i="26"/>
  <c r="N104" i="26"/>
  <c r="AO104" i="26"/>
  <c r="BM104" i="26"/>
  <c r="CK104" i="26"/>
  <c r="S104" i="26"/>
  <c r="AQ104" i="26"/>
  <c r="BP104" i="26"/>
  <c r="T104" i="26"/>
  <c r="AS104" i="26"/>
  <c r="BQ104" i="26"/>
  <c r="W104" i="26"/>
  <c r="AU104" i="26"/>
  <c r="BS104" i="26"/>
  <c r="AK129" i="26"/>
  <c r="CJ115" i="26"/>
  <c r="AF104" i="26"/>
  <c r="CA129" i="26"/>
  <c r="O129" i="26"/>
  <c r="AI129" i="26"/>
  <c r="AA115" i="26"/>
  <c r="I126" i="26"/>
  <c r="Q126" i="26"/>
  <c r="Y126" i="26"/>
  <c r="AG126" i="26"/>
  <c r="AO126" i="26"/>
  <c r="AW126" i="26"/>
  <c r="BE126" i="26"/>
  <c r="BM126" i="26"/>
  <c r="BU126" i="26"/>
  <c r="CC126" i="26"/>
  <c r="CK126" i="26"/>
  <c r="G126" i="26"/>
  <c r="P126" i="26"/>
  <c r="Z126" i="26"/>
  <c r="AI126" i="26"/>
  <c r="AR126" i="26"/>
  <c r="BA126" i="26"/>
  <c r="BJ126" i="26"/>
  <c r="BS126" i="26"/>
  <c r="CB126" i="26"/>
  <c r="J126" i="26"/>
  <c r="S126" i="26"/>
  <c r="AB126" i="26"/>
  <c r="AK126" i="26"/>
  <c r="M126" i="26"/>
  <c r="X126" i="26"/>
  <c r="AL126" i="26"/>
  <c r="AV126" i="26"/>
  <c r="BG126" i="26"/>
  <c r="BQ126" i="26"/>
  <c r="CA126" i="26"/>
  <c r="N126" i="26"/>
  <c r="AA126" i="26"/>
  <c r="AM126" i="26"/>
  <c r="AX126" i="26"/>
  <c r="BH126" i="26"/>
  <c r="BR126" i="26"/>
  <c r="CD126" i="26"/>
  <c r="O126" i="26"/>
  <c r="AC126" i="26"/>
  <c r="AN126" i="26"/>
  <c r="AY126" i="26"/>
  <c r="BI126" i="26"/>
  <c r="BT126" i="26"/>
  <c r="CE126" i="26"/>
  <c r="R126" i="26"/>
  <c r="AD126" i="26"/>
  <c r="AP126" i="26"/>
  <c r="AZ126" i="26"/>
  <c r="BK126" i="26"/>
  <c r="BV126" i="26"/>
  <c r="CF126" i="26"/>
  <c r="G93" i="26"/>
  <c r="H93" i="26"/>
  <c r="I93" i="26"/>
  <c r="J93" i="26"/>
  <c r="G124" i="26"/>
  <c r="O124" i="26"/>
  <c r="W124" i="26"/>
  <c r="AE124" i="26"/>
  <c r="AM124" i="26"/>
  <c r="AU124" i="26"/>
  <c r="BC124" i="26"/>
  <c r="BK124" i="26"/>
  <c r="BS124" i="26"/>
  <c r="CA124" i="26"/>
  <c r="CI124" i="26"/>
  <c r="I124" i="26"/>
  <c r="R124" i="26"/>
  <c r="AA124" i="26"/>
  <c r="AJ124" i="26"/>
  <c r="AS124" i="26"/>
  <c r="BB124" i="26"/>
  <c r="BL124" i="26"/>
  <c r="BU124" i="26"/>
  <c r="CD124" i="26"/>
  <c r="K124" i="26"/>
  <c r="T124" i="26"/>
  <c r="AC124" i="26"/>
  <c r="AL124" i="26"/>
  <c r="AV124" i="26"/>
  <c r="BE124" i="26"/>
  <c r="BN124" i="26"/>
  <c r="BW124" i="26"/>
  <c r="CF124" i="26"/>
  <c r="H124" i="26"/>
  <c r="U124" i="26"/>
  <c r="AG124" i="26"/>
  <c r="AR124" i="26"/>
  <c r="BF124" i="26"/>
  <c r="BQ124" i="26"/>
  <c r="CC124" i="26"/>
  <c r="J124" i="26"/>
  <c r="V124" i="26"/>
  <c r="AH124" i="26"/>
  <c r="AT124" i="26"/>
  <c r="BG124" i="26"/>
  <c r="BR124" i="26"/>
  <c r="CE124" i="26"/>
  <c r="L124" i="26"/>
  <c r="X124" i="26"/>
  <c r="AI124" i="26"/>
  <c r="AW124" i="26"/>
  <c r="BH124" i="26"/>
  <c r="BT124" i="26"/>
  <c r="CG124" i="26"/>
  <c r="M124" i="26"/>
  <c r="Y124" i="26"/>
  <c r="AK124" i="26"/>
  <c r="AX124" i="26"/>
  <c r="BI124" i="26"/>
  <c r="BV124" i="26"/>
  <c r="CH124" i="26"/>
  <c r="N124" i="26"/>
  <c r="Z124" i="26"/>
  <c r="AN124" i="26"/>
  <c r="AY124" i="26"/>
  <c r="BJ124" i="26"/>
  <c r="BX124" i="26"/>
  <c r="CJ124" i="26"/>
  <c r="M107" i="26"/>
  <c r="U107" i="26"/>
  <c r="AC107" i="26"/>
  <c r="AK107" i="26"/>
  <c r="AS107" i="26"/>
  <c r="BA107" i="26"/>
  <c r="BI107" i="26"/>
  <c r="BQ107" i="26"/>
  <c r="BY107" i="26"/>
  <c r="CG107" i="26"/>
  <c r="O107" i="26"/>
  <c r="X107" i="26"/>
  <c r="AG107" i="26"/>
  <c r="AP107" i="26"/>
  <c r="AY107" i="26"/>
  <c r="BH107" i="26"/>
  <c r="BR107" i="26"/>
  <c r="CA107" i="26"/>
  <c r="CJ107" i="26"/>
  <c r="J107" i="26"/>
  <c r="S107" i="26"/>
  <c r="AB107" i="26"/>
  <c r="AL107" i="26"/>
  <c r="AU107" i="26"/>
  <c r="BD107" i="26"/>
  <c r="BM107" i="26"/>
  <c r="BV107" i="26"/>
  <c r="G107" i="26"/>
  <c r="R107" i="26"/>
  <c r="AE107" i="26"/>
  <c r="AQ107" i="26"/>
  <c r="BC107" i="26"/>
  <c r="BO107" i="26"/>
  <c r="CB107" i="26"/>
  <c r="H107" i="26"/>
  <c r="T107" i="26"/>
  <c r="AF107" i="26"/>
  <c r="AR107" i="26"/>
  <c r="BE107" i="26"/>
  <c r="BP107" i="26"/>
  <c r="CC107" i="26"/>
  <c r="I107" i="26"/>
  <c r="V107" i="26"/>
  <c r="AH107" i="26"/>
  <c r="AT107" i="26"/>
  <c r="BF107" i="26"/>
  <c r="BS107" i="26"/>
  <c r="CD107" i="26"/>
  <c r="Q107" i="26"/>
  <c r="AM107" i="26"/>
  <c r="BG107" i="26"/>
  <c r="BX107" i="26"/>
  <c r="W107" i="26"/>
  <c r="AN107" i="26"/>
  <c r="BJ107" i="26"/>
  <c r="BZ107" i="26"/>
  <c r="Y107" i="26"/>
  <c r="AO107" i="26"/>
  <c r="BK107" i="26"/>
  <c r="CE107" i="26"/>
  <c r="Z107" i="26"/>
  <c r="AV107" i="26"/>
  <c r="BL107" i="26"/>
  <c r="CF107" i="26"/>
  <c r="K107" i="26"/>
  <c r="AA107" i="26"/>
  <c r="AW107" i="26"/>
  <c r="BN107" i="26"/>
  <c r="CH107" i="26"/>
  <c r="N96" i="26"/>
  <c r="V96" i="26"/>
  <c r="AD96" i="26"/>
  <c r="AL96" i="26"/>
  <c r="AT96" i="26"/>
  <c r="BB96" i="26"/>
  <c r="BJ96" i="26"/>
  <c r="BR96" i="26"/>
  <c r="BZ96" i="26"/>
  <c r="CH96" i="26"/>
  <c r="G96" i="26"/>
  <c r="O96" i="26"/>
  <c r="W96" i="26"/>
  <c r="AE96" i="26"/>
  <c r="AM96" i="26"/>
  <c r="AU96" i="26"/>
  <c r="H96" i="26"/>
  <c r="P96" i="26"/>
  <c r="X96" i="26"/>
  <c r="AF96" i="26"/>
  <c r="AN96" i="26"/>
  <c r="AV96" i="26"/>
  <c r="BD96" i="26"/>
  <c r="BL96" i="26"/>
  <c r="BT96" i="26"/>
  <c r="CB96" i="26"/>
  <c r="CJ96" i="26"/>
  <c r="Q96" i="26"/>
  <c r="AB96" i="26"/>
  <c r="AP96" i="26"/>
  <c r="BA96" i="26"/>
  <c r="BM96" i="26"/>
  <c r="BW96" i="26"/>
  <c r="CG96" i="26"/>
  <c r="J96" i="26"/>
  <c r="Y96" i="26"/>
  <c r="AK96" i="26"/>
  <c r="AZ96" i="26"/>
  <c r="BN96" i="26"/>
  <c r="BY96" i="26"/>
  <c r="K96" i="26"/>
  <c r="Z96" i="26"/>
  <c r="AO96" i="26"/>
  <c r="BC96" i="26"/>
  <c r="BO96" i="26"/>
  <c r="CA96" i="26"/>
  <c r="R96" i="26"/>
  <c r="AG96" i="26"/>
  <c r="AS96" i="26"/>
  <c r="BG96" i="26"/>
  <c r="BS96" i="26"/>
  <c r="CE96" i="26"/>
  <c r="I96" i="26"/>
  <c r="AH96" i="26"/>
  <c r="BE96" i="26"/>
  <c r="BV96" i="26"/>
  <c r="L96" i="26"/>
  <c r="AI96" i="26"/>
  <c r="BF96" i="26"/>
  <c r="BX96" i="26"/>
  <c r="M96" i="26"/>
  <c r="AJ96" i="26"/>
  <c r="BH96" i="26"/>
  <c r="CC96" i="26"/>
  <c r="T96" i="26"/>
  <c r="AR96" i="26"/>
  <c r="BK96" i="26"/>
  <c r="CF96" i="26"/>
  <c r="S96" i="26"/>
  <c r="BI96" i="26"/>
  <c r="U96" i="26"/>
  <c r="BP96" i="26"/>
  <c r="AA96" i="26"/>
  <c r="BQ96" i="26"/>
  <c r="AC96" i="26"/>
  <c r="BU96" i="26"/>
  <c r="AQ96" i="26"/>
  <c r="CD96" i="26"/>
  <c r="F124" i="26"/>
  <c r="F104" i="26"/>
  <c r="CI131" i="26"/>
  <c r="BW131" i="26"/>
  <c r="BH131" i="26"/>
  <c r="AT131" i="26"/>
  <c r="AG131" i="26"/>
  <c r="CJ130" i="26"/>
  <c r="BV130" i="26"/>
  <c r="BF130" i="26"/>
  <c r="AT130" i="26"/>
  <c r="AG130" i="26"/>
  <c r="Q130" i="26"/>
  <c r="CH129" i="26"/>
  <c r="BV129" i="26"/>
  <c r="BF129" i="26"/>
  <c r="AS129" i="26"/>
  <c r="CH126" i="26"/>
  <c r="BN126" i="26"/>
  <c r="AS126" i="26"/>
  <c r="U126" i="26"/>
  <c r="CA125" i="26"/>
  <c r="AQ125" i="26"/>
  <c r="I125" i="26"/>
  <c r="BM124" i="26"/>
  <c r="AD124" i="26"/>
  <c r="BZ123" i="26"/>
  <c r="CK122" i="26"/>
  <c r="AW122" i="26"/>
  <c r="Q122" i="26"/>
  <c r="BG115" i="26"/>
  <c r="M115" i="26"/>
  <c r="AR109" i="26"/>
  <c r="CJ108" i="26"/>
  <c r="AQ108" i="26"/>
  <c r="BW107" i="26"/>
  <c r="AD107" i="26"/>
  <c r="CF105" i="26"/>
  <c r="AP105" i="26"/>
  <c r="BD104" i="26"/>
  <c r="CI97" i="26"/>
  <c r="CI96" i="26"/>
  <c r="H129" i="26"/>
  <c r="P129" i="26"/>
  <c r="X129" i="26"/>
  <c r="AF129" i="26"/>
  <c r="AN129" i="26"/>
  <c r="AV129" i="26"/>
  <c r="BD129" i="26"/>
  <c r="BL129" i="26"/>
  <c r="BT129" i="26"/>
  <c r="CB129" i="26"/>
  <c r="CJ129" i="26"/>
  <c r="N129" i="26"/>
  <c r="W129" i="26"/>
  <c r="AG129" i="26"/>
  <c r="AP129" i="26"/>
  <c r="AY129" i="26"/>
  <c r="BH129" i="26"/>
  <c r="BQ129" i="26"/>
  <c r="BZ129" i="26"/>
  <c r="CI129" i="26"/>
  <c r="F129" i="26"/>
  <c r="I129" i="26"/>
  <c r="S129" i="26"/>
  <c r="AC129" i="26"/>
  <c r="AM129" i="26"/>
  <c r="AX129" i="26"/>
  <c r="BI129" i="26"/>
  <c r="BS129" i="26"/>
  <c r="CD129" i="26"/>
  <c r="J129" i="26"/>
  <c r="T129" i="26"/>
  <c r="AD129" i="26"/>
  <c r="AO129" i="26"/>
  <c r="AZ129" i="26"/>
  <c r="BJ129" i="26"/>
  <c r="BU129" i="26"/>
  <c r="CE129" i="26"/>
  <c r="K129" i="26"/>
  <c r="U129" i="26"/>
  <c r="AE129" i="26"/>
  <c r="AQ129" i="26"/>
  <c r="L129" i="26"/>
  <c r="V129" i="26"/>
  <c r="AH129" i="26"/>
  <c r="BO129" i="26"/>
  <c r="AR115" i="26"/>
  <c r="AN115" i="26"/>
  <c r="M129" i="26"/>
  <c r="J131" i="26"/>
  <c r="R131" i="26"/>
  <c r="Z131" i="26"/>
  <c r="AH131" i="26"/>
  <c r="AP131" i="26"/>
  <c r="AX131" i="26"/>
  <c r="BF131" i="26"/>
  <c r="BN131" i="26"/>
  <c r="BV131" i="26"/>
  <c r="CD131" i="26"/>
  <c r="M131" i="26"/>
  <c r="V131" i="26"/>
  <c r="AE131" i="26"/>
  <c r="AN131" i="26"/>
  <c r="AW131" i="26"/>
  <c r="BG131" i="26"/>
  <c r="BP131" i="26"/>
  <c r="BY131" i="26"/>
  <c r="CH131" i="26"/>
  <c r="I131" i="26"/>
  <c r="T131" i="26"/>
  <c r="AD131" i="26"/>
  <c r="AO131" i="26"/>
  <c r="AZ131" i="26"/>
  <c r="BJ131" i="26"/>
  <c r="BT131" i="26"/>
  <c r="K131" i="26"/>
  <c r="U131" i="26"/>
  <c r="AF131" i="26"/>
  <c r="AQ131" i="26"/>
  <c r="BA131" i="26"/>
  <c r="BK131" i="26"/>
  <c r="BU131" i="26"/>
  <c r="CF131" i="26"/>
  <c r="F131" i="26"/>
  <c r="H123" i="26"/>
  <c r="P123" i="26"/>
  <c r="X123" i="26"/>
  <c r="AF123" i="26"/>
  <c r="AN123" i="26"/>
  <c r="AV123" i="26"/>
  <c r="BD123" i="26"/>
  <c r="BL123" i="26"/>
  <c r="BT123" i="26"/>
  <c r="J123" i="26"/>
  <c r="S123" i="26"/>
  <c r="AB123" i="26"/>
  <c r="AK123" i="26"/>
  <c r="AT123" i="26"/>
  <c r="BC123" i="26"/>
  <c r="BM123" i="26"/>
  <c r="BV123" i="26"/>
  <c r="CD123" i="26"/>
  <c r="K123" i="26"/>
  <c r="U123" i="26"/>
  <c r="AE123" i="26"/>
  <c r="AP123" i="26"/>
  <c r="AZ123" i="26"/>
  <c r="BJ123" i="26"/>
  <c r="BU123" i="26"/>
  <c r="CE123" i="26"/>
  <c r="M123" i="26"/>
  <c r="W123" i="26"/>
  <c r="AH123" i="26"/>
  <c r="AR123" i="26"/>
  <c r="BB123" i="26"/>
  <c r="BN123" i="26"/>
  <c r="BX123" i="26"/>
  <c r="CG123" i="26"/>
  <c r="I123" i="26"/>
  <c r="Y123" i="26"/>
  <c r="AL123" i="26"/>
  <c r="AY123" i="26"/>
  <c r="BO123" i="26"/>
  <c r="CA123" i="26"/>
  <c r="L123" i="26"/>
  <c r="Z123" i="26"/>
  <c r="AM123" i="26"/>
  <c r="BA123" i="26"/>
  <c r="BP123" i="26"/>
  <c r="CB123" i="26"/>
  <c r="N123" i="26"/>
  <c r="AA123" i="26"/>
  <c r="AO123" i="26"/>
  <c r="BE123" i="26"/>
  <c r="BQ123" i="26"/>
  <c r="CC123" i="26"/>
  <c r="O123" i="26"/>
  <c r="AC123" i="26"/>
  <c r="AQ123" i="26"/>
  <c r="BF123" i="26"/>
  <c r="BR123" i="26"/>
  <c r="CF123" i="26"/>
  <c r="Q123" i="26"/>
  <c r="AD123" i="26"/>
  <c r="AS123" i="26"/>
  <c r="BG123" i="26"/>
  <c r="BS123" i="26"/>
  <c r="CH123" i="26"/>
  <c r="H106" i="26"/>
  <c r="P106" i="26"/>
  <c r="X106" i="26"/>
  <c r="AF106" i="26"/>
  <c r="AN106" i="26"/>
  <c r="AV106" i="26"/>
  <c r="BD106" i="26"/>
  <c r="BL106" i="26"/>
  <c r="BT106" i="26"/>
  <c r="CB106" i="26"/>
  <c r="CJ106" i="26"/>
  <c r="O106" i="26"/>
  <c r="Y106" i="26"/>
  <c r="AH106" i="26"/>
  <c r="AQ106" i="26"/>
  <c r="AZ106" i="26"/>
  <c r="BI106" i="26"/>
  <c r="BR106" i="26"/>
  <c r="CA106" i="26"/>
  <c r="CK106" i="26"/>
  <c r="K106" i="26"/>
  <c r="T106" i="26"/>
  <c r="AC106" i="26"/>
  <c r="AL106" i="26"/>
  <c r="AU106" i="26"/>
  <c r="BE106" i="26"/>
  <c r="BN106" i="26"/>
  <c r="BW106" i="26"/>
  <c r="CF106" i="26"/>
  <c r="Q106" i="26"/>
  <c r="AB106" i="26"/>
  <c r="AO106" i="26"/>
  <c r="BA106" i="26"/>
  <c r="BM106" i="26"/>
  <c r="BY106" i="26"/>
  <c r="R106" i="26"/>
  <c r="AD106" i="26"/>
  <c r="AP106" i="26"/>
  <c r="BB106" i="26"/>
  <c r="BO106" i="26"/>
  <c r="BZ106" i="26"/>
  <c r="G106" i="26"/>
  <c r="S106" i="26"/>
  <c r="AE106" i="26"/>
  <c r="AR106" i="26"/>
  <c r="BC106" i="26"/>
  <c r="BP106" i="26"/>
  <c r="CC106" i="26"/>
  <c r="W106" i="26"/>
  <c r="AS106" i="26"/>
  <c r="BJ106" i="26"/>
  <c r="CE106" i="26"/>
  <c r="I106" i="26"/>
  <c r="Z106" i="26"/>
  <c r="AT106" i="26"/>
  <c r="BK106" i="26"/>
  <c r="CG106" i="26"/>
  <c r="J106" i="26"/>
  <c r="AA106" i="26"/>
  <c r="AW106" i="26"/>
  <c r="BQ106" i="26"/>
  <c r="CH106" i="26"/>
  <c r="L106" i="26"/>
  <c r="AG106" i="26"/>
  <c r="AX106" i="26"/>
  <c r="BS106" i="26"/>
  <c r="CI106" i="26"/>
  <c r="M106" i="26"/>
  <c r="AI106" i="26"/>
  <c r="AY106" i="26"/>
  <c r="BU106" i="26"/>
  <c r="I95" i="26"/>
  <c r="Q95" i="26"/>
  <c r="Y95" i="26"/>
  <c r="AG95" i="26"/>
  <c r="AO95" i="26"/>
  <c r="AW95" i="26"/>
  <c r="BE95" i="26"/>
  <c r="BM95" i="26"/>
  <c r="BU95" i="26"/>
  <c r="CC95" i="26"/>
  <c r="CK95" i="26"/>
  <c r="J95" i="26"/>
  <c r="R95" i="26"/>
  <c r="Z95" i="26"/>
  <c r="AH95" i="26"/>
  <c r="AP95" i="26"/>
  <c r="AX95" i="26"/>
  <c r="BF95" i="26"/>
  <c r="BN95" i="26"/>
  <c r="BV95" i="26"/>
  <c r="CD95" i="26"/>
  <c r="K95" i="26"/>
  <c r="S95" i="26"/>
  <c r="AA95" i="26"/>
  <c r="AI95" i="26"/>
  <c r="AQ95" i="26"/>
  <c r="AY95" i="26"/>
  <c r="BG95" i="26"/>
  <c r="BO95" i="26"/>
  <c r="BW95" i="26"/>
  <c r="CE95" i="26"/>
  <c r="H95" i="26"/>
  <c r="V95" i="26"/>
  <c r="AJ95" i="26"/>
  <c r="AU95" i="26"/>
  <c r="BI95" i="26"/>
  <c r="BT95" i="26"/>
  <c r="CH95" i="26"/>
  <c r="T95" i="26"/>
  <c r="AF95" i="26"/>
  <c r="AV95" i="26"/>
  <c r="BK95" i="26"/>
  <c r="BZ95" i="26"/>
  <c r="U95" i="26"/>
  <c r="AK95" i="26"/>
  <c r="AZ95" i="26"/>
  <c r="BL95" i="26"/>
  <c r="CA95" i="26"/>
  <c r="M95" i="26"/>
  <c r="AB95" i="26"/>
  <c r="AN95" i="26"/>
  <c r="BC95" i="26"/>
  <c r="BR95" i="26"/>
  <c r="CG95" i="26"/>
  <c r="W95" i="26"/>
  <c r="AS95" i="26"/>
  <c r="BQ95" i="26"/>
  <c r="X95" i="26"/>
  <c r="AT95" i="26"/>
  <c r="BS95" i="26"/>
  <c r="AC95" i="26"/>
  <c r="BA95" i="26"/>
  <c r="BX95" i="26"/>
  <c r="L95" i="26"/>
  <c r="AE95" i="26"/>
  <c r="BD95" i="26"/>
  <c r="CB95" i="26"/>
  <c r="G95" i="26"/>
  <c r="BB95" i="26"/>
  <c r="N95" i="26"/>
  <c r="BH95" i="26"/>
  <c r="O95" i="26"/>
  <c r="BJ95" i="26"/>
  <c r="P95" i="26"/>
  <c r="BP95" i="26"/>
  <c r="AD95" i="26"/>
  <c r="BY95" i="26"/>
  <c r="F123" i="26"/>
  <c r="CG131" i="26"/>
  <c r="BS131" i="26"/>
  <c r="BE131" i="26"/>
  <c r="AS131" i="26"/>
  <c r="AC131" i="26"/>
  <c r="P131" i="26"/>
  <c r="CH130" i="26"/>
  <c r="BS130" i="26"/>
  <c r="BE130" i="26"/>
  <c r="AR130" i="26"/>
  <c r="AB130" i="26"/>
  <c r="CG129" i="26"/>
  <c r="BR129" i="26"/>
  <c r="BE129" i="26"/>
  <c r="AR129" i="26"/>
  <c r="Y129" i="26"/>
  <c r="CG126" i="26"/>
  <c r="BL126" i="26"/>
  <c r="AQ126" i="26"/>
  <c r="T126" i="26"/>
  <c r="BR125" i="26"/>
  <c r="AP125" i="26"/>
  <c r="G125" i="26"/>
  <c r="BD124" i="26"/>
  <c r="AB124" i="26"/>
  <c r="BY123" i="26"/>
  <c r="AJ123" i="26"/>
  <c r="CJ122" i="26"/>
  <c r="AV122" i="26"/>
  <c r="BF115" i="26"/>
  <c r="H115" i="26"/>
  <c r="CK109" i="26"/>
  <c r="AQ109" i="26"/>
  <c r="BX108" i="26"/>
  <c r="AK108" i="26"/>
  <c r="BU107" i="26"/>
  <c r="P107" i="26"/>
  <c r="BF106" i="26"/>
  <c r="CD105" i="26"/>
  <c r="AZ104" i="26"/>
  <c r="CF97" i="26"/>
  <c r="AY96" i="26"/>
  <c r="AL95" i="26"/>
  <c r="CC129" i="26"/>
  <c r="Q129" i="26"/>
  <c r="BA129" i="26"/>
  <c r="BY129" i="26"/>
  <c r="CB104" i="26"/>
  <c r="M130" i="26"/>
  <c r="U130" i="26"/>
  <c r="AC130" i="26"/>
  <c r="AK130" i="26"/>
  <c r="AS130" i="26"/>
  <c r="BA130" i="26"/>
  <c r="BI130" i="26"/>
  <c r="BQ130" i="26"/>
  <c r="BY130" i="26"/>
  <c r="CG130" i="26"/>
  <c r="F130" i="26"/>
  <c r="N130" i="26"/>
  <c r="W130" i="26"/>
  <c r="AF130" i="26"/>
  <c r="AO130" i="26"/>
  <c r="AX130" i="26"/>
  <c r="BG130" i="26"/>
  <c r="BP130" i="26"/>
  <c r="BZ130" i="26"/>
  <c r="CI130" i="26"/>
  <c r="I130" i="26"/>
  <c r="S130" i="26"/>
  <c r="AD130" i="26"/>
  <c r="AN130" i="26"/>
  <c r="AY130" i="26"/>
  <c r="BJ130" i="26"/>
  <c r="BT130" i="26"/>
  <c r="CD130" i="26"/>
  <c r="J130" i="26"/>
  <c r="T130" i="26"/>
  <c r="AE130" i="26"/>
  <c r="AP130" i="26"/>
  <c r="AZ130" i="26"/>
  <c r="BK130" i="26"/>
  <c r="BU130" i="26"/>
  <c r="CE130" i="26"/>
  <c r="K122" i="26"/>
  <c r="S122" i="26"/>
  <c r="AA122" i="26"/>
  <c r="AI122" i="26"/>
  <c r="AQ122" i="26"/>
  <c r="AY122" i="26"/>
  <c r="BG122" i="26"/>
  <c r="BO122" i="26"/>
  <c r="BW122" i="26"/>
  <c r="CE122" i="26"/>
  <c r="J122" i="26"/>
  <c r="T122" i="26"/>
  <c r="AC122" i="26"/>
  <c r="AL122" i="26"/>
  <c r="AU122" i="26"/>
  <c r="BD122" i="26"/>
  <c r="BM122" i="26"/>
  <c r="BV122" i="26"/>
  <c r="CF122" i="26"/>
  <c r="F122" i="26"/>
  <c r="I122" i="26"/>
  <c r="U122" i="26"/>
  <c r="AE122" i="26"/>
  <c r="AO122" i="26"/>
  <c r="AZ122" i="26"/>
  <c r="BJ122" i="26"/>
  <c r="BT122" i="26"/>
  <c r="CD122" i="26"/>
  <c r="M122" i="26"/>
  <c r="W122" i="26"/>
  <c r="AG122" i="26"/>
  <c r="AR122" i="26"/>
  <c r="BB122" i="26"/>
  <c r="BL122" i="26"/>
  <c r="BX122" i="26"/>
  <c r="CH122" i="26"/>
  <c r="H122" i="26"/>
  <c r="X122" i="26"/>
  <c r="AK122" i="26"/>
  <c r="AX122" i="26"/>
  <c r="BN122" i="26"/>
  <c r="CA122" i="26"/>
  <c r="L122" i="26"/>
  <c r="Y122" i="26"/>
  <c r="AM122" i="26"/>
  <c r="BA122" i="26"/>
  <c r="BP122" i="26"/>
  <c r="CB122" i="26"/>
  <c r="N122" i="26"/>
  <c r="Z122" i="26"/>
  <c r="AN122" i="26"/>
  <c r="BC122" i="26"/>
  <c r="BQ122" i="26"/>
  <c r="CC122" i="26"/>
  <c r="O122" i="26"/>
  <c r="AB122" i="26"/>
  <c r="AP122" i="26"/>
  <c r="BE122" i="26"/>
  <c r="BR122" i="26"/>
  <c r="CG122" i="26"/>
  <c r="P122" i="26"/>
  <c r="AD122" i="26"/>
  <c r="AS122" i="26"/>
  <c r="BF122" i="26"/>
  <c r="BS122" i="26"/>
  <c r="CI122" i="26"/>
  <c r="K105" i="26"/>
  <c r="S105" i="26"/>
  <c r="AA105" i="26"/>
  <c r="AI105" i="26"/>
  <c r="AQ105" i="26"/>
  <c r="AY105" i="26"/>
  <c r="BG105" i="26"/>
  <c r="BO105" i="26"/>
  <c r="BW105" i="26"/>
  <c r="CE105" i="26"/>
  <c r="G105" i="26"/>
  <c r="P105" i="26"/>
  <c r="Y105" i="26"/>
  <c r="AH105" i="26"/>
  <c r="AR105" i="26"/>
  <c r="BA105" i="26"/>
  <c r="BJ105" i="26"/>
  <c r="BS105" i="26"/>
  <c r="CB105" i="26"/>
  <c r="CK105" i="26"/>
  <c r="F105" i="26"/>
  <c r="L105" i="26"/>
  <c r="U105" i="26"/>
  <c r="AD105" i="26"/>
  <c r="AM105" i="26"/>
  <c r="AV105" i="26"/>
  <c r="BE105" i="26"/>
  <c r="BN105" i="26"/>
  <c r="BX105" i="26"/>
  <c r="CG105" i="26"/>
  <c r="N105" i="26"/>
  <c r="Z105" i="26"/>
  <c r="AL105" i="26"/>
  <c r="AX105" i="26"/>
  <c r="BK105" i="26"/>
  <c r="BV105" i="26"/>
  <c r="CI105" i="26"/>
  <c r="O105" i="26"/>
  <c r="AB105" i="26"/>
  <c r="AN105" i="26"/>
  <c r="AZ105" i="26"/>
  <c r="BL105" i="26"/>
  <c r="BY105" i="26"/>
  <c r="CJ105" i="26"/>
  <c r="Q105" i="26"/>
  <c r="AC105" i="26"/>
  <c r="AO105" i="26"/>
  <c r="BB105" i="26"/>
  <c r="BM105" i="26"/>
  <c r="BZ105" i="26"/>
  <c r="H105" i="26"/>
  <c r="T105" i="26"/>
  <c r="AF105" i="26"/>
  <c r="X105" i="26"/>
  <c r="AU105" i="26"/>
  <c r="BQ105" i="26"/>
  <c r="CH105" i="26"/>
  <c r="AE105" i="26"/>
  <c r="AW105" i="26"/>
  <c r="BR105" i="26"/>
  <c r="I105" i="26"/>
  <c r="AG105" i="26"/>
  <c r="BC105" i="26"/>
  <c r="BT105" i="26"/>
  <c r="J105" i="26"/>
  <c r="AJ105" i="26"/>
  <c r="BD105" i="26"/>
  <c r="BU105" i="26"/>
  <c r="M105" i="26"/>
  <c r="AK105" i="26"/>
  <c r="BF105" i="26"/>
  <c r="CA105" i="26"/>
  <c r="L94" i="26"/>
  <c r="T94" i="26"/>
  <c r="AB94" i="26"/>
  <c r="AJ94" i="26"/>
  <c r="AR94" i="26"/>
  <c r="AZ94" i="26"/>
  <c r="BH94" i="26"/>
  <c r="BP94" i="26"/>
  <c r="BX94" i="26"/>
  <c r="CF94" i="26"/>
  <c r="M94" i="26"/>
  <c r="U94" i="26"/>
  <c r="AC94" i="26"/>
  <c r="AK94" i="26"/>
  <c r="AS94" i="26"/>
  <c r="BA94" i="26"/>
  <c r="BI94" i="26"/>
  <c r="BQ94" i="26"/>
  <c r="BY94" i="26"/>
  <c r="CG94" i="26"/>
  <c r="N94" i="26"/>
  <c r="V94" i="26"/>
  <c r="AD94" i="26"/>
  <c r="AL94" i="26"/>
  <c r="AT94" i="26"/>
  <c r="BB94" i="26"/>
  <c r="BJ94" i="26"/>
  <c r="BR94" i="26"/>
  <c r="BZ94" i="26"/>
  <c r="CH94" i="26"/>
  <c r="P94" i="26"/>
  <c r="AA94" i="26"/>
  <c r="AO94" i="26"/>
  <c r="BC94" i="26"/>
  <c r="BN94" i="26"/>
  <c r="CB94" i="26"/>
  <c r="O94" i="26"/>
  <c r="AE94" i="26"/>
  <c r="AQ94" i="26"/>
  <c r="BF94" i="26"/>
  <c r="BU94" i="26"/>
  <c r="CJ94" i="26"/>
  <c r="F94" i="26"/>
  <c r="Q94" i="26"/>
  <c r="AF94" i="26"/>
  <c r="AU94" i="26"/>
  <c r="BG94" i="26"/>
  <c r="BV94" i="26"/>
  <c r="CK94" i="26"/>
  <c r="H94" i="26"/>
  <c r="W94" i="26"/>
  <c r="AI94" i="26"/>
  <c r="AX94" i="26"/>
  <c r="BM94" i="26"/>
  <c r="CC94" i="26"/>
  <c r="J94" i="26"/>
  <c r="AH94" i="26"/>
  <c r="BE94" i="26"/>
  <c r="CD94" i="26"/>
  <c r="K94" i="26"/>
  <c r="AM94" i="26"/>
  <c r="BK94" i="26"/>
  <c r="CE94" i="26"/>
  <c r="R94" i="26"/>
  <c r="AN94" i="26"/>
  <c r="BL94" i="26"/>
  <c r="CI94" i="26"/>
  <c r="X94" i="26"/>
  <c r="AV94" i="26"/>
  <c r="BS94" i="26"/>
  <c r="AP94" i="26"/>
  <c r="AW94" i="26"/>
  <c r="G94" i="26"/>
  <c r="AY94" i="26"/>
  <c r="I94" i="26"/>
  <c r="BD94" i="26"/>
  <c r="S94" i="26"/>
  <c r="BO94" i="26"/>
  <c r="F115" i="26"/>
  <c r="CE131" i="26"/>
  <c r="BR131" i="26"/>
  <c r="BD131" i="26"/>
  <c r="AR131" i="26"/>
  <c r="AB131" i="26"/>
  <c r="O131" i="26"/>
  <c r="CF130" i="26"/>
  <c r="BR130" i="26"/>
  <c r="BD130" i="26"/>
  <c r="AQ130" i="26"/>
  <c r="AA130" i="26"/>
  <c r="O130" i="26"/>
  <c r="CF129" i="26"/>
  <c r="BP129" i="26"/>
  <c r="BC129" i="26"/>
  <c r="AL129" i="26"/>
  <c r="R129" i="26"/>
  <c r="BZ126" i="26"/>
  <c r="BF126" i="26"/>
  <c r="AJ126" i="26"/>
  <c r="L126" i="26"/>
  <c r="BQ125" i="26"/>
  <c r="AG125" i="26"/>
  <c r="CK124" i="26"/>
  <c r="BA124" i="26"/>
  <c r="S124" i="26"/>
  <c r="BW123" i="26"/>
  <c r="AI123" i="26"/>
  <c r="BZ122" i="26"/>
  <c r="AT122" i="26"/>
  <c r="CK115" i="26"/>
  <c r="AS115" i="26"/>
  <c r="G115" i="26"/>
  <c r="BX109" i="26"/>
  <c r="AK109" i="26"/>
  <c r="BW108" i="26"/>
  <c r="Y108" i="26"/>
  <c r="BT107" i="26"/>
  <c r="N107" i="26"/>
  <c r="AM106" i="26"/>
  <c r="CC105" i="26"/>
  <c r="V105" i="26"/>
  <c r="AG104" i="26"/>
  <c r="CC98" i="26"/>
  <c r="CD97" i="26"/>
  <c r="AX96" i="26"/>
  <c r="CA94" i="26"/>
  <c r="CJ114" i="26"/>
  <c r="BR114" i="26"/>
  <c r="BC114" i="26"/>
  <c r="AK114" i="26"/>
  <c r="W114" i="26"/>
  <c r="BT100" i="26"/>
  <c r="AN100" i="26"/>
  <c r="H100" i="26"/>
  <c r="CI114" i="26"/>
  <c r="BQ114" i="26"/>
  <c r="BB114" i="26"/>
  <c r="AJ114" i="26"/>
  <c r="R114" i="26"/>
  <c r="BS100" i="26"/>
  <c r="AM100" i="26"/>
  <c r="CH114" i="26"/>
  <c r="BP114" i="26"/>
  <c r="AX114" i="26"/>
  <c r="AI114" i="26"/>
  <c r="BR100" i="26"/>
  <c r="K128" i="26"/>
  <c r="S128" i="26"/>
  <c r="AA128" i="26"/>
  <c r="AI128" i="26"/>
  <c r="AQ128" i="26"/>
  <c r="AY128" i="26"/>
  <c r="BG128" i="26"/>
  <c r="BO128" i="26"/>
  <c r="BW128" i="26"/>
  <c r="CE128" i="26"/>
  <c r="O128" i="26"/>
  <c r="X128" i="26"/>
  <c r="AG128" i="26"/>
  <c r="AP128" i="26"/>
  <c r="AZ128" i="26"/>
  <c r="BI128" i="26"/>
  <c r="BR128" i="26"/>
  <c r="CA128" i="26"/>
  <c r="CJ128" i="26"/>
  <c r="I114" i="26"/>
  <c r="Q114" i="26"/>
  <c r="Y114" i="26"/>
  <c r="AG114" i="26"/>
  <c r="AO114" i="26"/>
  <c r="AW114" i="26"/>
  <c r="BE114" i="26"/>
  <c r="BM114" i="26"/>
  <c r="BU114" i="26"/>
  <c r="CC114" i="26"/>
  <c r="CK114" i="26"/>
  <c r="L114" i="26"/>
  <c r="U114" i="26"/>
  <c r="AD114" i="26"/>
  <c r="AM114" i="26"/>
  <c r="AV114" i="26"/>
  <c r="BF114" i="26"/>
  <c r="BO114" i="26"/>
  <c r="BX114" i="26"/>
  <c r="CG114" i="26"/>
  <c r="H114" i="26"/>
  <c r="S114" i="26"/>
  <c r="AC114" i="26"/>
  <c r="AN114" i="26"/>
  <c r="AY114" i="26"/>
  <c r="BI114" i="26"/>
  <c r="BS114" i="26"/>
  <c r="CD114" i="26"/>
  <c r="F114" i="26"/>
  <c r="J114" i="26"/>
  <c r="T114" i="26"/>
  <c r="AE114" i="26"/>
  <c r="AP114" i="26"/>
  <c r="AZ114" i="26"/>
  <c r="BJ114" i="26"/>
  <c r="BT114" i="26"/>
  <c r="CE114" i="26"/>
  <c r="K114" i="26"/>
  <c r="V114" i="26"/>
  <c r="AF114" i="26"/>
  <c r="AQ114" i="26"/>
  <c r="BA114" i="26"/>
  <c r="BK114" i="26"/>
  <c r="BV114" i="26"/>
  <c r="CF114" i="26"/>
  <c r="J100" i="26"/>
  <c r="R100" i="26"/>
  <c r="Z100" i="26"/>
  <c r="AH100" i="26"/>
  <c r="AP100" i="26"/>
  <c r="AX100" i="26"/>
  <c r="BF100" i="26"/>
  <c r="BN100" i="26"/>
  <c r="BV100" i="26"/>
  <c r="CD100" i="26"/>
  <c r="L100" i="26"/>
  <c r="T100" i="26"/>
  <c r="AB100" i="26"/>
  <c r="AJ100" i="26"/>
  <c r="AR100" i="26"/>
  <c r="AZ100" i="26"/>
  <c r="BH100" i="26"/>
  <c r="BP100" i="26"/>
  <c r="BX100" i="26"/>
  <c r="CF100" i="26"/>
  <c r="I100" i="26"/>
  <c r="U100" i="26"/>
  <c r="AE100" i="26"/>
  <c r="AO100" i="26"/>
  <c r="BA100" i="26"/>
  <c r="BK100" i="26"/>
  <c r="BU100" i="26"/>
  <c r="CG100" i="26"/>
  <c r="N100" i="26"/>
  <c r="Y100" i="26"/>
  <c r="AL100" i="26"/>
  <c r="AW100" i="26"/>
  <c r="BJ100" i="26"/>
  <c r="BW100" i="26"/>
  <c r="CI100" i="26"/>
  <c r="G100" i="26"/>
  <c r="S100" i="26"/>
  <c r="AF100" i="26"/>
  <c r="AS100" i="26"/>
  <c r="BD100" i="26"/>
  <c r="BQ100" i="26"/>
  <c r="CB100" i="26"/>
  <c r="K100" i="26"/>
  <c r="AA100" i="26"/>
  <c r="AQ100" i="26"/>
  <c r="BG100" i="26"/>
  <c r="BY100" i="26"/>
  <c r="M100" i="26"/>
  <c r="AC100" i="26"/>
  <c r="AT100" i="26"/>
  <c r="BI100" i="26"/>
  <c r="BZ100" i="26"/>
  <c r="O100" i="26"/>
  <c r="AD100" i="26"/>
  <c r="AU100" i="26"/>
  <c r="BL100" i="26"/>
  <c r="CA100" i="26"/>
  <c r="Q100" i="26"/>
  <c r="AI100" i="26"/>
  <c r="AY100" i="26"/>
  <c r="BO100" i="26"/>
  <c r="CE100" i="26"/>
  <c r="CD128" i="26"/>
  <c r="BT128" i="26"/>
  <c r="BJ128" i="26"/>
  <c r="AX128" i="26"/>
  <c r="AN128" i="26"/>
  <c r="AD128" i="26"/>
  <c r="T128" i="26"/>
  <c r="I128" i="26"/>
  <c r="CB114" i="26"/>
  <c r="BN114" i="26"/>
  <c r="AU114" i="26"/>
  <c r="AH114" i="26"/>
  <c r="O114" i="26"/>
  <c r="BM100" i="26"/>
  <c r="AG100" i="26"/>
  <c r="CC128" i="26"/>
  <c r="BS128" i="26"/>
  <c r="BH128" i="26"/>
  <c r="AW128" i="26"/>
  <c r="AM128" i="26"/>
  <c r="AC128" i="26"/>
  <c r="R128" i="26"/>
  <c r="H128" i="26"/>
  <c r="CA114" i="26"/>
  <c r="BL114" i="26"/>
  <c r="AT114" i="26"/>
  <c r="AB114" i="26"/>
  <c r="N114" i="26"/>
  <c r="CK100" i="26"/>
  <c r="BE100" i="26"/>
  <c r="X100" i="26"/>
  <c r="CE113" i="26"/>
  <c r="BU113" i="26"/>
  <c r="BK113" i="26"/>
  <c r="BA113" i="26"/>
  <c r="AP113" i="26"/>
  <c r="AF113" i="26"/>
  <c r="U113" i="26"/>
  <c r="N127" i="26"/>
  <c r="V127" i="26"/>
  <c r="AD127" i="26"/>
  <c r="AL127" i="26"/>
  <c r="AT127" i="26"/>
  <c r="BB127" i="26"/>
  <c r="BJ127" i="26"/>
  <c r="BR127" i="26"/>
  <c r="BZ127" i="26"/>
  <c r="CH127" i="26"/>
  <c r="L113" i="26"/>
  <c r="T113" i="26"/>
  <c r="AB113" i="26"/>
  <c r="AJ113" i="26"/>
  <c r="AR113" i="26"/>
  <c r="AZ113" i="26"/>
  <c r="BH113" i="26"/>
  <c r="BP113" i="26"/>
  <c r="BX113" i="26"/>
  <c r="CF113" i="26"/>
  <c r="M113" i="26"/>
  <c r="V113" i="26"/>
  <c r="AE113" i="26"/>
  <c r="AN113" i="26"/>
  <c r="AW113" i="26"/>
  <c r="BF113" i="26"/>
  <c r="BO113" i="26"/>
  <c r="BY113" i="26"/>
  <c r="CH113" i="26"/>
  <c r="CK127" i="26"/>
  <c r="CB127" i="26"/>
  <c r="BS127" i="26"/>
  <c r="BI127" i="26"/>
  <c r="AZ127" i="26"/>
  <c r="AQ127" i="26"/>
  <c r="AH127" i="26"/>
  <c r="Y127" i="26"/>
  <c r="P127" i="26"/>
  <c r="G127" i="26"/>
  <c r="CC113" i="26"/>
  <c r="BS113" i="26"/>
  <c r="BI113" i="26"/>
  <c r="AX113" i="26"/>
  <c r="AM113" i="26"/>
  <c r="AC113" i="26"/>
  <c r="R113" i="26"/>
  <c r="H113" i="26"/>
  <c r="BZ99" i="26"/>
  <c r="BN99" i="26"/>
  <c r="BB99" i="26"/>
  <c r="AP99" i="26"/>
  <c r="AD99" i="26"/>
  <c r="Q99" i="26"/>
  <c r="BJ99" i="26"/>
  <c r="AW99" i="26"/>
  <c r="AJ99" i="26"/>
  <c r="Y99" i="26"/>
  <c r="M99" i="26"/>
  <c r="U99" i="26"/>
  <c r="AC99" i="26"/>
  <c r="AK99" i="26"/>
  <c r="AS99" i="26"/>
  <c r="BA99" i="26"/>
  <c r="BI99" i="26"/>
  <c r="BQ99" i="26"/>
  <c r="BY99" i="26"/>
  <c r="CG99" i="26"/>
  <c r="G99" i="26"/>
  <c r="O99" i="26"/>
  <c r="W99" i="26"/>
  <c r="AE99" i="26"/>
  <c r="AM99" i="26"/>
  <c r="AU99" i="26"/>
  <c r="BC99" i="26"/>
  <c r="BK99" i="26"/>
  <c r="BS99" i="26"/>
  <c r="CA99" i="26"/>
  <c r="CI99" i="26"/>
  <c r="H99" i="26"/>
  <c r="R99" i="26"/>
  <c r="AB99" i="26"/>
  <c r="AN99" i="26"/>
  <c r="AX99" i="26"/>
  <c r="BH99" i="26"/>
  <c r="BT99" i="26"/>
  <c r="CD99" i="26"/>
  <c r="CF99" i="26"/>
  <c r="BU99" i="26"/>
  <c r="BG99" i="26"/>
  <c r="AV99" i="26"/>
  <c r="AI99" i="26"/>
  <c r="X99" i="26"/>
  <c r="K99" i="26"/>
  <c r="Q64" i="26"/>
  <c r="AR64" i="26"/>
  <c r="BF64" i="26"/>
  <c r="BG64" i="26"/>
  <c r="CK64" i="26"/>
  <c r="CH56" i="26"/>
  <c r="K63" i="26"/>
  <c r="L63" i="26"/>
  <c r="AT63" i="26"/>
  <c r="AV55" i="26"/>
  <c r="CE55" i="26"/>
  <c r="AQ64" i="26"/>
  <c r="CB56" i="26"/>
  <c r="AF64" i="26"/>
  <c r="AQ56" i="26"/>
  <c r="CG63" i="26"/>
  <c r="AD48" i="26"/>
  <c r="BX63" i="26"/>
  <c r="L67" i="26"/>
  <c r="S67" i="26"/>
  <c r="AM67" i="26"/>
  <c r="BB67" i="26"/>
  <c r="BT67" i="26"/>
  <c r="G67" i="26"/>
  <c r="V67" i="26"/>
  <c r="AN67" i="26"/>
  <c r="BF67" i="26"/>
  <c r="BU67" i="26"/>
  <c r="H67" i="26"/>
  <c r="Z67" i="26"/>
  <c r="AO67" i="26"/>
  <c r="BG67" i="26"/>
  <c r="BV67" i="26"/>
  <c r="N59" i="26"/>
  <c r="AC59" i="26"/>
  <c r="BL59" i="26"/>
  <c r="AD59" i="26"/>
  <c r="BR59" i="26"/>
  <c r="AE59" i="26"/>
  <c r="BS59" i="26"/>
  <c r="G59" i="26"/>
  <c r="AR59" i="26"/>
  <c r="G51" i="26"/>
  <c r="BE51" i="26"/>
  <c r="BI51" i="26"/>
  <c r="BM51" i="26"/>
  <c r="U51" i="26"/>
  <c r="BN51" i="26"/>
  <c r="BG43" i="26"/>
  <c r="F43" i="26"/>
  <c r="AH43" i="26"/>
  <c r="AJ43" i="26"/>
  <c r="AN43" i="26"/>
  <c r="CC67" i="26"/>
  <c r="AX67" i="26"/>
  <c r="AA67" i="26"/>
  <c r="AU63" i="26"/>
  <c r="CJ59" i="26"/>
  <c r="V59" i="26"/>
  <c r="BT43" i="26"/>
  <c r="G66" i="26"/>
  <c r="R66" i="26"/>
  <c r="AJ66" i="26"/>
  <c r="AY66" i="26"/>
  <c r="BQ66" i="26"/>
  <c r="CK66" i="26"/>
  <c r="S66" i="26"/>
  <c r="AK66" i="26"/>
  <c r="BE66" i="26"/>
  <c r="BR66" i="26"/>
  <c r="Y66" i="26"/>
  <c r="AL66" i="26"/>
  <c r="BF66" i="26"/>
  <c r="BU66" i="26"/>
  <c r="S58" i="26"/>
  <c r="G58" i="26"/>
  <c r="AP58" i="26"/>
  <c r="BV58" i="26"/>
  <c r="H58" i="26"/>
  <c r="AQ58" i="26"/>
  <c r="CC58" i="26"/>
  <c r="Q58" i="26"/>
  <c r="AW58" i="26"/>
  <c r="CK58" i="26"/>
  <c r="Y58" i="26"/>
  <c r="AX58" i="26"/>
  <c r="X50" i="26"/>
  <c r="J50" i="26"/>
  <c r="BV50" i="26"/>
  <c r="AE50" i="26"/>
  <c r="BY50" i="26"/>
  <c r="AK50" i="26"/>
  <c r="CH50" i="26"/>
  <c r="F50" i="26"/>
  <c r="AL50" i="26"/>
  <c r="CB67" i="26"/>
  <c r="AW67" i="26"/>
  <c r="R67" i="26"/>
  <c r="BZ66" i="26"/>
  <c r="AW66" i="26"/>
  <c r="Z66" i="26"/>
  <c r="BY59" i="26"/>
  <c r="J59" i="26"/>
  <c r="AA58" i="26"/>
  <c r="AS50" i="26"/>
  <c r="BA43" i="26"/>
  <c r="BJ65" i="26"/>
  <c r="BU65" i="26"/>
  <c r="BX65" i="26"/>
  <c r="F67" i="26"/>
  <c r="BS67" i="26"/>
  <c r="AV67" i="26"/>
  <c r="Q67" i="26"/>
  <c r="BY66" i="26"/>
  <c r="AT66" i="26"/>
  <c r="Q66" i="26"/>
  <c r="Q65" i="26"/>
  <c r="BX59" i="26"/>
  <c r="H59" i="26"/>
  <c r="Z58" i="26"/>
  <c r="BQ51" i="26"/>
  <c r="AN50" i="26"/>
  <c r="AP43" i="26"/>
  <c r="AI62" i="26"/>
  <c r="AW46" i="26"/>
  <c r="BN61" i="26"/>
  <c r="AO54" i="26"/>
  <c r="AE46" i="26"/>
  <c r="BX60" i="26"/>
  <c r="S54" i="26"/>
  <c r="AP44" i="26"/>
  <c r="G65" i="26"/>
  <c r="U65" i="26"/>
  <c r="AG65" i="26"/>
  <c r="AW65" i="26"/>
  <c r="BK65" i="26"/>
  <c r="BY65" i="26"/>
  <c r="L65" i="26"/>
  <c r="BB65" i="26"/>
  <c r="AO65" i="26"/>
  <c r="CG65" i="26"/>
  <c r="BH65" i="26"/>
  <c r="H65" i="26"/>
  <c r="V65" i="26"/>
  <c r="AL65" i="26"/>
  <c r="AZ65" i="26"/>
  <c r="BL65" i="26"/>
  <c r="CB65" i="26"/>
  <c r="AB65" i="26"/>
  <c r="BR65" i="26"/>
  <c r="M65" i="26"/>
  <c r="BS65" i="26"/>
  <c r="P65" i="26"/>
  <c r="I65" i="26"/>
  <c r="W65" i="26"/>
  <c r="AM65" i="26"/>
  <c r="BA65" i="26"/>
  <c r="BM65" i="26"/>
  <c r="CC65" i="26"/>
  <c r="AN65" i="26"/>
  <c r="CF65" i="26"/>
  <c r="AC65" i="26"/>
  <c r="BC65" i="26"/>
  <c r="AD65" i="26"/>
  <c r="BT65" i="26"/>
  <c r="AD49" i="26"/>
  <c r="AF49" i="26"/>
  <c r="AQ49" i="26"/>
  <c r="AL49" i="26"/>
  <c r="BL49" i="26"/>
  <c r="BW49" i="26"/>
  <c r="AT56" i="26"/>
  <c r="K56" i="26"/>
  <c r="BE56" i="26"/>
  <c r="BO56" i="26"/>
  <c r="AA56" i="26"/>
  <c r="BW56" i="26"/>
  <c r="AL56" i="26"/>
  <c r="W56" i="26"/>
  <c r="BG56" i="26"/>
  <c r="X56" i="26"/>
  <c r="CA56" i="26"/>
  <c r="CJ64" i="26"/>
  <c r="AB63" i="26"/>
  <c r="U63" i="26"/>
  <c r="AY63" i="26"/>
  <c r="CH63" i="26"/>
  <c r="AI63" i="26"/>
  <c r="BS63" i="26"/>
  <c r="AK63" i="26"/>
  <c r="V63" i="26"/>
  <c r="BH63" i="26"/>
  <c r="CI63" i="26"/>
  <c r="BJ63" i="26"/>
  <c r="AJ63" i="26"/>
  <c r="W63" i="26"/>
  <c r="BI63" i="26"/>
  <c r="F63" i="26"/>
  <c r="G63" i="26"/>
  <c r="BW63" i="26"/>
  <c r="AG47" i="26"/>
  <c r="CH47" i="26"/>
  <c r="Z47" i="26"/>
  <c r="BZ47" i="26"/>
  <c r="AB47" i="26"/>
  <c r="F65" i="26"/>
  <c r="AS65" i="26"/>
  <c r="BW64" i="26"/>
  <c r="N57" i="26"/>
  <c r="BH57" i="26"/>
  <c r="AC57" i="26"/>
  <c r="AJ57" i="26"/>
  <c r="R57" i="26"/>
  <c r="BI57" i="26"/>
  <c r="BO57" i="26"/>
  <c r="CF57" i="26"/>
  <c r="AA57" i="26"/>
  <c r="BJ57" i="26"/>
  <c r="AB57" i="26"/>
  <c r="BZ57" i="26"/>
  <c r="BI65" i="26"/>
  <c r="R64" i="26"/>
  <c r="AG64" i="26"/>
  <c r="AV64" i="26"/>
  <c r="BL64" i="26"/>
  <c r="BX64" i="26"/>
  <c r="AZ64" i="26"/>
  <c r="AO64" i="26"/>
  <c r="CD64" i="26"/>
  <c r="AA64" i="26"/>
  <c r="CE64" i="26"/>
  <c r="S64" i="26"/>
  <c r="AH64" i="26"/>
  <c r="AX64" i="26"/>
  <c r="BM64" i="26"/>
  <c r="CA64" i="26"/>
  <c r="Y64" i="26"/>
  <c r="BO64" i="26"/>
  <c r="Z64" i="26"/>
  <c r="BP64" i="26"/>
  <c r="L64" i="26"/>
  <c r="BE64" i="26"/>
  <c r="H64" i="26"/>
  <c r="T64" i="26"/>
  <c r="AJ64" i="26"/>
  <c r="AY64" i="26"/>
  <c r="BN64" i="26"/>
  <c r="CB64" i="26"/>
  <c r="I64" i="26"/>
  <c r="AN64" i="26"/>
  <c r="CC64" i="26"/>
  <c r="K64" i="26"/>
  <c r="BD64" i="26"/>
  <c r="F64" i="26"/>
  <c r="AP64" i="26"/>
  <c r="BT64" i="26"/>
  <c r="AE48" i="26"/>
  <c r="G48" i="26"/>
  <c r="AN48" i="26"/>
  <c r="BE48" i="26"/>
  <c r="BH48" i="26"/>
  <c r="F48" i="26"/>
  <c r="BU48" i="26"/>
  <c r="BD48" i="26"/>
  <c r="AV65" i="26"/>
  <c r="AB64" i="26"/>
  <c r="Y55" i="26"/>
  <c r="CF55" i="26"/>
  <c r="J55" i="26"/>
  <c r="I55" i="26"/>
  <c r="AQ55" i="26"/>
  <c r="CI65" i="26"/>
  <c r="AR65" i="26"/>
  <c r="BU64" i="26"/>
  <c r="P64" i="26"/>
  <c r="AV57" i="26"/>
  <c r="CH62" i="26"/>
  <c r="CC62" i="26"/>
  <c r="U62" i="26"/>
  <c r="F62" i="26"/>
  <c r="CK67" i="26"/>
  <c r="CA67" i="26"/>
  <c r="BO67" i="26"/>
  <c r="BE67" i="26"/>
  <c r="AU67" i="26"/>
  <c r="AI67" i="26"/>
  <c r="Y67" i="26"/>
  <c r="O67" i="26"/>
  <c r="CH66" i="26"/>
  <c r="BX66" i="26"/>
  <c r="BN66" i="26"/>
  <c r="BB66" i="26"/>
  <c r="AR66" i="26"/>
  <c r="AH66" i="26"/>
  <c r="V66" i="26"/>
  <c r="L66" i="26"/>
  <c r="CB62" i="26"/>
  <c r="BC62" i="26"/>
  <c r="T62" i="26"/>
  <c r="CI59" i="26"/>
  <c r="BK59" i="26"/>
  <c r="AP59" i="26"/>
  <c r="U59" i="26"/>
  <c r="CB58" i="26"/>
  <c r="BI58" i="26"/>
  <c r="AN58" i="26"/>
  <c r="P58" i="26"/>
  <c r="CC54" i="26"/>
  <c r="CE51" i="26"/>
  <c r="AU51" i="26"/>
  <c r="S51" i="26"/>
  <c r="BI50" i="26"/>
  <c r="U50" i="26"/>
  <c r="BR43" i="26"/>
  <c r="H43" i="26"/>
  <c r="W62" i="26"/>
  <c r="BD62" i="26"/>
  <c r="F59" i="26"/>
  <c r="CJ67" i="26"/>
  <c r="BZ67" i="26"/>
  <c r="BN67" i="26"/>
  <c r="BD67" i="26"/>
  <c r="AT67" i="26"/>
  <c r="AH67" i="26"/>
  <c r="X67" i="26"/>
  <c r="N67" i="26"/>
  <c r="CG66" i="26"/>
  <c r="BW66" i="26"/>
  <c r="BM66" i="26"/>
  <c r="BA66" i="26"/>
  <c r="AQ66" i="26"/>
  <c r="AG66" i="26"/>
  <c r="U66" i="26"/>
  <c r="K66" i="26"/>
  <c r="CA62" i="26"/>
  <c r="BA62" i="26"/>
  <c r="M62" i="26"/>
  <c r="CB59" i="26"/>
  <c r="BH59" i="26"/>
  <c r="AN59" i="26"/>
  <c r="P59" i="26"/>
  <c r="CA58" i="26"/>
  <c r="BE58" i="26"/>
  <c r="AF58" i="26"/>
  <c r="O58" i="26"/>
  <c r="BA54" i="26"/>
  <c r="CC51" i="26"/>
  <c r="AQ51" i="26"/>
  <c r="L51" i="26"/>
  <c r="BF50" i="26"/>
  <c r="M50" i="26"/>
  <c r="BN43" i="26"/>
  <c r="G43" i="26"/>
  <c r="BF62" i="26"/>
  <c r="F58" i="26"/>
  <c r="CI67" i="26"/>
  <c r="BW67" i="26"/>
  <c r="BM67" i="26"/>
  <c r="BC67" i="26"/>
  <c r="AQ67" i="26"/>
  <c r="AG67" i="26"/>
  <c r="W67" i="26"/>
  <c r="K67" i="26"/>
  <c r="CF66" i="26"/>
  <c r="BV66" i="26"/>
  <c r="BJ66" i="26"/>
  <c r="AZ66" i="26"/>
  <c r="AP66" i="26"/>
  <c r="AD66" i="26"/>
  <c r="T66" i="26"/>
  <c r="J66" i="26"/>
  <c r="BT62" i="26"/>
  <c r="AS62" i="26"/>
  <c r="G62" i="26"/>
  <c r="BZ59" i="26"/>
  <c r="BD59" i="26"/>
  <c r="AM59" i="26"/>
  <c r="BW58" i="26"/>
  <c r="BC58" i="26"/>
  <c r="AE58" i="26"/>
  <c r="K58" i="26"/>
  <c r="AZ54" i="26"/>
  <c r="BX51" i="26"/>
  <c r="AO51" i="26"/>
  <c r="AT50" i="26"/>
  <c r="K50" i="26"/>
  <c r="AX46" i="26"/>
  <c r="BZ42" i="26"/>
  <c r="BP42" i="26"/>
  <c r="BF42" i="26"/>
  <c r="AT42" i="26"/>
  <c r="AJ42" i="26"/>
  <c r="Z42" i="26"/>
  <c r="N42" i="26"/>
  <c r="CJ42" i="26"/>
  <c r="BY42" i="26"/>
  <c r="BO42" i="26"/>
  <c r="BD42" i="26"/>
  <c r="AS42" i="26"/>
  <c r="AI42" i="26"/>
  <c r="X42" i="26"/>
  <c r="M42" i="26"/>
  <c r="BG42" i="26"/>
  <c r="P42" i="26"/>
  <c r="BB42" i="26"/>
  <c r="V42" i="26"/>
  <c r="CG42" i="26"/>
  <c r="BW42" i="26"/>
  <c r="BL42" i="26"/>
  <c r="BA42" i="26"/>
  <c r="AQ42" i="26"/>
  <c r="AF42" i="26"/>
  <c r="U42" i="26"/>
  <c r="K42" i="26"/>
  <c r="BQ42" i="26"/>
  <c r="AA42" i="26"/>
  <c r="BX42" i="26"/>
  <c r="L42" i="26"/>
  <c r="CF42" i="26"/>
  <c r="BV42" i="26"/>
  <c r="BJ42" i="26"/>
  <c r="AZ42" i="26"/>
  <c r="AP42" i="26"/>
  <c r="AD42" i="26"/>
  <c r="T42" i="26"/>
  <c r="J42" i="26"/>
  <c r="AV42" i="26"/>
  <c r="AH42" i="26"/>
  <c r="CE42" i="26"/>
  <c r="BT42" i="26"/>
  <c r="BI42" i="26"/>
  <c r="AY42" i="26"/>
  <c r="AN42" i="26"/>
  <c r="AC42" i="26"/>
  <c r="S42" i="26"/>
  <c r="H42" i="26"/>
  <c r="CB42" i="26"/>
  <c r="AK42" i="26"/>
  <c r="CH42" i="26"/>
  <c r="BN42" i="26"/>
  <c r="AR42" i="26"/>
  <c r="F42" i="26"/>
  <c r="CD42" i="26"/>
  <c r="BR42" i="26"/>
  <c r="BH42" i="26"/>
  <c r="AX42" i="26"/>
  <c r="AL42" i="26"/>
  <c r="AB42" i="26"/>
  <c r="R42" i="26"/>
  <c r="BE61" i="26"/>
  <c r="BO60" i="26"/>
  <c r="J60" i="26"/>
  <c r="BU55" i="26"/>
  <c r="AI55" i="26"/>
  <c r="AW53" i="26"/>
  <c r="I53" i="26"/>
  <c r="CE44" i="26"/>
  <c r="W44" i="26"/>
  <c r="K61" i="26"/>
  <c r="S61" i="26"/>
  <c r="AA61" i="26"/>
  <c r="AI61" i="26"/>
  <c r="AQ61" i="26"/>
  <c r="AY61" i="26"/>
  <c r="BG61" i="26"/>
  <c r="BO61" i="26"/>
  <c r="BW61" i="26"/>
  <c r="CE61" i="26"/>
  <c r="M61" i="26"/>
  <c r="U61" i="26"/>
  <c r="AC61" i="26"/>
  <c r="AK61" i="26"/>
  <c r="AS61" i="26"/>
  <c r="BA61" i="26"/>
  <c r="BI61" i="26"/>
  <c r="BQ61" i="26"/>
  <c r="BY61" i="26"/>
  <c r="CG61" i="26"/>
  <c r="L61" i="26"/>
  <c r="W61" i="26"/>
  <c r="AG61" i="26"/>
  <c r="AR61" i="26"/>
  <c r="BC61" i="26"/>
  <c r="BM61" i="26"/>
  <c r="BX61" i="26"/>
  <c r="CI61" i="26"/>
  <c r="I61" i="26"/>
  <c r="V61" i="26"/>
  <c r="AH61" i="26"/>
  <c r="AU61" i="26"/>
  <c r="BF61" i="26"/>
  <c r="N61" i="26"/>
  <c r="Y61" i="26"/>
  <c r="AL61" i="26"/>
  <c r="AW61" i="26"/>
  <c r="BJ61" i="26"/>
  <c r="BU61" i="26"/>
  <c r="CH61" i="26"/>
  <c r="P61" i="26"/>
  <c r="AN61" i="26"/>
  <c r="BL61" i="26"/>
  <c r="CK61" i="26"/>
  <c r="O61" i="26"/>
  <c r="Z61" i="26"/>
  <c r="AM61" i="26"/>
  <c r="AX61" i="26"/>
  <c r="BK61" i="26"/>
  <c r="BV61" i="26"/>
  <c r="CJ61" i="26"/>
  <c r="F61" i="26"/>
  <c r="AB61" i="26"/>
  <c r="AZ61" i="26"/>
  <c r="BZ61" i="26"/>
  <c r="K45" i="26"/>
  <c r="S45" i="26"/>
  <c r="AA45" i="26"/>
  <c r="AI45" i="26"/>
  <c r="AQ45" i="26"/>
  <c r="AY45" i="26"/>
  <c r="BG45" i="26"/>
  <c r="BO45" i="26"/>
  <c r="BW45" i="26"/>
  <c r="CE45" i="26"/>
  <c r="H45" i="26"/>
  <c r="Q45" i="26"/>
  <c r="Z45" i="26"/>
  <c r="AJ45" i="26"/>
  <c r="AS45" i="26"/>
  <c r="BB45" i="26"/>
  <c r="BK45" i="26"/>
  <c r="BT45" i="26"/>
  <c r="CC45" i="26"/>
  <c r="J45" i="26"/>
  <c r="T45" i="26"/>
  <c r="AC45" i="26"/>
  <c r="AL45" i="26"/>
  <c r="AU45" i="26"/>
  <c r="BD45" i="26"/>
  <c r="BM45" i="26"/>
  <c r="BV45" i="26"/>
  <c r="CF45" i="26"/>
  <c r="O45" i="26"/>
  <c r="AB45" i="26"/>
  <c r="AN45" i="26"/>
  <c r="AZ45" i="26"/>
  <c r="BL45" i="26"/>
  <c r="BY45" i="26"/>
  <c r="CJ45" i="26"/>
  <c r="R45" i="26"/>
  <c r="AE45" i="26"/>
  <c r="AP45" i="26"/>
  <c r="BC45" i="26"/>
  <c r="BP45" i="26"/>
  <c r="CA45" i="26"/>
  <c r="I45" i="26"/>
  <c r="X45" i="26"/>
  <c r="AO45" i="26"/>
  <c r="BF45" i="26"/>
  <c r="BU45" i="26"/>
  <c r="CK45" i="26"/>
  <c r="L45" i="26"/>
  <c r="Y45" i="26"/>
  <c r="AR45" i="26"/>
  <c r="BH45" i="26"/>
  <c r="BX45" i="26"/>
  <c r="G45" i="26"/>
  <c r="AF45" i="26"/>
  <c r="AX45" i="26"/>
  <c r="BS45" i="26"/>
  <c r="M45" i="26"/>
  <c r="AG45" i="26"/>
  <c r="BA45" i="26"/>
  <c r="BZ45" i="26"/>
  <c r="W45" i="26"/>
  <c r="BE45" i="26"/>
  <c r="CG45" i="26"/>
  <c r="AH45" i="26"/>
  <c r="BJ45" i="26"/>
  <c r="CI45" i="26"/>
  <c r="N45" i="26"/>
  <c r="BQ45" i="26"/>
  <c r="AK45" i="26"/>
  <c r="BN45" i="26"/>
  <c r="F45" i="26"/>
  <c r="AM45" i="26"/>
  <c r="AO61" i="26"/>
  <c r="Q61" i="26"/>
  <c r="V53" i="26"/>
  <c r="CB45" i="26"/>
  <c r="U45" i="26"/>
  <c r="K52" i="26"/>
  <c r="S52" i="26"/>
  <c r="AA52" i="26"/>
  <c r="M52" i="26"/>
  <c r="U52" i="26"/>
  <c r="I52" i="26"/>
  <c r="T52" i="26"/>
  <c r="AD52" i="26"/>
  <c r="AL52" i="26"/>
  <c r="AT52" i="26"/>
  <c r="BB52" i="26"/>
  <c r="BJ52" i="26"/>
  <c r="BR52" i="26"/>
  <c r="BZ52" i="26"/>
  <c r="CH52" i="26"/>
  <c r="L52" i="26"/>
  <c r="W52" i="26"/>
  <c r="AF52" i="26"/>
  <c r="AN52" i="26"/>
  <c r="AV52" i="26"/>
  <c r="BD52" i="26"/>
  <c r="BL52" i="26"/>
  <c r="BT52" i="26"/>
  <c r="CB52" i="26"/>
  <c r="CJ52" i="26"/>
  <c r="Q52" i="26"/>
  <c r="AE52" i="26"/>
  <c r="AP52" i="26"/>
  <c r="AZ52" i="26"/>
  <c r="BK52" i="26"/>
  <c r="BV52" i="26"/>
  <c r="CF52" i="26"/>
  <c r="R52" i="26"/>
  <c r="AG52" i="26"/>
  <c r="AQ52" i="26"/>
  <c r="BA52" i="26"/>
  <c r="BM52" i="26"/>
  <c r="BW52" i="26"/>
  <c r="CG52" i="26"/>
  <c r="X52" i="26"/>
  <c r="AK52" i="26"/>
  <c r="AY52" i="26"/>
  <c r="BO52" i="26"/>
  <c r="CC52" i="26"/>
  <c r="G52" i="26"/>
  <c r="Y52" i="26"/>
  <c r="AM52" i="26"/>
  <c r="BC52" i="26"/>
  <c r="BP52" i="26"/>
  <c r="CD52" i="26"/>
  <c r="N52" i="26"/>
  <c r="AI52" i="26"/>
  <c r="BE52" i="26"/>
  <c r="BU52" i="26"/>
  <c r="P52" i="26"/>
  <c r="AO52" i="26"/>
  <c r="BG52" i="26"/>
  <c r="BY52" i="26"/>
  <c r="F52" i="26"/>
  <c r="Z52" i="26"/>
  <c r="AS52" i="26"/>
  <c r="BI52" i="26"/>
  <c r="CE52" i="26"/>
  <c r="V52" i="26"/>
  <c r="AR52" i="26"/>
  <c r="BH52" i="26"/>
  <c r="CA52" i="26"/>
  <c r="CC61" i="26"/>
  <c r="AJ61" i="26"/>
  <c r="BQ60" i="26"/>
  <c r="L60" i="26"/>
  <c r="T53" i="26"/>
  <c r="AB52" i="26"/>
  <c r="P45" i="26"/>
  <c r="AN44" i="26"/>
  <c r="CB61" i="26"/>
  <c r="AF61" i="26"/>
  <c r="AO60" i="26"/>
  <c r="CK53" i="26"/>
  <c r="BF52" i="26"/>
  <c r="BN47" i="26"/>
  <c r="J47" i="26"/>
  <c r="BI45" i="26"/>
  <c r="CF63" i="26"/>
  <c r="BR63" i="26"/>
  <c r="BG63" i="26"/>
  <c r="AS63" i="26"/>
  <c r="AE63" i="26"/>
  <c r="T63" i="26"/>
  <c r="CK62" i="26"/>
  <c r="BZ62" i="26"/>
  <c r="BL62" i="26"/>
  <c r="AW62" i="26"/>
  <c r="AG62" i="26"/>
  <c r="L62" i="26"/>
  <c r="CA61" i="26"/>
  <c r="BD61" i="26"/>
  <c r="AE61" i="26"/>
  <c r="G61" i="26"/>
  <c r="BN60" i="26"/>
  <c r="AJ60" i="26"/>
  <c r="I60" i="26"/>
  <c r="BO55" i="26"/>
  <c r="AD55" i="26"/>
  <c r="BX54" i="26"/>
  <c r="AL54" i="26"/>
  <c r="CC53" i="26"/>
  <c r="AU53" i="26"/>
  <c r="G53" i="26"/>
  <c r="AX52" i="26"/>
  <c r="J52" i="26"/>
  <c r="BF47" i="26"/>
  <c r="CG46" i="26"/>
  <c r="AA46" i="26"/>
  <c r="AW45" i="26"/>
  <c r="CB44" i="26"/>
  <c r="S44" i="26"/>
  <c r="J65" i="26"/>
  <c r="R65" i="26"/>
  <c r="Z65" i="26"/>
  <c r="AH65" i="26"/>
  <c r="AP65" i="26"/>
  <c r="AX65" i="26"/>
  <c r="BF65" i="26"/>
  <c r="BN65" i="26"/>
  <c r="BV65" i="26"/>
  <c r="CD65" i="26"/>
  <c r="K65" i="26"/>
  <c r="S65" i="26"/>
  <c r="AA65" i="26"/>
  <c r="AI65" i="26"/>
  <c r="AQ65" i="26"/>
  <c r="AY65" i="26"/>
  <c r="BG65" i="26"/>
  <c r="BO65" i="26"/>
  <c r="BW65" i="26"/>
  <c r="CE65" i="26"/>
  <c r="G57" i="26"/>
  <c r="O57" i="26"/>
  <c r="W57" i="26"/>
  <c r="AE57" i="26"/>
  <c r="AM57" i="26"/>
  <c r="AU57" i="26"/>
  <c r="BC57" i="26"/>
  <c r="BK57" i="26"/>
  <c r="BS57" i="26"/>
  <c r="CA57" i="26"/>
  <c r="CI57" i="26"/>
  <c r="I57" i="26"/>
  <c r="Q57" i="26"/>
  <c r="Y57" i="26"/>
  <c r="AG57" i="26"/>
  <c r="AO57" i="26"/>
  <c r="AW57" i="26"/>
  <c r="BE57" i="26"/>
  <c r="BM57" i="26"/>
  <c r="BU57" i="26"/>
  <c r="CC57" i="26"/>
  <c r="CK57" i="26"/>
  <c r="K57" i="26"/>
  <c r="U57" i="26"/>
  <c r="AF57" i="26"/>
  <c r="AQ57" i="26"/>
  <c r="BA57" i="26"/>
  <c r="BL57" i="26"/>
  <c r="BW57" i="26"/>
  <c r="CG57" i="26"/>
  <c r="S57" i="26"/>
  <c r="AD57" i="26"/>
  <c r="AR57" i="26"/>
  <c r="BD57" i="26"/>
  <c r="BP57" i="26"/>
  <c r="CB57" i="26"/>
  <c r="H57" i="26"/>
  <c r="T57" i="26"/>
  <c r="AH57" i="26"/>
  <c r="AS57" i="26"/>
  <c r="BF57" i="26"/>
  <c r="BQ57" i="26"/>
  <c r="CD57" i="26"/>
  <c r="P57" i="26"/>
  <c r="AI57" i="26"/>
  <c r="AX57" i="26"/>
  <c r="BN57" i="26"/>
  <c r="CE57" i="26"/>
  <c r="V57" i="26"/>
  <c r="AK57" i="26"/>
  <c r="AZ57" i="26"/>
  <c r="BR57" i="26"/>
  <c r="CH57" i="26"/>
  <c r="J57" i="26"/>
  <c r="Z57" i="26"/>
  <c r="AN57" i="26"/>
  <c r="BG57" i="26"/>
  <c r="BV57" i="26"/>
  <c r="X57" i="26"/>
  <c r="AL57" i="26"/>
  <c r="BB57" i="26"/>
  <c r="BT57" i="26"/>
  <c r="CJ57" i="26"/>
  <c r="G49" i="26"/>
  <c r="O49" i="26"/>
  <c r="W49" i="26"/>
  <c r="AE49" i="26"/>
  <c r="AM49" i="26"/>
  <c r="AU49" i="26"/>
  <c r="BC49" i="26"/>
  <c r="BK49" i="26"/>
  <c r="BS49" i="26"/>
  <c r="CA49" i="26"/>
  <c r="CI49" i="26"/>
  <c r="N49" i="26"/>
  <c r="X49" i="26"/>
  <c r="AG49" i="26"/>
  <c r="AP49" i="26"/>
  <c r="AY49" i="26"/>
  <c r="BH49" i="26"/>
  <c r="BQ49" i="26"/>
  <c r="BZ49" i="26"/>
  <c r="CJ49" i="26"/>
  <c r="H49" i="26"/>
  <c r="Q49" i="26"/>
  <c r="Z49" i="26"/>
  <c r="AI49" i="26"/>
  <c r="AR49" i="26"/>
  <c r="BA49" i="26"/>
  <c r="BJ49" i="26"/>
  <c r="BT49" i="26"/>
  <c r="CC49" i="26"/>
  <c r="L49" i="26"/>
  <c r="Y49" i="26"/>
  <c r="AK49" i="26"/>
  <c r="AW49" i="26"/>
  <c r="BI49" i="26"/>
  <c r="BV49" i="26"/>
  <c r="CG49" i="26"/>
  <c r="P49" i="26"/>
  <c r="AB49" i="26"/>
  <c r="AN49" i="26"/>
  <c r="AZ49" i="26"/>
  <c r="BM49" i="26"/>
  <c r="BX49" i="26"/>
  <c r="CK49" i="26"/>
  <c r="S49" i="26"/>
  <c r="AH49" i="26"/>
  <c r="AX49" i="26"/>
  <c r="BO49" i="26"/>
  <c r="CE49" i="26"/>
  <c r="T49" i="26"/>
  <c r="AJ49" i="26"/>
  <c r="BB49" i="26"/>
  <c r="BP49" i="26"/>
  <c r="CF49" i="26"/>
  <c r="V49" i="26"/>
  <c r="AS49" i="26"/>
  <c r="BN49" i="26"/>
  <c r="AA49" i="26"/>
  <c r="AT49" i="26"/>
  <c r="BR49" i="26"/>
  <c r="K49" i="26"/>
  <c r="AO49" i="26"/>
  <c r="BU49" i="26"/>
  <c r="R49" i="26"/>
  <c r="AV49" i="26"/>
  <c r="BY49" i="26"/>
  <c r="AC49" i="26"/>
  <c r="CD49" i="26"/>
  <c r="U49" i="26"/>
  <c r="BD49" i="26"/>
  <c r="CB49" i="26"/>
  <c r="BE49" i="26"/>
  <c r="F57" i="26"/>
  <c r="F47" i="26"/>
  <c r="CK65" i="26"/>
  <c r="CA65" i="26"/>
  <c r="BQ65" i="26"/>
  <c r="BE65" i="26"/>
  <c r="AU65" i="26"/>
  <c r="AK65" i="26"/>
  <c r="Y65" i="26"/>
  <c r="O65" i="26"/>
  <c r="CE63" i="26"/>
  <c r="BQ63" i="26"/>
  <c r="BC63" i="26"/>
  <c r="AR63" i="26"/>
  <c r="AD63" i="26"/>
  <c r="S63" i="26"/>
  <c r="CJ62" i="26"/>
  <c r="BV62" i="26"/>
  <c r="BK62" i="26"/>
  <c r="AV62" i="26"/>
  <c r="AE62" i="26"/>
  <c r="K62" i="26"/>
  <c r="BT61" i="26"/>
  <c r="BB61" i="26"/>
  <c r="AD61" i="26"/>
  <c r="CK60" i="26"/>
  <c r="BM60" i="26"/>
  <c r="AI60" i="26"/>
  <c r="BY57" i="26"/>
  <c r="AT57" i="26"/>
  <c r="M57" i="26"/>
  <c r="BN55" i="26"/>
  <c r="Z55" i="26"/>
  <c r="BW54" i="26"/>
  <c r="AI54" i="26"/>
  <c r="CB53" i="26"/>
  <c r="AP53" i="26"/>
  <c r="CK52" i="26"/>
  <c r="AW52" i="26"/>
  <c r="H52" i="26"/>
  <c r="BG49" i="26"/>
  <c r="I49" i="26"/>
  <c r="AY47" i="26"/>
  <c r="CF46" i="26"/>
  <c r="V46" i="26"/>
  <c r="AV45" i="26"/>
  <c r="BT44" i="26"/>
  <c r="Q44" i="26"/>
  <c r="M64" i="26"/>
  <c r="U64" i="26"/>
  <c r="AC64" i="26"/>
  <c r="AK64" i="26"/>
  <c r="AS64" i="26"/>
  <c r="BA64" i="26"/>
  <c r="BI64" i="26"/>
  <c r="BQ64" i="26"/>
  <c r="BY64" i="26"/>
  <c r="CG64" i="26"/>
  <c r="O64" i="26"/>
  <c r="AE64" i="26"/>
  <c r="AU64" i="26"/>
  <c r="BK64" i="26"/>
  <c r="CI64" i="26"/>
  <c r="N64" i="26"/>
  <c r="V64" i="26"/>
  <c r="AD64" i="26"/>
  <c r="AL64" i="26"/>
  <c r="AT64" i="26"/>
  <c r="BB64" i="26"/>
  <c r="BJ64" i="26"/>
  <c r="BR64" i="26"/>
  <c r="BZ64" i="26"/>
  <c r="CH64" i="26"/>
  <c r="G64" i="26"/>
  <c r="W64" i="26"/>
  <c r="AM64" i="26"/>
  <c r="BC64" i="26"/>
  <c r="BS64" i="26"/>
  <c r="J56" i="26"/>
  <c r="R56" i="26"/>
  <c r="Z56" i="26"/>
  <c r="AH56" i="26"/>
  <c r="AP56" i="26"/>
  <c r="AX56" i="26"/>
  <c r="BF56" i="26"/>
  <c r="BN56" i="26"/>
  <c r="BV56" i="26"/>
  <c r="CD56" i="26"/>
  <c r="L56" i="26"/>
  <c r="T56" i="26"/>
  <c r="AB56" i="26"/>
  <c r="AJ56" i="26"/>
  <c r="AR56" i="26"/>
  <c r="AZ56" i="26"/>
  <c r="BH56" i="26"/>
  <c r="BP56" i="26"/>
  <c r="BX56" i="26"/>
  <c r="CF56" i="26"/>
  <c r="H56" i="26"/>
  <c r="S56" i="26"/>
  <c r="AD56" i="26"/>
  <c r="AN56" i="26"/>
  <c r="AY56" i="26"/>
  <c r="BJ56" i="26"/>
  <c r="BT56" i="26"/>
  <c r="CE56" i="26"/>
  <c r="I56" i="26"/>
  <c r="U56" i="26"/>
  <c r="AE56" i="26"/>
  <c r="AO56" i="26"/>
  <c r="BA56" i="26"/>
  <c r="BK56" i="26"/>
  <c r="BU56" i="26"/>
  <c r="CG56" i="26"/>
  <c r="Q56" i="26"/>
  <c r="AG56" i="26"/>
  <c r="AU56" i="26"/>
  <c r="BI56" i="26"/>
  <c r="BY56" i="26"/>
  <c r="CK56" i="26"/>
  <c r="V56" i="26"/>
  <c r="AI56" i="26"/>
  <c r="AV56" i="26"/>
  <c r="BL56" i="26"/>
  <c r="BZ56" i="26"/>
  <c r="G56" i="26"/>
  <c r="Y56" i="26"/>
  <c r="AS56" i="26"/>
  <c r="BM56" i="26"/>
  <c r="CC56" i="26"/>
  <c r="M56" i="26"/>
  <c r="AC56" i="26"/>
  <c r="AW56" i="26"/>
  <c r="BQ56" i="26"/>
  <c r="CI56" i="26"/>
  <c r="O56" i="26"/>
  <c r="AK56" i="26"/>
  <c r="BC56" i="26"/>
  <c r="BS56" i="26"/>
  <c r="N56" i="26"/>
  <c r="AF56" i="26"/>
  <c r="BB56" i="26"/>
  <c r="BR56" i="26"/>
  <c r="CJ56" i="26"/>
  <c r="J48" i="26"/>
  <c r="R48" i="26"/>
  <c r="Z48" i="26"/>
  <c r="AH48" i="26"/>
  <c r="AP48" i="26"/>
  <c r="AX48" i="26"/>
  <c r="BF48" i="26"/>
  <c r="BN48" i="26"/>
  <c r="BV48" i="26"/>
  <c r="CD48" i="26"/>
  <c r="O48" i="26"/>
  <c r="X48" i="26"/>
  <c r="AG48" i="26"/>
  <c r="AQ48" i="26"/>
  <c r="AZ48" i="26"/>
  <c r="BI48" i="26"/>
  <c r="BR48" i="26"/>
  <c r="CA48" i="26"/>
  <c r="CJ48" i="26"/>
  <c r="H48" i="26"/>
  <c r="Q48" i="26"/>
  <c r="AA48" i="26"/>
  <c r="AJ48" i="26"/>
  <c r="AS48" i="26"/>
  <c r="BB48" i="26"/>
  <c r="BK48" i="26"/>
  <c r="BT48" i="26"/>
  <c r="CC48" i="26"/>
  <c r="K48" i="26"/>
  <c r="V48" i="26"/>
  <c r="AI48" i="26"/>
  <c r="AU48" i="26"/>
  <c r="BG48" i="26"/>
  <c r="BS48" i="26"/>
  <c r="CF48" i="26"/>
  <c r="M48" i="26"/>
  <c r="Y48" i="26"/>
  <c r="AL48" i="26"/>
  <c r="AW48" i="26"/>
  <c r="BJ48" i="26"/>
  <c r="BW48" i="26"/>
  <c r="CH48" i="26"/>
  <c r="T48" i="26"/>
  <c r="AK48" i="26"/>
  <c r="BA48" i="26"/>
  <c r="BP48" i="26"/>
  <c r="CG48" i="26"/>
  <c r="U48" i="26"/>
  <c r="AM48" i="26"/>
  <c r="BC48" i="26"/>
  <c r="BQ48" i="26"/>
  <c r="CI48" i="26"/>
  <c r="S48" i="26"/>
  <c r="AO48" i="26"/>
  <c r="BL48" i="26"/>
  <c r="CE48" i="26"/>
  <c r="W48" i="26"/>
  <c r="AR48" i="26"/>
  <c r="BM48" i="26"/>
  <c r="CK48" i="26"/>
  <c r="I48" i="26"/>
  <c r="AF48" i="26"/>
  <c r="BO48" i="26"/>
  <c r="N48" i="26"/>
  <c r="AT48" i="26"/>
  <c r="BX48" i="26"/>
  <c r="AY48" i="26"/>
  <c r="P48" i="26"/>
  <c r="AV48" i="26"/>
  <c r="BY48" i="26"/>
  <c r="AB48" i="26"/>
  <c r="BZ48" i="26"/>
  <c r="F56" i="26"/>
  <c r="F46" i="26"/>
  <c r="CJ65" i="26"/>
  <c r="BZ65" i="26"/>
  <c r="BP65" i="26"/>
  <c r="BD65" i="26"/>
  <c r="AT65" i="26"/>
  <c r="AJ65" i="26"/>
  <c r="X65" i="26"/>
  <c r="N65" i="26"/>
  <c r="CF64" i="26"/>
  <c r="BV64" i="26"/>
  <c r="BH64" i="26"/>
  <c r="AW64" i="26"/>
  <c r="AI64" i="26"/>
  <c r="X64" i="26"/>
  <c r="J64" i="26"/>
  <c r="CA63" i="26"/>
  <c r="BP63" i="26"/>
  <c r="BB63" i="26"/>
  <c r="AQ63" i="26"/>
  <c r="AC63" i="26"/>
  <c r="O63" i="26"/>
  <c r="CI62" i="26"/>
  <c r="BU62" i="26"/>
  <c r="BJ62" i="26"/>
  <c r="AU62" i="26"/>
  <c r="AA62" i="26"/>
  <c r="BS61" i="26"/>
  <c r="AV61" i="26"/>
  <c r="X61" i="26"/>
  <c r="CD60" i="26"/>
  <c r="BE60" i="26"/>
  <c r="AC60" i="26"/>
  <c r="BX57" i="26"/>
  <c r="AP57" i="26"/>
  <c r="L57" i="26"/>
  <c r="BD56" i="26"/>
  <c r="P56" i="26"/>
  <c r="BM55" i="26"/>
  <c r="BR54" i="26"/>
  <c r="AG54" i="26"/>
  <c r="CA53" i="26"/>
  <c r="AM53" i="26"/>
  <c r="CI52" i="26"/>
  <c r="AU52" i="26"/>
  <c r="BF49" i="26"/>
  <c r="CB48" i="26"/>
  <c r="AC48" i="26"/>
  <c r="AX47" i="26"/>
  <c r="BX46" i="26"/>
  <c r="T46" i="26"/>
  <c r="AT45" i="26"/>
  <c r="BP44" i="26"/>
  <c r="O44" i="26"/>
  <c r="M55" i="26"/>
  <c r="U55" i="26"/>
  <c r="AC55" i="26"/>
  <c r="AK55" i="26"/>
  <c r="AS55" i="26"/>
  <c r="BA55" i="26"/>
  <c r="BI55" i="26"/>
  <c r="BQ55" i="26"/>
  <c r="BY55" i="26"/>
  <c r="CG55" i="26"/>
  <c r="G55" i="26"/>
  <c r="O55" i="26"/>
  <c r="W55" i="26"/>
  <c r="AE55" i="26"/>
  <c r="AM55" i="26"/>
  <c r="AU55" i="26"/>
  <c r="BC55" i="26"/>
  <c r="BK55" i="26"/>
  <c r="BS55" i="26"/>
  <c r="CA55" i="26"/>
  <c r="CI55" i="26"/>
  <c r="Q55" i="26"/>
  <c r="AA55" i="26"/>
  <c r="AL55" i="26"/>
  <c r="AW55" i="26"/>
  <c r="BG55" i="26"/>
  <c r="BR55" i="26"/>
  <c r="CC55" i="26"/>
  <c r="H55" i="26"/>
  <c r="R55" i="26"/>
  <c r="AB55" i="26"/>
  <c r="AN55" i="26"/>
  <c r="AX55" i="26"/>
  <c r="BH55" i="26"/>
  <c r="BT55" i="26"/>
  <c r="CD55" i="26"/>
  <c r="P55" i="26"/>
  <c r="AF55" i="26"/>
  <c r="AR55" i="26"/>
  <c r="BF55" i="26"/>
  <c r="BV55" i="26"/>
  <c r="CJ55" i="26"/>
  <c r="S55" i="26"/>
  <c r="AG55" i="26"/>
  <c r="AT55" i="26"/>
  <c r="BJ55" i="26"/>
  <c r="BW55" i="26"/>
  <c r="CK55" i="26"/>
  <c r="L55" i="26"/>
  <c r="AH55" i="26"/>
  <c r="AZ55" i="26"/>
  <c r="BP55" i="26"/>
  <c r="T55" i="26"/>
  <c r="AJ55" i="26"/>
  <c r="BD55" i="26"/>
  <c r="BX55" i="26"/>
  <c r="X55" i="26"/>
  <c r="AP55" i="26"/>
  <c r="BL55" i="26"/>
  <c r="CB55" i="26"/>
  <c r="V55" i="26"/>
  <c r="AO55" i="26"/>
  <c r="BE55" i="26"/>
  <c r="BZ55" i="26"/>
  <c r="BZ63" i="26"/>
  <c r="BO63" i="26"/>
  <c r="BA63" i="26"/>
  <c r="AM63" i="26"/>
  <c r="BR61" i="26"/>
  <c r="AT61" i="26"/>
  <c r="T61" i="26"/>
  <c r="CA60" i="26"/>
  <c r="BA60" i="26"/>
  <c r="BB55" i="26"/>
  <c r="N55" i="26"/>
  <c r="BJ54" i="26"/>
  <c r="BP53" i="26"/>
  <c r="BX52" i="26"/>
  <c r="AJ52" i="26"/>
  <c r="CH45" i="26"/>
  <c r="AD45" i="26"/>
  <c r="K53" i="26"/>
  <c r="S53" i="26"/>
  <c r="AA53" i="26"/>
  <c r="AI53" i="26"/>
  <c r="AQ53" i="26"/>
  <c r="AY53" i="26"/>
  <c r="BG53" i="26"/>
  <c r="BO53" i="26"/>
  <c r="BW53" i="26"/>
  <c r="CE53" i="26"/>
  <c r="M53" i="26"/>
  <c r="U53" i="26"/>
  <c r="AC53" i="26"/>
  <c r="AK53" i="26"/>
  <c r="AS53" i="26"/>
  <c r="BA53" i="26"/>
  <c r="BI53" i="26"/>
  <c r="BQ53" i="26"/>
  <c r="BY53" i="26"/>
  <c r="CG53" i="26"/>
  <c r="L53" i="26"/>
  <c r="W53" i="26"/>
  <c r="AG53" i="26"/>
  <c r="AR53" i="26"/>
  <c r="BC53" i="26"/>
  <c r="BM53" i="26"/>
  <c r="BX53" i="26"/>
  <c r="CI53" i="26"/>
  <c r="N53" i="26"/>
  <c r="X53" i="26"/>
  <c r="AH53" i="26"/>
  <c r="AT53" i="26"/>
  <c r="BD53" i="26"/>
  <c r="BN53" i="26"/>
  <c r="BZ53" i="26"/>
  <c r="CJ53" i="26"/>
  <c r="J53" i="26"/>
  <c r="Z53" i="26"/>
  <c r="AN53" i="26"/>
  <c r="BB53" i="26"/>
  <c r="BR53" i="26"/>
  <c r="CD53" i="26"/>
  <c r="O53" i="26"/>
  <c r="AB53" i="26"/>
  <c r="AO53" i="26"/>
  <c r="BE53" i="26"/>
  <c r="BS53" i="26"/>
  <c r="CF53" i="26"/>
  <c r="H53" i="26"/>
  <c r="AD53" i="26"/>
  <c r="AV53" i="26"/>
  <c r="BL53" i="26"/>
  <c r="CH53" i="26"/>
  <c r="P53" i="26"/>
  <c r="AF53" i="26"/>
  <c r="AX53" i="26"/>
  <c r="BT53" i="26"/>
  <c r="R53" i="26"/>
  <c r="AL53" i="26"/>
  <c r="BF53" i="26"/>
  <c r="BV53" i="26"/>
  <c r="Q53" i="26"/>
  <c r="AJ53" i="26"/>
  <c r="AZ53" i="26"/>
  <c r="BU53" i="26"/>
  <c r="F53" i="26"/>
  <c r="CD61" i="26"/>
  <c r="BJ53" i="26"/>
  <c r="N60" i="26"/>
  <c r="V60" i="26"/>
  <c r="AD60" i="26"/>
  <c r="AL60" i="26"/>
  <c r="AT60" i="26"/>
  <c r="BB60" i="26"/>
  <c r="BJ60" i="26"/>
  <c r="BR60" i="26"/>
  <c r="BZ60" i="26"/>
  <c r="CH60" i="26"/>
  <c r="H60" i="26"/>
  <c r="P60" i="26"/>
  <c r="X60" i="26"/>
  <c r="AF60" i="26"/>
  <c r="AN60" i="26"/>
  <c r="AV60" i="26"/>
  <c r="BD60" i="26"/>
  <c r="BL60" i="26"/>
  <c r="BT60" i="26"/>
  <c r="CB60" i="26"/>
  <c r="CJ60" i="26"/>
  <c r="G60" i="26"/>
  <c r="R60" i="26"/>
  <c r="AB60" i="26"/>
  <c r="AM60" i="26"/>
  <c r="AX60" i="26"/>
  <c r="BH60" i="26"/>
  <c r="M60" i="26"/>
  <c r="Z60" i="26"/>
  <c r="AK60" i="26"/>
  <c r="AY60" i="26"/>
  <c r="BK60" i="26"/>
  <c r="BV60" i="26"/>
  <c r="CF60" i="26"/>
  <c r="O60" i="26"/>
  <c r="K60" i="26"/>
  <c r="AA60" i="26"/>
  <c r="AP60" i="26"/>
  <c r="BC60" i="26"/>
  <c r="BP60" i="26"/>
  <c r="CC60" i="26"/>
  <c r="Q60" i="26"/>
  <c r="AE60" i="26"/>
  <c r="AR60" i="26"/>
  <c r="BF60" i="26"/>
  <c r="BS60" i="26"/>
  <c r="CE60" i="26"/>
  <c r="F60" i="26"/>
  <c r="AU60" i="26"/>
  <c r="BW60" i="26"/>
  <c r="S60" i="26"/>
  <c r="AG60" i="26"/>
  <c r="AS60" i="26"/>
  <c r="BG60" i="26"/>
  <c r="BU60" i="26"/>
  <c r="CG60" i="26"/>
  <c r="T60" i="26"/>
  <c r="AH60" i="26"/>
  <c r="BI60" i="26"/>
  <c r="CI60" i="26"/>
  <c r="N44" i="26"/>
  <c r="V44" i="26"/>
  <c r="AD44" i="26"/>
  <c r="AL44" i="26"/>
  <c r="AT44" i="26"/>
  <c r="BB44" i="26"/>
  <c r="BJ44" i="26"/>
  <c r="BR44" i="26"/>
  <c r="BZ44" i="26"/>
  <c r="CH44" i="26"/>
  <c r="I44" i="26"/>
  <c r="R44" i="26"/>
  <c r="AA44" i="26"/>
  <c r="AJ44" i="26"/>
  <c r="AS44" i="26"/>
  <c r="BC44" i="26"/>
  <c r="BL44" i="26"/>
  <c r="BU44" i="26"/>
  <c r="CD44" i="26"/>
  <c r="K44" i="26"/>
  <c r="T44" i="26"/>
  <c r="AC44" i="26"/>
  <c r="AM44" i="26"/>
  <c r="AV44" i="26"/>
  <c r="BE44" i="26"/>
  <c r="BN44" i="26"/>
  <c r="BW44" i="26"/>
  <c r="CF44" i="26"/>
  <c r="M44" i="26"/>
  <c r="Y44" i="26"/>
  <c r="AK44" i="26"/>
  <c r="AX44" i="26"/>
  <c r="BI44" i="26"/>
  <c r="BV44" i="26"/>
  <c r="CI44" i="26"/>
  <c r="P44" i="26"/>
  <c r="AB44" i="26"/>
  <c r="AO44" i="26"/>
  <c r="AZ44" i="26"/>
  <c r="BM44" i="26"/>
  <c r="BY44" i="26"/>
  <c r="CK44" i="26"/>
  <c r="J44" i="26"/>
  <c r="Z44" i="26"/>
  <c r="AQ44" i="26"/>
  <c r="BG44" i="26"/>
  <c r="BX44" i="26"/>
  <c r="L44" i="26"/>
  <c r="AE44" i="26"/>
  <c r="AR44" i="26"/>
  <c r="BH44" i="26"/>
  <c r="CA44" i="26"/>
  <c r="X44" i="26"/>
  <c r="AW44" i="26"/>
  <c r="BQ44" i="26"/>
  <c r="G44" i="26"/>
  <c r="AF44" i="26"/>
  <c r="AY44" i="26"/>
  <c r="BS44" i="26"/>
  <c r="U44" i="26"/>
  <c r="BA44" i="26"/>
  <c r="CC44" i="26"/>
  <c r="AG44" i="26"/>
  <c r="BF44" i="26"/>
  <c r="CG44" i="26"/>
  <c r="F44" i="26"/>
  <c r="AI44" i="26"/>
  <c r="AH44" i="26"/>
  <c r="BK44" i="26"/>
  <c r="CJ44" i="26"/>
  <c r="H44" i="26"/>
  <c r="BO44" i="26"/>
  <c r="BH61" i="26"/>
  <c r="J61" i="26"/>
  <c r="AQ60" i="26"/>
  <c r="BH53" i="26"/>
  <c r="BN52" i="26"/>
  <c r="BR45" i="26"/>
  <c r="H63" i="26"/>
  <c r="P63" i="26"/>
  <c r="X63" i="26"/>
  <c r="AF63" i="26"/>
  <c r="AN63" i="26"/>
  <c r="AV63" i="26"/>
  <c r="BD63" i="26"/>
  <c r="BL63" i="26"/>
  <c r="BT63" i="26"/>
  <c r="CB63" i="26"/>
  <c r="CJ63" i="26"/>
  <c r="R63" i="26"/>
  <c r="AH63" i="26"/>
  <c r="AX63" i="26"/>
  <c r="BN63" i="26"/>
  <c r="CD63" i="26"/>
  <c r="I63" i="26"/>
  <c r="Q63" i="26"/>
  <c r="Y63" i="26"/>
  <c r="AG63" i="26"/>
  <c r="AO63" i="26"/>
  <c r="AW63" i="26"/>
  <c r="BE63" i="26"/>
  <c r="BM63" i="26"/>
  <c r="BU63" i="26"/>
  <c r="CC63" i="26"/>
  <c r="CK63" i="26"/>
  <c r="J63" i="26"/>
  <c r="Z63" i="26"/>
  <c r="AP63" i="26"/>
  <c r="BF63" i="26"/>
  <c r="BV63" i="26"/>
  <c r="M47" i="26"/>
  <c r="U47" i="26"/>
  <c r="AC47" i="26"/>
  <c r="AK47" i="26"/>
  <c r="AS47" i="26"/>
  <c r="BA47" i="26"/>
  <c r="BI47" i="26"/>
  <c r="BQ47" i="26"/>
  <c r="BY47" i="26"/>
  <c r="CG47" i="26"/>
  <c r="G47" i="26"/>
  <c r="P47" i="26"/>
  <c r="Y47" i="26"/>
  <c r="AH47" i="26"/>
  <c r="AQ47" i="26"/>
  <c r="AZ47" i="26"/>
  <c r="BJ47" i="26"/>
  <c r="BS47" i="26"/>
  <c r="CB47" i="26"/>
  <c r="CK47" i="26"/>
  <c r="I47" i="26"/>
  <c r="R47" i="26"/>
  <c r="AA47" i="26"/>
  <c r="AJ47" i="26"/>
  <c r="AT47" i="26"/>
  <c r="BC47" i="26"/>
  <c r="BL47" i="26"/>
  <c r="BU47" i="26"/>
  <c r="CD47" i="26"/>
  <c r="H47" i="26"/>
  <c r="T47" i="26"/>
  <c r="AF47" i="26"/>
  <c r="AR47" i="26"/>
  <c r="BE47" i="26"/>
  <c r="BP47" i="26"/>
  <c r="CC47" i="26"/>
  <c r="K47" i="26"/>
  <c r="W47" i="26"/>
  <c r="AI47" i="26"/>
  <c r="AV47" i="26"/>
  <c r="BG47" i="26"/>
  <c r="BT47" i="26"/>
  <c r="CF47" i="26"/>
  <c r="V47" i="26"/>
  <c r="AM47" i="26"/>
  <c r="BB47" i="26"/>
  <c r="BR47" i="26"/>
  <c r="CI47" i="26"/>
  <c r="X47" i="26"/>
  <c r="AN47" i="26"/>
  <c r="BD47" i="26"/>
  <c r="BV47" i="26"/>
  <c r="CJ47" i="26"/>
  <c r="O47" i="26"/>
  <c r="AL47" i="26"/>
  <c r="BH47" i="26"/>
  <c r="CA47" i="26"/>
  <c r="Q47" i="26"/>
  <c r="AO47" i="26"/>
  <c r="BK47" i="26"/>
  <c r="CE47" i="26"/>
  <c r="AE47" i="26"/>
  <c r="BM47" i="26"/>
  <c r="L47" i="26"/>
  <c r="AP47" i="26"/>
  <c r="BO47" i="26"/>
  <c r="AW47" i="26"/>
  <c r="N47" i="26"/>
  <c r="AU47" i="26"/>
  <c r="BW47" i="26"/>
  <c r="S47" i="26"/>
  <c r="BX47" i="26"/>
  <c r="F55" i="26"/>
  <c r="N63" i="26"/>
  <c r="H62" i="26"/>
  <c r="P62" i="26"/>
  <c r="X62" i="26"/>
  <c r="AF62" i="26"/>
  <c r="AN62" i="26"/>
  <c r="J62" i="26"/>
  <c r="R62" i="26"/>
  <c r="Z62" i="26"/>
  <c r="AH62" i="26"/>
  <c r="AP62" i="26"/>
  <c r="N62" i="26"/>
  <c r="Y62" i="26"/>
  <c r="AJ62" i="26"/>
  <c r="AT62" i="26"/>
  <c r="BB62" i="26"/>
  <c r="O62" i="26"/>
  <c r="AB62" i="26"/>
  <c r="AM62" i="26"/>
  <c r="AX62" i="26"/>
  <c r="BG62" i="26"/>
  <c r="BO62" i="26"/>
  <c r="BW62" i="26"/>
  <c r="CE62" i="26"/>
  <c r="AD62" i="26"/>
  <c r="AZ62" i="26"/>
  <c r="BQ62" i="26"/>
  <c r="CG62" i="26"/>
  <c r="Q62" i="26"/>
  <c r="AC62" i="26"/>
  <c r="AO62" i="26"/>
  <c r="AY62" i="26"/>
  <c r="BH62" i="26"/>
  <c r="BP62" i="26"/>
  <c r="BX62" i="26"/>
  <c r="CF62" i="26"/>
  <c r="S62" i="26"/>
  <c r="AQ62" i="26"/>
  <c r="BI62" i="26"/>
  <c r="BY62" i="26"/>
  <c r="H54" i="26"/>
  <c r="P54" i="26"/>
  <c r="X54" i="26"/>
  <c r="AF54" i="26"/>
  <c r="AN54" i="26"/>
  <c r="AV54" i="26"/>
  <c r="BD54" i="26"/>
  <c r="BL54" i="26"/>
  <c r="BT54" i="26"/>
  <c r="CB54" i="26"/>
  <c r="CJ54" i="26"/>
  <c r="J54" i="26"/>
  <c r="R54" i="26"/>
  <c r="Z54" i="26"/>
  <c r="AH54" i="26"/>
  <c r="AP54" i="26"/>
  <c r="AX54" i="26"/>
  <c r="BF54" i="26"/>
  <c r="BN54" i="26"/>
  <c r="BV54" i="26"/>
  <c r="CD54" i="26"/>
  <c r="N54" i="26"/>
  <c r="Y54" i="26"/>
  <c r="AJ54" i="26"/>
  <c r="AT54" i="26"/>
  <c r="BE54" i="26"/>
  <c r="BP54" i="26"/>
  <c r="BZ54" i="26"/>
  <c r="CK54" i="26"/>
  <c r="O54" i="26"/>
  <c r="AA54" i="26"/>
  <c r="AK54" i="26"/>
  <c r="AU54" i="26"/>
  <c r="BG54" i="26"/>
  <c r="BQ54" i="26"/>
  <c r="CA54" i="26"/>
  <c r="M54" i="26"/>
  <c r="AC54" i="26"/>
  <c r="AQ54" i="26"/>
  <c r="BC54" i="26"/>
  <c r="BS54" i="26"/>
  <c r="CG54" i="26"/>
  <c r="Q54" i="26"/>
  <c r="AD54" i="26"/>
  <c r="AR54" i="26"/>
  <c r="BH54" i="26"/>
  <c r="BU54" i="26"/>
  <c r="CH54" i="26"/>
  <c r="U54" i="26"/>
  <c r="AM54" i="26"/>
  <c r="BI54" i="26"/>
  <c r="BY54" i="26"/>
  <c r="G54" i="26"/>
  <c r="W54" i="26"/>
  <c r="AS54" i="26"/>
  <c r="BK54" i="26"/>
  <c r="CE54" i="26"/>
  <c r="K54" i="26"/>
  <c r="AE54" i="26"/>
  <c r="AY54" i="26"/>
  <c r="BO54" i="26"/>
  <c r="CI54" i="26"/>
  <c r="I54" i="26"/>
  <c r="AB54" i="26"/>
  <c r="AW54" i="26"/>
  <c r="BM54" i="26"/>
  <c r="CF54" i="26"/>
  <c r="H46" i="26"/>
  <c r="P46" i="26"/>
  <c r="X46" i="26"/>
  <c r="AF46" i="26"/>
  <c r="AN46" i="26"/>
  <c r="AV46" i="26"/>
  <c r="BD46" i="26"/>
  <c r="BL46" i="26"/>
  <c r="BT46" i="26"/>
  <c r="CB46" i="26"/>
  <c r="CJ46" i="26"/>
  <c r="G46" i="26"/>
  <c r="Q46" i="26"/>
  <c r="Z46" i="26"/>
  <c r="AI46" i="26"/>
  <c r="AR46" i="26"/>
  <c r="BA46" i="26"/>
  <c r="BJ46" i="26"/>
  <c r="BS46" i="26"/>
  <c r="CC46" i="26"/>
  <c r="J46" i="26"/>
  <c r="S46" i="26"/>
  <c r="AB46" i="26"/>
  <c r="AK46" i="26"/>
  <c r="AT46" i="26"/>
  <c r="BC46" i="26"/>
  <c r="BM46" i="26"/>
  <c r="BV46" i="26"/>
  <c r="CE46" i="26"/>
  <c r="R46" i="26"/>
  <c r="AD46" i="26"/>
  <c r="AP46" i="26"/>
  <c r="BB46" i="26"/>
  <c r="BO46" i="26"/>
  <c r="BZ46" i="26"/>
  <c r="I46" i="26"/>
  <c r="U46" i="26"/>
  <c r="AG46" i="26"/>
  <c r="AS46" i="26"/>
  <c r="BF46" i="26"/>
  <c r="BQ46" i="26"/>
  <c r="CD46" i="26"/>
  <c r="W46" i="26"/>
  <c r="AM46" i="26"/>
  <c r="BE46" i="26"/>
  <c r="BU46" i="26"/>
  <c r="CI46" i="26"/>
  <c r="K46" i="26"/>
  <c r="Y46" i="26"/>
  <c r="AO46" i="26"/>
  <c r="BG46" i="26"/>
  <c r="BW46" i="26"/>
  <c r="CK46" i="26"/>
  <c r="M46" i="26"/>
  <c r="AH46" i="26"/>
  <c r="AZ46" i="26"/>
  <c r="BY46" i="26"/>
  <c r="N46" i="26"/>
  <c r="AJ46" i="26"/>
  <c r="BH46" i="26"/>
  <c r="CA46" i="26"/>
  <c r="AC46" i="26"/>
  <c r="BI46" i="26"/>
  <c r="CH46" i="26"/>
  <c r="AL46" i="26"/>
  <c r="BN46" i="26"/>
  <c r="O46" i="26"/>
  <c r="BR46" i="26"/>
  <c r="L46" i="26"/>
  <c r="AQ46" i="26"/>
  <c r="BP46" i="26"/>
  <c r="AU46" i="26"/>
  <c r="F54" i="26"/>
  <c r="BY63" i="26"/>
  <c r="BK63" i="26"/>
  <c r="AZ63" i="26"/>
  <c r="AL63" i="26"/>
  <c r="AA63" i="26"/>
  <c r="M63" i="26"/>
  <c r="CD62" i="26"/>
  <c r="BS62" i="26"/>
  <c r="BE62" i="26"/>
  <c r="AR62" i="26"/>
  <c r="V62" i="26"/>
  <c r="CF61" i="26"/>
  <c r="BP61" i="26"/>
  <c r="AP61" i="26"/>
  <c r="R61" i="26"/>
  <c r="BY60" i="26"/>
  <c r="AZ60" i="26"/>
  <c r="W60" i="26"/>
  <c r="CH55" i="26"/>
  <c r="AY55" i="26"/>
  <c r="K55" i="26"/>
  <c r="BB54" i="26"/>
  <c r="T54" i="26"/>
  <c r="BK53" i="26"/>
  <c r="Y53" i="26"/>
  <c r="BS52" i="26"/>
  <c r="AH52" i="26"/>
  <c r="AD47" i="26"/>
  <c r="AY46" i="26"/>
  <c r="CD45" i="26"/>
  <c r="V45" i="26"/>
  <c r="AU44" i="26"/>
  <c r="I59" i="26"/>
  <c r="Q59" i="26"/>
  <c r="Y59" i="26"/>
  <c r="AG59" i="26"/>
  <c r="AO59" i="26"/>
  <c r="AW59" i="26"/>
  <c r="BE59" i="26"/>
  <c r="BM59" i="26"/>
  <c r="BU59" i="26"/>
  <c r="CC59" i="26"/>
  <c r="CK59" i="26"/>
  <c r="K59" i="26"/>
  <c r="S59" i="26"/>
  <c r="AA59" i="26"/>
  <c r="AI59" i="26"/>
  <c r="AQ59" i="26"/>
  <c r="AY59" i="26"/>
  <c r="BG59" i="26"/>
  <c r="BO59" i="26"/>
  <c r="BW59" i="26"/>
  <c r="CE59" i="26"/>
  <c r="O59" i="26"/>
  <c r="Z59" i="26"/>
  <c r="AK59" i="26"/>
  <c r="AU59" i="26"/>
  <c r="BF59" i="26"/>
  <c r="BQ59" i="26"/>
  <c r="CA59" i="26"/>
  <c r="L59" i="26"/>
  <c r="W59" i="26"/>
  <c r="AJ59" i="26"/>
  <c r="AV59" i="26"/>
  <c r="BI59" i="26"/>
  <c r="BT59" i="26"/>
  <c r="CG59" i="26"/>
  <c r="M59" i="26"/>
  <c r="X59" i="26"/>
  <c r="AL59" i="26"/>
  <c r="AX59" i="26"/>
  <c r="BJ59" i="26"/>
  <c r="BV59" i="26"/>
  <c r="CH59" i="26"/>
  <c r="I51" i="26"/>
  <c r="Q51" i="26"/>
  <c r="M51" i="26"/>
  <c r="V51" i="26"/>
  <c r="AD51" i="26"/>
  <c r="AL51" i="26"/>
  <c r="AT51" i="26"/>
  <c r="BB51" i="26"/>
  <c r="BJ51" i="26"/>
  <c r="BR51" i="26"/>
  <c r="BZ51" i="26"/>
  <c r="CH51" i="26"/>
  <c r="O51" i="26"/>
  <c r="X51" i="26"/>
  <c r="AF51" i="26"/>
  <c r="AN51" i="26"/>
  <c r="AV51" i="26"/>
  <c r="BD51" i="26"/>
  <c r="BL51" i="26"/>
  <c r="BT51" i="26"/>
  <c r="CB51" i="26"/>
  <c r="CJ51" i="26"/>
  <c r="R51" i="26"/>
  <c r="AB51" i="26"/>
  <c r="AM51" i="26"/>
  <c r="AX51" i="26"/>
  <c r="BH51" i="26"/>
  <c r="BS51" i="26"/>
  <c r="CD51" i="26"/>
  <c r="H51" i="26"/>
  <c r="T51" i="26"/>
  <c r="AE51" i="26"/>
  <c r="AP51" i="26"/>
  <c r="AZ51" i="26"/>
  <c r="BK51" i="26"/>
  <c r="BV51" i="26"/>
  <c r="CF51" i="26"/>
  <c r="N51" i="26"/>
  <c r="AC51" i="26"/>
  <c r="AR51" i="26"/>
  <c r="BF51" i="26"/>
  <c r="BU51" i="26"/>
  <c r="CI51" i="26"/>
  <c r="P51" i="26"/>
  <c r="AG51" i="26"/>
  <c r="AS51" i="26"/>
  <c r="BG51" i="26"/>
  <c r="BW51" i="26"/>
  <c r="CK51" i="26"/>
  <c r="J51" i="26"/>
  <c r="AA51" i="26"/>
  <c r="AW51" i="26"/>
  <c r="BO51" i="26"/>
  <c r="CG51" i="26"/>
  <c r="K51" i="26"/>
  <c r="AH51" i="26"/>
  <c r="AY51" i="26"/>
  <c r="BP51" i="26"/>
  <c r="I43" i="26"/>
  <c r="Q43" i="26"/>
  <c r="Y43" i="26"/>
  <c r="AG43" i="26"/>
  <c r="AO43" i="26"/>
  <c r="AW43" i="26"/>
  <c r="BE43" i="26"/>
  <c r="BM43" i="26"/>
  <c r="BU43" i="26"/>
  <c r="CC43" i="26"/>
  <c r="CK43" i="26"/>
  <c r="J43" i="26"/>
  <c r="S43" i="26"/>
  <c r="AB43" i="26"/>
  <c r="AK43" i="26"/>
  <c r="AT43" i="26"/>
  <c r="BC43" i="26"/>
  <c r="BL43" i="26"/>
  <c r="BV43" i="26"/>
  <c r="CE43" i="26"/>
  <c r="L43" i="26"/>
  <c r="U43" i="26"/>
  <c r="AD43" i="26"/>
  <c r="AM43" i="26"/>
  <c r="AV43" i="26"/>
  <c r="BF43" i="26"/>
  <c r="BO43" i="26"/>
  <c r="BX43" i="26"/>
  <c r="CG43" i="26"/>
  <c r="K43" i="26"/>
  <c r="W43" i="26"/>
  <c r="AI43" i="26"/>
  <c r="AU43" i="26"/>
  <c r="BH43" i="26"/>
  <c r="BS43" i="26"/>
  <c r="CF43" i="26"/>
  <c r="N43" i="26"/>
  <c r="Z43" i="26"/>
  <c r="AL43" i="26"/>
  <c r="AY43" i="26"/>
  <c r="BJ43" i="26"/>
  <c r="BW43" i="26"/>
  <c r="CI43" i="26"/>
  <c r="M43" i="26"/>
  <c r="AC43" i="26"/>
  <c r="AR43" i="26"/>
  <c r="BI43" i="26"/>
  <c r="BZ43" i="26"/>
  <c r="O43" i="26"/>
  <c r="AE43" i="26"/>
  <c r="AS43" i="26"/>
  <c r="BK43" i="26"/>
  <c r="CA43" i="26"/>
  <c r="P43" i="26"/>
  <c r="V43" i="26"/>
  <c r="AQ43" i="26"/>
  <c r="BP43" i="26"/>
  <c r="CJ43" i="26"/>
  <c r="X43" i="26"/>
  <c r="AX43" i="26"/>
  <c r="BQ43" i="26"/>
  <c r="CG67" i="26"/>
  <c r="BY67" i="26"/>
  <c r="BQ67" i="26"/>
  <c r="BI67" i="26"/>
  <c r="BA67" i="26"/>
  <c r="AS67" i="26"/>
  <c r="AK67" i="26"/>
  <c r="AC67" i="26"/>
  <c r="U67" i="26"/>
  <c r="M67" i="26"/>
  <c r="CJ66" i="26"/>
  <c r="CB66" i="26"/>
  <c r="BT66" i="26"/>
  <c r="BL66" i="26"/>
  <c r="BD66" i="26"/>
  <c r="AV66" i="26"/>
  <c r="AN66" i="26"/>
  <c r="AF66" i="26"/>
  <c r="X66" i="26"/>
  <c r="P66" i="26"/>
  <c r="H66" i="26"/>
  <c r="CF59" i="26"/>
  <c r="BP59" i="26"/>
  <c r="BA59" i="26"/>
  <c r="AH59" i="26"/>
  <c r="T59" i="26"/>
  <c r="CI58" i="26"/>
  <c r="BQ58" i="26"/>
  <c r="BA58" i="26"/>
  <c r="AM58" i="26"/>
  <c r="CA51" i="26"/>
  <c r="BC51" i="26"/>
  <c r="Z51" i="26"/>
  <c r="CG50" i="26"/>
  <c r="BE50" i="26"/>
  <c r="CH43" i="26"/>
  <c r="BD43" i="26"/>
  <c r="AF43" i="26"/>
  <c r="L58" i="26"/>
  <c r="T58" i="26"/>
  <c r="AB58" i="26"/>
  <c r="AJ58" i="26"/>
  <c r="AR58" i="26"/>
  <c r="AZ58" i="26"/>
  <c r="BH58" i="26"/>
  <c r="BP58" i="26"/>
  <c r="BX58" i="26"/>
  <c r="CF58" i="26"/>
  <c r="N58" i="26"/>
  <c r="V58" i="26"/>
  <c r="AD58" i="26"/>
  <c r="AL58" i="26"/>
  <c r="AT58" i="26"/>
  <c r="BB58" i="26"/>
  <c r="BJ58" i="26"/>
  <c r="BR58" i="26"/>
  <c r="BZ58" i="26"/>
  <c r="CH58" i="26"/>
  <c r="M58" i="26"/>
  <c r="X58" i="26"/>
  <c r="AH58" i="26"/>
  <c r="AS58" i="26"/>
  <c r="BD58" i="26"/>
  <c r="BN58" i="26"/>
  <c r="BY58" i="26"/>
  <c r="CJ58" i="26"/>
  <c r="I58" i="26"/>
  <c r="U58" i="26"/>
  <c r="AG58" i="26"/>
  <c r="AU58" i="26"/>
  <c r="BF58" i="26"/>
  <c r="BS58" i="26"/>
  <c r="CD58" i="26"/>
  <c r="J58" i="26"/>
  <c r="W58" i="26"/>
  <c r="AI58" i="26"/>
  <c r="AV58" i="26"/>
  <c r="BG58" i="26"/>
  <c r="BT58" i="26"/>
  <c r="CE58" i="26"/>
  <c r="L50" i="26"/>
  <c r="T50" i="26"/>
  <c r="AB50" i="26"/>
  <c r="AJ50" i="26"/>
  <c r="AR50" i="26"/>
  <c r="AZ50" i="26"/>
  <c r="BH50" i="26"/>
  <c r="BP50" i="26"/>
  <c r="BX50" i="26"/>
  <c r="CF50" i="26"/>
  <c r="N50" i="26"/>
  <c r="W50" i="26"/>
  <c r="AF50" i="26"/>
  <c r="AO50" i="26"/>
  <c r="AX50" i="26"/>
  <c r="BG50" i="26"/>
  <c r="BQ50" i="26"/>
  <c r="BZ50" i="26"/>
  <c r="CI50" i="26"/>
  <c r="G50" i="26"/>
  <c r="P50" i="26"/>
  <c r="Y50" i="26"/>
  <c r="AH50" i="26"/>
  <c r="AQ50" i="26"/>
  <c r="BA50" i="26"/>
  <c r="BJ50" i="26"/>
  <c r="BS50" i="26"/>
  <c r="CB50" i="26"/>
  <c r="CK50" i="26"/>
  <c r="O50" i="26"/>
  <c r="AA50" i="26"/>
  <c r="AM50" i="26"/>
  <c r="AY50" i="26"/>
  <c r="BL50" i="26"/>
  <c r="BW50" i="26"/>
  <c r="CJ50" i="26"/>
  <c r="R50" i="26"/>
  <c r="AD50" i="26"/>
  <c r="AP50" i="26"/>
  <c r="BC50" i="26"/>
  <c r="BN50" i="26"/>
  <c r="CA50" i="26"/>
  <c r="Q50" i="26"/>
  <c r="AG50" i="26"/>
  <c r="AV50" i="26"/>
  <c r="BM50" i="26"/>
  <c r="CD50" i="26"/>
  <c r="S50" i="26"/>
  <c r="AI50" i="26"/>
  <c r="AW50" i="26"/>
  <c r="BO50" i="26"/>
  <c r="CE50" i="26"/>
  <c r="H50" i="26"/>
  <c r="Z50" i="26"/>
  <c r="AU50" i="26"/>
  <c r="BT50" i="26"/>
  <c r="I50" i="26"/>
  <c r="AC50" i="26"/>
  <c r="BB50" i="26"/>
  <c r="BU50" i="26"/>
  <c r="CF67" i="26"/>
  <c r="BX67" i="26"/>
  <c r="BP67" i="26"/>
  <c r="BH67" i="26"/>
  <c r="AZ67" i="26"/>
  <c r="AR67" i="26"/>
  <c r="AJ67" i="26"/>
  <c r="AB67" i="26"/>
  <c r="T67" i="26"/>
  <c r="CI66" i="26"/>
  <c r="CA66" i="26"/>
  <c r="BS66" i="26"/>
  <c r="BK66" i="26"/>
  <c r="BC66" i="26"/>
  <c r="AU66" i="26"/>
  <c r="AM66" i="26"/>
  <c r="AE66" i="26"/>
  <c r="W66" i="26"/>
  <c r="O66" i="26"/>
  <c r="CD59" i="26"/>
  <c r="BN59" i="26"/>
  <c r="AZ59" i="26"/>
  <c r="AF59" i="26"/>
  <c r="R59" i="26"/>
  <c r="CG58" i="26"/>
  <c r="BO58" i="26"/>
  <c r="AY58" i="26"/>
  <c r="AK58" i="26"/>
  <c r="R58" i="26"/>
  <c r="BY51" i="26"/>
  <c r="BA51" i="26"/>
  <c r="Y51" i="26"/>
  <c r="CC50" i="26"/>
  <c r="BD50" i="26"/>
  <c r="V50" i="26"/>
  <c r="CD43" i="26"/>
  <c r="BB43" i="26"/>
  <c r="AA43" i="26"/>
  <c r="T43" i="26"/>
  <c r="BY43" i="26"/>
  <c r="AZ43" i="26"/>
  <c r="R43" i="26"/>
  <c r="CK42" i="26"/>
  <c r="CC42" i="26"/>
  <c r="BU42" i="26"/>
  <c r="BM42" i="26"/>
  <c r="BE42" i="26"/>
  <c r="AW42" i="26"/>
  <c r="AO42" i="26"/>
  <c r="AG42" i="26"/>
  <c r="Y42" i="26"/>
  <c r="Q42" i="26"/>
  <c r="I42" i="26"/>
  <c r="CI42" i="26"/>
  <c r="CA42" i="26"/>
  <c r="BS42" i="26"/>
  <c r="BK42" i="26"/>
  <c r="BC42" i="26"/>
  <c r="AU42" i="26"/>
  <c r="AM42" i="26"/>
  <c r="AE42" i="26"/>
  <c r="W42" i="26"/>
  <c r="O42" i="26"/>
  <c r="F41" i="26"/>
  <c r="S113" i="1"/>
  <c r="S114" i="1" s="1"/>
  <c r="S136" i="1"/>
  <c r="T188" i="1" s="1"/>
  <c r="S141" i="1"/>
  <c r="S198" i="1"/>
  <c r="S24" i="1"/>
  <c r="S27" i="1"/>
  <c r="S28" i="1"/>
  <c r="S33" i="1"/>
  <c r="S38" i="1"/>
  <c r="S39" i="1" s="1"/>
  <c r="R27" i="1"/>
  <c r="R28" i="1"/>
  <c r="R33" i="1"/>
  <c r="X49" i="1" s="1"/>
  <c r="X51" i="1" s="1"/>
  <c r="R38" i="1"/>
  <c r="R39" i="1" s="1"/>
  <c r="Q24" i="1"/>
  <c r="Q50" i="1" s="1"/>
  <c r="U2" i="1"/>
  <c r="AG2" i="1" s="1"/>
  <c r="AS2" i="1" s="1"/>
  <c r="BE2" i="1" s="1"/>
  <c r="BQ2" i="1" s="1"/>
  <c r="CC2" i="1" s="1"/>
  <c r="CO2" i="1" s="1"/>
  <c r="V2" i="1"/>
  <c r="AH2" i="1" s="1"/>
  <c r="AT2" i="1" s="1"/>
  <c r="BF2" i="1" s="1"/>
  <c r="BR2" i="1" s="1"/>
  <c r="CD2" i="1" s="1"/>
  <c r="CP2" i="1" s="1"/>
  <c r="W2" i="1"/>
  <c r="AI2" i="1" s="1"/>
  <c r="AU2" i="1" s="1"/>
  <c r="BG2" i="1" s="1"/>
  <c r="BS2" i="1" s="1"/>
  <c r="CE2" i="1" s="1"/>
  <c r="CQ2" i="1" s="1"/>
  <c r="X2" i="1"/>
  <c r="AJ2" i="1" s="1"/>
  <c r="AV2" i="1" s="1"/>
  <c r="BH2" i="1" s="1"/>
  <c r="BT2" i="1" s="1"/>
  <c r="CF2" i="1" s="1"/>
  <c r="CR2" i="1" s="1"/>
  <c r="AK2" i="1"/>
  <c r="AW2" i="1" s="1"/>
  <c r="BI2" i="1" s="1"/>
  <c r="BU2" i="1" s="1"/>
  <c r="CG2" i="1" s="1"/>
  <c r="CS2" i="1" s="1"/>
  <c r="AL2" i="1"/>
  <c r="AX2" i="1" s="1"/>
  <c r="BJ2" i="1" s="1"/>
  <c r="BV2" i="1" s="1"/>
  <c r="CH2" i="1" s="1"/>
  <c r="CT2" i="1" s="1"/>
  <c r="AM2" i="1"/>
  <c r="AY2" i="1" s="1"/>
  <c r="BK2" i="1" s="1"/>
  <c r="BW2" i="1" s="1"/>
  <c r="CI2" i="1" s="1"/>
  <c r="CU2" i="1" s="1"/>
  <c r="AN2" i="1"/>
  <c r="AZ2" i="1" s="1"/>
  <c r="BL2" i="1" s="1"/>
  <c r="BX2" i="1" s="1"/>
  <c r="CJ2" i="1" s="1"/>
  <c r="CV2" i="1" s="1"/>
  <c r="AC2" i="1"/>
  <c r="AO2" i="1" s="1"/>
  <c r="BA2" i="1" s="1"/>
  <c r="BM2" i="1" s="1"/>
  <c r="BY2" i="1" s="1"/>
  <c r="CK2" i="1" s="1"/>
  <c r="CW2" i="1" s="1"/>
  <c r="AD2" i="1"/>
  <c r="AP2" i="1" s="1"/>
  <c r="BB2" i="1" s="1"/>
  <c r="BN2" i="1" s="1"/>
  <c r="BZ2" i="1" s="1"/>
  <c r="CL2" i="1" s="1"/>
  <c r="CX2" i="1" s="1"/>
  <c r="AE2" i="1"/>
  <c r="AQ2" i="1" s="1"/>
  <c r="BC2" i="1" s="1"/>
  <c r="BO2" i="1" s="1"/>
  <c r="CA2" i="1" s="1"/>
  <c r="CM2" i="1" s="1"/>
  <c r="CY2" i="1" s="1"/>
  <c r="T2" i="1"/>
  <c r="AF2" i="1" s="1"/>
  <c r="AR2" i="1" s="1"/>
  <c r="BD2" i="1" s="1"/>
  <c r="BP2" i="1" s="1"/>
  <c r="CB2" i="1" s="1"/>
  <c r="CN2" i="1" s="1"/>
  <c r="Q27" i="1"/>
  <c r="Q28" i="1"/>
  <c r="Q33" i="1"/>
  <c r="Q38" i="1"/>
  <c r="Q39" i="1" s="1"/>
  <c r="Q113" i="1"/>
  <c r="Q114" i="1" s="1"/>
  <c r="Q136" i="1"/>
  <c r="Q141" i="1"/>
  <c r="R113" i="1"/>
  <c r="R114" i="1" s="1"/>
  <c r="R141" i="1"/>
  <c r="C11" i="20"/>
  <c r="AX193" i="1" l="1"/>
  <c r="AX194" i="1" s="1"/>
  <c r="AZ163" i="1"/>
  <c r="AY166" i="1"/>
  <c r="AY147" i="1"/>
  <c r="AZ146" i="1"/>
  <c r="S149" i="1"/>
  <c r="Q149" i="1"/>
  <c r="Q110" i="1"/>
  <c r="V54" i="1"/>
  <c r="V56" i="1" s="1"/>
  <c r="U54" i="1"/>
  <c r="U181" i="1"/>
  <c r="AD41" i="31"/>
  <c r="AC41" i="31"/>
  <c r="W48" i="1"/>
  <c r="W49" i="1" s="1"/>
  <c r="W51" i="1" s="1"/>
  <c r="AE173" i="1"/>
  <c r="E17" i="25"/>
  <c r="Q107" i="1"/>
  <c r="Q106" i="1"/>
  <c r="T108" i="1"/>
  <c r="T52" i="1" s="1"/>
  <c r="R106" i="1"/>
  <c r="R107" i="1"/>
  <c r="R110" i="1"/>
  <c r="T189" i="1"/>
  <c r="T110" i="1"/>
  <c r="C36" i="25" s="1"/>
  <c r="C40" i="25" s="1"/>
  <c r="N42" i="31"/>
  <c r="D36" i="25"/>
  <c r="D40" i="25" s="1"/>
  <c r="H6" i="26"/>
  <c r="H41" i="26"/>
  <c r="J14" i="27"/>
  <c r="J11" i="27"/>
  <c r="J15" i="27"/>
  <c r="J12" i="27"/>
  <c r="G135" i="26"/>
  <c r="F136" i="26"/>
  <c r="H136" i="26"/>
  <c r="I136" i="26"/>
  <c r="G136" i="26"/>
  <c r="J136" i="26"/>
  <c r="F135" i="26"/>
  <c r="I134" i="26"/>
  <c r="F134" i="26"/>
  <c r="H134" i="26"/>
  <c r="G134" i="26"/>
  <c r="C13" i="25"/>
  <c r="C28" i="25"/>
  <c r="Q57" i="1"/>
  <c r="S57" i="1"/>
  <c r="S189" i="1"/>
  <c r="S72" i="1"/>
  <c r="S108" i="1" s="1"/>
  <c r="S137" i="1"/>
  <c r="S45" i="1"/>
  <c r="S50" i="1"/>
  <c r="R57" i="1"/>
  <c r="Q142" i="1"/>
  <c r="Q148" i="1" s="1"/>
  <c r="Q132" i="1" s="1"/>
  <c r="Q45" i="1"/>
  <c r="Q72" i="1"/>
  <c r="Q137" i="1"/>
  <c r="N104" i="1"/>
  <c r="O104" i="1"/>
  <c r="T54" i="1" s="1"/>
  <c r="P113" i="1"/>
  <c r="P114" i="1" s="1"/>
  <c r="P136" i="1"/>
  <c r="P149" i="1" s="1"/>
  <c r="P24" i="1"/>
  <c r="P27" i="1"/>
  <c r="P28" i="1"/>
  <c r="P33" i="1"/>
  <c r="V48" i="1" s="1"/>
  <c r="V49" i="1" s="1"/>
  <c r="V51" i="1" s="1"/>
  <c r="P38" i="1"/>
  <c r="O24" i="1"/>
  <c r="O50" i="1" s="1"/>
  <c r="O27" i="1"/>
  <c r="O28" i="1"/>
  <c r="O33" i="1"/>
  <c r="O38" i="1"/>
  <c r="O113" i="1"/>
  <c r="O114" i="1" s="1"/>
  <c r="O136" i="1"/>
  <c r="O141" i="1"/>
  <c r="O198" i="1"/>
  <c r="N33" i="1"/>
  <c r="N28" i="1"/>
  <c r="F11" i="20"/>
  <c r="H11" i="20"/>
  <c r="N141" i="1"/>
  <c r="N24" i="1"/>
  <c r="N45" i="1" s="1"/>
  <c r="N136" i="1"/>
  <c r="N113" i="1"/>
  <c r="N114" i="1" s="1"/>
  <c r="N27" i="1"/>
  <c r="N38" i="1"/>
  <c r="AB53" i="1" l="1"/>
  <c r="AB55" i="1" s="1"/>
  <c r="AA53" i="1"/>
  <c r="AA55" i="1" s="1"/>
  <c r="AY193" i="1"/>
  <c r="AY194" i="1" s="1"/>
  <c r="BA163" i="1"/>
  <c r="AZ166" i="1"/>
  <c r="BA146" i="1"/>
  <c r="AZ147" i="1"/>
  <c r="T56" i="1"/>
  <c r="N149" i="1"/>
  <c r="O149" i="1"/>
  <c r="O54" i="1"/>
  <c r="N106" i="1"/>
  <c r="S54" i="1"/>
  <c r="R54" i="1"/>
  <c r="Q54" i="1"/>
  <c r="P54" i="1"/>
  <c r="AC42" i="31"/>
  <c r="AD42" i="31"/>
  <c r="J13" i="27"/>
  <c r="N25" i="31"/>
  <c r="N38" i="31"/>
  <c r="AF173" i="1"/>
  <c r="AC153" i="1"/>
  <c r="H135" i="26"/>
  <c r="N18" i="31"/>
  <c r="Q108" i="1"/>
  <c r="Q52" i="1" s="1"/>
  <c r="T109" i="1"/>
  <c r="T115" i="1"/>
  <c r="T177" i="1" s="1"/>
  <c r="U48" i="1"/>
  <c r="U49" i="1" s="1"/>
  <c r="U51" i="1" s="1"/>
  <c r="N43" i="31"/>
  <c r="E36" i="25"/>
  <c r="F17" i="25"/>
  <c r="I5" i="26"/>
  <c r="I41" i="26" s="1"/>
  <c r="I135" i="26" s="1"/>
  <c r="J134" i="26"/>
  <c r="H7" i="26"/>
  <c r="S115" i="1"/>
  <c r="S187" i="1" s="1"/>
  <c r="T48" i="1"/>
  <c r="T49" i="1" s="1"/>
  <c r="T51" i="1" s="1"/>
  <c r="K11" i="27"/>
  <c r="K14" i="27"/>
  <c r="K13" i="27"/>
  <c r="K5" i="27"/>
  <c r="K12" i="27" s="1"/>
  <c r="G139" i="26"/>
  <c r="L3" i="27"/>
  <c r="C22" i="25"/>
  <c r="S48" i="1"/>
  <c r="N48" i="1"/>
  <c r="N49" i="1" s="1"/>
  <c r="P39" i="1"/>
  <c r="R48" i="1"/>
  <c r="P106" i="1"/>
  <c r="O39" i="1"/>
  <c r="N39" i="1"/>
  <c r="P142" i="1"/>
  <c r="P148" i="1" s="1"/>
  <c r="P132" i="1" s="1"/>
  <c r="O106" i="1"/>
  <c r="O48" i="1"/>
  <c r="O49" i="1" s="1"/>
  <c r="O51" i="1" s="1"/>
  <c r="Q48" i="1"/>
  <c r="Q49" i="1" s="1"/>
  <c r="Q51" i="1" s="1"/>
  <c r="P72" i="1"/>
  <c r="P108" i="1" s="1"/>
  <c r="P50" i="1"/>
  <c r="P137" i="1"/>
  <c r="O45" i="1"/>
  <c r="P45" i="1"/>
  <c r="P48" i="1"/>
  <c r="P49" i="1" s="1"/>
  <c r="N54" i="1"/>
  <c r="O189" i="1"/>
  <c r="O142" i="1"/>
  <c r="O148" i="1" s="1"/>
  <c r="N50" i="1"/>
  <c r="O137" i="1"/>
  <c r="N189" i="1"/>
  <c r="N142" i="1"/>
  <c r="N148" i="1" s="1"/>
  <c r="N72" i="1"/>
  <c r="N137" i="1"/>
  <c r="AZ193" i="1" l="1"/>
  <c r="AZ194" i="1" s="1"/>
  <c r="BB163" i="1"/>
  <c r="BA166" i="1"/>
  <c r="BA147" i="1"/>
  <c r="BB146" i="1"/>
  <c r="N108" i="1"/>
  <c r="N109" i="1" s="1"/>
  <c r="AC25" i="31"/>
  <c r="AD25" i="31"/>
  <c r="AC43" i="31"/>
  <c r="AD43" i="31"/>
  <c r="AD38" i="31"/>
  <c r="AC38" i="31"/>
  <c r="AC18" i="31"/>
  <c r="AD18" i="31"/>
  <c r="U177" i="1"/>
  <c r="U178" i="1" s="1"/>
  <c r="U179" i="1" s="1"/>
  <c r="T178" i="1"/>
  <c r="T179" i="1" s="1"/>
  <c r="AG173" i="1"/>
  <c r="AC154" i="1"/>
  <c r="AD153" i="1"/>
  <c r="K15" i="27"/>
  <c r="K17" i="27"/>
  <c r="C23" i="25"/>
  <c r="H8" i="26"/>
  <c r="Q109" i="1"/>
  <c r="Q115" i="1"/>
  <c r="T187" i="1"/>
  <c r="T190" i="1" s="1"/>
  <c r="T200" i="1" s="1"/>
  <c r="I6" i="26"/>
  <c r="J5" i="26"/>
  <c r="J6" i="26"/>
  <c r="S109" i="1"/>
  <c r="L6" i="27"/>
  <c r="L13" i="27" s="1"/>
  <c r="L7" i="27"/>
  <c r="L14" i="27" s="1"/>
  <c r="L8" i="27"/>
  <c r="L15" i="27" s="1"/>
  <c r="L4" i="27"/>
  <c r="L11" i="27" s="1"/>
  <c r="L5" i="27"/>
  <c r="L12" i="27" s="1"/>
  <c r="M3" i="27"/>
  <c r="S49" i="1"/>
  <c r="S51" i="1" s="1"/>
  <c r="N57" i="1"/>
  <c r="O57" i="1"/>
  <c r="P57" i="1"/>
  <c r="R49" i="1"/>
  <c r="N51" i="1"/>
  <c r="Q56" i="1"/>
  <c r="P51" i="1"/>
  <c r="P189" i="1"/>
  <c r="C30" i="6"/>
  <c r="C31" i="6"/>
  <c r="AC42" i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BH42" i="1" s="1"/>
  <c r="BI42" i="1" s="1"/>
  <c r="BJ42" i="1" s="1"/>
  <c r="BK42" i="1" s="1"/>
  <c r="BL42" i="1" s="1"/>
  <c r="BM42" i="1" s="1"/>
  <c r="BN42" i="1" s="1"/>
  <c r="BO42" i="1" s="1"/>
  <c r="BP42" i="1" s="1"/>
  <c r="BQ42" i="1" s="1"/>
  <c r="BR42" i="1" s="1"/>
  <c r="BS42" i="1" s="1"/>
  <c r="BT42" i="1" s="1"/>
  <c r="BU42" i="1" s="1"/>
  <c r="BV42" i="1" s="1"/>
  <c r="BW42" i="1" s="1"/>
  <c r="BX42" i="1" s="1"/>
  <c r="BY42" i="1" s="1"/>
  <c r="BZ42" i="1" s="1"/>
  <c r="CA42" i="1" s="1"/>
  <c r="CB42" i="1" s="1"/>
  <c r="CC42" i="1" s="1"/>
  <c r="CD42" i="1" s="1"/>
  <c r="CE42" i="1" s="1"/>
  <c r="CF42" i="1" s="1"/>
  <c r="CG42" i="1" s="1"/>
  <c r="CH42" i="1" s="1"/>
  <c r="CI42" i="1" s="1"/>
  <c r="CJ42" i="1" s="1"/>
  <c r="CK42" i="1" s="1"/>
  <c r="CL42" i="1" s="1"/>
  <c r="CM42" i="1" s="1"/>
  <c r="CN42" i="1" s="1"/>
  <c r="CO42" i="1" s="1"/>
  <c r="CP42" i="1" s="1"/>
  <c r="CQ42" i="1" s="1"/>
  <c r="CR42" i="1" s="1"/>
  <c r="CS42" i="1" s="1"/>
  <c r="CT42" i="1" s="1"/>
  <c r="CU42" i="1" s="1"/>
  <c r="CV42" i="1" s="1"/>
  <c r="CW42" i="1" s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BA193" i="1" l="1"/>
  <c r="BA194" i="1" s="1"/>
  <c r="BC163" i="1"/>
  <c r="BB166" i="1"/>
  <c r="BC146" i="1"/>
  <c r="BB147" i="1"/>
  <c r="N52" i="1"/>
  <c r="N56" i="1" s="1"/>
  <c r="N115" i="1"/>
  <c r="T181" i="1"/>
  <c r="J41" i="26"/>
  <c r="K18" i="27"/>
  <c r="V177" i="1"/>
  <c r="V178" i="1" s="1"/>
  <c r="V179" i="1" s="1"/>
  <c r="V183" i="1" s="1"/>
  <c r="AH173" i="1"/>
  <c r="G15" i="25"/>
  <c r="AD154" i="1"/>
  <c r="AE153" i="1"/>
  <c r="L17" i="27"/>
  <c r="K4" i="26"/>
  <c r="AC33" i="1" s="1"/>
  <c r="N17" i="31"/>
  <c r="I8" i="26"/>
  <c r="I7" i="26"/>
  <c r="G17" i="25"/>
  <c r="J135" i="26"/>
  <c r="J7" i="26"/>
  <c r="M6" i="27"/>
  <c r="M13" i="27" s="1"/>
  <c r="M5" i="27"/>
  <c r="M12" i="27" s="1"/>
  <c r="M8" i="27"/>
  <c r="M7" i="27"/>
  <c r="M14" i="27" s="1"/>
  <c r="M4" i="27"/>
  <c r="M11" i="27" s="1"/>
  <c r="N3" i="27"/>
  <c r="P115" i="1"/>
  <c r="P177" i="1" s="1"/>
  <c r="P109" i="1"/>
  <c r="C19" i="6"/>
  <c r="CX42" i="1"/>
  <c r="CY42" i="1" s="1"/>
  <c r="K18" i="19"/>
  <c r="BB193" i="1" l="1"/>
  <c r="BB194" i="1" s="1"/>
  <c r="BC166" i="1"/>
  <c r="BD163" i="1"/>
  <c r="BC147" i="1"/>
  <c r="BD146" i="1"/>
  <c r="AD17" i="31"/>
  <c r="AC17" i="31"/>
  <c r="M17" i="27"/>
  <c r="K5" i="26"/>
  <c r="K41" i="26" s="1"/>
  <c r="K19" i="27"/>
  <c r="K6" i="26" s="1"/>
  <c r="AC35" i="1" s="1"/>
  <c r="W177" i="1"/>
  <c r="L18" i="27"/>
  <c r="AI173" i="1"/>
  <c r="Q177" i="1"/>
  <c r="Q178" i="1" s="1"/>
  <c r="P178" i="1"/>
  <c r="AF153" i="1"/>
  <c r="AE154" i="1"/>
  <c r="L4" i="26"/>
  <c r="M15" i="27"/>
  <c r="J8" i="26"/>
  <c r="N5" i="27"/>
  <c r="N12" i="27" s="1"/>
  <c r="N6" i="27"/>
  <c r="N13" i="27" s="1"/>
  <c r="N4" i="27"/>
  <c r="N11" i="27" s="1"/>
  <c r="N7" i="27"/>
  <c r="N14" i="27" s="1"/>
  <c r="N8" i="27"/>
  <c r="N15" i="27" s="1"/>
  <c r="O3" i="27"/>
  <c r="D20" i="6"/>
  <c r="E20" i="6"/>
  <c r="F20" i="6"/>
  <c r="G20" i="6"/>
  <c r="H20" i="6"/>
  <c r="I20" i="6"/>
  <c r="J20" i="6"/>
  <c r="K20" i="6"/>
  <c r="L20" i="6"/>
  <c r="M20" i="6"/>
  <c r="C20" i="6"/>
  <c r="N20" i="6"/>
  <c r="BC193" i="1" l="1"/>
  <c r="BC194" i="1" s="1"/>
  <c r="BE163" i="1"/>
  <c r="BD166" i="1"/>
  <c r="BD147" i="1"/>
  <c r="BE146" i="1"/>
  <c r="AC34" i="1"/>
  <c r="AD33" i="1"/>
  <c r="N17" i="27"/>
  <c r="W178" i="1"/>
  <c r="W179" i="1" s="1"/>
  <c r="X177" i="1"/>
  <c r="Y177" i="1" s="1"/>
  <c r="Z177" i="1" s="1"/>
  <c r="L19" i="27"/>
  <c r="K20" i="27"/>
  <c r="H17" i="25"/>
  <c r="L5" i="26"/>
  <c r="AD34" i="1" s="1"/>
  <c r="M18" i="27"/>
  <c r="AJ173" i="1"/>
  <c r="AF154" i="1"/>
  <c r="AG153" i="1"/>
  <c r="L134" i="26"/>
  <c r="K134" i="26"/>
  <c r="K135" i="26"/>
  <c r="M4" i="26"/>
  <c r="AE33" i="1" s="1"/>
  <c r="O5" i="27"/>
  <c r="O12" i="27" s="1"/>
  <c r="O6" i="27"/>
  <c r="O13" i="27" s="1"/>
  <c r="O8" i="27"/>
  <c r="O7" i="27"/>
  <c r="O14" i="27" s="1"/>
  <c r="O4" i="27"/>
  <c r="O11" i="27" s="1"/>
  <c r="P3" i="27"/>
  <c r="Q3" i="27" s="1"/>
  <c r="P20" i="6"/>
  <c r="C45" i="18"/>
  <c r="B34" i="18"/>
  <c r="C34" i="18" s="1"/>
  <c r="B12" i="18"/>
  <c r="C12" i="18" s="1"/>
  <c r="E3" i="18"/>
  <c r="C2" i="18"/>
  <c r="K27" i="16"/>
  <c r="AA177" i="1" l="1"/>
  <c r="AA178" i="1" s="1"/>
  <c r="AA179" i="1" s="1"/>
  <c r="AA183" i="1" s="1"/>
  <c r="BD193" i="1"/>
  <c r="BD194" i="1" s="1"/>
  <c r="BE166" i="1"/>
  <c r="BF163" i="1"/>
  <c r="BE147" i="1"/>
  <c r="BF146" i="1"/>
  <c r="Z178" i="1"/>
  <c r="Z179" i="1" s="1"/>
  <c r="Z183" i="1" s="1"/>
  <c r="N18" i="27"/>
  <c r="L20" i="27"/>
  <c r="L6" i="26"/>
  <c r="AD35" i="1" s="1"/>
  <c r="O17" i="27"/>
  <c r="O18" i="27" s="1"/>
  <c r="Y178" i="1"/>
  <c r="Y179" i="1" s="1"/>
  <c r="Y183" i="1" s="1"/>
  <c r="L41" i="26"/>
  <c r="L135" i="26" s="1"/>
  <c r="M19" i="27"/>
  <c r="M6" i="26" s="1"/>
  <c r="AE35" i="1" s="1"/>
  <c r="M5" i="26"/>
  <c r="AE34" i="1" s="1"/>
  <c r="K21" i="27"/>
  <c r="K7" i="26"/>
  <c r="L93" i="26"/>
  <c r="L136" i="26" s="1"/>
  <c r="AK173" i="1"/>
  <c r="AG154" i="1"/>
  <c r="AH153" i="1"/>
  <c r="N4" i="26"/>
  <c r="AF33" i="1" s="1"/>
  <c r="M12" i="26"/>
  <c r="O15" i="27"/>
  <c r="AC107" i="1"/>
  <c r="P4" i="27"/>
  <c r="P11" i="27" s="1"/>
  <c r="P8" i="27"/>
  <c r="P5" i="27"/>
  <c r="P12" i="27" s="1"/>
  <c r="P7" i="27"/>
  <c r="P14" i="27" s="1"/>
  <c r="P6" i="27"/>
  <c r="P13" i="27" s="1"/>
  <c r="E6" i="5"/>
  <c r="L26" i="6"/>
  <c r="K26" i="6"/>
  <c r="J26" i="6"/>
  <c r="J13" i="6"/>
  <c r="K13" i="6"/>
  <c r="L13" i="6"/>
  <c r="M13" i="6"/>
  <c r="N13" i="6"/>
  <c r="L12" i="6"/>
  <c r="K12" i="6"/>
  <c r="J12" i="6"/>
  <c r="C10" i="6"/>
  <c r="D10" i="6"/>
  <c r="E10" i="6"/>
  <c r="F10" i="6"/>
  <c r="G10" i="6"/>
  <c r="H10" i="6"/>
  <c r="I10" i="6"/>
  <c r="J10" i="6"/>
  <c r="K10" i="6"/>
  <c r="L10" i="6"/>
  <c r="M10" i="6"/>
  <c r="N10" i="6"/>
  <c r="N1" i="1"/>
  <c r="N3" i="1" s="1"/>
  <c r="O1" i="1"/>
  <c r="O3" i="1" s="1"/>
  <c r="P1" i="1"/>
  <c r="P3" i="1" s="1"/>
  <c r="Q1" i="1"/>
  <c r="Q3" i="1" s="1"/>
  <c r="R1" i="1"/>
  <c r="R3" i="1" s="1"/>
  <c r="S1" i="1"/>
  <c r="S3" i="1" s="1"/>
  <c r="T1" i="1"/>
  <c r="T3" i="1" s="1"/>
  <c r="U1" i="1"/>
  <c r="V1" i="1"/>
  <c r="V3" i="1" s="1"/>
  <c r="W1" i="1"/>
  <c r="W3" i="1" s="1"/>
  <c r="X1" i="1"/>
  <c r="X3" i="1" s="1"/>
  <c r="AC1" i="1"/>
  <c r="AC3" i="1" s="1"/>
  <c r="AD1" i="1"/>
  <c r="AD3" i="1" s="1"/>
  <c r="AE1" i="1"/>
  <c r="AE3" i="1" s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G3" i="1" s="1"/>
  <c r="BH1" i="1"/>
  <c r="BH3" i="1" s="1"/>
  <c r="BI1" i="1"/>
  <c r="BI3" i="1" s="1"/>
  <c r="BJ1" i="1"/>
  <c r="BJ3" i="1" s="1"/>
  <c r="BK1" i="1"/>
  <c r="BK3" i="1" s="1"/>
  <c r="BL1" i="1"/>
  <c r="BL3" i="1" s="1"/>
  <c r="BM1" i="1"/>
  <c r="BM3" i="1" s="1"/>
  <c r="BN1" i="1"/>
  <c r="BN3" i="1" s="1"/>
  <c r="BO1" i="1"/>
  <c r="BO3" i="1" s="1"/>
  <c r="BP1" i="1"/>
  <c r="BP3" i="1" s="1"/>
  <c r="BQ1" i="1"/>
  <c r="BQ3" i="1" s="1"/>
  <c r="BR1" i="1"/>
  <c r="BR3" i="1" s="1"/>
  <c r="BS1" i="1"/>
  <c r="BS3" i="1" s="1"/>
  <c r="BT1" i="1"/>
  <c r="BT3" i="1" s="1"/>
  <c r="BU1" i="1"/>
  <c r="BU3" i="1" s="1"/>
  <c r="BV1" i="1"/>
  <c r="BV3" i="1" s="1"/>
  <c r="BW1" i="1"/>
  <c r="BW3" i="1" s="1"/>
  <c r="BX1" i="1"/>
  <c r="BX3" i="1" s="1"/>
  <c r="BY1" i="1"/>
  <c r="BY3" i="1" s="1"/>
  <c r="BZ1" i="1"/>
  <c r="BZ3" i="1" s="1"/>
  <c r="CA1" i="1"/>
  <c r="CA3" i="1" s="1"/>
  <c r="CB1" i="1"/>
  <c r="CB3" i="1" s="1"/>
  <c r="CC1" i="1"/>
  <c r="CC3" i="1" s="1"/>
  <c r="CD1" i="1"/>
  <c r="CD3" i="1" s="1"/>
  <c r="CE1" i="1"/>
  <c r="CE3" i="1" s="1"/>
  <c r="CF1" i="1"/>
  <c r="CF3" i="1" s="1"/>
  <c r="CG1" i="1"/>
  <c r="CG3" i="1" s="1"/>
  <c r="CH1" i="1"/>
  <c r="CH3" i="1" s="1"/>
  <c r="CI1" i="1"/>
  <c r="CI3" i="1" s="1"/>
  <c r="CJ1" i="1"/>
  <c r="CJ3" i="1" s="1"/>
  <c r="CK1" i="1"/>
  <c r="CK3" i="1" s="1"/>
  <c r="CL1" i="1"/>
  <c r="CL3" i="1" s="1"/>
  <c r="CM1" i="1"/>
  <c r="CM3" i="1" s="1"/>
  <c r="CN1" i="1"/>
  <c r="CN3" i="1" s="1"/>
  <c r="CO1" i="1"/>
  <c r="CO3" i="1" s="1"/>
  <c r="CP1" i="1"/>
  <c r="CP3" i="1" s="1"/>
  <c r="CQ1" i="1"/>
  <c r="CQ3" i="1" s="1"/>
  <c r="CR1" i="1"/>
  <c r="CR3" i="1" s="1"/>
  <c r="CS1" i="1"/>
  <c r="CS3" i="1" s="1"/>
  <c r="CT1" i="1"/>
  <c r="CT3" i="1" s="1"/>
  <c r="CU1" i="1"/>
  <c r="CU3" i="1" s="1"/>
  <c r="CV1" i="1"/>
  <c r="CV3" i="1" s="1"/>
  <c r="CW1" i="1"/>
  <c r="CW3" i="1" s="1"/>
  <c r="CX1" i="1"/>
  <c r="CX3" i="1" s="1"/>
  <c r="CY1" i="1"/>
  <c r="CY3" i="1" s="1"/>
  <c r="E7" i="13"/>
  <c r="J7" i="13" s="1"/>
  <c r="E6" i="13"/>
  <c r="J6" i="13" s="1"/>
  <c r="E5" i="13"/>
  <c r="J5" i="13" s="1"/>
  <c r="E4" i="13"/>
  <c r="J4" i="13" s="1"/>
  <c r="E3" i="13"/>
  <c r="J3" i="13" s="1"/>
  <c r="E2" i="13"/>
  <c r="J2" i="13" s="1"/>
  <c r="J10" i="13" s="1"/>
  <c r="J18" i="12"/>
  <c r="K43" i="11"/>
  <c r="AB177" i="1" l="1"/>
  <c r="AB178" i="1" s="1"/>
  <c r="AB179" i="1" s="1"/>
  <c r="AB183" i="1" s="1"/>
  <c r="U3" i="1"/>
  <c r="BE193" i="1"/>
  <c r="BE194" i="1" s="1"/>
  <c r="BG163" i="1"/>
  <c r="BF166" i="1"/>
  <c r="BG146" i="1"/>
  <c r="BF147" i="1"/>
  <c r="AM3" i="1"/>
  <c r="AK3" i="1"/>
  <c r="AR3" i="1"/>
  <c r="AJ3" i="1"/>
  <c r="BB3" i="1"/>
  <c r="AL3" i="1"/>
  <c r="AY3" i="1"/>
  <c r="AQ3" i="1"/>
  <c r="AI3" i="1"/>
  <c r="AU3" i="1"/>
  <c r="BF3" i="1"/>
  <c r="AX3" i="1"/>
  <c r="AP3" i="1"/>
  <c r="AH3" i="1"/>
  <c r="BC3" i="1"/>
  <c r="AT3" i="1"/>
  <c r="BA3" i="1"/>
  <c r="AS3" i="1"/>
  <c r="AZ3" i="1"/>
  <c r="BE3" i="1"/>
  <c r="AW3" i="1"/>
  <c r="AO3" i="1"/>
  <c r="AG3" i="1"/>
  <c r="BD3" i="1"/>
  <c r="AV3" i="1"/>
  <c r="AN3" i="1"/>
  <c r="AF3" i="1"/>
  <c r="AF77" i="1"/>
  <c r="AF78" i="1"/>
  <c r="AG78" i="1" s="1"/>
  <c r="AH78" i="1" s="1"/>
  <c r="AI78" i="1" s="1"/>
  <c r="AJ78" i="1" s="1"/>
  <c r="AK78" i="1" s="1"/>
  <c r="AL78" i="1" s="1"/>
  <c r="AM78" i="1" s="1"/>
  <c r="AN78" i="1" s="1"/>
  <c r="AO78" i="1" s="1"/>
  <c r="AP78" i="1" s="1"/>
  <c r="AQ78" i="1" s="1"/>
  <c r="AR78" i="1" s="1"/>
  <c r="AS78" i="1" s="1"/>
  <c r="AT78" i="1" s="1"/>
  <c r="AU78" i="1" s="1"/>
  <c r="AV78" i="1" s="1"/>
  <c r="AW78" i="1" s="1"/>
  <c r="AX78" i="1" s="1"/>
  <c r="AY78" i="1" s="1"/>
  <c r="AZ78" i="1" s="1"/>
  <c r="BA78" i="1" s="1"/>
  <c r="BB78" i="1" s="1"/>
  <c r="BC78" i="1" s="1"/>
  <c r="BD78" i="1" s="1"/>
  <c r="BE78" i="1" s="1"/>
  <c r="BF78" i="1" s="1"/>
  <c r="BG78" i="1" s="1"/>
  <c r="BH78" i="1" s="1"/>
  <c r="BI78" i="1" s="1"/>
  <c r="BJ78" i="1" s="1"/>
  <c r="BK78" i="1" s="1"/>
  <c r="BL78" i="1" s="1"/>
  <c r="BM78" i="1" s="1"/>
  <c r="BN78" i="1" s="1"/>
  <c r="BO78" i="1" s="1"/>
  <c r="BP78" i="1" s="1"/>
  <c r="BQ78" i="1" s="1"/>
  <c r="BR78" i="1" s="1"/>
  <c r="BS78" i="1" s="1"/>
  <c r="BT78" i="1" s="1"/>
  <c r="BU78" i="1" s="1"/>
  <c r="BV78" i="1" s="1"/>
  <c r="BW78" i="1" s="1"/>
  <c r="BX78" i="1" s="1"/>
  <c r="BY78" i="1" s="1"/>
  <c r="BZ78" i="1" s="1"/>
  <c r="CA78" i="1" s="1"/>
  <c r="CB78" i="1" s="1"/>
  <c r="CC78" i="1" s="1"/>
  <c r="CD78" i="1" s="1"/>
  <c r="CE78" i="1" s="1"/>
  <c r="CF78" i="1" s="1"/>
  <c r="CG78" i="1" s="1"/>
  <c r="CH78" i="1" s="1"/>
  <c r="CI78" i="1" s="1"/>
  <c r="CJ78" i="1" s="1"/>
  <c r="CK78" i="1" s="1"/>
  <c r="CL78" i="1" s="1"/>
  <c r="CM78" i="1" s="1"/>
  <c r="CN78" i="1" s="1"/>
  <c r="CO78" i="1" s="1"/>
  <c r="CP78" i="1" s="1"/>
  <c r="CQ78" i="1" s="1"/>
  <c r="CR78" i="1" s="1"/>
  <c r="CS78" i="1" s="1"/>
  <c r="CT78" i="1" s="1"/>
  <c r="CU78" i="1" s="1"/>
  <c r="CV78" i="1" s="1"/>
  <c r="CW78" i="1" s="1"/>
  <c r="CX78" i="1" s="1"/>
  <c r="CY78" i="1" s="1"/>
  <c r="AF90" i="1"/>
  <c r="AG90" i="1" s="1"/>
  <c r="AH90" i="1" s="1"/>
  <c r="AI90" i="1" s="1"/>
  <c r="AJ90" i="1" s="1"/>
  <c r="AK90" i="1" s="1"/>
  <c r="AL90" i="1" s="1"/>
  <c r="AM90" i="1" s="1"/>
  <c r="AN90" i="1" s="1"/>
  <c r="AO90" i="1" s="1"/>
  <c r="AP90" i="1" s="1"/>
  <c r="AQ90" i="1" s="1"/>
  <c r="AR90" i="1" s="1"/>
  <c r="AS90" i="1" s="1"/>
  <c r="AT90" i="1" s="1"/>
  <c r="AU90" i="1" s="1"/>
  <c r="AV90" i="1" s="1"/>
  <c r="AW90" i="1" s="1"/>
  <c r="AX90" i="1" s="1"/>
  <c r="AY90" i="1" s="1"/>
  <c r="AZ90" i="1" s="1"/>
  <c r="BA90" i="1" s="1"/>
  <c r="BB90" i="1" s="1"/>
  <c r="BC90" i="1" s="1"/>
  <c r="BD90" i="1" s="1"/>
  <c r="BE90" i="1" s="1"/>
  <c r="BF90" i="1" s="1"/>
  <c r="BG90" i="1" s="1"/>
  <c r="BH90" i="1" s="1"/>
  <c r="BI90" i="1" s="1"/>
  <c r="BJ90" i="1" s="1"/>
  <c r="BK90" i="1" s="1"/>
  <c r="BL90" i="1" s="1"/>
  <c r="BM90" i="1" s="1"/>
  <c r="BN90" i="1" s="1"/>
  <c r="BO90" i="1" s="1"/>
  <c r="BP90" i="1" s="1"/>
  <c r="BQ90" i="1" s="1"/>
  <c r="BR90" i="1" s="1"/>
  <c r="BS90" i="1" s="1"/>
  <c r="BT90" i="1" s="1"/>
  <c r="BU90" i="1" s="1"/>
  <c r="BV90" i="1" s="1"/>
  <c r="BW90" i="1" s="1"/>
  <c r="BX90" i="1" s="1"/>
  <c r="BY90" i="1" s="1"/>
  <c r="BZ90" i="1" s="1"/>
  <c r="CA90" i="1" s="1"/>
  <c r="CB90" i="1" s="1"/>
  <c r="CC90" i="1" s="1"/>
  <c r="CD90" i="1" s="1"/>
  <c r="CE90" i="1" s="1"/>
  <c r="CF90" i="1" s="1"/>
  <c r="CG90" i="1" s="1"/>
  <c r="CH90" i="1" s="1"/>
  <c r="CI90" i="1" s="1"/>
  <c r="CJ90" i="1" s="1"/>
  <c r="CK90" i="1" s="1"/>
  <c r="CL90" i="1" s="1"/>
  <c r="CM90" i="1" s="1"/>
  <c r="CN90" i="1" s="1"/>
  <c r="CO90" i="1" s="1"/>
  <c r="CP90" i="1" s="1"/>
  <c r="CQ90" i="1" s="1"/>
  <c r="CR90" i="1" s="1"/>
  <c r="CS90" i="1" s="1"/>
  <c r="CT90" i="1" s="1"/>
  <c r="CU90" i="1" s="1"/>
  <c r="CV90" i="1" s="1"/>
  <c r="CW90" i="1" s="1"/>
  <c r="CX90" i="1" s="1"/>
  <c r="CY90" i="1" s="1"/>
  <c r="AF82" i="1"/>
  <c r="AG82" i="1" s="1"/>
  <c r="AH82" i="1" s="1"/>
  <c r="AI82" i="1" s="1"/>
  <c r="AJ82" i="1" s="1"/>
  <c r="AK82" i="1" s="1"/>
  <c r="AL82" i="1" s="1"/>
  <c r="AM82" i="1" s="1"/>
  <c r="AN82" i="1" s="1"/>
  <c r="AO82" i="1" s="1"/>
  <c r="AP82" i="1" s="1"/>
  <c r="AQ82" i="1" s="1"/>
  <c r="AR82" i="1" s="1"/>
  <c r="AS82" i="1" s="1"/>
  <c r="AT82" i="1" s="1"/>
  <c r="AU82" i="1" s="1"/>
  <c r="AV82" i="1" s="1"/>
  <c r="AW82" i="1" s="1"/>
  <c r="AX82" i="1" s="1"/>
  <c r="AY82" i="1" s="1"/>
  <c r="AZ82" i="1" s="1"/>
  <c r="BA82" i="1" s="1"/>
  <c r="BB82" i="1" s="1"/>
  <c r="BC82" i="1" s="1"/>
  <c r="BD82" i="1" s="1"/>
  <c r="BE82" i="1" s="1"/>
  <c r="BF82" i="1" s="1"/>
  <c r="BG82" i="1" s="1"/>
  <c r="BH82" i="1" s="1"/>
  <c r="BI82" i="1" s="1"/>
  <c r="BJ82" i="1" s="1"/>
  <c r="BK82" i="1" s="1"/>
  <c r="BL82" i="1" s="1"/>
  <c r="BM82" i="1" s="1"/>
  <c r="BN82" i="1" s="1"/>
  <c r="BO82" i="1" s="1"/>
  <c r="BP82" i="1" s="1"/>
  <c r="BQ82" i="1" s="1"/>
  <c r="BR82" i="1" s="1"/>
  <c r="BS82" i="1" s="1"/>
  <c r="BT82" i="1" s="1"/>
  <c r="BU82" i="1" s="1"/>
  <c r="BV82" i="1" s="1"/>
  <c r="BW82" i="1" s="1"/>
  <c r="BX82" i="1" s="1"/>
  <c r="BY82" i="1" s="1"/>
  <c r="BZ82" i="1" s="1"/>
  <c r="CA82" i="1" s="1"/>
  <c r="CB82" i="1" s="1"/>
  <c r="CC82" i="1" s="1"/>
  <c r="CD82" i="1" s="1"/>
  <c r="CE82" i="1" s="1"/>
  <c r="CF82" i="1" s="1"/>
  <c r="CG82" i="1" s="1"/>
  <c r="CH82" i="1" s="1"/>
  <c r="CI82" i="1" s="1"/>
  <c r="CJ82" i="1" s="1"/>
  <c r="CK82" i="1" s="1"/>
  <c r="CL82" i="1" s="1"/>
  <c r="CM82" i="1" s="1"/>
  <c r="CN82" i="1" s="1"/>
  <c r="CO82" i="1" s="1"/>
  <c r="CP82" i="1" s="1"/>
  <c r="CQ82" i="1" s="1"/>
  <c r="CR82" i="1" s="1"/>
  <c r="CS82" i="1" s="1"/>
  <c r="CT82" i="1" s="1"/>
  <c r="CU82" i="1" s="1"/>
  <c r="CV82" i="1" s="1"/>
  <c r="CW82" i="1" s="1"/>
  <c r="CX82" i="1" s="1"/>
  <c r="CY82" i="1" s="1"/>
  <c r="AF98" i="1"/>
  <c r="AG98" i="1" s="1"/>
  <c r="AH98" i="1" s="1"/>
  <c r="AI98" i="1" s="1"/>
  <c r="AJ98" i="1" s="1"/>
  <c r="AK98" i="1" s="1"/>
  <c r="AL98" i="1" s="1"/>
  <c r="AM98" i="1" s="1"/>
  <c r="AN98" i="1" s="1"/>
  <c r="AO98" i="1" s="1"/>
  <c r="AP98" i="1" s="1"/>
  <c r="AQ98" i="1" s="1"/>
  <c r="AR98" i="1" s="1"/>
  <c r="AS98" i="1" s="1"/>
  <c r="AT98" i="1" s="1"/>
  <c r="AU98" i="1" s="1"/>
  <c r="AV98" i="1" s="1"/>
  <c r="AW98" i="1" s="1"/>
  <c r="AX98" i="1" s="1"/>
  <c r="AY98" i="1" s="1"/>
  <c r="AZ98" i="1" s="1"/>
  <c r="BA98" i="1" s="1"/>
  <c r="BB98" i="1" s="1"/>
  <c r="BC98" i="1" s="1"/>
  <c r="BD98" i="1" s="1"/>
  <c r="BE98" i="1" s="1"/>
  <c r="BF98" i="1" s="1"/>
  <c r="BG98" i="1" s="1"/>
  <c r="BH98" i="1" s="1"/>
  <c r="BI98" i="1" s="1"/>
  <c r="BJ98" i="1" s="1"/>
  <c r="BK98" i="1" s="1"/>
  <c r="BL98" i="1" s="1"/>
  <c r="BM98" i="1" s="1"/>
  <c r="BN98" i="1" s="1"/>
  <c r="BO98" i="1" s="1"/>
  <c r="BP98" i="1" s="1"/>
  <c r="BQ98" i="1" s="1"/>
  <c r="BR98" i="1" s="1"/>
  <c r="BS98" i="1" s="1"/>
  <c r="BT98" i="1" s="1"/>
  <c r="BU98" i="1" s="1"/>
  <c r="BV98" i="1" s="1"/>
  <c r="BW98" i="1" s="1"/>
  <c r="BX98" i="1" s="1"/>
  <c r="BY98" i="1" s="1"/>
  <c r="BZ98" i="1" s="1"/>
  <c r="CA98" i="1" s="1"/>
  <c r="CB98" i="1" s="1"/>
  <c r="CC98" i="1" s="1"/>
  <c r="CD98" i="1" s="1"/>
  <c r="CE98" i="1" s="1"/>
  <c r="CF98" i="1" s="1"/>
  <c r="CG98" i="1" s="1"/>
  <c r="CH98" i="1" s="1"/>
  <c r="CI98" i="1" s="1"/>
  <c r="CJ98" i="1" s="1"/>
  <c r="CK98" i="1" s="1"/>
  <c r="CL98" i="1" s="1"/>
  <c r="CM98" i="1" s="1"/>
  <c r="CN98" i="1" s="1"/>
  <c r="CO98" i="1" s="1"/>
  <c r="CP98" i="1" s="1"/>
  <c r="CQ98" i="1" s="1"/>
  <c r="CR98" i="1" s="1"/>
  <c r="CS98" i="1" s="1"/>
  <c r="CT98" i="1" s="1"/>
  <c r="CU98" i="1" s="1"/>
  <c r="CV98" i="1" s="1"/>
  <c r="CW98" i="1" s="1"/>
  <c r="CX98" i="1" s="1"/>
  <c r="CY98" i="1" s="1"/>
  <c r="AF91" i="1"/>
  <c r="AG91" i="1" s="1"/>
  <c r="AH91" i="1" s="1"/>
  <c r="AI91" i="1" s="1"/>
  <c r="AJ91" i="1" s="1"/>
  <c r="AK91" i="1" s="1"/>
  <c r="AL91" i="1" s="1"/>
  <c r="AM91" i="1" s="1"/>
  <c r="AN91" i="1" s="1"/>
  <c r="AO91" i="1" s="1"/>
  <c r="AP91" i="1" s="1"/>
  <c r="AQ91" i="1" s="1"/>
  <c r="AR91" i="1" s="1"/>
  <c r="AS91" i="1" s="1"/>
  <c r="AT91" i="1" s="1"/>
  <c r="AU91" i="1" s="1"/>
  <c r="AV91" i="1" s="1"/>
  <c r="AW91" i="1" s="1"/>
  <c r="AX91" i="1" s="1"/>
  <c r="AY91" i="1" s="1"/>
  <c r="AZ91" i="1" s="1"/>
  <c r="BA91" i="1" s="1"/>
  <c r="BB91" i="1" s="1"/>
  <c r="BC91" i="1" s="1"/>
  <c r="BD91" i="1" s="1"/>
  <c r="BE91" i="1" s="1"/>
  <c r="BF91" i="1" s="1"/>
  <c r="BG91" i="1" s="1"/>
  <c r="BH91" i="1" s="1"/>
  <c r="BI91" i="1" s="1"/>
  <c r="BJ91" i="1" s="1"/>
  <c r="BK91" i="1" s="1"/>
  <c r="BL91" i="1" s="1"/>
  <c r="BM91" i="1" s="1"/>
  <c r="BN91" i="1" s="1"/>
  <c r="BO91" i="1" s="1"/>
  <c r="BP91" i="1" s="1"/>
  <c r="BQ91" i="1" s="1"/>
  <c r="BR91" i="1" s="1"/>
  <c r="BS91" i="1" s="1"/>
  <c r="BT91" i="1" s="1"/>
  <c r="BU91" i="1" s="1"/>
  <c r="BV91" i="1" s="1"/>
  <c r="BW91" i="1" s="1"/>
  <c r="BX91" i="1" s="1"/>
  <c r="BY91" i="1" s="1"/>
  <c r="BZ91" i="1" s="1"/>
  <c r="CA91" i="1" s="1"/>
  <c r="CB91" i="1" s="1"/>
  <c r="CC91" i="1" s="1"/>
  <c r="CD91" i="1" s="1"/>
  <c r="CE91" i="1" s="1"/>
  <c r="CF91" i="1" s="1"/>
  <c r="CG91" i="1" s="1"/>
  <c r="CH91" i="1" s="1"/>
  <c r="CI91" i="1" s="1"/>
  <c r="CJ91" i="1" s="1"/>
  <c r="CK91" i="1" s="1"/>
  <c r="CL91" i="1" s="1"/>
  <c r="CM91" i="1" s="1"/>
  <c r="CN91" i="1" s="1"/>
  <c r="CO91" i="1" s="1"/>
  <c r="CP91" i="1" s="1"/>
  <c r="CQ91" i="1" s="1"/>
  <c r="CR91" i="1" s="1"/>
  <c r="CS91" i="1" s="1"/>
  <c r="CT91" i="1" s="1"/>
  <c r="CU91" i="1" s="1"/>
  <c r="CV91" i="1" s="1"/>
  <c r="CW91" i="1" s="1"/>
  <c r="CX91" i="1" s="1"/>
  <c r="CY91" i="1" s="1"/>
  <c r="AF86" i="1"/>
  <c r="AG86" i="1" s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BN86" i="1" s="1"/>
  <c r="BO86" i="1" s="1"/>
  <c r="BP86" i="1" s="1"/>
  <c r="BQ86" i="1" s="1"/>
  <c r="BR86" i="1" s="1"/>
  <c r="BS86" i="1" s="1"/>
  <c r="BT86" i="1" s="1"/>
  <c r="BU86" i="1" s="1"/>
  <c r="BV86" i="1" s="1"/>
  <c r="BW86" i="1" s="1"/>
  <c r="BX86" i="1" s="1"/>
  <c r="BY86" i="1" s="1"/>
  <c r="BZ86" i="1" s="1"/>
  <c r="CA86" i="1" s="1"/>
  <c r="CB86" i="1" s="1"/>
  <c r="CC86" i="1" s="1"/>
  <c r="CD86" i="1" s="1"/>
  <c r="CE86" i="1" s="1"/>
  <c r="CF86" i="1" s="1"/>
  <c r="CG86" i="1" s="1"/>
  <c r="CH86" i="1" s="1"/>
  <c r="CI86" i="1" s="1"/>
  <c r="CJ86" i="1" s="1"/>
  <c r="CK86" i="1" s="1"/>
  <c r="CL86" i="1" s="1"/>
  <c r="CM86" i="1" s="1"/>
  <c r="CN86" i="1" s="1"/>
  <c r="CO86" i="1" s="1"/>
  <c r="CP86" i="1" s="1"/>
  <c r="CQ86" i="1" s="1"/>
  <c r="CR86" i="1" s="1"/>
  <c r="CS86" i="1" s="1"/>
  <c r="CT86" i="1" s="1"/>
  <c r="CU86" i="1" s="1"/>
  <c r="CV86" i="1" s="1"/>
  <c r="CW86" i="1" s="1"/>
  <c r="CX86" i="1" s="1"/>
  <c r="CY86" i="1" s="1"/>
  <c r="AF92" i="1"/>
  <c r="AG92" i="1" s="1"/>
  <c r="AH92" i="1" s="1"/>
  <c r="AI92" i="1" s="1"/>
  <c r="AJ92" i="1" s="1"/>
  <c r="AK92" i="1" s="1"/>
  <c r="AL92" i="1" s="1"/>
  <c r="AM92" i="1" s="1"/>
  <c r="AN92" i="1" s="1"/>
  <c r="AO92" i="1" s="1"/>
  <c r="AP92" i="1" s="1"/>
  <c r="AQ92" i="1" s="1"/>
  <c r="AR92" i="1" s="1"/>
  <c r="AS92" i="1" s="1"/>
  <c r="AT92" i="1" s="1"/>
  <c r="AU92" i="1" s="1"/>
  <c r="AV92" i="1" s="1"/>
  <c r="AW92" i="1" s="1"/>
  <c r="AX92" i="1" s="1"/>
  <c r="AY92" i="1" s="1"/>
  <c r="AZ92" i="1" s="1"/>
  <c r="BA92" i="1" s="1"/>
  <c r="BB92" i="1" s="1"/>
  <c r="BC92" i="1" s="1"/>
  <c r="BD92" i="1" s="1"/>
  <c r="BE92" i="1" s="1"/>
  <c r="BF92" i="1" s="1"/>
  <c r="BG92" i="1" s="1"/>
  <c r="BH92" i="1" s="1"/>
  <c r="BI92" i="1" s="1"/>
  <c r="BJ92" i="1" s="1"/>
  <c r="BK92" i="1" s="1"/>
  <c r="BL92" i="1" s="1"/>
  <c r="BM92" i="1" s="1"/>
  <c r="BN92" i="1" s="1"/>
  <c r="BO92" i="1" s="1"/>
  <c r="BP92" i="1" s="1"/>
  <c r="BQ92" i="1" s="1"/>
  <c r="BR92" i="1" s="1"/>
  <c r="BS92" i="1" s="1"/>
  <c r="BT92" i="1" s="1"/>
  <c r="BU92" i="1" s="1"/>
  <c r="BV92" i="1" s="1"/>
  <c r="BW92" i="1" s="1"/>
  <c r="BX92" i="1" s="1"/>
  <c r="BY92" i="1" s="1"/>
  <c r="BZ92" i="1" s="1"/>
  <c r="CA92" i="1" s="1"/>
  <c r="CB92" i="1" s="1"/>
  <c r="CC92" i="1" s="1"/>
  <c r="CD92" i="1" s="1"/>
  <c r="CE92" i="1" s="1"/>
  <c r="CF92" i="1" s="1"/>
  <c r="CG92" i="1" s="1"/>
  <c r="CH92" i="1" s="1"/>
  <c r="CI92" i="1" s="1"/>
  <c r="CJ92" i="1" s="1"/>
  <c r="CK92" i="1" s="1"/>
  <c r="CL92" i="1" s="1"/>
  <c r="CM92" i="1" s="1"/>
  <c r="CN92" i="1" s="1"/>
  <c r="CO92" i="1" s="1"/>
  <c r="CP92" i="1" s="1"/>
  <c r="CQ92" i="1" s="1"/>
  <c r="CR92" i="1" s="1"/>
  <c r="CS92" i="1" s="1"/>
  <c r="CT92" i="1" s="1"/>
  <c r="CU92" i="1" s="1"/>
  <c r="CV92" i="1" s="1"/>
  <c r="CW92" i="1" s="1"/>
  <c r="CX92" i="1" s="1"/>
  <c r="CY92" i="1" s="1"/>
  <c r="AF80" i="1"/>
  <c r="AG80" i="1" s="1"/>
  <c r="AH80" i="1" s="1"/>
  <c r="AI80" i="1" s="1"/>
  <c r="AJ80" i="1" s="1"/>
  <c r="AK80" i="1" s="1"/>
  <c r="AL80" i="1" s="1"/>
  <c r="AM80" i="1" s="1"/>
  <c r="AN80" i="1" s="1"/>
  <c r="AO80" i="1" s="1"/>
  <c r="AP80" i="1" s="1"/>
  <c r="AQ80" i="1" s="1"/>
  <c r="AR80" i="1" s="1"/>
  <c r="AS80" i="1" s="1"/>
  <c r="AT80" i="1" s="1"/>
  <c r="AU80" i="1" s="1"/>
  <c r="AV80" i="1" s="1"/>
  <c r="AW80" i="1" s="1"/>
  <c r="AX80" i="1" s="1"/>
  <c r="AY80" i="1" s="1"/>
  <c r="AZ80" i="1" s="1"/>
  <c r="BA80" i="1" s="1"/>
  <c r="BB80" i="1" s="1"/>
  <c r="BC80" i="1" s="1"/>
  <c r="BD80" i="1" s="1"/>
  <c r="BE80" i="1" s="1"/>
  <c r="BF80" i="1" s="1"/>
  <c r="BG80" i="1" s="1"/>
  <c r="BH80" i="1" s="1"/>
  <c r="BI80" i="1" s="1"/>
  <c r="BJ80" i="1" s="1"/>
  <c r="BK80" i="1" s="1"/>
  <c r="BL80" i="1" s="1"/>
  <c r="BM80" i="1" s="1"/>
  <c r="BN80" i="1" s="1"/>
  <c r="BO80" i="1" s="1"/>
  <c r="BP80" i="1" s="1"/>
  <c r="BQ80" i="1" s="1"/>
  <c r="BR80" i="1" s="1"/>
  <c r="BS80" i="1" s="1"/>
  <c r="BT80" i="1" s="1"/>
  <c r="BU80" i="1" s="1"/>
  <c r="BV80" i="1" s="1"/>
  <c r="BW80" i="1" s="1"/>
  <c r="BX80" i="1" s="1"/>
  <c r="BY80" i="1" s="1"/>
  <c r="BZ80" i="1" s="1"/>
  <c r="CA80" i="1" s="1"/>
  <c r="CB80" i="1" s="1"/>
  <c r="CC80" i="1" s="1"/>
  <c r="CD80" i="1" s="1"/>
  <c r="CE80" i="1" s="1"/>
  <c r="CF80" i="1" s="1"/>
  <c r="CG80" i="1" s="1"/>
  <c r="CH80" i="1" s="1"/>
  <c r="CI80" i="1" s="1"/>
  <c r="CJ80" i="1" s="1"/>
  <c r="CK80" i="1" s="1"/>
  <c r="CL80" i="1" s="1"/>
  <c r="CM80" i="1" s="1"/>
  <c r="CN80" i="1" s="1"/>
  <c r="CO80" i="1" s="1"/>
  <c r="CP80" i="1" s="1"/>
  <c r="CQ80" i="1" s="1"/>
  <c r="CR80" i="1" s="1"/>
  <c r="CS80" i="1" s="1"/>
  <c r="CT80" i="1" s="1"/>
  <c r="CU80" i="1" s="1"/>
  <c r="CV80" i="1" s="1"/>
  <c r="CW80" i="1" s="1"/>
  <c r="CX80" i="1" s="1"/>
  <c r="CY80" i="1" s="1"/>
  <c r="AF101" i="1"/>
  <c r="AG101" i="1" s="1"/>
  <c r="AH101" i="1" s="1"/>
  <c r="AI101" i="1" s="1"/>
  <c r="AJ101" i="1" s="1"/>
  <c r="AK101" i="1" s="1"/>
  <c r="AL101" i="1" s="1"/>
  <c r="AM101" i="1" s="1"/>
  <c r="AN101" i="1" s="1"/>
  <c r="AO101" i="1" s="1"/>
  <c r="AP101" i="1" s="1"/>
  <c r="AQ101" i="1" s="1"/>
  <c r="AR101" i="1" s="1"/>
  <c r="AS101" i="1" s="1"/>
  <c r="AT101" i="1" s="1"/>
  <c r="AU101" i="1" s="1"/>
  <c r="AV101" i="1" s="1"/>
  <c r="AW101" i="1" s="1"/>
  <c r="AX101" i="1" s="1"/>
  <c r="AY101" i="1" s="1"/>
  <c r="AZ101" i="1" s="1"/>
  <c r="BA101" i="1" s="1"/>
  <c r="BB101" i="1" s="1"/>
  <c r="BC101" i="1" s="1"/>
  <c r="BD101" i="1" s="1"/>
  <c r="BE101" i="1" s="1"/>
  <c r="BF101" i="1" s="1"/>
  <c r="BG101" i="1" s="1"/>
  <c r="BH101" i="1" s="1"/>
  <c r="BI101" i="1" s="1"/>
  <c r="BJ101" i="1" s="1"/>
  <c r="BK101" i="1" s="1"/>
  <c r="BL101" i="1" s="1"/>
  <c r="BM101" i="1" s="1"/>
  <c r="BN101" i="1" s="1"/>
  <c r="BO101" i="1" s="1"/>
  <c r="BP101" i="1" s="1"/>
  <c r="BQ101" i="1" s="1"/>
  <c r="BR101" i="1" s="1"/>
  <c r="BS101" i="1" s="1"/>
  <c r="BT101" i="1" s="1"/>
  <c r="BU101" i="1" s="1"/>
  <c r="BV101" i="1" s="1"/>
  <c r="BW101" i="1" s="1"/>
  <c r="BX101" i="1" s="1"/>
  <c r="BY101" i="1" s="1"/>
  <c r="BZ101" i="1" s="1"/>
  <c r="CA101" i="1" s="1"/>
  <c r="CB101" i="1" s="1"/>
  <c r="CC101" i="1" s="1"/>
  <c r="CD101" i="1" s="1"/>
  <c r="CE101" i="1" s="1"/>
  <c r="CF101" i="1" s="1"/>
  <c r="CG101" i="1" s="1"/>
  <c r="CH101" i="1" s="1"/>
  <c r="CI101" i="1" s="1"/>
  <c r="CJ101" i="1" s="1"/>
  <c r="CK101" i="1" s="1"/>
  <c r="CL101" i="1" s="1"/>
  <c r="CM101" i="1" s="1"/>
  <c r="CN101" i="1" s="1"/>
  <c r="CO101" i="1" s="1"/>
  <c r="CP101" i="1" s="1"/>
  <c r="CQ101" i="1" s="1"/>
  <c r="CR101" i="1" s="1"/>
  <c r="CS101" i="1" s="1"/>
  <c r="CT101" i="1" s="1"/>
  <c r="CU101" i="1" s="1"/>
  <c r="CV101" i="1" s="1"/>
  <c r="CW101" i="1" s="1"/>
  <c r="CX101" i="1" s="1"/>
  <c r="CY101" i="1" s="1"/>
  <c r="AF81" i="1"/>
  <c r="AG81" i="1" s="1"/>
  <c r="AH81" i="1" s="1"/>
  <c r="AI81" i="1" s="1"/>
  <c r="AJ81" i="1" s="1"/>
  <c r="AK81" i="1" s="1"/>
  <c r="AL81" i="1" s="1"/>
  <c r="AM81" i="1" s="1"/>
  <c r="AN81" i="1" s="1"/>
  <c r="AO81" i="1" s="1"/>
  <c r="AP81" i="1" s="1"/>
  <c r="AQ81" i="1" s="1"/>
  <c r="AR81" i="1" s="1"/>
  <c r="AS81" i="1" s="1"/>
  <c r="AT81" i="1" s="1"/>
  <c r="AU81" i="1" s="1"/>
  <c r="AV81" i="1" s="1"/>
  <c r="AW81" i="1" s="1"/>
  <c r="AX81" i="1" s="1"/>
  <c r="AY81" i="1" s="1"/>
  <c r="AZ81" i="1" s="1"/>
  <c r="BA81" i="1" s="1"/>
  <c r="BB81" i="1" s="1"/>
  <c r="BC81" i="1" s="1"/>
  <c r="BD81" i="1" s="1"/>
  <c r="BE81" i="1" s="1"/>
  <c r="BF81" i="1" s="1"/>
  <c r="BG81" i="1" s="1"/>
  <c r="BH81" i="1" s="1"/>
  <c r="BI81" i="1" s="1"/>
  <c r="BJ81" i="1" s="1"/>
  <c r="BK81" i="1" s="1"/>
  <c r="BL81" i="1" s="1"/>
  <c r="BM81" i="1" s="1"/>
  <c r="BN81" i="1" s="1"/>
  <c r="BO81" i="1" s="1"/>
  <c r="BP81" i="1" s="1"/>
  <c r="BQ81" i="1" s="1"/>
  <c r="BR81" i="1" s="1"/>
  <c r="BS81" i="1" s="1"/>
  <c r="BT81" i="1" s="1"/>
  <c r="BU81" i="1" s="1"/>
  <c r="BV81" i="1" s="1"/>
  <c r="BW81" i="1" s="1"/>
  <c r="BX81" i="1" s="1"/>
  <c r="BY81" i="1" s="1"/>
  <c r="BZ81" i="1" s="1"/>
  <c r="CA81" i="1" s="1"/>
  <c r="CB81" i="1" s="1"/>
  <c r="CC81" i="1" s="1"/>
  <c r="CD81" i="1" s="1"/>
  <c r="CE81" i="1" s="1"/>
  <c r="CF81" i="1" s="1"/>
  <c r="CG81" i="1" s="1"/>
  <c r="CH81" i="1" s="1"/>
  <c r="CI81" i="1" s="1"/>
  <c r="CJ81" i="1" s="1"/>
  <c r="CK81" i="1" s="1"/>
  <c r="CL81" i="1" s="1"/>
  <c r="CM81" i="1" s="1"/>
  <c r="CN81" i="1" s="1"/>
  <c r="CO81" i="1" s="1"/>
  <c r="CP81" i="1" s="1"/>
  <c r="CQ81" i="1" s="1"/>
  <c r="CR81" i="1" s="1"/>
  <c r="CS81" i="1" s="1"/>
  <c r="CT81" i="1" s="1"/>
  <c r="CU81" i="1" s="1"/>
  <c r="CV81" i="1" s="1"/>
  <c r="CW81" i="1" s="1"/>
  <c r="CX81" i="1" s="1"/>
  <c r="CY81" i="1" s="1"/>
  <c r="AF94" i="1"/>
  <c r="AF99" i="1"/>
  <c r="AG99" i="1" s="1"/>
  <c r="AH99" i="1" s="1"/>
  <c r="AI99" i="1" s="1"/>
  <c r="AJ99" i="1" s="1"/>
  <c r="AK99" i="1" s="1"/>
  <c r="AL99" i="1" s="1"/>
  <c r="AM99" i="1" s="1"/>
  <c r="AN99" i="1" s="1"/>
  <c r="AO99" i="1" s="1"/>
  <c r="AP99" i="1" s="1"/>
  <c r="AQ99" i="1" s="1"/>
  <c r="AR99" i="1" s="1"/>
  <c r="AS99" i="1" s="1"/>
  <c r="AT99" i="1" s="1"/>
  <c r="AU99" i="1" s="1"/>
  <c r="AV99" i="1" s="1"/>
  <c r="AW99" i="1" s="1"/>
  <c r="AX99" i="1" s="1"/>
  <c r="AY99" i="1" s="1"/>
  <c r="AZ99" i="1" s="1"/>
  <c r="BA99" i="1" s="1"/>
  <c r="BB99" i="1" s="1"/>
  <c r="BC99" i="1" s="1"/>
  <c r="BD99" i="1" s="1"/>
  <c r="BE99" i="1" s="1"/>
  <c r="BF99" i="1" s="1"/>
  <c r="BG99" i="1" s="1"/>
  <c r="BH99" i="1" s="1"/>
  <c r="BI99" i="1" s="1"/>
  <c r="BJ99" i="1" s="1"/>
  <c r="BK99" i="1" s="1"/>
  <c r="BL99" i="1" s="1"/>
  <c r="BM99" i="1" s="1"/>
  <c r="BN99" i="1" s="1"/>
  <c r="BO99" i="1" s="1"/>
  <c r="BP99" i="1" s="1"/>
  <c r="BQ99" i="1" s="1"/>
  <c r="BR99" i="1" s="1"/>
  <c r="BS99" i="1" s="1"/>
  <c r="BT99" i="1" s="1"/>
  <c r="BU99" i="1" s="1"/>
  <c r="BV99" i="1" s="1"/>
  <c r="BW99" i="1" s="1"/>
  <c r="BX99" i="1" s="1"/>
  <c r="BY99" i="1" s="1"/>
  <c r="BZ99" i="1" s="1"/>
  <c r="CA99" i="1" s="1"/>
  <c r="CB99" i="1" s="1"/>
  <c r="CC99" i="1" s="1"/>
  <c r="CD99" i="1" s="1"/>
  <c r="CE99" i="1" s="1"/>
  <c r="CF99" i="1" s="1"/>
  <c r="CG99" i="1" s="1"/>
  <c r="CH99" i="1" s="1"/>
  <c r="CI99" i="1" s="1"/>
  <c r="CJ99" i="1" s="1"/>
  <c r="CK99" i="1" s="1"/>
  <c r="CL99" i="1" s="1"/>
  <c r="CM99" i="1" s="1"/>
  <c r="CN99" i="1" s="1"/>
  <c r="CO99" i="1" s="1"/>
  <c r="CP99" i="1" s="1"/>
  <c r="CQ99" i="1" s="1"/>
  <c r="CR99" i="1" s="1"/>
  <c r="CS99" i="1" s="1"/>
  <c r="CT99" i="1" s="1"/>
  <c r="CU99" i="1" s="1"/>
  <c r="CV99" i="1" s="1"/>
  <c r="CW99" i="1" s="1"/>
  <c r="CX99" i="1" s="1"/>
  <c r="CY99" i="1" s="1"/>
  <c r="AF85" i="1"/>
  <c r="AG85" i="1" s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BN85" i="1" s="1"/>
  <c r="BO85" i="1" s="1"/>
  <c r="BP85" i="1" s="1"/>
  <c r="BQ85" i="1" s="1"/>
  <c r="BR85" i="1" s="1"/>
  <c r="BS85" i="1" s="1"/>
  <c r="BT85" i="1" s="1"/>
  <c r="BU85" i="1" s="1"/>
  <c r="BV85" i="1" s="1"/>
  <c r="BW85" i="1" s="1"/>
  <c r="BX85" i="1" s="1"/>
  <c r="BY85" i="1" s="1"/>
  <c r="BZ85" i="1" s="1"/>
  <c r="CA85" i="1" s="1"/>
  <c r="CB85" i="1" s="1"/>
  <c r="CC85" i="1" s="1"/>
  <c r="CD85" i="1" s="1"/>
  <c r="CE85" i="1" s="1"/>
  <c r="CF85" i="1" s="1"/>
  <c r="CG85" i="1" s="1"/>
  <c r="CH85" i="1" s="1"/>
  <c r="CI85" i="1" s="1"/>
  <c r="CJ85" i="1" s="1"/>
  <c r="CK85" i="1" s="1"/>
  <c r="CL85" i="1" s="1"/>
  <c r="CM85" i="1" s="1"/>
  <c r="CN85" i="1" s="1"/>
  <c r="CO85" i="1" s="1"/>
  <c r="CP85" i="1" s="1"/>
  <c r="CQ85" i="1" s="1"/>
  <c r="CR85" i="1" s="1"/>
  <c r="CS85" i="1" s="1"/>
  <c r="CT85" i="1" s="1"/>
  <c r="CU85" i="1" s="1"/>
  <c r="CV85" i="1" s="1"/>
  <c r="CW85" i="1" s="1"/>
  <c r="CX85" i="1" s="1"/>
  <c r="CY85" i="1" s="1"/>
  <c r="AF97" i="1"/>
  <c r="AG97" i="1" s="1"/>
  <c r="AH97" i="1" s="1"/>
  <c r="AI97" i="1" s="1"/>
  <c r="AJ97" i="1" s="1"/>
  <c r="AK97" i="1" s="1"/>
  <c r="AL97" i="1" s="1"/>
  <c r="AM97" i="1" s="1"/>
  <c r="AN97" i="1" s="1"/>
  <c r="AO97" i="1" s="1"/>
  <c r="AP97" i="1" s="1"/>
  <c r="AQ97" i="1" s="1"/>
  <c r="AR97" i="1" s="1"/>
  <c r="AS97" i="1" s="1"/>
  <c r="AT97" i="1" s="1"/>
  <c r="AU97" i="1" s="1"/>
  <c r="AV97" i="1" s="1"/>
  <c r="AW97" i="1" s="1"/>
  <c r="AX97" i="1" s="1"/>
  <c r="AY97" i="1" s="1"/>
  <c r="AZ97" i="1" s="1"/>
  <c r="BA97" i="1" s="1"/>
  <c r="BB97" i="1" s="1"/>
  <c r="BC97" i="1" s="1"/>
  <c r="BD97" i="1" s="1"/>
  <c r="BE97" i="1" s="1"/>
  <c r="BF97" i="1" s="1"/>
  <c r="BG97" i="1" s="1"/>
  <c r="BH97" i="1" s="1"/>
  <c r="BI97" i="1" s="1"/>
  <c r="BJ97" i="1" s="1"/>
  <c r="BK97" i="1" s="1"/>
  <c r="BL97" i="1" s="1"/>
  <c r="BM97" i="1" s="1"/>
  <c r="BN97" i="1" s="1"/>
  <c r="BO97" i="1" s="1"/>
  <c r="BP97" i="1" s="1"/>
  <c r="BQ97" i="1" s="1"/>
  <c r="BR97" i="1" s="1"/>
  <c r="BS97" i="1" s="1"/>
  <c r="BT97" i="1" s="1"/>
  <c r="BU97" i="1" s="1"/>
  <c r="BV97" i="1" s="1"/>
  <c r="BW97" i="1" s="1"/>
  <c r="BX97" i="1" s="1"/>
  <c r="BY97" i="1" s="1"/>
  <c r="BZ97" i="1" s="1"/>
  <c r="CA97" i="1" s="1"/>
  <c r="CB97" i="1" s="1"/>
  <c r="CC97" i="1" s="1"/>
  <c r="CD97" i="1" s="1"/>
  <c r="CE97" i="1" s="1"/>
  <c r="CF97" i="1" s="1"/>
  <c r="CG97" i="1" s="1"/>
  <c r="CH97" i="1" s="1"/>
  <c r="CI97" i="1" s="1"/>
  <c r="CJ97" i="1" s="1"/>
  <c r="CK97" i="1" s="1"/>
  <c r="CL97" i="1" s="1"/>
  <c r="CM97" i="1" s="1"/>
  <c r="CN97" i="1" s="1"/>
  <c r="CO97" i="1" s="1"/>
  <c r="CP97" i="1" s="1"/>
  <c r="CQ97" i="1" s="1"/>
  <c r="CR97" i="1" s="1"/>
  <c r="CS97" i="1" s="1"/>
  <c r="CT97" i="1" s="1"/>
  <c r="CU97" i="1" s="1"/>
  <c r="CV97" i="1" s="1"/>
  <c r="CW97" i="1" s="1"/>
  <c r="CX97" i="1" s="1"/>
  <c r="CY97" i="1" s="1"/>
  <c r="AF95" i="1"/>
  <c r="AG95" i="1" s="1"/>
  <c r="AH95" i="1" s="1"/>
  <c r="AI95" i="1" s="1"/>
  <c r="AJ95" i="1" s="1"/>
  <c r="AK95" i="1" s="1"/>
  <c r="AL95" i="1" s="1"/>
  <c r="AM95" i="1" s="1"/>
  <c r="AN95" i="1" s="1"/>
  <c r="AO95" i="1" s="1"/>
  <c r="AP95" i="1" s="1"/>
  <c r="AQ95" i="1" s="1"/>
  <c r="AR95" i="1" s="1"/>
  <c r="AS95" i="1" s="1"/>
  <c r="AT95" i="1" s="1"/>
  <c r="AU95" i="1" s="1"/>
  <c r="AV95" i="1" s="1"/>
  <c r="AW95" i="1" s="1"/>
  <c r="AX95" i="1" s="1"/>
  <c r="AY95" i="1" s="1"/>
  <c r="AZ95" i="1" s="1"/>
  <c r="BA95" i="1" s="1"/>
  <c r="BB95" i="1" s="1"/>
  <c r="BC95" i="1" s="1"/>
  <c r="BD95" i="1" s="1"/>
  <c r="BE95" i="1" s="1"/>
  <c r="BF95" i="1" s="1"/>
  <c r="BG95" i="1" s="1"/>
  <c r="BH95" i="1" s="1"/>
  <c r="BI95" i="1" s="1"/>
  <c r="BJ95" i="1" s="1"/>
  <c r="BK95" i="1" s="1"/>
  <c r="BL95" i="1" s="1"/>
  <c r="BM95" i="1" s="1"/>
  <c r="BN95" i="1" s="1"/>
  <c r="BO95" i="1" s="1"/>
  <c r="BP95" i="1" s="1"/>
  <c r="BQ95" i="1" s="1"/>
  <c r="BR95" i="1" s="1"/>
  <c r="BS95" i="1" s="1"/>
  <c r="BT95" i="1" s="1"/>
  <c r="BU95" i="1" s="1"/>
  <c r="BV95" i="1" s="1"/>
  <c r="BW95" i="1" s="1"/>
  <c r="BX95" i="1" s="1"/>
  <c r="BY95" i="1" s="1"/>
  <c r="BZ95" i="1" s="1"/>
  <c r="CA95" i="1" s="1"/>
  <c r="CB95" i="1" s="1"/>
  <c r="CC95" i="1" s="1"/>
  <c r="CD95" i="1" s="1"/>
  <c r="CE95" i="1" s="1"/>
  <c r="CF95" i="1" s="1"/>
  <c r="CG95" i="1" s="1"/>
  <c r="CH95" i="1" s="1"/>
  <c r="CI95" i="1" s="1"/>
  <c r="CJ95" i="1" s="1"/>
  <c r="CK95" i="1" s="1"/>
  <c r="CL95" i="1" s="1"/>
  <c r="CM95" i="1" s="1"/>
  <c r="CN95" i="1" s="1"/>
  <c r="CO95" i="1" s="1"/>
  <c r="CP95" i="1" s="1"/>
  <c r="CQ95" i="1" s="1"/>
  <c r="CR95" i="1" s="1"/>
  <c r="CS95" i="1" s="1"/>
  <c r="CT95" i="1" s="1"/>
  <c r="CU95" i="1" s="1"/>
  <c r="CV95" i="1" s="1"/>
  <c r="CW95" i="1" s="1"/>
  <c r="CX95" i="1" s="1"/>
  <c r="CY95" i="1" s="1"/>
  <c r="AF84" i="1"/>
  <c r="AG84" i="1" s="1"/>
  <c r="AH84" i="1" s="1"/>
  <c r="AI84" i="1" s="1"/>
  <c r="AJ84" i="1" s="1"/>
  <c r="AK84" i="1" s="1"/>
  <c r="AL84" i="1" s="1"/>
  <c r="AM84" i="1" s="1"/>
  <c r="AN84" i="1" s="1"/>
  <c r="AO84" i="1" s="1"/>
  <c r="AP84" i="1" s="1"/>
  <c r="AQ84" i="1" s="1"/>
  <c r="AR84" i="1" s="1"/>
  <c r="AS84" i="1" s="1"/>
  <c r="AT84" i="1" s="1"/>
  <c r="AU84" i="1" s="1"/>
  <c r="AV84" i="1" s="1"/>
  <c r="AW84" i="1" s="1"/>
  <c r="AX84" i="1" s="1"/>
  <c r="AY84" i="1" s="1"/>
  <c r="AZ84" i="1" s="1"/>
  <c r="BA84" i="1" s="1"/>
  <c r="BB84" i="1" s="1"/>
  <c r="BC84" i="1" s="1"/>
  <c r="BD84" i="1" s="1"/>
  <c r="BE84" i="1" s="1"/>
  <c r="BF84" i="1" s="1"/>
  <c r="BG84" i="1" s="1"/>
  <c r="BH84" i="1" s="1"/>
  <c r="BI84" i="1" s="1"/>
  <c r="BJ84" i="1" s="1"/>
  <c r="BK84" i="1" s="1"/>
  <c r="BL84" i="1" s="1"/>
  <c r="BM84" i="1" s="1"/>
  <c r="BN84" i="1" s="1"/>
  <c r="BO84" i="1" s="1"/>
  <c r="BP84" i="1" s="1"/>
  <c r="BQ84" i="1" s="1"/>
  <c r="BR84" i="1" s="1"/>
  <c r="BS84" i="1" s="1"/>
  <c r="BT84" i="1" s="1"/>
  <c r="BU84" i="1" s="1"/>
  <c r="BV84" i="1" s="1"/>
  <c r="BW84" i="1" s="1"/>
  <c r="BX84" i="1" s="1"/>
  <c r="BY84" i="1" s="1"/>
  <c r="BZ84" i="1" s="1"/>
  <c r="CA84" i="1" s="1"/>
  <c r="CB84" i="1" s="1"/>
  <c r="CC84" i="1" s="1"/>
  <c r="CD84" i="1" s="1"/>
  <c r="CE84" i="1" s="1"/>
  <c r="CF84" i="1" s="1"/>
  <c r="CG84" i="1" s="1"/>
  <c r="CH84" i="1" s="1"/>
  <c r="CI84" i="1" s="1"/>
  <c r="CJ84" i="1" s="1"/>
  <c r="CK84" i="1" s="1"/>
  <c r="CL84" i="1" s="1"/>
  <c r="CM84" i="1" s="1"/>
  <c r="CN84" i="1" s="1"/>
  <c r="CO84" i="1" s="1"/>
  <c r="CP84" i="1" s="1"/>
  <c r="CQ84" i="1" s="1"/>
  <c r="CR84" i="1" s="1"/>
  <c r="CS84" i="1" s="1"/>
  <c r="CT84" i="1" s="1"/>
  <c r="CU84" i="1" s="1"/>
  <c r="CV84" i="1" s="1"/>
  <c r="CW84" i="1" s="1"/>
  <c r="CX84" i="1" s="1"/>
  <c r="CY84" i="1" s="1"/>
  <c r="AF89" i="1"/>
  <c r="AF100" i="1"/>
  <c r="AF102" i="1"/>
  <c r="AG102" i="1" s="1"/>
  <c r="AH102" i="1" s="1"/>
  <c r="AI102" i="1" s="1"/>
  <c r="AJ102" i="1" s="1"/>
  <c r="AK102" i="1" s="1"/>
  <c r="AL102" i="1" s="1"/>
  <c r="AM102" i="1" s="1"/>
  <c r="AN102" i="1" s="1"/>
  <c r="AO102" i="1" s="1"/>
  <c r="AP102" i="1" s="1"/>
  <c r="AQ102" i="1" s="1"/>
  <c r="AR102" i="1" s="1"/>
  <c r="AS102" i="1" s="1"/>
  <c r="AT102" i="1" s="1"/>
  <c r="AU102" i="1" s="1"/>
  <c r="AV102" i="1" s="1"/>
  <c r="AW102" i="1" s="1"/>
  <c r="AX102" i="1" s="1"/>
  <c r="AY102" i="1" s="1"/>
  <c r="AZ102" i="1" s="1"/>
  <c r="BA102" i="1" s="1"/>
  <c r="BB102" i="1" s="1"/>
  <c r="BC102" i="1" s="1"/>
  <c r="BD102" i="1" s="1"/>
  <c r="BE102" i="1" s="1"/>
  <c r="BF102" i="1" s="1"/>
  <c r="BG102" i="1" s="1"/>
  <c r="BH102" i="1" s="1"/>
  <c r="BI102" i="1" s="1"/>
  <c r="BJ102" i="1" s="1"/>
  <c r="BK102" i="1" s="1"/>
  <c r="BL102" i="1" s="1"/>
  <c r="BM102" i="1" s="1"/>
  <c r="BN102" i="1" s="1"/>
  <c r="BO102" i="1" s="1"/>
  <c r="BP102" i="1" s="1"/>
  <c r="BQ102" i="1" s="1"/>
  <c r="BR102" i="1" s="1"/>
  <c r="BS102" i="1" s="1"/>
  <c r="BT102" i="1" s="1"/>
  <c r="BU102" i="1" s="1"/>
  <c r="BV102" i="1" s="1"/>
  <c r="BW102" i="1" s="1"/>
  <c r="BX102" i="1" s="1"/>
  <c r="BY102" i="1" s="1"/>
  <c r="BZ102" i="1" s="1"/>
  <c r="CA102" i="1" s="1"/>
  <c r="CB102" i="1" s="1"/>
  <c r="CC102" i="1" s="1"/>
  <c r="CD102" i="1" s="1"/>
  <c r="CE102" i="1" s="1"/>
  <c r="CF102" i="1" s="1"/>
  <c r="CG102" i="1" s="1"/>
  <c r="CH102" i="1" s="1"/>
  <c r="CI102" i="1" s="1"/>
  <c r="CJ102" i="1" s="1"/>
  <c r="CK102" i="1" s="1"/>
  <c r="CL102" i="1" s="1"/>
  <c r="CM102" i="1" s="1"/>
  <c r="CN102" i="1" s="1"/>
  <c r="CO102" i="1" s="1"/>
  <c r="CP102" i="1" s="1"/>
  <c r="CQ102" i="1" s="1"/>
  <c r="CR102" i="1" s="1"/>
  <c r="CS102" i="1" s="1"/>
  <c r="CT102" i="1" s="1"/>
  <c r="CU102" i="1" s="1"/>
  <c r="CV102" i="1" s="1"/>
  <c r="CW102" i="1" s="1"/>
  <c r="CX102" i="1" s="1"/>
  <c r="CY102" i="1" s="1"/>
  <c r="AF76" i="1"/>
  <c r="AF83" i="1"/>
  <c r="AG83" i="1" s="1"/>
  <c r="L21" i="27"/>
  <c r="L8" i="26" s="1"/>
  <c r="M41" i="26"/>
  <c r="N5" i="26"/>
  <c r="AF34" i="1" s="1"/>
  <c r="L7" i="26"/>
  <c r="P17" i="27"/>
  <c r="AD28" i="1" s="1"/>
  <c r="J17" i="25"/>
  <c r="M20" i="27"/>
  <c r="I17" i="25"/>
  <c r="N19" i="27"/>
  <c r="M93" i="26"/>
  <c r="M136" i="26" s="1"/>
  <c r="K8" i="26"/>
  <c r="N12" i="26"/>
  <c r="N134" i="26" s="1"/>
  <c r="AL173" i="1"/>
  <c r="AI153" i="1"/>
  <c r="AH154" i="1"/>
  <c r="P15" i="27"/>
  <c r="P18" i="27"/>
  <c r="M135" i="26"/>
  <c r="M134" i="26"/>
  <c r="AC28" i="1"/>
  <c r="O4" i="26"/>
  <c r="AG33" i="1" s="1"/>
  <c r="AD107" i="1"/>
  <c r="Q4" i="27"/>
  <c r="Q11" i="27" s="1"/>
  <c r="Q8" i="27"/>
  <c r="Q5" i="27"/>
  <c r="Q12" i="27" s="1"/>
  <c r="Q7" i="27"/>
  <c r="Q14" i="27" s="1"/>
  <c r="Q6" i="27"/>
  <c r="Q13" i="27" s="1"/>
  <c r="R3" i="27"/>
  <c r="D19" i="5"/>
  <c r="F6" i="5"/>
  <c r="F8" i="5" s="1"/>
  <c r="L14" i="6"/>
  <c r="L16" i="6" s="1"/>
  <c r="J14" i="6"/>
  <c r="J16" i="6" s="1"/>
  <c r="J17" i="6" s="1"/>
  <c r="K14" i="6"/>
  <c r="B31" i="9"/>
  <c r="B41" i="9" s="1"/>
  <c r="B51" i="9" s="1"/>
  <c r="B61" i="9" s="1"/>
  <c r="B30" i="9"/>
  <c r="B40" i="9" s="1"/>
  <c r="B50" i="9" s="1"/>
  <c r="B60" i="9" s="1"/>
  <c r="B28" i="9"/>
  <c r="B38" i="9" s="1"/>
  <c r="B48" i="9" s="1"/>
  <c r="B58" i="9" s="1"/>
  <c r="B23" i="9"/>
  <c r="B33" i="9" s="1"/>
  <c r="B43" i="9" s="1"/>
  <c r="B53" i="9" s="1"/>
  <c r="B22" i="9"/>
  <c r="B32" i="9" s="1"/>
  <c r="B42" i="9" s="1"/>
  <c r="B52" i="9" s="1"/>
  <c r="B62" i="9" s="1"/>
  <c r="B21" i="9"/>
  <c r="B20" i="9"/>
  <c r="B19" i="9"/>
  <c r="B29" i="9" s="1"/>
  <c r="B39" i="9" s="1"/>
  <c r="B49" i="9" s="1"/>
  <c r="B59" i="9" s="1"/>
  <c r="B18" i="9"/>
  <c r="B17" i="9"/>
  <c r="B27" i="9" s="1"/>
  <c r="B37" i="9" s="1"/>
  <c r="B47" i="9" s="1"/>
  <c r="B57" i="9" s="1"/>
  <c r="B16" i="9"/>
  <c r="B26" i="9" s="1"/>
  <c r="B36" i="9" s="1"/>
  <c r="B46" i="9" s="1"/>
  <c r="B56" i="9" s="1"/>
  <c r="B15" i="9"/>
  <c r="B25" i="9" s="1"/>
  <c r="B35" i="9" s="1"/>
  <c r="B45" i="9" s="1"/>
  <c r="B55" i="9" s="1"/>
  <c r="B14" i="9"/>
  <c r="B24" i="9" s="1"/>
  <c r="B34" i="9" s="1"/>
  <c r="B44" i="9" s="1"/>
  <c r="B54" i="9" s="1"/>
  <c r="B13" i="9"/>
  <c r="B12" i="9"/>
  <c r="B10" i="9"/>
  <c r="F17" i="5" l="1"/>
  <c r="BF193" i="1"/>
  <c r="BF194" i="1" s="1"/>
  <c r="BH163" i="1"/>
  <c r="BG166" i="1"/>
  <c r="AG77" i="1"/>
  <c r="AG79" i="1" s="1"/>
  <c r="AF79" i="1"/>
  <c r="BG147" i="1"/>
  <c r="BH146" i="1"/>
  <c r="D12" i="20"/>
  <c r="AG87" i="1"/>
  <c r="AG88" i="1" s="1"/>
  <c r="AF103" i="1"/>
  <c r="AG94" i="1"/>
  <c r="AF96" i="1"/>
  <c r="AG89" i="1"/>
  <c r="AF93" i="1"/>
  <c r="AG76" i="1"/>
  <c r="AG100" i="1"/>
  <c r="AF87" i="1"/>
  <c r="AF88" i="1" s="1"/>
  <c r="AH83" i="1"/>
  <c r="C16" i="20"/>
  <c r="D16" i="20"/>
  <c r="F16" i="20"/>
  <c r="AC180" i="1"/>
  <c r="K37" i="25"/>
  <c r="J37" i="25"/>
  <c r="M21" i="27"/>
  <c r="M8" i="26" s="1"/>
  <c r="Q17" i="27"/>
  <c r="Q18" i="27" s="1"/>
  <c r="P4" i="26"/>
  <c r="AH33" i="1" s="1"/>
  <c r="M7" i="26"/>
  <c r="N41" i="26"/>
  <c r="N135" i="26" s="1"/>
  <c r="N20" i="27"/>
  <c r="N7" i="26" s="1"/>
  <c r="K17" i="25"/>
  <c r="N6" i="26"/>
  <c r="O19" i="27"/>
  <c r="AM173" i="1"/>
  <c r="AC175" i="1"/>
  <c r="AI154" i="1"/>
  <c r="AJ153" i="1"/>
  <c r="F36" i="25"/>
  <c r="G36" i="25"/>
  <c r="Q15" i="27"/>
  <c r="O12" i="26"/>
  <c r="Q4" i="26"/>
  <c r="AI33" i="1" s="1"/>
  <c r="AE28" i="1"/>
  <c r="AC29" i="1"/>
  <c r="O5" i="26"/>
  <c r="AG34" i="1" s="1"/>
  <c r="AE107" i="1"/>
  <c r="R7" i="27"/>
  <c r="R14" i="27" s="1"/>
  <c r="R4" i="27"/>
  <c r="R11" i="27" s="1"/>
  <c r="R8" i="27"/>
  <c r="R6" i="27"/>
  <c r="R13" i="27" s="1"/>
  <c r="R5" i="27"/>
  <c r="R12" i="27" s="1"/>
  <c r="S3" i="27"/>
  <c r="M26" i="6"/>
  <c r="N26" i="6"/>
  <c r="G6" i="5"/>
  <c r="G8" i="5" s="1"/>
  <c r="K16" i="6"/>
  <c r="L17" i="6"/>
  <c r="BG193" i="1" l="1"/>
  <c r="BG194" i="1" s="1"/>
  <c r="BI163" i="1"/>
  <c r="BH166" i="1"/>
  <c r="AH77" i="1"/>
  <c r="AI77" i="1" s="1"/>
  <c r="AF104" i="1"/>
  <c r="AF107" i="1" s="1"/>
  <c r="BH147" i="1"/>
  <c r="BI146" i="1"/>
  <c r="AG103" i="1"/>
  <c r="AH100" i="1"/>
  <c r="AH76" i="1"/>
  <c r="AH89" i="1"/>
  <c r="AG93" i="1"/>
  <c r="AH94" i="1"/>
  <c r="AG96" i="1"/>
  <c r="AH87" i="1"/>
  <c r="AH88" i="1" s="1"/>
  <c r="AI83" i="1"/>
  <c r="J36" i="25"/>
  <c r="AC54" i="1"/>
  <c r="AD180" i="1"/>
  <c r="AC158" i="1"/>
  <c r="AC171" i="1" s="1"/>
  <c r="L37" i="25"/>
  <c r="K36" i="25"/>
  <c r="AC110" i="1"/>
  <c r="L36" i="25" s="1"/>
  <c r="AD54" i="1"/>
  <c r="R17" i="27"/>
  <c r="N21" i="27"/>
  <c r="N8" i="26" s="1"/>
  <c r="P12" i="26"/>
  <c r="O6" i="26"/>
  <c r="AG35" i="1" s="1"/>
  <c r="AC30" i="1"/>
  <c r="L17" i="25" s="1"/>
  <c r="AF35" i="1"/>
  <c r="N93" i="26"/>
  <c r="N136" i="26" s="1"/>
  <c r="O20" i="27"/>
  <c r="P19" i="27"/>
  <c r="I36" i="25"/>
  <c r="Q12" i="26"/>
  <c r="R18" i="27"/>
  <c r="AN173" i="1"/>
  <c r="AD175" i="1"/>
  <c r="AK153" i="1"/>
  <c r="AJ154" i="1"/>
  <c r="Q19" i="27"/>
  <c r="R19" i="27" s="1"/>
  <c r="H36" i="25"/>
  <c r="AD106" i="1"/>
  <c r="AC106" i="1"/>
  <c r="AD110" i="1"/>
  <c r="M36" i="25" s="1"/>
  <c r="O134" i="26"/>
  <c r="P134" i="26"/>
  <c r="R15" i="27"/>
  <c r="O41" i="26"/>
  <c r="AD29" i="1"/>
  <c r="P5" i="26"/>
  <c r="AH34" i="1" s="1"/>
  <c r="Q134" i="26"/>
  <c r="S4" i="27"/>
  <c r="S11" i="27" s="1"/>
  <c r="S7" i="27"/>
  <c r="S14" i="27" s="1"/>
  <c r="S5" i="27"/>
  <c r="S12" i="27" s="1"/>
  <c r="S8" i="27"/>
  <c r="S6" i="27"/>
  <c r="S13" i="27" s="1"/>
  <c r="T3" i="27"/>
  <c r="O72" i="1"/>
  <c r="O108" i="1" s="1"/>
  <c r="O109" i="1" s="1"/>
  <c r="H6" i="5"/>
  <c r="H8" i="5" s="1"/>
  <c r="K17" i="6"/>
  <c r="BH193" i="1" l="1"/>
  <c r="BH194" i="1" s="1"/>
  <c r="BJ163" i="1"/>
  <c r="BI166" i="1"/>
  <c r="AC161" i="1"/>
  <c r="AH79" i="1"/>
  <c r="AG104" i="1"/>
  <c r="AG107" i="1" s="1"/>
  <c r="AJ77" i="1"/>
  <c r="AI79" i="1"/>
  <c r="BI147" i="1"/>
  <c r="BJ146" i="1"/>
  <c r="AI94" i="1"/>
  <c r="AH96" i="1"/>
  <c r="AI89" i="1"/>
  <c r="AH93" i="1"/>
  <c r="AI76" i="1"/>
  <c r="AH103" i="1"/>
  <c r="AI100" i="1"/>
  <c r="AI87" i="1"/>
  <c r="AI88" i="1" s="1"/>
  <c r="AJ83" i="1"/>
  <c r="AE180" i="1"/>
  <c r="AD158" i="1"/>
  <c r="AD171" i="1" s="1"/>
  <c r="M37" i="25"/>
  <c r="AC174" i="1"/>
  <c r="AE54" i="1"/>
  <c r="F18" i="5"/>
  <c r="P20" i="27"/>
  <c r="P7" i="26" s="1"/>
  <c r="O93" i="26"/>
  <c r="O136" i="26" s="1"/>
  <c r="O7" i="26"/>
  <c r="AC31" i="1"/>
  <c r="O21" i="27"/>
  <c r="AO173" i="1"/>
  <c r="AE175" i="1"/>
  <c r="AK154" i="1"/>
  <c r="AL153" i="1"/>
  <c r="S15" i="27"/>
  <c r="S17" i="27"/>
  <c r="Q20" i="27"/>
  <c r="Q5" i="26"/>
  <c r="AI34" i="1" s="1"/>
  <c r="AE29" i="1"/>
  <c r="AE30" i="1"/>
  <c r="P6" i="26"/>
  <c r="AH35" i="1" s="1"/>
  <c r="AD30" i="1"/>
  <c r="M17" i="25" s="1"/>
  <c r="AE106" i="1"/>
  <c r="AE110" i="1"/>
  <c r="AC27" i="1"/>
  <c r="O135" i="26"/>
  <c r="AF28" i="1"/>
  <c r="R4" i="26"/>
  <c r="AJ33" i="1" s="1"/>
  <c r="Q6" i="26"/>
  <c r="AI35" i="1" s="1"/>
  <c r="AF29" i="1"/>
  <c r="R5" i="26"/>
  <c r="AJ34" i="1" s="1"/>
  <c r="P41" i="26"/>
  <c r="AF54" i="1"/>
  <c r="T6" i="27"/>
  <c r="T13" i="27" s="1"/>
  <c r="T7" i="27"/>
  <c r="T14" i="27" s="1"/>
  <c r="T4" i="27"/>
  <c r="T11" i="27" s="1"/>
  <c r="T5" i="27"/>
  <c r="T12" i="27" s="1"/>
  <c r="T8" i="27"/>
  <c r="U3" i="27"/>
  <c r="O115" i="1"/>
  <c r="O52" i="1"/>
  <c r="O53" i="1" s="1"/>
  <c r="O188" i="1"/>
  <c r="I6" i="5"/>
  <c r="I8" i="5" s="1"/>
  <c r="BI193" i="1" l="1"/>
  <c r="BI194" i="1" s="1"/>
  <c r="BK163" i="1"/>
  <c r="BJ166" i="1"/>
  <c r="AD161" i="1"/>
  <c r="AE161" i="1" s="1"/>
  <c r="AH104" i="1"/>
  <c r="AH107" i="1" s="1"/>
  <c r="AK77" i="1"/>
  <c r="AJ79" i="1"/>
  <c r="BK146" i="1"/>
  <c r="BJ147" i="1"/>
  <c r="AI103" i="1"/>
  <c r="AJ100" i="1"/>
  <c r="AJ76" i="1"/>
  <c r="AJ87" i="1"/>
  <c r="AJ88" i="1" s="1"/>
  <c r="AK83" i="1"/>
  <c r="AJ89" i="1"/>
  <c r="AI93" i="1"/>
  <c r="AJ94" i="1"/>
  <c r="AI96" i="1"/>
  <c r="AF180" i="1"/>
  <c r="AE158" i="1"/>
  <c r="AE171" i="1" s="1"/>
  <c r="N37" i="25"/>
  <c r="AD174" i="1"/>
  <c r="AC197" i="1"/>
  <c r="AD31" i="1"/>
  <c r="AC32" i="1"/>
  <c r="O8" i="26"/>
  <c r="P21" i="27"/>
  <c r="Q21" i="27" s="1"/>
  <c r="Q41" i="26"/>
  <c r="Q135" i="26" s="1"/>
  <c r="P93" i="26"/>
  <c r="P136" i="26" s="1"/>
  <c r="AD32" i="1"/>
  <c r="S18" i="27"/>
  <c r="AP173" i="1"/>
  <c r="AF175" i="1"/>
  <c r="AL154" i="1"/>
  <c r="AM153" i="1"/>
  <c r="Q93" i="26"/>
  <c r="Q136" i="26" s="1"/>
  <c r="T15" i="27"/>
  <c r="R20" i="27"/>
  <c r="T17" i="27"/>
  <c r="N36" i="25"/>
  <c r="N17" i="25"/>
  <c r="P17" i="25" s="1"/>
  <c r="P8" i="26"/>
  <c r="R41" i="26"/>
  <c r="AF106" i="1"/>
  <c r="AF110" i="1"/>
  <c r="R12" i="26"/>
  <c r="AF30" i="1"/>
  <c r="R6" i="26"/>
  <c r="AJ35" i="1" s="1"/>
  <c r="AE31" i="1"/>
  <c r="Q7" i="26"/>
  <c r="AC36" i="1"/>
  <c r="P135" i="26"/>
  <c r="AG28" i="1"/>
  <c r="S4" i="26"/>
  <c r="AK33" i="1" s="1"/>
  <c r="U6" i="27"/>
  <c r="U13" i="27" s="1"/>
  <c r="U4" i="27"/>
  <c r="U11" i="27" s="1"/>
  <c r="U8" i="27"/>
  <c r="U15" i="27" s="1"/>
  <c r="U7" i="27"/>
  <c r="U14" i="27" s="1"/>
  <c r="U5" i="27"/>
  <c r="U12" i="27" s="1"/>
  <c r="V3" i="27"/>
  <c r="C12" i="25"/>
  <c r="O55" i="1"/>
  <c r="O56" i="1"/>
  <c r="O187" i="1"/>
  <c r="O190" i="1" s="1"/>
  <c r="O200" i="1" s="1"/>
  <c r="J6" i="5"/>
  <c r="J8" i="5" s="1"/>
  <c r="BJ193" i="1" l="1"/>
  <c r="BJ194" i="1" s="1"/>
  <c r="BL163" i="1"/>
  <c r="BK166" i="1"/>
  <c r="AF161" i="1"/>
  <c r="AI104" i="1"/>
  <c r="AI107" i="1" s="1"/>
  <c r="AL77" i="1"/>
  <c r="AK79" i="1"/>
  <c r="BK147" i="1"/>
  <c r="BL146" i="1"/>
  <c r="AK89" i="1"/>
  <c r="AJ93" i="1"/>
  <c r="AK87" i="1"/>
  <c r="AK88" i="1" s="1"/>
  <c r="AL83" i="1"/>
  <c r="AK76" i="1"/>
  <c r="AJ103" i="1"/>
  <c r="AK100" i="1"/>
  <c r="AK94" i="1"/>
  <c r="AJ96" i="1"/>
  <c r="AE174" i="1"/>
  <c r="AD197" i="1"/>
  <c r="AG180" i="1"/>
  <c r="C39" i="25" s="1"/>
  <c r="AF158" i="1"/>
  <c r="AF171" i="1" s="1"/>
  <c r="AG54" i="1"/>
  <c r="O181" i="1"/>
  <c r="R93" i="26"/>
  <c r="T18" i="27"/>
  <c r="AE32" i="1"/>
  <c r="S5" i="26"/>
  <c r="AK34" i="1" s="1"/>
  <c r="AG29" i="1"/>
  <c r="S19" i="27"/>
  <c r="AQ173" i="1"/>
  <c r="R21" i="27"/>
  <c r="AG175" i="1"/>
  <c r="AN153" i="1"/>
  <c r="AM154" i="1"/>
  <c r="R135" i="26"/>
  <c r="U17" i="27"/>
  <c r="Q8" i="26"/>
  <c r="AG106" i="1"/>
  <c r="AG110" i="1"/>
  <c r="C38" i="25" s="1"/>
  <c r="T4" i="26"/>
  <c r="AL33" i="1" s="1"/>
  <c r="AH28" i="1"/>
  <c r="AD36" i="1"/>
  <c r="AD27" i="1"/>
  <c r="R136" i="26"/>
  <c r="AE36" i="1"/>
  <c r="AE27" i="1"/>
  <c r="AF31" i="1"/>
  <c r="R7" i="26"/>
  <c r="R134" i="26"/>
  <c r="S12" i="26"/>
  <c r="V5" i="27"/>
  <c r="V12" i="27" s="1"/>
  <c r="V6" i="27"/>
  <c r="V13" i="27" s="1"/>
  <c r="V4" i="27"/>
  <c r="V11" i="27" s="1"/>
  <c r="V7" i="27"/>
  <c r="V14" i="27" s="1"/>
  <c r="V8" i="27"/>
  <c r="V15" i="27" s="1"/>
  <c r="W3" i="27"/>
  <c r="C14" i="25"/>
  <c r="Q189" i="1"/>
  <c r="K6" i="5"/>
  <c r="L6" i="5" l="1"/>
  <c r="L8" i="5" s="1"/>
  <c r="K8" i="5"/>
  <c r="BK193" i="1"/>
  <c r="BK194" i="1" s="1"/>
  <c r="BL166" i="1"/>
  <c r="BM163" i="1"/>
  <c r="AJ104" i="1"/>
  <c r="AJ107" i="1" s="1"/>
  <c r="AM77" i="1"/>
  <c r="AL79" i="1"/>
  <c r="BL147" i="1"/>
  <c r="BM146" i="1"/>
  <c r="AL76" i="1"/>
  <c r="AK103" i="1"/>
  <c r="AL100" i="1"/>
  <c r="AL87" i="1"/>
  <c r="AL88" i="1" s="1"/>
  <c r="AM83" i="1"/>
  <c r="AL94" i="1"/>
  <c r="AK96" i="1"/>
  <c r="AL89" i="1"/>
  <c r="AK93" i="1"/>
  <c r="AH180" i="1"/>
  <c r="AG158" i="1"/>
  <c r="AG171" i="1" s="1"/>
  <c r="AF174" i="1"/>
  <c r="AE197" i="1"/>
  <c r="AH54" i="1"/>
  <c r="L19" i="5"/>
  <c r="L9" i="5"/>
  <c r="S41" i="26"/>
  <c r="S135" i="26" s="1"/>
  <c r="C16" i="25"/>
  <c r="U18" i="27"/>
  <c r="T19" i="27"/>
  <c r="AH30" i="1" s="1"/>
  <c r="T5" i="26"/>
  <c r="AL34" i="1" s="1"/>
  <c r="S6" i="26"/>
  <c r="AK35" i="1" s="1"/>
  <c r="AG30" i="1"/>
  <c r="AG161" i="1" s="1"/>
  <c r="AH29" i="1"/>
  <c r="S20" i="27"/>
  <c r="AG31" i="1" s="1"/>
  <c r="AR173" i="1"/>
  <c r="AF27" i="1"/>
  <c r="AH175" i="1"/>
  <c r="AN154" i="1"/>
  <c r="AO153" i="1"/>
  <c r="V17" i="27"/>
  <c r="C19" i="25"/>
  <c r="C25" i="25" s="1"/>
  <c r="C26" i="25" s="1"/>
  <c r="R8" i="26"/>
  <c r="AF32" i="1"/>
  <c r="AH106" i="1"/>
  <c r="AH110" i="1"/>
  <c r="D38" i="25" s="1"/>
  <c r="AF36" i="1"/>
  <c r="AI28" i="1"/>
  <c r="U4" i="26"/>
  <c r="AM33" i="1" s="1"/>
  <c r="S134" i="26"/>
  <c r="T12" i="26"/>
  <c r="T134" i="26" s="1"/>
  <c r="W5" i="27"/>
  <c r="W12" i="27" s="1"/>
  <c r="W6" i="27"/>
  <c r="W13" i="27" s="1"/>
  <c r="W8" i="27"/>
  <c r="W15" i="27" s="1"/>
  <c r="W7" i="27"/>
  <c r="W14" i="27" s="1"/>
  <c r="W4" i="27"/>
  <c r="W11" i="27" s="1"/>
  <c r="X3" i="27"/>
  <c r="C35" i="25"/>
  <c r="AC139" i="1"/>
  <c r="AC141" i="1" s="1"/>
  <c r="R189" i="1"/>
  <c r="BL193" i="1" l="1"/>
  <c r="BL194" i="1" s="1"/>
  <c r="AH161" i="1"/>
  <c r="BN163" i="1"/>
  <c r="BM166" i="1"/>
  <c r="AK104" i="1"/>
  <c r="AK107" i="1" s="1"/>
  <c r="AN77" i="1"/>
  <c r="AM79" i="1"/>
  <c r="BM147" i="1"/>
  <c r="BN146" i="1"/>
  <c r="AM94" i="1"/>
  <c r="AL96" i="1"/>
  <c r="AM87" i="1"/>
  <c r="AM88" i="1" s="1"/>
  <c r="AN83" i="1"/>
  <c r="AL103" i="1"/>
  <c r="AM100" i="1"/>
  <c r="AM76" i="1"/>
  <c r="AM89" i="1"/>
  <c r="AL93" i="1"/>
  <c r="AI180" i="1"/>
  <c r="AH158" i="1"/>
  <c r="AH171" i="1" s="1"/>
  <c r="D39" i="25"/>
  <c r="AG174" i="1"/>
  <c r="AF197" i="1"/>
  <c r="AI54" i="1"/>
  <c r="T41" i="26"/>
  <c r="T135" i="26" s="1"/>
  <c r="S93" i="26"/>
  <c r="S136" i="26" s="1"/>
  <c r="AG36" i="1"/>
  <c r="S21" i="27"/>
  <c r="U19" i="27"/>
  <c r="AI30" i="1" s="1"/>
  <c r="T20" i="27"/>
  <c r="AH31" i="1" s="1"/>
  <c r="S7" i="26"/>
  <c r="T6" i="26"/>
  <c r="AL35" i="1" s="1"/>
  <c r="AS173" i="1"/>
  <c r="AI175" i="1"/>
  <c r="AO154" i="1"/>
  <c r="AP153" i="1"/>
  <c r="W17" i="27"/>
  <c r="V18" i="27"/>
  <c r="C20" i="25"/>
  <c r="AI106" i="1"/>
  <c r="AI110" i="1"/>
  <c r="V4" i="26"/>
  <c r="AN33" i="1" s="1"/>
  <c r="AJ28" i="1"/>
  <c r="AI29" i="1"/>
  <c r="U5" i="26"/>
  <c r="AM34" i="1" s="1"/>
  <c r="AG27" i="1"/>
  <c r="U12" i="26"/>
  <c r="X4" i="27"/>
  <c r="X11" i="27" s="1"/>
  <c r="X8" i="27"/>
  <c r="X15" i="27" s="1"/>
  <c r="X5" i="27"/>
  <c r="X12" i="27" s="1"/>
  <c r="X6" i="27"/>
  <c r="X13" i="27" s="1"/>
  <c r="X7" i="27"/>
  <c r="X14" i="27" s="1"/>
  <c r="Y3" i="27"/>
  <c r="C29" i="25"/>
  <c r="C30" i="25" s="1"/>
  <c r="AD139" i="1"/>
  <c r="AD141" i="1" s="1"/>
  <c r="BM193" i="1" l="1"/>
  <c r="BM194" i="1" s="1"/>
  <c r="AI161" i="1"/>
  <c r="BO163" i="1"/>
  <c r="BN166" i="1"/>
  <c r="AL104" i="1"/>
  <c r="AL107" i="1" s="1"/>
  <c r="AO77" i="1"/>
  <c r="AN79" i="1"/>
  <c r="BN147" i="1"/>
  <c r="BO146" i="1"/>
  <c r="AM103" i="1"/>
  <c r="AN100" i="1"/>
  <c r="AN76" i="1"/>
  <c r="AN87" i="1"/>
  <c r="AN88" i="1" s="1"/>
  <c r="AO83" i="1"/>
  <c r="AN89" i="1"/>
  <c r="AM93" i="1"/>
  <c r="AN94" i="1"/>
  <c r="AM96" i="1"/>
  <c r="AH174" i="1"/>
  <c r="AG197" i="1"/>
  <c r="AJ180" i="1"/>
  <c r="AI158" i="1"/>
  <c r="AI171" i="1" s="1"/>
  <c r="AJ54" i="1"/>
  <c r="T93" i="26"/>
  <c r="T136" i="26" s="1"/>
  <c r="U6" i="26"/>
  <c r="AM35" i="1" s="1"/>
  <c r="S8" i="26"/>
  <c r="AG32" i="1"/>
  <c r="U20" i="27"/>
  <c r="U7" i="26" s="1"/>
  <c r="T21" i="27"/>
  <c r="T7" i="26"/>
  <c r="AH27" i="1"/>
  <c r="X17" i="27"/>
  <c r="W18" i="27"/>
  <c r="X18" i="27" s="1"/>
  <c r="AT173" i="1"/>
  <c r="AJ175" i="1"/>
  <c r="AQ153" i="1"/>
  <c r="AP154" i="1"/>
  <c r="V19" i="27"/>
  <c r="AJ106" i="1"/>
  <c r="AJ110" i="1"/>
  <c r="V5" i="26"/>
  <c r="AN34" i="1" s="1"/>
  <c r="AJ29" i="1"/>
  <c r="U41" i="26"/>
  <c r="U134" i="26"/>
  <c r="V12" i="26"/>
  <c r="W4" i="26"/>
  <c r="AO33" i="1" s="1"/>
  <c r="AK28" i="1"/>
  <c r="AK54" i="1"/>
  <c r="Y4" i="27"/>
  <c r="Y11" i="27" s="1"/>
  <c r="Y8" i="27"/>
  <c r="Y15" i="27" s="1"/>
  <c r="Y5" i="27"/>
  <c r="Y12" i="27" s="1"/>
  <c r="Y6" i="27"/>
  <c r="Y13" i="27" s="1"/>
  <c r="Y7" i="27"/>
  <c r="Y14" i="27" s="1"/>
  <c r="Z3" i="27"/>
  <c r="AE139" i="1"/>
  <c r="AE141" i="1" s="1"/>
  <c r="BN193" i="1" l="1"/>
  <c r="BN194" i="1" s="1"/>
  <c r="BP163" i="1"/>
  <c r="BO166" i="1"/>
  <c r="AM104" i="1"/>
  <c r="AM107" i="1" s="1"/>
  <c r="AP77" i="1"/>
  <c r="AO79" i="1"/>
  <c r="BO147" i="1"/>
  <c r="BP146" i="1"/>
  <c r="AO89" i="1"/>
  <c r="AN93" i="1"/>
  <c r="AO87" i="1"/>
  <c r="AO88" i="1" s="1"/>
  <c r="AP83" i="1"/>
  <c r="AO76" i="1"/>
  <c r="AN103" i="1"/>
  <c r="AO100" i="1"/>
  <c r="AO94" i="1"/>
  <c r="AN96" i="1"/>
  <c r="AI174" i="1"/>
  <c r="AH197" i="1"/>
  <c r="AK180" i="1"/>
  <c r="AJ158" i="1"/>
  <c r="AJ171" i="1" s="1"/>
  <c r="V41" i="26"/>
  <c r="AI31" i="1"/>
  <c r="U93" i="26"/>
  <c r="U136" i="26" s="1"/>
  <c r="V20" i="27"/>
  <c r="AJ31" i="1" s="1"/>
  <c r="T8" i="26"/>
  <c r="AH32" i="1"/>
  <c r="U21" i="27"/>
  <c r="U8" i="26" s="1"/>
  <c r="AH36" i="1"/>
  <c r="Y17" i="27"/>
  <c r="Y18" i="27" s="1"/>
  <c r="AU173" i="1"/>
  <c r="AK175" i="1"/>
  <c r="AR153" i="1"/>
  <c r="AQ154" i="1"/>
  <c r="V6" i="26"/>
  <c r="AN35" i="1" s="1"/>
  <c r="AJ30" i="1"/>
  <c r="AJ161" i="1" s="1"/>
  <c r="W19" i="27"/>
  <c r="X4" i="26"/>
  <c r="AP33" i="1" s="1"/>
  <c r="AL28" i="1"/>
  <c r="AK106" i="1"/>
  <c r="AK110" i="1"/>
  <c r="W12" i="26"/>
  <c r="V134" i="26"/>
  <c r="U135" i="26"/>
  <c r="V135" i="26"/>
  <c r="AK29" i="1"/>
  <c r="W5" i="26"/>
  <c r="AO34" i="1" s="1"/>
  <c r="Z7" i="27"/>
  <c r="Z14" i="27" s="1"/>
  <c r="Z4" i="27"/>
  <c r="Z11" i="27" s="1"/>
  <c r="Z8" i="27"/>
  <c r="Z15" i="27" s="1"/>
  <c r="Z6" i="27"/>
  <c r="Z13" i="27" s="1"/>
  <c r="Z5" i="27"/>
  <c r="Z12" i="27" s="1"/>
  <c r="AA3" i="27"/>
  <c r="AF139" i="1"/>
  <c r="AF141" i="1" s="1"/>
  <c r="BO193" i="1" l="1"/>
  <c r="BO194" i="1" s="1"/>
  <c r="BQ163" i="1"/>
  <c r="BP166" i="1"/>
  <c r="AN104" i="1"/>
  <c r="AN107" i="1" s="1"/>
  <c r="AQ77" i="1"/>
  <c r="G17" i="5" s="1"/>
  <c r="AP79" i="1"/>
  <c r="BQ146" i="1"/>
  <c r="BP147" i="1"/>
  <c r="AO103" i="1"/>
  <c r="AP100" i="1"/>
  <c r="AP87" i="1"/>
  <c r="AP88" i="1" s="1"/>
  <c r="AQ83" i="1"/>
  <c r="AP76" i="1"/>
  <c r="AP94" i="1"/>
  <c r="AO96" i="1"/>
  <c r="AP89" i="1"/>
  <c r="AO93" i="1"/>
  <c r="AL180" i="1"/>
  <c r="AK158" i="1"/>
  <c r="AK171" i="1" s="1"/>
  <c r="AJ174" i="1"/>
  <c r="AI197" i="1"/>
  <c r="AL54" i="1"/>
  <c r="Y4" i="26"/>
  <c r="AQ33" i="1" s="1"/>
  <c r="AM28" i="1"/>
  <c r="V7" i="26"/>
  <c r="X12" i="26"/>
  <c r="X134" i="26" s="1"/>
  <c r="AI27" i="1"/>
  <c r="V21" i="27"/>
  <c r="AJ32" i="1" s="1"/>
  <c r="AI32" i="1"/>
  <c r="Z17" i="27"/>
  <c r="AV173" i="1"/>
  <c r="AL175" i="1"/>
  <c r="AS153" i="1"/>
  <c r="AR154" i="1"/>
  <c r="W20" i="27"/>
  <c r="AK31" i="1" s="1"/>
  <c r="W6" i="26"/>
  <c r="AO35" i="1" s="1"/>
  <c r="AK30" i="1"/>
  <c r="AK161" i="1" s="1"/>
  <c r="X19" i="27"/>
  <c r="V93" i="26"/>
  <c r="Y12" i="26"/>
  <c r="W134" i="26"/>
  <c r="AL106" i="1"/>
  <c r="AL110" i="1"/>
  <c r="AL29" i="1"/>
  <c r="X5" i="26"/>
  <c r="AP34" i="1" s="1"/>
  <c r="AI36" i="1"/>
  <c r="W41" i="26"/>
  <c r="AA4" i="27"/>
  <c r="AA11" i="27" s="1"/>
  <c r="AA7" i="27"/>
  <c r="AA14" i="27" s="1"/>
  <c r="AA5" i="27"/>
  <c r="AA12" i="27" s="1"/>
  <c r="AA8" i="27"/>
  <c r="AA6" i="27"/>
  <c r="AA13" i="27" s="1"/>
  <c r="AB3" i="27"/>
  <c r="AG139" i="1"/>
  <c r="AG141" i="1" s="1"/>
  <c r="BP193" i="1" l="1"/>
  <c r="BP194" i="1" s="1"/>
  <c r="BR163" i="1"/>
  <c r="BQ166" i="1"/>
  <c r="AO104" i="1"/>
  <c r="AO107" i="1" s="1"/>
  <c r="AR77" i="1"/>
  <c r="AQ79" i="1"/>
  <c r="BQ147" i="1"/>
  <c r="BR146" i="1"/>
  <c r="AQ87" i="1"/>
  <c r="AQ88" i="1" s="1"/>
  <c r="AR83" i="1"/>
  <c r="AQ94" i="1"/>
  <c r="AP96" i="1"/>
  <c r="AQ76" i="1"/>
  <c r="AP103" i="1"/>
  <c r="AQ100" i="1"/>
  <c r="AQ89" i="1"/>
  <c r="AP93" i="1"/>
  <c r="AK174" i="1"/>
  <c r="AJ197" i="1"/>
  <c r="AM180" i="1"/>
  <c r="AL158" i="1"/>
  <c r="AL171" i="1" s="1"/>
  <c r="AM54" i="1"/>
  <c r="W93" i="26"/>
  <c r="W136" i="26" s="1"/>
  <c r="X41" i="26"/>
  <c r="X135" i="26" s="1"/>
  <c r="AA17" i="27"/>
  <c r="AB17" i="27" s="1"/>
  <c r="Z18" i="27"/>
  <c r="V8" i="26"/>
  <c r="AO28" i="1"/>
  <c r="Z4" i="26"/>
  <c r="AR33" i="1" s="1"/>
  <c r="AN28" i="1"/>
  <c r="AW173" i="1"/>
  <c r="W7" i="26"/>
  <c r="AM175" i="1"/>
  <c r="AS154" i="1"/>
  <c r="AT153" i="1"/>
  <c r="V136" i="26"/>
  <c r="X6" i="26"/>
  <c r="AP35" i="1" s="1"/>
  <c r="AL30" i="1"/>
  <c r="AL161" i="1" s="1"/>
  <c r="Y19" i="27"/>
  <c r="AM30" i="1" s="1"/>
  <c r="W21" i="27"/>
  <c r="AK32" i="1" s="1"/>
  <c r="X20" i="27"/>
  <c r="AL31" i="1" s="1"/>
  <c r="Y134" i="26"/>
  <c r="AM106" i="1"/>
  <c r="AM110" i="1"/>
  <c r="W135" i="26"/>
  <c r="AA15" i="27"/>
  <c r="AM29" i="1"/>
  <c r="Y5" i="26"/>
  <c r="AQ34" i="1" s="1"/>
  <c r="AN54" i="1"/>
  <c r="AB6" i="27"/>
  <c r="AB13" i="27" s="1"/>
  <c r="AB7" i="27"/>
  <c r="AB14" i="27" s="1"/>
  <c r="AB5" i="27"/>
  <c r="AB12" i="27" s="1"/>
  <c r="AB8" i="27"/>
  <c r="AB4" i="27"/>
  <c r="AB11" i="27" s="1"/>
  <c r="AC3" i="27"/>
  <c r="AH139" i="1"/>
  <c r="AH141" i="1" s="1"/>
  <c r="W189" i="1"/>
  <c r="BQ193" i="1" l="1"/>
  <c r="BQ194" i="1" s="1"/>
  <c r="AM161" i="1"/>
  <c r="BS163" i="1"/>
  <c r="BR166" i="1"/>
  <c r="AP104" i="1"/>
  <c r="AP107" i="1" s="1"/>
  <c r="AS77" i="1"/>
  <c r="AR79" i="1"/>
  <c r="BS146" i="1"/>
  <c r="BR147" i="1"/>
  <c r="AR76" i="1"/>
  <c r="AR94" i="1"/>
  <c r="AQ96" i="1"/>
  <c r="AR87" i="1"/>
  <c r="AR88" i="1" s="1"/>
  <c r="AS83" i="1"/>
  <c r="AQ103" i="1"/>
  <c r="AR100" i="1"/>
  <c r="AR89" i="1"/>
  <c r="AQ93" i="1"/>
  <c r="AN180" i="1"/>
  <c r="AM158" i="1"/>
  <c r="AM171" i="1" s="1"/>
  <c r="AL174" i="1"/>
  <c r="AK197" i="1"/>
  <c r="AA18" i="27"/>
  <c r="AA4" i="26"/>
  <c r="AS33" i="1" s="1"/>
  <c r="Z12" i="26"/>
  <c r="Z134" i="26" s="1"/>
  <c r="X93" i="26"/>
  <c r="X136" i="26" s="1"/>
  <c r="Z19" i="27"/>
  <c r="AA19" i="27" s="1"/>
  <c r="AC17" i="27"/>
  <c r="W8" i="26"/>
  <c r="AX173" i="1"/>
  <c r="X7" i="26"/>
  <c r="AN175" i="1"/>
  <c r="AT154" i="1"/>
  <c r="AU153" i="1"/>
  <c r="AL36" i="1"/>
  <c r="Y20" i="27"/>
  <c r="Y6" i="26"/>
  <c r="AQ35" i="1" s="1"/>
  <c r="X21" i="27"/>
  <c r="AJ36" i="1"/>
  <c r="AJ27" i="1"/>
  <c r="AB18" i="27"/>
  <c r="AO29" i="1"/>
  <c r="AN106" i="1"/>
  <c r="AN110" i="1"/>
  <c r="Z5" i="26"/>
  <c r="AR34" i="1" s="1"/>
  <c r="AN29" i="1"/>
  <c r="Y41" i="26"/>
  <c r="AK27" i="1"/>
  <c r="AK36" i="1"/>
  <c r="AB15" i="27"/>
  <c r="AC6" i="27"/>
  <c r="AC13" i="27" s="1"/>
  <c r="AC5" i="27"/>
  <c r="AC12" i="27" s="1"/>
  <c r="AC4" i="27"/>
  <c r="AC11" i="27" s="1"/>
  <c r="AC8" i="27"/>
  <c r="AC15" i="27" s="1"/>
  <c r="AC7" i="27"/>
  <c r="AC14" i="27" s="1"/>
  <c r="AD3" i="27"/>
  <c r="D13" i="25"/>
  <c r="AI139" i="1"/>
  <c r="AI141" i="1" s="1"/>
  <c r="X189" i="1"/>
  <c r="C13" i="20"/>
  <c r="BR193" i="1" l="1"/>
  <c r="BR194" i="1" s="1"/>
  <c r="BT163" i="1"/>
  <c r="BS166" i="1"/>
  <c r="AQ104" i="1"/>
  <c r="AQ107" i="1" s="1"/>
  <c r="AT77" i="1"/>
  <c r="AS79" i="1"/>
  <c r="BS147" i="1"/>
  <c r="BT146" i="1"/>
  <c r="AR103" i="1"/>
  <c r="AS100" i="1"/>
  <c r="AS87" i="1"/>
  <c r="AS88" i="1" s="1"/>
  <c r="AT83" i="1"/>
  <c r="AS94" i="1"/>
  <c r="AR96" i="1"/>
  <c r="AS76" i="1"/>
  <c r="AS89" i="1"/>
  <c r="AR93" i="1"/>
  <c r="AM174" i="1"/>
  <c r="AL197" i="1"/>
  <c r="AO180" i="1"/>
  <c r="AN158" i="1"/>
  <c r="AN171" i="1" s="1"/>
  <c r="AO54" i="1"/>
  <c r="AC18" i="27"/>
  <c r="Z20" i="27"/>
  <c r="AN31" i="1" s="1"/>
  <c r="AA12" i="26"/>
  <c r="AA134" i="26" s="1"/>
  <c r="Y93" i="26"/>
  <c r="Y136" i="26" s="1"/>
  <c r="Z41" i="26"/>
  <c r="Z135" i="26" s="1"/>
  <c r="AB19" i="27"/>
  <c r="AC19" i="27" s="1"/>
  <c r="AL32" i="1"/>
  <c r="AY173" i="1"/>
  <c r="X8" i="26"/>
  <c r="AM31" i="1"/>
  <c r="Y21" i="27"/>
  <c r="Y8" i="26" s="1"/>
  <c r="AL27" i="1"/>
  <c r="AO175" i="1"/>
  <c r="AU154" i="1"/>
  <c r="AV153" i="1"/>
  <c r="Y7" i="26"/>
  <c r="AA20" i="27"/>
  <c r="AA5" i="26"/>
  <c r="AS34" i="1" s="1"/>
  <c r="AB5" i="26"/>
  <c r="AT34" i="1" s="1"/>
  <c r="Z6" i="26"/>
  <c r="AR35" i="1" s="1"/>
  <c r="AN30" i="1"/>
  <c r="AN161" i="1" s="1"/>
  <c r="AO106" i="1"/>
  <c r="AO110" i="1"/>
  <c r="AP29" i="1"/>
  <c r="AC5" i="26"/>
  <c r="AU34" i="1" s="1"/>
  <c r="AP28" i="1"/>
  <c r="AB4" i="26"/>
  <c r="AT33" i="1" s="1"/>
  <c r="AO30" i="1"/>
  <c r="AA6" i="26"/>
  <c r="AS35" i="1" s="1"/>
  <c r="Y135" i="26"/>
  <c r="AD5" i="27"/>
  <c r="AD12" i="27" s="1"/>
  <c r="AD6" i="27"/>
  <c r="AD13" i="27" s="1"/>
  <c r="AD7" i="27"/>
  <c r="AD14" i="27" s="1"/>
  <c r="AD8" i="27"/>
  <c r="AD15" i="27" s="1"/>
  <c r="AD4" i="27"/>
  <c r="AD11" i="27" s="1"/>
  <c r="AE3" i="27"/>
  <c r="E13" i="25"/>
  <c r="AJ139" i="1"/>
  <c r="AJ141" i="1" s="1"/>
  <c r="BS193" i="1" l="1"/>
  <c r="BS194" i="1" s="1"/>
  <c r="AO161" i="1"/>
  <c r="BU163" i="1"/>
  <c r="BT166" i="1"/>
  <c r="AR104" i="1"/>
  <c r="AR107" i="1" s="1"/>
  <c r="AU77" i="1"/>
  <c r="AT79" i="1"/>
  <c r="BT147" i="1"/>
  <c r="BU146" i="1"/>
  <c r="AT76" i="1"/>
  <c r="AT94" i="1"/>
  <c r="AS96" i="1"/>
  <c r="AT87" i="1"/>
  <c r="AT88" i="1" s="1"/>
  <c r="AU83" i="1"/>
  <c r="AS103" i="1"/>
  <c r="AT100" i="1"/>
  <c r="AT89" i="1"/>
  <c r="AS93" i="1"/>
  <c r="AP180" i="1"/>
  <c r="AO158" i="1"/>
  <c r="AO171" i="1" s="1"/>
  <c r="AN174" i="1"/>
  <c r="AM197" i="1"/>
  <c r="AP54" i="1"/>
  <c r="Z7" i="26"/>
  <c r="AD17" i="27"/>
  <c r="Z93" i="26"/>
  <c r="Z136" i="26" s="1"/>
  <c r="AA41" i="26"/>
  <c r="AA135" i="26" s="1"/>
  <c r="AM32" i="1"/>
  <c r="AB20" i="27"/>
  <c r="AC20" i="27" s="1"/>
  <c r="Z21" i="27"/>
  <c r="AN32" i="1" s="1"/>
  <c r="AZ173" i="1"/>
  <c r="AP175" i="1"/>
  <c r="AW153" i="1"/>
  <c r="AV154" i="1"/>
  <c r="AD18" i="27"/>
  <c r="AB41" i="26"/>
  <c r="AC41" i="26"/>
  <c r="AC135" i="26" s="1"/>
  <c r="AN27" i="1"/>
  <c r="AA93" i="26"/>
  <c r="AQ29" i="1"/>
  <c r="AP106" i="1"/>
  <c r="AP110" i="1"/>
  <c r="AP30" i="1"/>
  <c r="AP161" i="1" s="1"/>
  <c r="AB6" i="26"/>
  <c r="AT35" i="1" s="1"/>
  <c r="AB12" i="26"/>
  <c r="AM36" i="1"/>
  <c r="AM27" i="1"/>
  <c r="AA7" i="26"/>
  <c r="AO31" i="1"/>
  <c r="AQ28" i="1"/>
  <c r="AC4" i="26"/>
  <c r="AU33" i="1" s="1"/>
  <c r="AE5" i="27"/>
  <c r="AE12" i="27" s="1"/>
  <c r="AE7" i="27"/>
  <c r="AE14" i="27" s="1"/>
  <c r="AE8" i="27"/>
  <c r="AE6" i="27"/>
  <c r="AE13" i="27" s="1"/>
  <c r="AE4" i="27"/>
  <c r="AE11" i="27" s="1"/>
  <c r="AF3" i="27"/>
  <c r="D28" i="25"/>
  <c r="F13" i="25"/>
  <c r="AK139" i="1"/>
  <c r="AK141" i="1" s="1"/>
  <c r="BT193" i="1" l="1"/>
  <c r="BT194" i="1" s="1"/>
  <c r="BV163" i="1"/>
  <c r="BU166" i="1"/>
  <c r="AS104" i="1"/>
  <c r="AS107" i="1" s="1"/>
  <c r="AV77" i="1"/>
  <c r="AU79" i="1"/>
  <c r="BU147" i="1"/>
  <c r="BV146" i="1"/>
  <c r="AT103" i="1"/>
  <c r="AU100" i="1"/>
  <c r="AU87" i="1"/>
  <c r="AU88" i="1" s="1"/>
  <c r="AV83" i="1"/>
  <c r="AU94" i="1"/>
  <c r="AT96" i="1"/>
  <c r="AU76" i="1"/>
  <c r="AU89" i="1"/>
  <c r="AT93" i="1"/>
  <c r="AO174" i="1"/>
  <c r="AN197" i="1"/>
  <c r="AQ180" i="1"/>
  <c r="AP158" i="1"/>
  <c r="AP171" i="1" s="1"/>
  <c r="AQ54" i="1"/>
  <c r="AB93" i="26"/>
  <c r="Z8" i="26"/>
  <c r="AA21" i="27"/>
  <c r="BA173" i="1"/>
  <c r="AQ175" i="1"/>
  <c r="AX153" i="1"/>
  <c r="AW154" i="1"/>
  <c r="AD19" i="27"/>
  <c r="AD20" i="27" s="1"/>
  <c r="AD5" i="26"/>
  <c r="AV34" i="1" s="1"/>
  <c r="AB135" i="26"/>
  <c r="AE15" i="27"/>
  <c r="AE17" i="27"/>
  <c r="AA136" i="26"/>
  <c r="AR29" i="1"/>
  <c r="AN36" i="1"/>
  <c r="AQ106" i="1"/>
  <c r="AQ110" i="1"/>
  <c r="AO27" i="1"/>
  <c r="AC6" i="26"/>
  <c r="AU35" i="1" s="1"/>
  <c r="AQ30" i="1"/>
  <c r="AQ161" i="1" s="1"/>
  <c r="AQ31" i="1"/>
  <c r="AC7" i="26"/>
  <c r="AB134" i="26"/>
  <c r="AD4" i="26"/>
  <c r="AV33" i="1" s="1"/>
  <c r="AR28" i="1"/>
  <c r="AB7" i="26"/>
  <c r="AP31" i="1"/>
  <c r="AB136" i="26"/>
  <c r="AO36" i="1"/>
  <c r="AC12" i="26"/>
  <c r="AR54" i="1"/>
  <c r="AF4" i="27"/>
  <c r="AF11" i="27" s="1"/>
  <c r="AF8" i="27"/>
  <c r="AF5" i="27"/>
  <c r="AF12" i="27" s="1"/>
  <c r="AF7" i="27"/>
  <c r="AF14" i="27" s="1"/>
  <c r="AF6" i="27"/>
  <c r="AF13" i="27" s="1"/>
  <c r="AG3" i="27"/>
  <c r="AL139" i="1"/>
  <c r="AL141" i="1" s="1"/>
  <c r="E28" i="25"/>
  <c r="C26" i="20"/>
  <c r="G13" i="25"/>
  <c r="BU193" i="1" l="1"/>
  <c r="BU194" i="1" s="1"/>
  <c r="BW163" i="1"/>
  <c r="BV166" i="1"/>
  <c r="AT104" i="1"/>
  <c r="AT107" i="1" s="1"/>
  <c r="AW77" i="1"/>
  <c r="AV79" i="1"/>
  <c r="BW146" i="1"/>
  <c r="BV147" i="1"/>
  <c r="AV94" i="1"/>
  <c r="AU96" i="1"/>
  <c r="AV87" i="1"/>
  <c r="AV88" i="1" s="1"/>
  <c r="AW83" i="1"/>
  <c r="AU103" i="1"/>
  <c r="AV100" i="1"/>
  <c r="AV76" i="1"/>
  <c r="AV89" i="1"/>
  <c r="AU93" i="1"/>
  <c r="AP174" i="1"/>
  <c r="AO197" i="1"/>
  <c r="AR180" i="1"/>
  <c r="AQ158" i="1"/>
  <c r="AQ171" i="1" s="1"/>
  <c r="AD41" i="26"/>
  <c r="AD135" i="26" s="1"/>
  <c r="AC93" i="26"/>
  <c r="AC136" i="26" s="1"/>
  <c r="AE18" i="27"/>
  <c r="AE19" i="27" s="1"/>
  <c r="AO32" i="1"/>
  <c r="AB21" i="27"/>
  <c r="AA8" i="26"/>
  <c r="BB173" i="1"/>
  <c r="AR175" i="1"/>
  <c r="AY153" i="1"/>
  <c r="AX154" i="1"/>
  <c r="AF17" i="27"/>
  <c r="AR30" i="1"/>
  <c r="AR161" i="1" s="1"/>
  <c r="AD6" i="26"/>
  <c r="AV35" i="1" s="1"/>
  <c r="AR106" i="1"/>
  <c r="AR110" i="1"/>
  <c r="AS28" i="1"/>
  <c r="AE4" i="26"/>
  <c r="AW33" i="1" s="1"/>
  <c r="AP36" i="1"/>
  <c r="AP27" i="1"/>
  <c r="AC134" i="26"/>
  <c r="AD12" i="26"/>
  <c r="AG4" i="27"/>
  <c r="AG11" i="27" s="1"/>
  <c r="AG8" i="27"/>
  <c r="AG5" i="27"/>
  <c r="AG12" i="27" s="1"/>
  <c r="AG7" i="27"/>
  <c r="AG14" i="27" s="1"/>
  <c r="AG6" i="27"/>
  <c r="AG13" i="27" s="1"/>
  <c r="AF15" i="27"/>
  <c r="AH3" i="27"/>
  <c r="AM139" i="1"/>
  <c r="AM141" i="1" s="1"/>
  <c r="F28" i="25"/>
  <c r="H13" i="25"/>
  <c r="D13" i="20"/>
  <c r="E13" i="20" s="1"/>
  <c r="BV193" i="1" l="1"/>
  <c r="BV194" i="1" s="1"/>
  <c r="BX163" i="1"/>
  <c r="BW166" i="1"/>
  <c r="AU104" i="1"/>
  <c r="AU107" i="1" s="1"/>
  <c r="AX77" i="1"/>
  <c r="AW79" i="1"/>
  <c r="BW147" i="1"/>
  <c r="BX146" i="1"/>
  <c r="AW76" i="1"/>
  <c r="AV103" i="1"/>
  <c r="AW100" i="1"/>
  <c r="AW87" i="1"/>
  <c r="AW88" i="1" s="1"/>
  <c r="AX83" i="1"/>
  <c r="AW89" i="1"/>
  <c r="AV93" i="1"/>
  <c r="AW94" i="1"/>
  <c r="AV96" i="1"/>
  <c r="AS180" i="1"/>
  <c r="AR158" i="1"/>
  <c r="AR171" i="1" s="1"/>
  <c r="AQ174" i="1"/>
  <c r="AP197" i="1"/>
  <c r="AS54" i="1"/>
  <c r="AD93" i="26"/>
  <c r="AS30" i="1"/>
  <c r="AE20" i="27"/>
  <c r="AS31" i="1" s="1"/>
  <c r="AE6" i="26"/>
  <c r="AW35" i="1" s="1"/>
  <c r="AG17" i="27"/>
  <c r="AE5" i="26"/>
  <c r="AW34" i="1" s="1"/>
  <c r="AS29" i="1"/>
  <c r="AP32" i="1"/>
  <c r="AB8" i="26"/>
  <c r="AC21" i="27"/>
  <c r="BC173" i="1"/>
  <c r="AS175" i="1"/>
  <c r="AY154" i="1"/>
  <c r="AZ153" i="1"/>
  <c r="AF18" i="27"/>
  <c r="AD136" i="26"/>
  <c r="AD7" i="26"/>
  <c r="AR31" i="1"/>
  <c r="AS106" i="1"/>
  <c r="AS110" i="1"/>
  <c r="AQ27" i="1"/>
  <c r="AF4" i="26"/>
  <c r="AX33" i="1" s="1"/>
  <c r="AT28" i="1"/>
  <c r="AD134" i="26"/>
  <c r="AQ36" i="1"/>
  <c r="AG15" i="27"/>
  <c r="AE12" i="26"/>
  <c r="AH7" i="27"/>
  <c r="AH14" i="27" s="1"/>
  <c r="AH4" i="27"/>
  <c r="AH11" i="27" s="1"/>
  <c r="AH8" i="27"/>
  <c r="AH15" i="27" s="1"/>
  <c r="AH6" i="27"/>
  <c r="AH13" i="27" s="1"/>
  <c r="AH5" i="27"/>
  <c r="AH12" i="27" s="1"/>
  <c r="AI3" i="27"/>
  <c r="AN139" i="1"/>
  <c r="AN141" i="1" s="1"/>
  <c r="G28" i="25"/>
  <c r="I13" i="25"/>
  <c r="BW193" i="1" l="1"/>
  <c r="BW194" i="1" s="1"/>
  <c r="AS161" i="1"/>
  <c r="BY163" i="1"/>
  <c r="BX166" i="1"/>
  <c r="AV104" i="1"/>
  <c r="AV107" i="1" s="1"/>
  <c r="AY77" i="1"/>
  <c r="AX79" i="1"/>
  <c r="BY146" i="1"/>
  <c r="BX147" i="1"/>
  <c r="AX89" i="1"/>
  <c r="AW93" i="1"/>
  <c r="AX87" i="1"/>
  <c r="AX88" i="1" s="1"/>
  <c r="AY83" i="1"/>
  <c r="AW103" i="1"/>
  <c r="AX100" i="1"/>
  <c r="AX76" i="1"/>
  <c r="AX94" i="1"/>
  <c r="AW96" i="1"/>
  <c r="AR174" i="1"/>
  <c r="AQ197" i="1"/>
  <c r="AT180" i="1"/>
  <c r="AS158" i="1"/>
  <c r="AS171" i="1" s="1"/>
  <c r="AT54" i="1"/>
  <c r="AE7" i="26"/>
  <c r="AE41" i="26"/>
  <c r="AE135" i="26" s="1"/>
  <c r="AE93" i="26"/>
  <c r="AE136" i="26" s="1"/>
  <c r="AH17" i="27"/>
  <c r="AV28" i="1" s="1"/>
  <c r="AC8" i="26"/>
  <c r="AQ32" i="1"/>
  <c r="AD21" i="27"/>
  <c r="BD173" i="1"/>
  <c r="AT175" i="1"/>
  <c r="BA153" i="1"/>
  <c r="AZ154" i="1"/>
  <c r="AG18" i="27"/>
  <c r="AH18" i="27" s="1"/>
  <c r="AT29" i="1"/>
  <c r="AF5" i="26"/>
  <c r="AX34" i="1" s="1"/>
  <c r="AF19" i="27"/>
  <c r="AR27" i="1"/>
  <c r="AT106" i="1"/>
  <c r="AT110" i="1"/>
  <c r="AR36" i="1"/>
  <c r="AF12" i="26"/>
  <c r="AU28" i="1"/>
  <c r="AG4" i="26"/>
  <c r="AY33" i="1" s="1"/>
  <c r="AE134" i="26"/>
  <c r="AI4" i="27"/>
  <c r="AI11" i="27" s="1"/>
  <c r="AI7" i="27"/>
  <c r="AI14" i="27" s="1"/>
  <c r="AI6" i="27"/>
  <c r="AI13" i="27" s="1"/>
  <c r="AI5" i="27"/>
  <c r="AI12" i="27" s="1"/>
  <c r="AI8" i="27"/>
  <c r="AJ3" i="27"/>
  <c r="AO139" i="1"/>
  <c r="AO141" i="1" s="1"/>
  <c r="H28" i="25"/>
  <c r="D26" i="20"/>
  <c r="J13" i="25"/>
  <c r="AC137" i="1"/>
  <c r="BX193" i="1" l="1"/>
  <c r="BX194" i="1" s="1"/>
  <c r="BZ163" i="1"/>
  <c r="BY166" i="1"/>
  <c r="AW104" i="1"/>
  <c r="AW107" i="1" s="1"/>
  <c r="AZ77" i="1"/>
  <c r="AY79" i="1"/>
  <c r="BY147" i="1"/>
  <c r="BZ146" i="1"/>
  <c r="AY76" i="1"/>
  <c r="AY87" i="1"/>
  <c r="AY88" i="1" s="1"/>
  <c r="AZ83" i="1"/>
  <c r="AX103" i="1"/>
  <c r="AY100" i="1"/>
  <c r="AY94" i="1"/>
  <c r="AX96" i="1"/>
  <c r="AY89" i="1"/>
  <c r="AX93" i="1"/>
  <c r="AS174" i="1"/>
  <c r="AR197" i="1"/>
  <c r="AU180" i="1"/>
  <c r="AT158" i="1"/>
  <c r="AT171" i="1" s="1"/>
  <c r="AU54" i="1"/>
  <c r="AH4" i="26"/>
  <c r="AZ33" i="1" s="1"/>
  <c r="AG12" i="26"/>
  <c r="AG134" i="26" s="1"/>
  <c r="AF41" i="26"/>
  <c r="AF135" i="26" s="1"/>
  <c r="AI17" i="27"/>
  <c r="AI4" i="26" s="1"/>
  <c r="BA33" i="1" s="1"/>
  <c r="AI18" i="27"/>
  <c r="AW29" i="1" s="1"/>
  <c r="AD8" i="26"/>
  <c r="AR32" i="1"/>
  <c r="AE21" i="27"/>
  <c r="BE173" i="1"/>
  <c r="AU175" i="1"/>
  <c r="BB153" i="1"/>
  <c r="BA154" i="1"/>
  <c r="AU29" i="1"/>
  <c r="AG19" i="27"/>
  <c r="AT30" i="1"/>
  <c r="AT161" i="1" s="1"/>
  <c r="AF6" i="26"/>
  <c r="AX35" i="1" s="1"/>
  <c r="AF20" i="27"/>
  <c r="AG5" i="26"/>
  <c r="AY34" i="1" s="1"/>
  <c r="AH12" i="26"/>
  <c r="AH134" i="26" s="1"/>
  <c r="AU106" i="1"/>
  <c r="AU110" i="1"/>
  <c r="AV29" i="1"/>
  <c r="AH5" i="26"/>
  <c r="AZ34" i="1" s="1"/>
  <c r="AS36" i="1"/>
  <c r="AS27" i="1"/>
  <c r="AF134" i="26"/>
  <c r="AI15" i="27"/>
  <c r="AJ6" i="27"/>
  <c r="AJ13" i="27" s="1"/>
  <c r="AJ7" i="27"/>
  <c r="AJ14" i="27" s="1"/>
  <c r="AJ4" i="27"/>
  <c r="AJ11" i="27" s="1"/>
  <c r="AJ5" i="27"/>
  <c r="AJ12" i="27" s="1"/>
  <c r="AJ8" i="27"/>
  <c r="AK3" i="27"/>
  <c r="AP139" i="1"/>
  <c r="AP141" i="1" s="1"/>
  <c r="I28" i="25"/>
  <c r="K13" i="25"/>
  <c r="F13" i="20"/>
  <c r="G13" i="20" s="1"/>
  <c r="E26" i="20"/>
  <c r="AD137" i="1"/>
  <c r="BY193" i="1" l="1"/>
  <c r="BY194" i="1" s="1"/>
  <c r="CA163" i="1"/>
  <c r="BZ166" i="1"/>
  <c r="BA77" i="1"/>
  <c r="AZ79" i="1"/>
  <c r="AX104" i="1"/>
  <c r="AX107" i="1" s="1"/>
  <c r="CA146" i="1"/>
  <c r="BZ147" i="1"/>
  <c r="AZ94" i="1"/>
  <c r="AY96" i="1"/>
  <c r="AY103" i="1"/>
  <c r="AZ100" i="1"/>
  <c r="AZ87" i="1"/>
  <c r="AZ88" i="1" s="1"/>
  <c r="BA83" i="1"/>
  <c r="AZ76" i="1"/>
  <c r="AZ89" i="1"/>
  <c r="AY93" i="1"/>
  <c r="AV180" i="1"/>
  <c r="AU158" i="1"/>
  <c r="AU171" i="1" s="1"/>
  <c r="AT174" i="1"/>
  <c r="AS197" i="1"/>
  <c r="AV54" i="1"/>
  <c r="AJ17" i="27"/>
  <c r="AJ18" i="27"/>
  <c r="AX29" i="1" s="1"/>
  <c r="AW28" i="1"/>
  <c r="AI12" i="26"/>
  <c r="AI134" i="26" s="1"/>
  <c r="AG41" i="26"/>
  <c r="AG135" i="26" s="1"/>
  <c r="AF93" i="26"/>
  <c r="AF136" i="26" s="1"/>
  <c r="AS32" i="1"/>
  <c r="AE8" i="26"/>
  <c r="BF173" i="1"/>
  <c r="AV175" i="1"/>
  <c r="BB154" i="1"/>
  <c r="BC153" i="1"/>
  <c r="AG20" i="27"/>
  <c r="AF21" i="27"/>
  <c r="AT31" i="1"/>
  <c r="AF7" i="26"/>
  <c r="AT36" i="1"/>
  <c r="AG6" i="26"/>
  <c r="AY35" i="1" s="1"/>
  <c r="AU30" i="1"/>
  <c r="AU161" i="1" s="1"/>
  <c r="AH19" i="27"/>
  <c r="AI19" i="27" s="1"/>
  <c r="AK17" i="27"/>
  <c r="AI5" i="26"/>
  <c r="BA34" i="1" s="1"/>
  <c r="AV106" i="1"/>
  <c r="AV110" i="1"/>
  <c r="AH41" i="26"/>
  <c r="AJ4" i="26"/>
  <c r="BB33" i="1" s="1"/>
  <c r="AX28" i="1"/>
  <c r="AJ15" i="27"/>
  <c r="AK6" i="27"/>
  <c r="AK13" i="27" s="1"/>
  <c r="AK8" i="27"/>
  <c r="AK4" i="27"/>
  <c r="AK11" i="27" s="1"/>
  <c r="AK7" i="27"/>
  <c r="AK14" i="27" s="1"/>
  <c r="AK5" i="27"/>
  <c r="AK12" i="27" s="1"/>
  <c r="AL3" i="27"/>
  <c r="AQ139" i="1"/>
  <c r="AQ141" i="1" s="1"/>
  <c r="J28" i="25"/>
  <c r="L13" i="25"/>
  <c r="AE137" i="1"/>
  <c r="BZ193" i="1" l="1"/>
  <c r="BZ194" i="1" s="1"/>
  <c r="CB163" i="1"/>
  <c r="CA166" i="1"/>
  <c r="AY104" i="1"/>
  <c r="AY107" i="1" s="1"/>
  <c r="BB77" i="1"/>
  <c r="BA79" i="1"/>
  <c r="CA147" i="1"/>
  <c r="CB146" i="1"/>
  <c r="BA76" i="1"/>
  <c r="BA87" i="1"/>
  <c r="BA88" i="1" s="1"/>
  <c r="BB83" i="1"/>
  <c r="AZ103" i="1"/>
  <c r="BA100" i="1"/>
  <c r="BA89" i="1"/>
  <c r="AZ93" i="1"/>
  <c r="BA94" i="1"/>
  <c r="AZ96" i="1"/>
  <c r="AW180" i="1"/>
  <c r="AV158" i="1"/>
  <c r="AV171" i="1" s="1"/>
  <c r="AU174" i="1"/>
  <c r="AT197" i="1"/>
  <c r="AW54" i="1"/>
  <c r="AJ5" i="26"/>
  <c r="BB34" i="1" s="1"/>
  <c r="AJ12" i="26"/>
  <c r="AI41" i="26"/>
  <c r="AG93" i="26"/>
  <c r="AG136" i="26" s="1"/>
  <c r="AK18" i="27"/>
  <c r="AY29" i="1" s="1"/>
  <c r="BG173" i="1"/>
  <c r="AW175" i="1"/>
  <c r="BD153" i="1"/>
  <c r="BC154" i="1"/>
  <c r="AH20" i="27"/>
  <c r="AV31" i="1" s="1"/>
  <c r="AJ19" i="27"/>
  <c r="AK19" i="27" s="1"/>
  <c r="AT27" i="1"/>
  <c r="AV30" i="1"/>
  <c r="AV161" i="1" s="1"/>
  <c r="AH6" i="26"/>
  <c r="AZ35" i="1" s="1"/>
  <c r="AG21" i="27"/>
  <c r="AF8" i="26"/>
  <c r="AT32" i="1"/>
  <c r="AU27" i="1"/>
  <c r="AG7" i="26"/>
  <c r="AU31" i="1"/>
  <c r="AI6" i="26"/>
  <c r="BA35" i="1" s="1"/>
  <c r="AW30" i="1"/>
  <c r="AW106" i="1"/>
  <c r="AW110" i="1"/>
  <c r="AY28" i="1"/>
  <c r="AK4" i="26"/>
  <c r="BC33" i="1" s="1"/>
  <c r="AH135" i="26"/>
  <c r="AI135" i="26"/>
  <c r="AK15" i="27"/>
  <c r="AJ41" i="26"/>
  <c r="AJ135" i="26" s="1"/>
  <c r="AJ134" i="26"/>
  <c r="AL5" i="27"/>
  <c r="AL12" i="27" s="1"/>
  <c r="AL6" i="27"/>
  <c r="AL13" i="27" s="1"/>
  <c r="AL8" i="27"/>
  <c r="AL17" i="27" s="1"/>
  <c r="AL4" i="27"/>
  <c r="AL11" i="27" s="1"/>
  <c r="AL7" i="27"/>
  <c r="AL14" i="27" s="1"/>
  <c r="AM3" i="27"/>
  <c r="AR139" i="1"/>
  <c r="AR141" i="1" s="1"/>
  <c r="M13" i="25"/>
  <c r="K28" i="25"/>
  <c r="F26" i="20"/>
  <c r="AF137" i="1"/>
  <c r="AC112" i="1"/>
  <c r="CA193" i="1" l="1"/>
  <c r="CA194" i="1" s="1"/>
  <c r="AW161" i="1"/>
  <c r="CC163" i="1"/>
  <c r="CB166" i="1"/>
  <c r="AZ104" i="1"/>
  <c r="AZ107" i="1" s="1"/>
  <c r="BC77" i="1"/>
  <c r="BB79" i="1"/>
  <c r="CB147" i="1"/>
  <c r="CC146" i="1"/>
  <c r="BB89" i="1"/>
  <c r="BA93" i="1"/>
  <c r="BB87" i="1"/>
  <c r="BB88" i="1" s="1"/>
  <c r="BC83" i="1"/>
  <c r="BA103" i="1"/>
  <c r="BB100" i="1"/>
  <c r="BB76" i="1"/>
  <c r="BB94" i="1"/>
  <c r="BA96" i="1"/>
  <c r="AV174" i="1"/>
  <c r="AU197" i="1"/>
  <c r="AX180" i="1"/>
  <c r="AW158" i="1"/>
  <c r="AW171" i="1" s="1"/>
  <c r="AX54" i="1"/>
  <c r="AH93" i="26"/>
  <c r="AK5" i="26"/>
  <c r="BC34" i="1" s="1"/>
  <c r="BH173" i="1"/>
  <c r="AI20" i="27"/>
  <c r="AW31" i="1" s="1"/>
  <c r="AH21" i="27"/>
  <c r="AH7" i="26"/>
  <c r="AX175" i="1"/>
  <c r="BD154" i="1"/>
  <c r="BE153" i="1"/>
  <c r="AU36" i="1"/>
  <c r="AU32" i="1"/>
  <c r="AG8" i="26"/>
  <c r="AM17" i="27"/>
  <c r="AH136" i="26"/>
  <c r="AV27" i="1"/>
  <c r="AL15" i="27"/>
  <c r="AL18" i="27"/>
  <c r="AL19" i="27"/>
  <c r="AX30" i="1"/>
  <c r="AX161" i="1" s="1"/>
  <c r="AJ6" i="26"/>
  <c r="BB35" i="1" s="1"/>
  <c r="AI93" i="26"/>
  <c r="AX106" i="1"/>
  <c r="AX110" i="1"/>
  <c r="AL4" i="26"/>
  <c r="BD33" i="1" s="1"/>
  <c r="AZ28" i="1"/>
  <c r="AK6" i="26"/>
  <c r="BC35" i="1" s="1"/>
  <c r="AY30" i="1"/>
  <c r="AK12" i="26"/>
  <c r="AS139" i="1"/>
  <c r="AS141" i="1" s="1"/>
  <c r="AM5" i="27"/>
  <c r="AM12" i="27" s="1"/>
  <c r="AM6" i="27"/>
  <c r="AM13" i="27" s="1"/>
  <c r="AM8" i="27"/>
  <c r="AM7" i="27"/>
  <c r="AM14" i="27" s="1"/>
  <c r="AM4" i="27"/>
  <c r="AM11" i="27" s="1"/>
  <c r="AN3" i="27"/>
  <c r="L28" i="25"/>
  <c r="G26" i="20"/>
  <c r="N13" i="25"/>
  <c r="H13" i="20"/>
  <c r="I13" i="20" s="1"/>
  <c r="AG137" i="1"/>
  <c r="AD112" i="1"/>
  <c r="AC113" i="1"/>
  <c r="AC114" i="1" s="1"/>
  <c r="CB193" i="1" l="1"/>
  <c r="CB194" i="1" s="1"/>
  <c r="AY161" i="1"/>
  <c r="CD163" i="1"/>
  <c r="CC166" i="1"/>
  <c r="BA104" i="1"/>
  <c r="BA107" i="1" s="1"/>
  <c r="BD77" i="1"/>
  <c r="BC79" i="1"/>
  <c r="CC147" i="1"/>
  <c r="CD146" i="1"/>
  <c r="BB103" i="1"/>
  <c r="BC100" i="1"/>
  <c r="BC76" i="1"/>
  <c r="BC87" i="1"/>
  <c r="BC88" i="1" s="1"/>
  <c r="BD83" i="1"/>
  <c r="BC94" i="1"/>
  <c r="BB96" i="1"/>
  <c r="BC89" i="1"/>
  <c r="BB93" i="1"/>
  <c r="AY180" i="1"/>
  <c r="AX158" i="1"/>
  <c r="AX171" i="1" s="1"/>
  <c r="AW174" i="1"/>
  <c r="AV197" i="1"/>
  <c r="AY54" i="1"/>
  <c r="AJ93" i="26"/>
  <c r="AK41" i="26"/>
  <c r="AK135" i="26" s="1"/>
  <c r="AV32" i="1"/>
  <c r="AH8" i="26"/>
  <c r="AN17" i="27"/>
  <c r="BI173" i="1"/>
  <c r="AI21" i="27"/>
  <c r="AI7" i="26"/>
  <c r="AJ20" i="27"/>
  <c r="AK20" i="27" s="1"/>
  <c r="AL20" i="27" s="1"/>
  <c r="AY175" i="1"/>
  <c r="BF153" i="1"/>
  <c r="BE154" i="1"/>
  <c r="AV36" i="1"/>
  <c r="AM18" i="27"/>
  <c r="AM19" i="27" s="1"/>
  <c r="AZ29" i="1"/>
  <c r="AL5" i="26"/>
  <c r="BD34" i="1" s="1"/>
  <c r="AI136" i="26"/>
  <c r="AX27" i="1"/>
  <c r="AJ136" i="26"/>
  <c r="AY106" i="1"/>
  <c r="AY110" i="1"/>
  <c r="BA28" i="1"/>
  <c r="AM4" i="26"/>
  <c r="BE33" i="1" s="1"/>
  <c r="AL12" i="26"/>
  <c r="AK134" i="26"/>
  <c r="AK93" i="26"/>
  <c r="AZ30" i="1"/>
  <c r="AL6" i="26"/>
  <c r="BD35" i="1" s="1"/>
  <c r="AT139" i="1"/>
  <c r="AT141" i="1" s="1"/>
  <c r="AN4" i="27"/>
  <c r="AN11" i="27" s="1"/>
  <c r="AN8" i="27"/>
  <c r="AN5" i="27"/>
  <c r="AN12" i="27" s="1"/>
  <c r="AN6" i="27"/>
  <c r="AN13" i="27" s="1"/>
  <c r="AN7" i="27"/>
  <c r="AN14" i="27" s="1"/>
  <c r="AM15" i="27"/>
  <c r="AO3" i="27"/>
  <c r="M28" i="25"/>
  <c r="AH137" i="1"/>
  <c r="AE112" i="1"/>
  <c r="AD113" i="1"/>
  <c r="AD114" i="1" s="1"/>
  <c r="CC193" i="1" l="1"/>
  <c r="CC194" i="1" s="1"/>
  <c r="AZ161" i="1"/>
  <c r="CE163" i="1"/>
  <c r="CD166" i="1"/>
  <c r="BB104" i="1"/>
  <c r="BB107" i="1" s="1"/>
  <c r="BE77" i="1"/>
  <c r="BD79" i="1"/>
  <c r="CD147" i="1"/>
  <c r="CE146" i="1"/>
  <c r="BD94" i="1"/>
  <c r="BC96" i="1"/>
  <c r="BD87" i="1"/>
  <c r="BD88" i="1" s="1"/>
  <c r="BE83" i="1"/>
  <c r="BD76" i="1"/>
  <c r="BC103" i="1"/>
  <c r="BD100" i="1"/>
  <c r="BD89" i="1"/>
  <c r="BC93" i="1"/>
  <c r="AZ180" i="1"/>
  <c r="AY158" i="1"/>
  <c r="AY171" i="1" s="1"/>
  <c r="AX174" i="1"/>
  <c r="AW197" i="1"/>
  <c r="AZ54" i="1"/>
  <c r="AL41" i="26"/>
  <c r="AL135" i="26" s="1"/>
  <c r="AJ7" i="26"/>
  <c r="AW32" i="1"/>
  <c r="AJ21" i="27"/>
  <c r="AX32" i="1" s="1"/>
  <c r="AO17" i="27"/>
  <c r="AI8" i="26"/>
  <c r="BJ173" i="1"/>
  <c r="AX31" i="1"/>
  <c r="AZ175" i="1"/>
  <c r="BG153" i="1"/>
  <c r="BF154" i="1"/>
  <c r="BA30" i="1"/>
  <c r="AM6" i="26"/>
  <c r="BE35" i="1" s="1"/>
  <c r="AN18" i="27"/>
  <c r="AM5" i="26"/>
  <c r="BE34" i="1" s="1"/>
  <c r="BA29" i="1"/>
  <c r="AM20" i="27"/>
  <c r="AM7" i="26" s="1"/>
  <c r="AL7" i="26"/>
  <c r="AZ31" i="1"/>
  <c r="AX36" i="1"/>
  <c r="AW27" i="1"/>
  <c r="AW36" i="1"/>
  <c r="AK7" i="26"/>
  <c r="AY31" i="1"/>
  <c r="AZ106" i="1"/>
  <c r="AZ110" i="1"/>
  <c r="AL93" i="26"/>
  <c r="AN15" i="27"/>
  <c r="AY27" i="1"/>
  <c r="AK136" i="26"/>
  <c r="AN4" i="26"/>
  <c r="BF33" i="1" s="1"/>
  <c r="BB28" i="1"/>
  <c r="AM12" i="26"/>
  <c r="AL134" i="26"/>
  <c r="AU139" i="1"/>
  <c r="AU141" i="1" s="1"/>
  <c r="AO4" i="27"/>
  <c r="AO11" i="27" s="1"/>
  <c r="AO8" i="27"/>
  <c r="AO15" i="27" s="1"/>
  <c r="AO5" i="27"/>
  <c r="AO12" i="27" s="1"/>
  <c r="AO7" i="27"/>
  <c r="AO14" i="27" s="1"/>
  <c r="AO6" i="27"/>
  <c r="AO13" i="27" s="1"/>
  <c r="AP3" i="27"/>
  <c r="N28" i="25"/>
  <c r="P28" i="25" s="1"/>
  <c r="H26" i="20"/>
  <c r="AI137" i="1"/>
  <c r="AF112" i="1"/>
  <c r="AE113" i="1"/>
  <c r="AE114" i="1" s="1"/>
  <c r="CD193" i="1" l="1"/>
  <c r="CD194" i="1" s="1"/>
  <c r="BA161" i="1"/>
  <c r="CE166" i="1"/>
  <c r="CF163" i="1"/>
  <c r="BC104" i="1"/>
  <c r="BC107" i="1" s="1"/>
  <c r="BF77" i="1"/>
  <c r="BE79" i="1"/>
  <c r="CE147" i="1"/>
  <c r="CF146" i="1"/>
  <c r="BD103" i="1"/>
  <c r="BE100" i="1"/>
  <c r="BE76" i="1"/>
  <c r="BF83" i="1"/>
  <c r="BE87" i="1"/>
  <c r="BE88" i="1" s="1"/>
  <c r="BE89" i="1"/>
  <c r="BD93" i="1"/>
  <c r="BE94" i="1"/>
  <c r="BD96" i="1"/>
  <c r="AY174" i="1"/>
  <c r="AX197" i="1"/>
  <c r="BA180" i="1"/>
  <c r="AZ158" i="1"/>
  <c r="AZ171" i="1" s="1"/>
  <c r="BA54" i="1"/>
  <c r="AM93" i="26"/>
  <c r="AM41" i="26"/>
  <c r="AM135" i="26" s="1"/>
  <c r="AO18" i="27"/>
  <c r="AJ8" i="26"/>
  <c r="AK21" i="27"/>
  <c r="AY32" i="1" s="1"/>
  <c r="BK173" i="1"/>
  <c r="BA175" i="1"/>
  <c r="BH153" i="1"/>
  <c r="BG154" i="1"/>
  <c r="BA31" i="1"/>
  <c r="AN19" i="27"/>
  <c r="AL136" i="26"/>
  <c r="BA106" i="1"/>
  <c r="BA110" i="1"/>
  <c r="AV139" i="1"/>
  <c r="AV141" i="1" s="1"/>
  <c r="AY36" i="1"/>
  <c r="AM134" i="26"/>
  <c r="AZ36" i="1"/>
  <c r="AZ27" i="1"/>
  <c r="AM136" i="26"/>
  <c r="AN12" i="26"/>
  <c r="AO4" i="26"/>
  <c r="BG33" i="1" s="1"/>
  <c r="BC28" i="1"/>
  <c r="BB29" i="1"/>
  <c r="AN5" i="26"/>
  <c r="BF34" i="1" s="1"/>
  <c r="AP7" i="27"/>
  <c r="AP14" i="27" s="1"/>
  <c r="AP4" i="27"/>
  <c r="AP11" i="27" s="1"/>
  <c r="AP8" i="27"/>
  <c r="AP5" i="27"/>
  <c r="AP12" i="27" s="1"/>
  <c r="AP6" i="27"/>
  <c r="AP13" i="27" s="1"/>
  <c r="AQ3" i="27"/>
  <c r="I26" i="20"/>
  <c r="K26" i="20"/>
  <c r="AJ137" i="1"/>
  <c r="AG112" i="1"/>
  <c r="AF113" i="1"/>
  <c r="AF114" i="1" s="1"/>
  <c r="CE193" i="1" l="1"/>
  <c r="CE194" i="1" s="1"/>
  <c r="CG163" i="1"/>
  <c r="CF166" i="1"/>
  <c r="BD104" i="1"/>
  <c r="BD107" i="1" s="1"/>
  <c r="BG77" i="1"/>
  <c r="BF79" i="1"/>
  <c r="CG146" i="1"/>
  <c r="CF147" i="1"/>
  <c r="BF89" i="1"/>
  <c r="BE93" i="1"/>
  <c r="BG83" i="1"/>
  <c r="BF87" i="1"/>
  <c r="BF88" i="1" s="1"/>
  <c r="BF76" i="1"/>
  <c r="BE103" i="1"/>
  <c r="BF100" i="1"/>
  <c r="BF94" i="1"/>
  <c r="BE96" i="1"/>
  <c r="BB180" i="1"/>
  <c r="BA158" i="1"/>
  <c r="BA171" i="1" s="1"/>
  <c r="AZ174" i="1"/>
  <c r="AY197" i="1"/>
  <c r="BB54" i="1"/>
  <c r="AP17" i="27"/>
  <c r="AP18" i="27" s="1"/>
  <c r="AK8" i="26"/>
  <c r="AL21" i="27"/>
  <c r="BL173" i="1"/>
  <c r="BB175" i="1"/>
  <c r="BH154" i="1"/>
  <c r="BI153" i="1"/>
  <c r="AO19" i="27"/>
  <c r="AP19" i="27" s="1"/>
  <c r="AN6" i="26"/>
  <c r="BF35" i="1" s="1"/>
  <c r="BB30" i="1"/>
  <c r="BB161" i="1" s="1"/>
  <c r="AN20" i="27"/>
  <c r="BB106" i="1"/>
  <c r="AW139" i="1"/>
  <c r="AW141" i="1" s="1"/>
  <c r="BB110" i="1"/>
  <c r="AN134" i="26"/>
  <c r="BA36" i="1"/>
  <c r="BA27" i="1"/>
  <c r="AP4" i="26"/>
  <c r="BH33" i="1" s="1"/>
  <c r="BD28" i="1"/>
  <c r="AO5" i="26"/>
  <c r="BG34" i="1" s="1"/>
  <c r="BC29" i="1"/>
  <c r="AN41" i="26"/>
  <c r="AO12" i="26"/>
  <c r="AP15" i="27"/>
  <c r="AQ4" i="27"/>
  <c r="AQ11" i="27" s="1"/>
  <c r="AQ7" i="27"/>
  <c r="AQ14" i="27" s="1"/>
  <c r="AQ5" i="27"/>
  <c r="AQ12" i="27" s="1"/>
  <c r="AQ8" i="27"/>
  <c r="AQ6" i="27"/>
  <c r="AQ13" i="27" s="1"/>
  <c r="AR3" i="27"/>
  <c r="AK137" i="1"/>
  <c r="AH112" i="1"/>
  <c r="AG113" i="1"/>
  <c r="AG114" i="1" s="1"/>
  <c r="CF193" i="1" l="1"/>
  <c r="CF194" i="1" s="1"/>
  <c r="CH163" i="1"/>
  <c r="CG166" i="1"/>
  <c r="BE104" i="1"/>
  <c r="BE107" i="1" s="1"/>
  <c r="BH77" i="1"/>
  <c r="BG79" i="1"/>
  <c r="CG147" i="1"/>
  <c r="CH146" i="1"/>
  <c r="BG76" i="1"/>
  <c r="BH83" i="1"/>
  <c r="BG87" i="1"/>
  <c r="BG88" i="1" s="1"/>
  <c r="BF103" i="1"/>
  <c r="BG100" i="1"/>
  <c r="BG94" i="1"/>
  <c r="BF96" i="1"/>
  <c r="BG89" i="1"/>
  <c r="BF93" i="1"/>
  <c r="BA174" i="1"/>
  <c r="AZ197" i="1"/>
  <c r="BC180" i="1"/>
  <c r="BB158" i="1"/>
  <c r="BB171" i="1" s="1"/>
  <c r="BC54" i="1"/>
  <c r="AP5" i="26"/>
  <c r="BH34" i="1" s="1"/>
  <c r="BD29" i="1"/>
  <c r="AP12" i="26"/>
  <c r="AN93" i="26"/>
  <c r="AN136" i="26" s="1"/>
  <c r="AL8" i="26"/>
  <c r="AM21" i="27"/>
  <c r="AZ32" i="1"/>
  <c r="BM173" i="1"/>
  <c r="BC175" i="1"/>
  <c r="BJ153" i="1"/>
  <c r="BI154" i="1"/>
  <c r="AQ15" i="27"/>
  <c r="AQ17" i="27"/>
  <c r="AO20" i="27"/>
  <c r="AN7" i="26"/>
  <c r="BB31" i="1"/>
  <c r="AO6" i="26"/>
  <c r="BG35" i="1" s="1"/>
  <c r="BC30" i="1"/>
  <c r="BC161" i="1" s="1"/>
  <c r="BC106" i="1"/>
  <c r="AX139" i="1"/>
  <c r="AX141" i="1" s="1"/>
  <c r="BC110" i="1"/>
  <c r="AN135" i="26"/>
  <c r="AO134" i="26"/>
  <c r="AP134" i="26"/>
  <c r="AO41" i="26"/>
  <c r="AP41" i="26"/>
  <c r="AR6" i="27"/>
  <c r="AR13" i="27" s="1"/>
  <c r="AR7" i="27"/>
  <c r="AR14" i="27" s="1"/>
  <c r="AR4" i="27"/>
  <c r="AR11" i="27" s="1"/>
  <c r="AR5" i="27"/>
  <c r="AR12" i="27" s="1"/>
  <c r="AR8" i="27"/>
  <c r="AS3" i="27"/>
  <c r="AL137" i="1"/>
  <c r="AI112" i="1"/>
  <c r="AH113" i="1"/>
  <c r="AH114" i="1" s="1"/>
  <c r="CG193" i="1" l="1"/>
  <c r="CG194" i="1" s="1"/>
  <c r="CI163" i="1"/>
  <c r="CH166" i="1"/>
  <c r="BI77" i="1"/>
  <c r="BH79" i="1"/>
  <c r="BF104" i="1"/>
  <c r="BF107" i="1" s="1"/>
  <c r="CI146" i="1"/>
  <c r="CH147" i="1"/>
  <c r="BH94" i="1"/>
  <c r="BG96" i="1"/>
  <c r="BH87" i="1"/>
  <c r="BH88" i="1" s="1"/>
  <c r="BI83" i="1"/>
  <c r="BG103" i="1"/>
  <c r="BH100" i="1"/>
  <c r="BH76" i="1"/>
  <c r="BH89" i="1"/>
  <c r="BG93" i="1"/>
  <c r="BD180" i="1"/>
  <c r="BC158" i="1"/>
  <c r="BC171" i="1" s="1"/>
  <c r="BB174" i="1"/>
  <c r="BA197" i="1"/>
  <c r="BD54" i="1"/>
  <c r="AQ18" i="27"/>
  <c r="AM8" i="26"/>
  <c r="BA32" i="1"/>
  <c r="AN21" i="27"/>
  <c r="BN173" i="1"/>
  <c r="BC31" i="1"/>
  <c r="BD175" i="1"/>
  <c r="AY139" i="1"/>
  <c r="AY141" i="1" s="1"/>
  <c r="BK153" i="1"/>
  <c r="BJ154" i="1"/>
  <c r="AP20" i="27"/>
  <c r="AP7" i="26" s="1"/>
  <c r="AR15" i="27"/>
  <c r="AR17" i="27"/>
  <c r="BB36" i="1"/>
  <c r="AO7" i="26"/>
  <c r="AO93" i="26"/>
  <c r="BD30" i="1"/>
  <c r="BD161" i="1" s="1"/>
  <c r="AP6" i="26"/>
  <c r="BH35" i="1" s="1"/>
  <c r="BD106" i="1"/>
  <c r="BD110" i="1"/>
  <c r="BB27" i="1"/>
  <c r="AO135" i="26"/>
  <c r="BE28" i="1"/>
  <c r="AQ4" i="26"/>
  <c r="BI33" i="1" s="1"/>
  <c r="AP135" i="26"/>
  <c r="AS6" i="27"/>
  <c r="AS13" i="27" s="1"/>
  <c r="AS7" i="27"/>
  <c r="AS14" i="27" s="1"/>
  <c r="AS5" i="27"/>
  <c r="AS12" i="27" s="1"/>
  <c r="AS4" i="27"/>
  <c r="AS11" i="27" s="1"/>
  <c r="AS8" i="27"/>
  <c r="AT3" i="27"/>
  <c r="AM137" i="1"/>
  <c r="AJ112" i="1"/>
  <c r="AI113" i="1"/>
  <c r="AI114" i="1" s="1"/>
  <c r="CH193" i="1" l="1"/>
  <c r="CH194" i="1" s="1"/>
  <c r="CJ163" i="1"/>
  <c r="CI166" i="1"/>
  <c r="BG104" i="1"/>
  <c r="BG107" i="1" s="1"/>
  <c r="BJ77" i="1"/>
  <c r="BI79" i="1"/>
  <c r="CI147" i="1"/>
  <c r="CJ146" i="1"/>
  <c r="BH103" i="1"/>
  <c r="BI100" i="1"/>
  <c r="BI76" i="1"/>
  <c r="BI87" i="1"/>
  <c r="BI88" i="1" s="1"/>
  <c r="BJ83" i="1"/>
  <c r="BI89" i="1"/>
  <c r="BH93" i="1"/>
  <c r="BI94" i="1"/>
  <c r="BH96" i="1"/>
  <c r="BC174" i="1"/>
  <c r="BB197" i="1"/>
  <c r="BE180" i="1"/>
  <c r="BD158" i="1"/>
  <c r="BD171" i="1" s="1"/>
  <c r="BE54" i="1"/>
  <c r="AP93" i="26"/>
  <c r="BE29" i="1"/>
  <c r="AQ5" i="26"/>
  <c r="BI34" i="1" s="1"/>
  <c r="BB32" i="1"/>
  <c r="AN8" i="26"/>
  <c r="AS17" i="27"/>
  <c r="AO21" i="27"/>
  <c r="AQ19" i="27"/>
  <c r="AQ6" i="26" s="1"/>
  <c r="BI35" i="1" s="1"/>
  <c r="BO173" i="1"/>
  <c r="BD31" i="1"/>
  <c r="BE175" i="1"/>
  <c r="AZ139" i="1"/>
  <c r="AZ141" i="1" s="1"/>
  <c r="BK154" i="1"/>
  <c r="BL153" i="1"/>
  <c r="AR18" i="27"/>
  <c r="AP136" i="26"/>
  <c r="BD27" i="1"/>
  <c r="BC36" i="1"/>
  <c r="AO136" i="26"/>
  <c r="BE106" i="1"/>
  <c r="BE110" i="1"/>
  <c r="AR4" i="26"/>
  <c r="BJ33" i="1" s="1"/>
  <c r="BF28" i="1"/>
  <c r="AQ12" i="26"/>
  <c r="AS15" i="27"/>
  <c r="AT5" i="27"/>
  <c r="AT12" i="27" s="1"/>
  <c r="AT6" i="27"/>
  <c r="AT13" i="27" s="1"/>
  <c r="AT7" i="27"/>
  <c r="AT14" i="27" s="1"/>
  <c r="AT8" i="27"/>
  <c r="AT4" i="27"/>
  <c r="AT11" i="27" s="1"/>
  <c r="AU3" i="27"/>
  <c r="AN137" i="1"/>
  <c r="AK112" i="1"/>
  <c r="AJ113" i="1"/>
  <c r="AJ114" i="1" s="1"/>
  <c r="CI193" i="1" l="1"/>
  <c r="CI194" i="1" s="1"/>
  <c r="CK163" i="1"/>
  <c r="CJ166" i="1"/>
  <c r="BH104" i="1"/>
  <c r="BH107" i="1" s="1"/>
  <c r="BK77" i="1"/>
  <c r="BJ79" i="1"/>
  <c r="CJ147" i="1"/>
  <c r="CK146" i="1"/>
  <c r="BJ89" i="1"/>
  <c r="BI93" i="1"/>
  <c r="BJ94" i="1"/>
  <c r="BI96" i="1"/>
  <c r="BJ87" i="1"/>
  <c r="BJ88" i="1" s="1"/>
  <c r="BK83" i="1"/>
  <c r="BJ76" i="1"/>
  <c r="BJ100" i="1"/>
  <c r="BI103" i="1"/>
  <c r="BF180" i="1"/>
  <c r="BE158" i="1"/>
  <c r="BE171" i="1" s="1"/>
  <c r="BD174" i="1"/>
  <c r="BC197" i="1"/>
  <c r="BF54" i="1"/>
  <c r="AR12" i="26"/>
  <c r="AQ41" i="26"/>
  <c r="AQ93" i="26"/>
  <c r="AQ136" i="26" s="1"/>
  <c r="AQ135" i="26"/>
  <c r="AO8" i="26"/>
  <c r="BC32" i="1"/>
  <c r="BE30" i="1"/>
  <c r="BE161" i="1" s="1"/>
  <c r="AT17" i="27"/>
  <c r="AQ20" i="27"/>
  <c r="AS18" i="27"/>
  <c r="BG29" i="1" s="1"/>
  <c r="AP21" i="27"/>
  <c r="AQ21" i="27" s="1"/>
  <c r="BA139" i="1"/>
  <c r="BA141" i="1" s="1"/>
  <c r="BP173" i="1"/>
  <c r="BF29" i="1"/>
  <c r="AR19" i="27"/>
  <c r="AR5" i="26"/>
  <c r="BJ34" i="1" s="1"/>
  <c r="BF175" i="1"/>
  <c r="BM153" i="1"/>
  <c r="BL154" i="1"/>
  <c r="AS4" i="26"/>
  <c r="BK33" i="1" s="1"/>
  <c r="BG28" i="1"/>
  <c r="BD36" i="1"/>
  <c r="BC27" i="1"/>
  <c r="BF106" i="1"/>
  <c r="BF110" i="1"/>
  <c r="AR134" i="26"/>
  <c r="AQ134" i="26"/>
  <c r="AT15" i="27"/>
  <c r="AU5" i="27"/>
  <c r="AU12" i="27" s="1"/>
  <c r="AU7" i="27"/>
  <c r="AU14" i="27" s="1"/>
  <c r="AU4" i="27"/>
  <c r="AU11" i="27" s="1"/>
  <c r="AU8" i="27"/>
  <c r="AU6" i="27"/>
  <c r="AU13" i="27" s="1"/>
  <c r="AV3" i="27"/>
  <c r="AO137" i="1"/>
  <c r="AL112" i="1"/>
  <c r="AK113" i="1"/>
  <c r="AK114" i="1" s="1"/>
  <c r="CJ193" i="1" l="1"/>
  <c r="CJ194" i="1" s="1"/>
  <c r="CL163" i="1"/>
  <c r="CK166" i="1"/>
  <c r="BI104" i="1"/>
  <c r="BI107" i="1" s="1"/>
  <c r="BL77" i="1"/>
  <c r="BK79" i="1"/>
  <c r="CK147" i="1"/>
  <c r="CL146" i="1"/>
  <c r="BK76" i="1"/>
  <c r="BK87" i="1"/>
  <c r="BK88" i="1" s="1"/>
  <c r="BL83" i="1"/>
  <c r="BK94" i="1"/>
  <c r="BJ96" i="1"/>
  <c r="BJ103" i="1"/>
  <c r="BK100" i="1"/>
  <c r="BK89" i="1"/>
  <c r="BJ93" i="1"/>
  <c r="BG180" i="1"/>
  <c r="BF158" i="1"/>
  <c r="BF171" i="1" s="1"/>
  <c r="BE174" i="1"/>
  <c r="BD197" i="1"/>
  <c r="BG54" i="1"/>
  <c r="AS12" i="26"/>
  <c r="AS134" i="26" s="1"/>
  <c r="BB139" i="1"/>
  <c r="BB141" i="1" s="1"/>
  <c r="AR41" i="26"/>
  <c r="AR135" i="26" s="1"/>
  <c r="BH28" i="1"/>
  <c r="AT4" i="26"/>
  <c r="BL33" i="1" s="1"/>
  <c r="AT18" i="27"/>
  <c r="BD32" i="1"/>
  <c r="AP8" i="26"/>
  <c r="BE32" i="1"/>
  <c r="AQ8" i="26"/>
  <c r="AS5" i="26"/>
  <c r="BK34" i="1" s="1"/>
  <c r="BE31" i="1"/>
  <c r="AQ7" i="26"/>
  <c r="BQ173" i="1"/>
  <c r="BF30" i="1"/>
  <c r="BF161" i="1" s="1"/>
  <c r="AR20" i="27"/>
  <c r="AR21" i="27" s="1"/>
  <c r="AR6" i="26"/>
  <c r="BJ35" i="1" s="1"/>
  <c r="AS19" i="27"/>
  <c r="BG175" i="1"/>
  <c r="BM154" i="1"/>
  <c r="BN153" i="1"/>
  <c r="AU15" i="27"/>
  <c r="AU17" i="27"/>
  <c r="BG106" i="1"/>
  <c r="BG110" i="1"/>
  <c r="BE36" i="1"/>
  <c r="BE27" i="1"/>
  <c r="AV4" i="27"/>
  <c r="AV11" i="27" s="1"/>
  <c r="AV8" i="27"/>
  <c r="AV5" i="27"/>
  <c r="AV12" i="27" s="1"/>
  <c r="AV6" i="27"/>
  <c r="AV13" i="27" s="1"/>
  <c r="AV7" i="27"/>
  <c r="AV14" i="27" s="1"/>
  <c r="AW3" i="27"/>
  <c r="AP137" i="1"/>
  <c r="AM112" i="1"/>
  <c r="AL113" i="1"/>
  <c r="AL114" i="1" s="1"/>
  <c r="CK193" i="1" l="1"/>
  <c r="CK194" i="1" s="1"/>
  <c r="CM163" i="1"/>
  <c r="CL166" i="1"/>
  <c r="BJ104" i="1"/>
  <c r="BJ107" i="1" s="1"/>
  <c r="BM77" i="1"/>
  <c r="BL79" i="1"/>
  <c r="CL147" i="1"/>
  <c r="CM146" i="1"/>
  <c r="BL94" i="1"/>
  <c r="BK96" i="1"/>
  <c r="BL100" i="1"/>
  <c r="BK103" i="1"/>
  <c r="BL76" i="1"/>
  <c r="BL87" i="1"/>
  <c r="BL88" i="1" s="1"/>
  <c r="BM83" i="1"/>
  <c r="BL89" i="1"/>
  <c r="BK93" i="1"/>
  <c r="BF174" i="1"/>
  <c r="BE197" i="1"/>
  <c r="BH180" i="1"/>
  <c r="BG158" i="1"/>
  <c r="BG171" i="1" s="1"/>
  <c r="BH54" i="1"/>
  <c r="BC139" i="1"/>
  <c r="BC141" i="1" s="1"/>
  <c r="AT12" i="26"/>
  <c r="AT134" i="26" s="1"/>
  <c r="AR93" i="26"/>
  <c r="AR136" i="26" s="1"/>
  <c r="AS41" i="26"/>
  <c r="AS135" i="26" s="1"/>
  <c r="AU18" i="27"/>
  <c r="BH29" i="1"/>
  <c r="AT5" i="26"/>
  <c r="BL34" i="1" s="1"/>
  <c r="AR8" i="26"/>
  <c r="BR173" i="1"/>
  <c r="BF36" i="1"/>
  <c r="AT19" i="27"/>
  <c r="BG30" i="1"/>
  <c r="BG161" i="1" s="1"/>
  <c r="AS6" i="26"/>
  <c r="BK35" i="1" s="1"/>
  <c r="BF32" i="1"/>
  <c r="BF31" i="1"/>
  <c r="AS20" i="27"/>
  <c r="AR7" i="26"/>
  <c r="BH175" i="1"/>
  <c r="BO153" i="1"/>
  <c r="BN154" i="1"/>
  <c r="AU4" i="26"/>
  <c r="BM33" i="1" s="1"/>
  <c r="AV17" i="27"/>
  <c r="BI28" i="1"/>
  <c r="BF27" i="1"/>
  <c r="BH106" i="1"/>
  <c r="BH110" i="1"/>
  <c r="AV15" i="27"/>
  <c r="AW4" i="27"/>
  <c r="AW11" i="27" s="1"/>
  <c r="AW8" i="27"/>
  <c r="AW6" i="27"/>
  <c r="AW13" i="27" s="1"/>
  <c r="AW5" i="27"/>
  <c r="AW12" i="27" s="1"/>
  <c r="AW7" i="27"/>
  <c r="AW14" i="27" s="1"/>
  <c r="AX3" i="27"/>
  <c r="AQ137" i="1"/>
  <c r="AN112" i="1"/>
  <c r="AM113" i="1"/>
  <c r="AM114" i="1" s="1"/>
  <c r="CL193" i="1" l="1"/>
  <c r="CL194" i="1" s="1"/>
  <c r="CN163" i="1"/>
  <c r="CM166" i="1"/>
  <c r="BN77" i="1"/>
  <c r="BM79" i="1"/>
  <c r="BK104" i="1"/>
  <c r="BK107" i="1" s="1"/>
  <c r="CM147" i="1"/>
  <c r="CN146" i="1"/>
  <c r="BM76" i="1"/>
  <c r="BM100" i="1"/>
  <c r="BL103" i="1"/>
  <c r="BN83" i="1"/>
  <c r="BM87" i="1"/>
  <c r="BM88" i="1" s="1"/>
  <c r="BM89" i="1"/>
  <c r="BL93" i="1"/>
  <c r="BM94" i="1"/>
  <c r="BL96" i="1"/>
  <c r="BD139" i="1"/>
  <c r="BD141" i="1" s="1"/>
  <c r="BI180" i="1"/>
  <c r="BH158" i="1"/>
  <c r="BH171" i="1" s="1"/>
  <c r="BG174" i="1"/>
  <c r="BF197" i="1"/>
  <c r="BI54" i="1"/>
  <c r="AU12" i="26"/>
  <c r="AU134" i="26" s="1"/>
  <c r="AU19" i="27"/>
  <c r="AU6" i="26" s="1"/>
  <c r="BM35" i="1" s="1"/>
  <c r="AS93" i="26"/>
  <c r="AS136" i="26" s="1"/>
  <c r="AT41" i="26"/>
  <c r="AT135" i="26" s="1"/>
  <c r="BI29" i="1"/>
  <c r="AU5" i="26"/>
  <c r="BM34" i="1" s="1"/>
  <c r="BS173" i="1"/>
  <c r="BG36" i="1"/>
  <c r="BG31" i="1"/>
  <c r="AS7" i="26"/>
  <c r="AT20" i="27"/>
  <c r="AT6" i="26"/>
  <c r="BL35" i="1" s="1"/>
  <c r="BH30" i="1"/>
  <c r="BH161" i="1" s="1"/>
  <c r="AS21" i="27"/>
  <c r="BI175" i="1"/>
  <c r="BO154" i="1"/>
  <c r="BP153" i="1"/>
  <c r="AV18" i="27"/>
  <c r="AW17" i="27"/>
  <c r="BI106" i="1"/>
  <c r="BI110" i="1"/>
  <c r="AV4" i="26"/>
  <c r="BN33" i="1" s="1"/>
  <c r="BJ28" i="1"/>
  <c r="AW15" i="27"/>
  <c r="AX7" i="27"/>
  <c r="AX14" i="27" s="1"/>
  <c r="AX4" i="27"/>
  <c r="AX11" i="27" s="1"/>
  <c r="AX8" i="27"/>
  <c r="AX15" i="27" s="1"/>
  <c r="AX6" i="27"/>
  <c r="AX13" i="27" s="1"/>
  <c r="AX5" i="27"/>
  <c r="AX12" i="27" s="1"/>
  <c r="AY3" i="27"/>
  <c r="AR137" i="1"/>
  <c r="AO112" i="1"/>
  <c r="AN113" i="1"/>
  <c r="AN114" i="1" s="1"/>
  <c r="CM193" i="1" l="1"/>
  <c r="CM194" i="1" s="1"/>
  <c r="CO163" i="1"/>
  <c r="CN166" i="1"/>
  <c r="BL104" i="1"/>
  <c r="BO77" i="1"/>
  <c r="BN79" i="1"/>
  <c r="CN147" i="1"/>
  <c r="CO146" i="1"/>
  <c r="BN89" i="1"/>
  <c r="BM93" i="1"/>
  <c r="BO83" i="1"/>
  <c r="BN87" i="1"/>
  <c r="BN88" i="1" s="1"/>
  <c r="BM103" i="1"/>
  <c r="BN100" i="1"/>
  <c r="BN76" i="1"/>
  <c r="BN94" i="1"/>
  <c r="BM96" i="1"/>
  <c r="BE139" i="1"/>
  <c r="BE141" i="1" s="1"/>
  <c r="BH174" i="1"/>
  <c r="BG197" i="1"/>
  <c r="BJ180" i="1"/>
  <c r="BI158" i="1"/>
  <c r="BI171" i="1" s="1"/>
  <c r="BJ54" i="1"/>
  <c r="AU41" i="26"/>
  <c r="AU135" i="26" s="1"/>
  <c r="AU20" i="27"/>
  <c r="BI30" i="1"/>
  <c r="BI161" i="1" s="1"/>
  <c r="AT93" i="26"/>
  <c r="AT136" i="26" s="1"/>
  <c r="BG27" i="1"/>
  <c r="BT173" i="1"/>
  <c r="BH31" i="1"/>
  <c r="AT7" i="26"/>
  <c r="AU93" i="26"/>
  <c r="BH36" i="1"/>
  <c r="BG32" i="1"/>
  <c r="AT21" i="27"/>
  <c r="AS8" i="26"/>
  <c r="AU7" i="26"/>
  <c r="BI31" i="1"/>
  <c r="BJ175" i="1"/>
  <c r="BP154" i="1"/>
  <c r="BQ153" i="1"/>
  <c r="AW18" i="27"/>
  <c r="BJ29" i="1"/>
  <c r="AV5" i="26"/>
  <c r="BN34" i="1" s="1"/>
  <c r="AV19" i="27"/>
  <c r="AV20" i="27" s="1"/>
  <c r="AX17" i="27"/>
  <c r="BJ106" i="1"/>
  <c r="BJ110" i="1"/>
  <c r="AV12" i="26"/>
  <c r="BK28" i="1"/>
  <c r="AW4" i="26"/>
  <c r="BO33" i="1" s="1"/>
  <c r="BL107" i="1"/>
  <c r="AY4" i="27"/>
  <c r="AY11" i="27" s="1"/>
  <c r="AY7" i="27"/>
  <c r="AY14" i="27" s="1"/>
  <c r="AY8" i="27"/>
  <c r="AY15" i="27" s="1"/>
  <c r="AY6" i="27"/>
  <c r="AY13" i="27" s="1"/>
  <c r="AY5" i="27"/>
  <c r="AY12" i="27" s="1"/>
  <c r="AZ3" i="27"/>
  <c r="AS137" i="1"/>
  <c r="AP112" i="1"/>
  <c r="AO113" i="1"/>
  <c r="AO114" i="1" s="1"/>
  <c r="CN193" i="1" l="1"/>
  <c r="CN194" i="1" s="1"/>
  <c r="CP163" i="1"/>
  <c r="CO166" i="1"/>
  <c r="BM104" i="1"/>
  <c r="BM107" i="1" s="1"/>
  <c r="BP77" i="1"/>
  <c r="BO79" i="1"/>
  <c r="CO147" i="1"/>
  <c r="CP146" i="1"/>
  <c r="BN103" i="1"/>
  <c r="BO100" i="1"/>
  <c r="BO76" i="1"/>
  <c r="BO87" i="1"/>
  <c r="BO88" i="1" s="1"/>
  <c r="BP83" i="1"/>
  <c r="BO94" i="1"/>
  <c r="BN96" i="1"/>
  <c r="BO89" i="1"/>
  <c r="BN93" i="1"/>
  <c r="BF139" i="1"/>
  <c r="BF141" i="1" s="1"/>
  <c r="BK180" i="1"/>
  <c r="BJ158" i="1"/>
  <c r="BJ171" i="1" s="1"/>
  <c r="BI174" i="1"/>
  <c r="BH197" i="1"/>
  <c r="BK54" i="1"/>
  <c r="AW12" i="26"/>
  <c r="AY17" i="27"/>
  <c r="BM28" i="1" s="1"/>
  <c r="BH27" i="1"/>
  <c r="BU173" i="1"/>
  <c r="BH32" i="1"/>
  <c r="AT8" i="26"/>
  <c r="AU136" i="26"/>
  <c r="AU21" i="27"/>
  <c r="BK175" i="1"/>
  <c r="BR153" i="1"/>
  <c r="BQ154" i="1"/>
  <c r="AW19" i="27"/>
  <c r="AX19" i="27" s="1"/>
  <c r="BJ30" i="1"/>
  <c r="BJ161" i="1" s="1"/>
  <c r="AV6" i="26"/>
  <c r="BN35" i="1" s="1"/>
  <c r="AV41" i="26"/>
  <c r="BJ31" i="1"/>
  <c r="AV7" i="26"/>
  <c r="AX18" i="27"/>
  <c r="AW5" i="26"/>
  <c r="BO34" i="1" s="1"/>
  <c r="BK29" i="1"/>
  <c r="BK106" i="1"/>
  <c r="BK110" i="1"/>
  <c r="AV134" i="26"/>
  <c r="BL28" i="1"/>
  <c r="AX4" i="26"/>
  <c r="BP33" i="1" s="1"/>
  <c r="AY4" i="26"/>
  <c r="BQ33" i="1" s="1"/>
  <c r="AW134" i="26"/>
  <c r="AZ6" i="27"/>
  <c r="AZ13" i="27" s="1"/>
  <c r="AZ7" i="27"/>
  <c r="AZ14" i="27" s="1"/>
  <c r="AZ4" i="27"/>
  <c r="AZ11" i="27" s="1"/>
  <c r="AZ5" i="27"/>
  <c r="AZ12" i="27" s="1"/>
  <c r="AZ8" i="27"/>
  <c r="BA3" i="27"/>
  <c r="AT137" i="1"/>
  <c r="AQ112" i="1"/>
  <c r="AP113" i="1"/>
  <c r="AP114" i="1" s="1"/>
  <c r="CO193" i="1" l="1"/>
  <c r="CO194" i="1" s="1"/>
  <c r="CQ163" i="1"/>
  <c r="CP166" i="1"/>
  <c r="BN104" i="1"/>
  <c r="BN107" i="1" s="1"/>
  <c r="BQ77" i="1"/>
  <c r="BP79" i="1"/>
  <c r="CQ146" i="1"/>
  <c r="CP147" i="1"/>
  <c r="BP94" i="1"/>
  <c r="BO96" i="1"/>
  <c r="BQ83" i="1"/>
  <c r="BP87" i="1"/>
  <c r="BP88" i="1" s="1"/>
  <c r="BP76" i="1"/>
  <c r="BO103" i="1"/>
  <c r="BP100" i="1"/>
  <c r="BG139" i="1"/>
  <c r="BG141" i="1" s="1"/>
  <c r="BP89" i="1"/>
  <c r="BO93" i="1"/>
  <c r="BL180" i="1"/>
  <c r="BK158" i="1"/>
  <c r="BK171" i="1" s="1"/>
  <c r="BJ174" i="1"/>
  <c r="BI197" i="1"/>
  <c r="BL54" i="1"/>
  <c r="AX12" i="26"/>
  <c r="AV21" i="27"/>
  <c r="AZ17" i="27"/>
  <c r="BV173" i="1"/>
  <c r="BI32" i="1"/>
  <c r="AU8" i="26"/>
  <c r="BI27" i="1"/>
  <c r="BI36" i="1"/>
  <c r="BL175" i="1"/>
  <c r="BR154" i="1"/>
  <c r="BS153" i="1"/>
  <c r="AX6" i="26"/>
  <c r="BP35" i="1" s="1"/>
  <c r="BL30" i="1"/>
  <c r="AW41" i="26"/>
  <c r="BK30" i="1"/>
  <c r="BK161" i="1" s="1"/>
  <c r="AW6" i="26"/>
  <c r="BO35" i="1" s="1"/>
  <c r="AW20" i="27"/>
  <c r="AV135" i="26"/>
  <c r="AY18" i="27"/>
  <c r="AY19" i="27" s="1"/>
  <c r="BM30" i="1" s="1"/>
  <c r="BL29" i="1"/>
  <c r="AX5" i="26"/>
  <c r="BP34" i="1" s="1"/>
  <c r="AV93" i="26"/>
  <c r="BL106" i="1"/>
  <c r="BL110" i="1"/>
  <c r="AX134" i="26"/>
  <c r="AY12" i="26"/>
  <c r="BA6" i="27"/>
  <c r="BA13" i="27" s="1"/>
  <c r="BA4" i="27"/>
  <c r="BA11" i="27" s="1"/>
  <c r="BA5" i="27"/>
  <c r="BA12" i="27" s="1"/>
  <c r="BA7" i="27"/>
  <c r="BA14" i="27" s="1"/>
  <c r="BA8" i="27"/>
  <c r="AZ15" i="27"/>
  <c r="BB3" i="27"/>
  <c r="AU137" i="1"/>
  <c r="AR112" i="1"/>
  <c r="AQ113" i="1"/>
  <c r="AQ114" i="1" s="1"/>
  <c r="CP193" i="1" l="1"/>
  <c r="CP194" i="1" s="1"/>
  <c r="BL161" i="1"/>
  <c r="CR163" i="1"/>
  <c r="CQ166" i="1"/>
  <c r="BO104" i="1"/>
  <c r="BO107" i="1" s="1"/>
  <c r="BR77" i="1"/>
  <c r="BQ79" i="1"/>
  <c r="CQ147" i="1"/>
  <c r="CR146" i="1"/>
  <c r="BH139" i="1"/>
  <c r="BH141" i="1" s="1"/>
  <c r="BQ76" i="1"/>
  <c r="BQ89" i="1"/>
  <c r="BP93" i="1"/>
  <c r="BP103" i="1"/>
  <c r="BQ100" i="1"/>
  <c r="BQ87" i="1"/>
  <c r="BQ88" i="1" s="1"/>
  <c r="BR83" i="1"/>
  <c r="BQ94" i="1"/>
  <c r="BP96" i="1"/>
  <c r="BK174" i="1"/>
  <c r="BJ197" i="1"/>
  <c r="BM180" i="1"/>
  <c r="BL158" i="1"/>
  <c r="BL171" i="1" s="1"/>
  <c r="BM54" i="1"/>
  <c r="AW93" i="26"/>
  <c r="AX41" i="26"/>
  <c r="AX135" i="26" s="1"/>
  <c r="BN28" i="1"/>
  <c r="BA17" i="27"/>
  <c r="AZ4" i="26"/>
  <c r="BR33" i="1" s="1"/>
  <c r="AV8" i="26"/>
  <c r="BJ32" i="1"/>
  <c r="AW21" i="27"/>
  <c r="BW173" i="1"/>
  <c r="BM175" i="1"/>
  <c r="BT153" i="1"/>
  <c r="BS154" i="1"/>
  <c r="AY6" i="26"/>
  <c r="BQ35" i="1" s="1"/>
  <c r="AV136" i="26"/>
  <c r="BJ36" i="1"/>
  <c r="AW135" i="26"/>
  <c r="BK31" i="1"/>
  <c r="AW7" i="26"/>
  <c r="AX20" i="27"/>
  <c r="AY20" i="27" s="1"/>
  <c r="AW136" i="26"/>
  <c r="AZ18" i="27"/>
  <c r="AZ19" i="27" s="1"/>
  <c r="AZ6" i="26" s="1"/>
  <c r="BR35" i="1" s="1"/>
  <c r="BM29" i="1"/>
  <c r="AY5" i="26"/>
  <c r="BQ34" i="1" s="1"/>
  <c r="AX93" i="26"/>
  <c r="BM106" i="1"/>
  <c r="BM110" i="1"/>
  <c r="AY134" i="26"/>
  <c r="BA15" i="27"/>
  <c r="BB5" i="27"/>
  <c r="BB12" i="27" s="1"/>
  <c r="BB6" i="27"/>
  <c r="BB13" i="27" s="1"/>
  <c r="BB4" i="27"/>
  <c r="BB11" i="27" s="1"/>
  <c r="BB8" i="27"/>
  <c r="BB15" i="27" s="1"/>
  <c r="BB7" i="27"/>
  <c r="BB14" i="27" s="1"/>
  <c r="BC3" i="27"/>
  <c r="AV137" i="1"/>
  <c r="AS112" i="1"/>
  <c r="AR113" i="1"/>
  <c r="AR114" i="1" s="1"/>
  <c r="BM161" i="1" l="1"/>
  <c r="CQ193" i="1"/>
  <c r="CQ194" i="1" s="1"/>
  <c r="CR166" i="1"/>
  <c r="CS163" i="1"/>
  <c r="BP104" i="1"/>
  <c r="BP107" i="1" s="1"/>
  <c r="BS77" i="1"/>
  <c r="BR79" i="1"/>
  <c r="CR147" i="1"/>
  <c r="CS146" i="1"/>
  <c r="BI139" i="1"/>
  <c r="BI141" i="1" s="1"/>
  <c r="BQ103" i="1"/>
  <c r="BR100" i="1"/>
  <c r="BR89" i="1"/>
  <c r="BQ93" i="1"/>
  <c r="BR76" i="1"/>
  <c r="BR87" i="1"/>
  <c r="BR88" i="1" s="1"/>
  <c r="BS83" i="1"/>
  <c r="BR94" i="1"/>
  <c r="BQ96" i="1"/>
  <c r="BN180" i="1"/>
  <c r="BM158" i="1"/>
  <c r="BM171" i="1" s="1"/>
  <c r="BL174" i="1"/>
  <c r="BK197" i="1"/>
  <c r="BN54" i="1"/>
  <c r="BB17" i="27"/>
  <c r="BC17" i="27" s="1"/>
  <c r="AZ12" i="26"/>
  <c r="AZ134" i="26" s="1"/>
  <c r="AY41" i="26"/>
  <c r="AY135" i="26" s="1"/>
  <c r="AY93" i="26"/>
  <c r="AY136" i="26" s="1"/>
  <c r="AZ93" i="26"/>
  <c r="AZ136" i="26" s="1"/>
  <c r="AW8" i="26"/>
  <c r="BK32" i="1"/>
  <c r="BX173" i="1"/>
  <c r="BN30" i="1"/>
  <c r="BN175" i="1"/>
  <c r="BJ27" i="1"/>
  <c r="BU153" i="1"/>
  <c r="BT154" i="1"/>
  <c r="BK27" i="1"/>
  <c r="AY7" i="26"/>
  <c r="BM31" i="1"/>
  <c r="AZ20" i="27"/>
  <c r="AZ7" i="26" s="1"/>
  <c r="BL31" i="1"/>
  <c r="AX7" i="26"/>
  <c r="AX136" i="26"/>
  <c r="BL27" i="1"/>
  <c r="BA18" i="27"/>
  <c r="BA5" i="26" s="1"/>
  <c r="BS34" i="1" s="1"/>
  <c r="AZ5" i="26"/>
  <c r="BR34" i="1" s="1"/>
  <c r="BN29" i="1"/>
  <c r="AX21" i="27"/>
  <c r="BK36" i="1"/>
  <c r="BN106" i="1"/>
  <c r="BN110" i="1"/>
  <c r="BA4" i="26"/>
  <c r="BS33" i="1" s="1"/>
  <c r="BO28" i="1"/>
  <c r="BC5" i="27"/>
  <c r="BC12" i="27" s="1"/>
  <c r="BC7" i="27"/>
  <c r="BC14" i="27" s="1"/>
  <c r="BC6" i="27"/>
  <c r="BC13" i="27" s="1"/>
  <c r="BC8" i="27"/>
  <c r="BC15" i="27" s="1"/>
  <c r="BC4" i="27"/>
  <c r="BC11" i="27" s="1"/>
  <c r="BD3" i="27"/>
  <c r="AW137" i="1"/>
  <c r="AT112" i="1"/>
  <c r="AS113" i="1"/>
  <c r="AS114" i="1" s="1"/>
  <c r="BN161" i="1" l="1"/>
  <c r="CR193" i="1"/>
  <c r="CR194" i="1" s="1"/>
  <c r="CT163" i="1"/>
  <c r="CS166" i="1"/>
  <c r="BQ104" i="1"/>
  <c r="BQ107" i="1" s="1"/>
  <c r="BT77" i="1"/>
  <c r="BS79" i="1"/>
  <c r="BJ139" i="1"/>
  <c r="BJ141" i="1" s="1"/>
  <c r="CS147" i="1"/>
  <c r="CT146" i="1"/>
  <c r="BS87" i="1"/>
  <c r="BS88" i="1" s="1"/>
  <c r="BT83" i="1"/>
  <c r="BS76" i="1"/>
  <c r="BR103" i="1"/>
  <c r="BS100" i="1"/>
  <c r="BS89" i="1"/>
  <c r="BR93" i="1"/>
  <c r="BS94" i="1"/>
  <c r="BR96" i="1"/>
  <c r="BO180" i="1"/>
  <c r="BN158" i="1"/>
  <c r="BN171" i="1" s="1"/>
  <c r="BM174" i="1"/>
  <c r="BL197" i="1"/>
  <c r="BO54" i="1"/>
  <c r="AZ41" i="26"/>
  <c r="AZ135" i="26" s="1"/>
  <c r="BY173" i="1"/>
  <c r="BO29" i="1"/>
  <c r="BO175" i="1"/>
  <c r="BV153" i="1"/>
  <c r="BU154" i="1"/>
  <c r="BM36" i="1"/>
  <c r="AX8" i="26"/>
  <c r="BL32" i="1"/>
  <c r="AY21" i="27"/>
  <c r="BB18" i="27"/>
  <c r="BA19" i="27"/>
  <c r="BA20" i="27" s="1"/>
  <c r="BO31" i="1" s="1"/>
  <c r="BD17" i="27"/>
  <c r="BN31" i="1"/>
  <c r="BL36" i="1"/>
  <c r="BN36" i="1"/>
  <c r="BM27" i="1"/>
  <c r="BO106" i="1"/>
  <c r="BO110" i="1"/>
  <c r="BA41" i="26"/>
  <c r="BN27" i="1"/>
  <c r="BP28" i="1"/>
  <c r="BB4" i="26"/>
  <c r="BT33" i="1" s="1"/>
  <c r="BA12" i="26"/>
  <c r="BP54" i="1"/>
  <c r="BD4" i="27"/>
  <c r="BD11" i="27" s="1"/>
  <c r="BD8" i="27"/>
  <c r="BD5" i="27"/>
  <c r="BD12" i="27" s="1"/>
  <c r="BD7" i="27"/>
  <c r="BD14" i="27" s="1"/>
  <c r="BD6" i="27"/>
  <c r="BD13" i="27" s="1"/>
  <c r="BE3" i="27"/>
  <c r="AX137" i="1"/>
  <c r="AU112" i="1"/>
  <c r="AT113" i="1"/>
  <c r="AT114" i="1" s="1"/>
  <c r="CS193" i="1" l="1"/>
  <c r="CS194" i="1" s="1"/>
  <c r="CU163" i="1"/>
  <c r="CT166" i="1"/>
  <c r="BK139" i="1"/>
  <c r="BK141" i="1" s="1"/>
  <c r="BR104" i="1"/>
  <c r="BR107" i="1" s="1"/>
  <c r="BU77" i="1"/>
  <c r="BT79" i="1"/>
  <c r="CU146" i="1"/>
  <c r="CT147" i="1"/>
  <c r="BT76" i="1"/>
  <c r="BT89" i="1"/>
  <c r="BS93" i="1"/>
  <c r="BT100" i="1"/>
  <c r="BS103" i="1"/>
  <c r="BT87" i="1"/>
  <c r="BT88" i="1" s="1"/>
  <c r="BU83" i="1"/>
  <c r="BT94" i="1"/>
  <c r="BS96" i="1"/>
  <c r="BN174" i="1"/>
  <c r="BM197" i="1"/>
  <c r="BP180" i="1"/>
  <c r="BO158" i="1"/>
  <c r="BO171" i="1" s="1"/>
  <c r="BB12" i="26"/>
  <c r="BE17" i="27"/>
  <c r="BZ173" i="1"/>
  <c r="BP175" i="1"/>
  <c r="BV154" i="1"/>
  <c r="BW153" i="1"/>
  <c r="BM32" i="1"/>
  <c r="AY8" i="26"/>
  <c r="AZ21" i="27"/>
  <c r="BC18" i="27"/>
  <c r="BP29" i="1"/>
  <c r="BB5" i="26"/>
  <c r="BT34" i="1" s="1"/>
  <c r="BA7" i="26"/>
  <c r="BB19" i="27"/>
  <c r="BO30" i="1"/>
  <c r="BO161" i="1" s="1"/>
  <c r="BA6" i="26"/>
  <c r="BS35" i="1" s="1"/>
  <c r="BP106" i="1"/>
  <c r="BP110" i="1"/>
  <c r="BA135" i="26"/>
  <c r="BB134" i="26"/>
  <c r="BA134" i="26"/>
  <c r="BC4" i="26"/>
  <c r="BU33" i="1" s="1"/>
  <c r="BQ28" i="1"/>
  <c r="BD15" i="27"/>
  <c r="BE4" i="27"/>
  <c r="BE11" i="27" s="1"/>
  <c r="BE8" i="27"/>
  <c r="BE6" i="27"/>
  <c r="BE13" i="27" s="1"/>
  <c r="BE5" i="27"/>
  <c r="BE12" i="27" s="1"/>
  <c r="BE7" i="27"/>
  <c r="BE14" i="27" s="1"/>
  <c r="BF3" i="27"/>
  <c r="AY137" i="1"/>
  <c r="AV112" i="1"/>
  <c r="AU113" i="1"/>
  <c r="AU114" i="1" s="1"/>
  <c r="CT193" i="1" l="1"/>
  <c r="CT194" i="1" s="1"/>
  <c r="BL139" i="1"/>
  <c r="BL141" i="1" s="1"/>
  <c r="CV163" i="1"/>
  <c r="CU166" i="1"/>
  <c r="BS104" i="1"/>
  <c r="BV77" i="1"/>
  <c r="BU79" i="1"/>
  <c r="CU147" i="1"/>
  <c r="CV146" i="1"/>
  <c r="BV83" i="1"/>
  <c r="BU87" i="1"/>
  <c r="BU88" i="1" s="1"/>
  <c r="BU76" i="1"/>
  <c r="BU100" i="1"/>
  <c r="BT103" i="1"/>
  <c r="BU89" i="1"/>
  <c r="BT93" i="1"/>
  <c r="BU94" i="1"/>
  <c r="BT96" i="1"/>
  <c r="BO174" i="1"/>
  <c r="BN197" i="1"/>
  <c r="BQ180" i="1"/>
  <c r="BP158" i="1"/>
  <c r="BP171" i="1" s="1"/>
  <c r="BQ54" i="1"/>
  <c r="BA93" i="26"/>
  <c r="BA136" i="26" s="1"/>
  <c r="BB41" i="26"/>
  <c r="BB135" i="26" s="1"/>
  <c r="BC19" i="27"/>
  <c r="BQ30" i="1" s="1"/>
  <c r="CA173" i="1"/>
  <c r="BQ175" i="1"/>
  <c r="BX153" i="1"/>
  <c r="BW154" i="1"/>
  <c r="BO36" i="1"/>
  <c r="BP30" i="1"/>
  <c r="BP161" i="1" s="1"/>
  <c r="BB6" i="26"/>
  <c r="BT35" i="1" s="1"/>
  <c r="BD18" i="27"/>
  <c r="BQ29" i="1"/>
  <c r="BC5" i="26"/>
  <c r="BU34" i="1" s="1"/>
  <c r="BN32" i="1"/>
  <c r="AZ8" i="26"/>
  <c r="BA21" i="27"/>
  <c r="BB20" i="27"/>
  <c r="BQ106" i="1"/>
  <c r="BQ110" i="1"/>
  <c r="BR28" i="1"/>
  <c r="BD4" i="26"/>
  <c r="BV33" i="1" s="1"/>
  <c r="BC12" i="26"/>
  <c r="BS107" i="1"/>
  <c r="BE15" i="27"/>
  <c r="BF7" i="27"/>
  <c r="BF14" i="27" s="1"/>
  <c r="BF4" i="27"/>
  <c r="BF11" i="27" s="1"/>
  <c r="BF8" i="27"/>
  <c r="BF17" i="27" s="1"/>
  <c r="BF5" i="27"/>
  <c r="BF12" i="27" s="1"/>
  <c r="BF6" i="27"/>
  <c r="BF13" i="27" s="1"/>
  <c r="BG3" i="27"/>
  <c r="AZ137" i="1"/>
  <c r="AW112" i="1"/>
  <c r="AV113" i="1"/>
  <c r="AV114" i="1" s="1"/>
  <c r="BM139" i="1" l="1"/>
  <c r="BM141" i="1" s="1"/>
  <c r="BQ161" i="1"/>
  <c r="CU193" i="1"/>
  <c r="CU194" i="1" s="1"/>
  <c r="CW163" i="1"/>
  <c r="CV166" i="1"/>
  <c r="BT104" i="1"/>
  <c r="BT107" i="1" s="1"/>
  <c r="BW77" i="1"/>
  <c r="BV79" i="1"/>
  <c r="CW146" i="1"/>
  <c r="CV147" i="1"/>
  <c r="BV89" i="1"/>
  <c r="BU93" i="1"/>
  <c r="BV100" i="1"/>
  <c r="BU103" i="1"/>
  <c r="BV76" i="1"/>
  <c r="BV94" i="1"/>
  <c r="BU96" i="1"/>
  <c r="BW83" i="1"/>
  <c r="BV87" i="1"/>
  <c r="BV88" i="1" s="1"/>
  <c r="BP174" i="1"/>
  <c r="BO197" i="1"/>
  <c r="BR180" i="1"/>
  <c r="BQ158" i="1"/>
  <c r="BQ171" i="1" s="1"/>
  <c r="BR54" i="1"/>
  <c r="H17" i="5"/>
  <c r="I17" i="5"/>
  <c r="BC41" i="26"/>
  <c r="BC135" i="26" s="1"/>
  <c r="BB93" i="26"/>
  <c r="BB136" i="26" s="1"/>
  <c r="BC6" i="26"/>
  <c r="BU35" i="1" s="1"/>
  <c r="CB173" i="1"/>
  <c r="BR175" i="1"/>
  <c r="BO27" i="1"/>
  <c r="BY153" i="1"/>
  <c r="BX154" i="1"/>
  <c r="BO32" i="1"/>
  <c r="BA8" i="26"/>
  <c r="BP31" i="1"/>
  <c r="BB7" i="26"/>
  <c r="BC20" i="27"/>
  <c r="BE18" i="27"/>
  <c r="BD5" i="26"/>
  <c r="BV34" i="1" s="1"/>
  <c r="BR29" i="1"/>
  <c r="BB21" i="27"/>
  <c r="BD19" i="27"/>
  <c r="BR106" i="1"/>
  <c r="BR110" i="1"/>
  <c r="BE4" i="26"/>
  <c r="BW33" i="1" s="1"/>
  <c r="BS28" i="1"/>
  <c r="BF15" i="27"/>
  <c r="BD12" i="26"/>
  <c r="BC134" i="26"/>
  <c r="BG4" i="27"/>
  <c r="BG11" i="27" s="1"/>
  <c r="BG7" i="27"/>
  <c r="BG14" i="27" s="1"/>
  <c r="BG6" i="27"/>
  <c r="BG13" i="27" s="1"/>
  <c r="BG5" i="27"/>
  <c r="BG12" i="27" s="1"/>
  <c r="BG8" i="27"/>
  <c r="BH3" i="27"/>
  <c r="BN139" i="1"/>
  <c r="BN141" i="1" s="1"/>
  <c r="BA137" i="1"/>
  <c r="AX112" i="1"/>
  <c r="AW113" i="1"/>
  <c r="AW114" i="1" s="1"/>
  <c r="CV193" i="1" l="1"/>
  <c r="CV194" i="1" s="1"/>
  <c r="CX163" i="1"/>
  <c r="CW166" i="1"/>
  <c r="BX77" i="1"/>
  <c r="BW79" i="1"/>
  <c r="BU104" i="1"/>
  <c r="BU107" i="1" s="1"/>
  <c r="CW147" i="1"/>
  <c r="CX146" i="1"/>
  <c r="BW94" i="1"/>
  <c r="BV96" i="1"/>
  <c r="BW76" i="1"/>
  <c r="BW100" i="1"/>
  <c r="BV103" i="1"/>
  <c r="BW87" i="1"/>
  <c r="BW88" i="1" s="1"/>
  <c r="BX83" i="1"/>
  <c r="BW89" i="1"/>
  <c r="BV93" i="1"/>
  <c r="BS180" i="1"/>
  <c r="BR158" i="1"/>
  <c r="BR171" i="1" s="1"/>
  <c r="BQ174" i="1"/>
  <c r="BP197" i="1"/>
  <c r="BS54" i="1"/>
  <c r="BC93" i="26"/>
  <c r="BC136" i="26" s="1"/>
  <c r="BD41" i="26"/>
  <c r="BD135" i="26" s="1"/>
  <c r="CC173" i="1"/>
  <c r="BQ27" i="1"/>
  <c r="BS175" i="1"/>
  <c r="BZ153" i="1"/>
  <c r="BY154" i="1"/>
  <c r="BF18" i="27"/>
  <c r="BE5" i="26"/>
  <c r="BW34" i="1" s="1"/>
  <c r="BS29" i="1"/>
  <c r="BC7" i="26"/>
  <c r="BQ31" i="1"/>
  <c r="BG15" i="27"/>
  <c r="BG17" i="27"/>
  <c r="BE19" i="27"/>
  <c r="BD6" i="26"/>
  <c r="BV35" i="1" s="1"/>
  <c r="BR30" i="1"/>
  <c r="BR161" i="1" s="1"/>
  <c r="BD20" i="27"/>
  <c r="BP36" i="1"/>
  <c r="BP27" i="1"/>
  <c r="BC21" i="27"/>
  <c r="BB8" i="26"/>
  <c r="BP32" i="1"/>
  <c r="BS106" i="1"/>
  <c r="BS110" i="1"/>
  <c r="BD134" i="26"/>
  <c r="BT28" i="1"/>
  <c r="BF4" i="26"/>
  <c r="BX33" i="1" s="1"/>
  <c r="BE12" i="26"/>
  <c r="BT54" i="1"/>
  <c r="BH6" i="27"/>
  <c r="BH13" i="27" s="1"/>
  <c r="BH7" i="27"/>
  <c r="BH14" i="27" s="1"/>
  <c r="BH8" i="27"/>
  <c r="BH4" i="27"/>
  <c r="BH11" i="27" s="1"/>
  <c r="BH5" i="27"/>
  <c r="BH12" i="27" s="1"/>
  <c r="BI3" i="27"/>
  <c r="BO139" i="1"/>
  <c r="BO141" i="1" s="1"/>
  <c r="BB137" i="1"/>
  <c r="AY112" i="1"/>
  <c r="AX113" i="1"/>
  <c r="AX114" i="1" s="1"/>
  <c r="CW193" i="1" l="1"/>
  <c r="CW194" i="1" s="1"/>
  <c r="CY163" i="1"/>
  <c r="CY166" i="1" s="1"/>
  <c r="CX166" i="1"/>
  <c r="BV104" i="1"/>
  <c r="BV107" i="1" s="1"/>
  <c r="BY77" i="1"/>
  <c r="BX79" i="1"/>
  <c r="CY146" i="1"/>
  <c r="CY147" i="1" s="1"/>
  <c r="CX147" i="1"/>
  <c r="BY83" i="1"/>
  <c r="BX87" i="1"/>
  <c r="BX88" i="1" s="1"/>
  <c r="BW103" i="1"/>
  <c r="BX100" i="1"/>
  <c r="BX76" i="1"/>
  <c r="BX89" i="1"/>
  <c r="BW93" i="1"/>
  <c r="BX94" i="1"/>
  <c r="BW96" i="1"/>
  <c r="BT180" i="1"/>
  <c r="BS158" i="1"/>
  <c r="BS171" i="1" s="1"/>
  <c r="BR174" i="1"/>
  <c r="BQ197" i="1"/>
  <c r="BE41" i="26"/>
  <c r="BE135" i="26" s="1"/>
  <c r="BG18" i="27"/>
  <c r="BH18" i="27" s="1"/>
  <c r="BT29" i="1"/>
  <c r="BQ36" i="1"/>
  <c r="CD173" i="1"/>
  <c r="BF5" i="26"/>
  <c r="BX34" i="1" s="1"/>
  <c r="BT175" i="1"/>
  <c r="BZ154" i="1"/>
  <c r="CA153" i="1"/>
  <c r="BD21" i="27"/>
  <c r="BD8" i="26" s="1"/>
  <c r="BR31" i="1"/>
  <c r="BD7" i="26"/>
  <c r="BE20" i="27"/>
  <c r="BD93" i="26"/>
  <c r="BH17" i="27"/>
  <c r="BF19" i="27"/>
  <c r="BE6" i="26"/>
  <c r="BW35" i="1" s="1"/>
  <c r="BS30" i="1"/>
  <c r="BS161" i="1" s="1"/>
  <c r="BQ32" i="1"/>
  <c r="BC8" i="26"/>
  <c r="BT106" i="1"/>
  <c r="BT110" i="1"/>
  <c r="BF12" i="26"/>
  <c r="BG4" i="26"/>
  <c r="BY33" i="1" s="1"/>
  <c r="BU28" i="1"/>
  <c r="BE134" i="26"/>
  <c r="BH15" i="27"/>
  <c r="BI6" i="27"/>
  <c r="BI13" i="27" s="1"/>
  <c r="BI5" i="27"/>
  <c r="BI12" i="27" s="1"/>
  <c r="BI7" i="27"/>
  <c r="BI14" i="27" s="1"/>
  <c r="BI4" i="27"/>
  <c r="BI11" i="27" s="1"/>
  <c r="BI8" i="27"/>
  <c r="BI15" i="27" s="1"/>
  <c r="BJ3" i="27"/>
  <c r="BP139" i="1"/>
  <c r="BP141" i="1" s="1"/>
  <c r="BC137" i="1"/>
  <c r="AZ112" i="1"/>
  <c r="AY113" i="1"/>
  <c r="AY114" i="1" s="1"/>
  <c r="CY193" i="1" l="1"/>
  <c r="CY194" i="1" s="1"/>
  <c r="CX193" i="1"/>
  <c r="CX194" i="1" s="1"/>
  <c r="BZ77" i="1"/>
  <c r="BY79" i="1"/>
  <c r="BW104" i="1"/>
  <c r="BW107" i="1" s="1"/>
  <c r="BY89" i="1"/>
  <c r="BX93" i="1"/>
  <c r="BY76" i="1"/>
  <c r="BY100" i="1"/>
  <c r="BX103" i="1"/>
  <c r="BY94" i="1"/>
  <c r="BX96" i="1"/>
  <c r="BY87" i="1"/>
  <c r="BY88" i="1" s="1"/>
  <c r="BZ83" i="1"/>
  <c r="BS174" i="1"/>
  <c r="BR197" i="1"/>
  <c r="BU180" i="1"/>
  <c r="BT158" i="1"/>
  <c r="BT171" i="1" s="1"/>
  <c r="BU54" i="1"/>
  <c r="BG19" i="27"/>
  <c r="BG12" i="26"/>
  <c r="BF41" i="26"/>
  <c r="BF135" i="26" s="1"/>
  <c r="BE93" i="26"/>
  <c r="BE136" i="26" s="1"/>
  <c r="BR32" i="1"/>
  <c r="BI17" i="27"/>
  <c r="CE173" i="1"/>
  <c r="BU175" i="1"/>
  <c r="CB153" i="1"/>
  <c r="CA154" i="1"/>
  <c r="BF20" i="27"/>
  <c r="BF7" i="26" s="1"/>
  <c r="BS27" i="1"/>
  <c r="BD136" i="26"/>
  <c r="BS31" i="1"/>
  <c r="BE7" i="26"/>
  <c r="BH19" i="27"/>
  <c r="BT30" i="1"/>
  <c r="BT161" i="1" s="1"/>
  <c r="BF6" i="26"/>
  <c r="BX35" i="1" s="1"/>
  <c r="BE21" i="27"/>
  <c r="BU29" i="1"/>
  <c r="BG5" i="26"/>
  <c r="BY34" i="1" s="1"/>
  <c r="BU30" i="1"/>
  <c r="BG6" i="26"/>
  <c r="BY35" i="1" s="1"/>
  <c r="BU106" i="1"/>
  <c r="BU110" i="1"/>
  <c r="BF134" i="26"/>
  <c r="BH4" i="26"/>
  <c r="BZ33" i="1" s="1"/>
  <c r="BV28" i="1"/>
  <c r="BG134" i="26"/>
  <c r="BV54" i="1"/>
  <c r="BJ5" i="27"/>
  <c r="BJ12" i="27" s="1"/>
  <c r="BJ6" i="27"/>
  <c r="BJ13" i="27" s="1"/>
  <c r="BJ8" i="27"/>
  <c r="BJ4" i="27"/>
  <c r="BJ11" i="27" s="1"/>
  <c r="BJ7" i="27"/>
  <c r="BJ14" i="27" s="1"/>
  <c r="BK3" i="27"/>
  <c r="BQ139" i="1"/>
  <c r="BQ141" i="1" s="1"/>
  <c r="BD137" i="1"/>
  <c r="BA112" i="1"/>
  <c r="AZ113" i="1"/>
  <c r="AZ114" i="1" s="1"/>
  <c r="BU161" i="1" l="1"/>
  <c r="BX104" i="1"/>
  <c r="BX107" i="1" s="1"/>
  <c r="CA77" i="1"/>
  <c r="J17" i="5" s="1"/>
  <c r="BZ79" i="1"/>
  <c r="BZ94" i="1"/>
  <c r="BY96" i="1"/>
  <c r="BY103" i="1"/>
  <c r="BZ100" i="1"/>
  <c r="BZ76" i="1"/>
  <c r="CA83" i="1"/>
  <c r="BZ87" i="1"/>
  <c r="BZ88" i="1" s="1"/>
  <c r="BZ89" i="1"/>
  <c r="BY93" i="1"/>
  <c r="BV180" i="1"/>
  <c r="BU158" i="1"/>
  <c r="BU171" i="1" s="1"/>
  <c r="BT174" i="1"/>
  <c r="BS197" i="1"/>
  <c r="BJ17" i="27"/>
  <c r="BF93" i="26"/>
  <c r="BG41" i="26"/>
  <c r="BG135" i="26" s="1"/>
  <c r="BT31" i="1"/>
  <c r="BI18" i="27"/>
  <c r="BW29" i="1" s="1"/>
  <c r="CF173" i="1"/>
  <c r="BG20" i="27"/>
  <c r="BU31" i="1" s="1"/>
  <c r="BS36" i="1"/>
  <c r="BV175" i="1"/>
  <c r="CC153" i="1"/>
  <c r="CB154" i="1"/>
  <c r="BR27" i="1"/>
  <c r="BR36" i="1"/>
  <c r="BE8" i="26"/>
  <c r="BS32" i="1"/>
  <c r="BF21" i="27"/>
  <c r="BF136" i="26"/>
  <c r="BT27" i="1"/>
  <c r="BH5" i="26"/>
  <c r="BZ34" i="1" s="1"/>
  <c r="BV29" i="1"/>
  <c r="BG93" i="26"/>
  <c r="BV30" i="1"/>
  <c r="BH6" i="26"/>
  <c r="BZ35" i="1" s="1"/>
  <c r="BV106" i="1"/>
  <c r="BV110" i="1"/>
  <c r="BW28" i="1"/>
  <c r="BI4" i="26"/>
  <c r="CA33" i="1" s="1"/>
  <c r="BH12" i="26"/>
  <c r="BJ15" i="27"/>
  <c r="BK5" i="27"/>
  <c r="BK12" i="27" s="1"/>
  <c r="BK6" i="27"/>
  <c r="BK13" i="27" s="1"/>
  <c r="BK8" i="27"/>
  <c r="BK7" i="27"/>
  <c r="BK14" i="27" s="1"/>
  <c r="BK4" i="27"/>
  <c r="BK11" i="27" s="1"/>
  <c r="BL3" i="27"/>
  <c r="BR139" i="1"/>
  <c r="BR141" i="1" s="1"/>
  <c r="BE137" i="1"/>
  <c r="BB112" i="1"/>
  <c r="BA113" i="1"/>
  <c r="BA114" i="1" s="1"/>
  <c r="BV161" i="1" l="1"/>
  <c r="BY104" i="1"/>
  <c r="BY107" i="1" s="1"/>
  <c r="CB77" i="1"/>
  <c r="CA79" i="1"/>
  <c r="CB83" i="1"/>
  <c r="CA87" i="1"/>
  <c r="CA88" i="1" s="1"/>
  <c r="BZ103" i="1"/>
  <c r="CA100" i="1"/>
  <c r="CA76" i="1"/>
  <c r="CA89" i="1"/>
  <c r="BZ93" i="1"/>
  <c r="CA94" i="1"/>
  <c r="BZ96" i="1"/>
  <c r="BU174" i="1"/>
  <c r="BT197" i="1"/>
  <c r="BW180" i="1"/>
  <c r="BV158" i="1"/>
  <c r="BV171" i="1" s="1"/>
  <c r="BW54" i="1"/>
  <c r="BK17" i="27"/>
  <c r="BI19" i="27"/>
  <c r="BJ19" i="27" s="1"/>
  <c r="BX30" i="1" s="1"/>
  <c r="BI12" i="26"/>
  <c r="BI134" i="26" s="1"/>
  <c r="BJ18" i="27"/>
  <c r="BK18" i="27" s="1"/>
  <c r="BK5" i="26" s="1"/>
  <c r="CC34" i="1" s="1"/>
  <c r="BH93" i="26"/>
  <c r="BH136" i="26" s="1"/>
  <c r="BI5" i="26"/>
  <c r="CA34" i="1" s="1"/>
  <c r="BG7" i="26"/>
  <c r="BL17" i="27"/>
  <c r="CG173" i="1"/>
  <c r="BH20" i="27"/>
  <c r="BV31" i="1" s="1"/>
  <c r="BJ5" i="26"/>
  <c r="CB34" i="1" s="1"/>
  <c r="BX29" i="1"/>
  <c r="BW175" i="1"/>
  <c r="BT36" i="1"/>
  <c r="CD153" i="1"/>
  <c r="CC154" i="1"/>
  <c r="BF8" i="26"/>
  <c r="BT32" i="1"/>
  <c r="BG21" i="27"/>
  <c r="BH41" i="26"/>
  <c r="BU36" i="1"/>
  <c r="BG136" i="26"/>
  <c r="BW106" i="1"/>
  <c r="BW110" i="1"/>
  <c r="BJ6" i="26"/>
  <c r="CB35" i="1" s="1"/>
  <c r="BH134" i="26"/>
  <c r="BX28" i="1"/>
  <c r="BJ4" i="26"/>
  <c r="CB33" i="1" s="1"/>
  <c r="BK15" i="27"/>
  <c r="BL4" i="27"/>
  <c r="BL11" i="27" s="1"/>
  <c r="BL8" i="27"/>
  <c r="BL5" i="27"/>
  <c r="BL12" i="27" s="1"/>
  <c r="BL6" i="27"/>
  <c r="BL13" i="27" s="1"/>
  <c r="BL7" i="27"/>
  <c r="BL14" i="27" s="1"/>
  <c r="BM3" i="27"/>
  <c r="BS139" i="1"/>
  <c r="BS141" i="1" s="1"/>
  <c r="BF137" i="1"/>
  <c r="BC112" i="1"/>
  <c r="BB113" i="1"/>
  <c r="BB114" i="1" s="1"/>
  <c r="BZ104" i="1" l="1"/>
  <c r="BZ107" i="1" s="1"/>
  <c r="CC77" i="1"/>
  <c r="CB79" i="1"/>
  <c r="CB89" i="1"/>
  <c r="CA93" i="1"/>
  <c r="CB76" i="1"/>
  <c r="CA103" i="1"/>
  <c r="CB100" i="1"/>
  <c r="CB94" i="1"/>
  <c r="CA96" i="1"/>
  <c r="CB87" i="1"/>
  <c r="CB88" i="1" s="1"/>
  <c r="CC83" i="1"/>
  <c r="BX180" i="1"/>
  <c r="BW158" i="1"/>
  <c r="BW171" i="1" s="1"/>
  <c r="BV174" i="1"/>
  <c r="BU197" i="1"/>
  <c r="BX54" i="1"/>
  <c r="BI6" i="26"/>
  <c r="CA35" i="1" s="1"/>
  <c r="BW30" i="1"/>
  <c r="BI41" i="26"/>
  <c r="BI135" i="26" s="1"/>
  <c r="BJ41" i="26"/>
  <c r="BJ135" i="26" s="1"/>
  <c r="BI93" i="26"/>
  <c r="BI136" i="26" s="1"/>
  <c r="BI20" i="27"/>
  <c r="BJ20" i="27" s="1"/>
  <c r="BX31" i="1" s="1"/>
  <c r="BY29" i="1"/>
  <c r="BH7" i="26"/>
  <c r="BK19" i="27"/>
  <c r="BH21" i="27"/>
  <c r="BM17" i="27"/>
  <c r="CH173" i="1"/>
  <c r="BX175" i="1"/>
  <c r="CE153" i="1"/>
  <c r="CD154" i="1"/>
  <c r="BL15" i="27"/>
  <c r="BL18" i="27"/>
  <c r="BG8" i="26"/>
  <c r="BU32" i="1"/>
  <c r="BH135" i="26"/>
  <c r="BU27" i="1"/>
  <c r="BX106" i="1"/>
  <c r="BX110" i="1"/>
  <c r="BV36" i="1"/>
  <c r="BV27" i="1"/>
  <c r="BY28" i="1"/>
  <c r="BK4" i="26"/>
  <c r="CC33" i="1" s="1"/>
  <c r="BJ93" i="26"/>
  <c r="BK41" i="26"/>
  <c r="BJ12" i="26"/>
  <c r="BY54" i="1"/>
  <c r="BM4" i="27"/>
  <c r="BM11" i="27" s="1"/>
  <c r="BM8" i="27"/>
  <c r="BM15" i="27" s="1"/>
  <c r="BM6" i="27"/>
  <c r="BM13" i="27" s="1"/>
  <c r="BM7" i="27"/>
  <c r="BM14" i="27" s="1"/>
  <c r="BM5" i="27"/>
  <c r="BM12" i="27" s="1"/>
  <c r="BN3" i="27"/>
  <c r="BT139" i="1"/>
  <c r="BT141" i="1" s="1"/>
  <c r="BG137" i="1"/>
  <c r="BD112" i="1"/>
  <c r="BC113" i="1"/>
  <c r="BC114" i="1" s="1"/>
  <c r="BW27" i="1" l="1"/>
  <c r="BW161" i="1"/>
  <c r="BX161" i="1" s="1"/>
  <c r="CA104" i="1"/>
  <c r="CA107" i="1" s="1"/>
  <c r="CD77" i="1"/>
  <c r="CC79" i="1"/>
  <c r="CC94" i="1"/>
  <c r="CB96" i="1"/>
  <c r="CC76" i="1"/>
  <c r="CC87" i="1"/>
  <c r="CC88" i="1" s="1"/>
  <c r="CD83" i="1"/>
  <c r="CB103" i="1"/>
  <c r="CC100" i="1"/>
  <c r="CC89" i="1"/>
  <c r="CB93" i="1"/>
  <c r="BW174" i="1"/>
  <c r="BV197" i="1"/>
  <c r="BY180" i="1"/>
  <c r="BX158" i="1"/>
  <c r="BX171" i="1" s="1"/>
  <c r="BM18" i="27"/>
  <c r="BI21" i="27"/>
  <c r="BK20" i="27"/>
  <c r="BK7" i="26" s="1"/>
  <c r="BJ7" i="26"/>
  <c r="BW31" i="1"/>
  <c r="BI7" i="26"/>
  <c r="BH8" i="26"/>
  <c r="BV32" i="1"/>
  <c r="BY30" i="1"/>
  <c r="BK6" i="26"/>
  <c r="CC35" i="1" s="1"/>
  <c r="BJ21" i="27"/>
  <c r="CI173" i="1"/>
  <c r="BY175" i="1"/>
  <c r="BW36" i="1"/>
  <c r="CE154" i="1"/>
  <c r="CF153" i="1"/>
  <c r="BL19" i="27"/>
  <c r="BW32" i="1"/>
  <c r="BI8" i="26"/>
  <c r="BM4" i="26"/>
  <c r="CE33" i="1" s="1"/>
  <c r="BY106" i="1"/>
  <c r="BY110" i="1"/>
  <c r="BK12" i="26"/>
  <c r="BJ134" i="26"/>
  <c r="BK93" i="26"/>
  <c r="BK135" i="26"/>
  <c r="BJ136" i="26"/>
  <c r="BZ28" i="1"/>
  <c r="BL4" i="26"/>
  <c r="CD33" i="1" s="1"/>
  <c r="BN7" i="27"/>
  <c r="BN14" i="27" s="1"/>
  <c r="BN4" i="27"/>
  <c r="BN11" i="27" s="1"/>
  <c r="BN8" i="27"/>
  <c r="BN5" i="27"/>
  <c r="BN12" i="27" s="1"/>
  <c r="BN6" i="27"/>
  <c r="BN13" i="27" s="1"/>
  <c r="BO3" i="27"/>
  <c r="BU139" i="1"/>
  <c r="BU141" i="1" s="1"/>
  <c r="BH137" i="1"/>
  <c r="BE112" i="1"/>
  <c r="BD113" i="1"/>
  <c r="BD114" i="1" s="1"/>
  <c r="BY161" i="1" l="1"/>
  <c r="CB104" i="1"/>
  <c r="CB107" i="1" s="1"/>
  <c r="CE77" i="1"/>
  <c r="CD79" i="1"/>
  <c r="CE83" i="1"/>
  <c r="CD87" i="1"/>
  <c r="CD88" i="1" s="1"/>
  <c r="CD76" i="1"/>
  <c r="CD100" i="1"/>
  <c r="CC103" i="1"/>
  <c r="CD89" i="1"/>
  <c r="CC93" i="1"/>
  <c r="CD94" i="1"/>
  <c r="CC96" i="1"/>
  <c r="BZ180" i="1"/>
  <c r="BY158" i="1"/>
  <c r="BY171" i="1" s="1"/>
  <c r="BX174" i="1"/>
  <c r="BW197" i="1"/>
  <c r="BZ54" i="1"/>
  <c r="BL12" i="26"/>
  <c r="BN15" i="27"/>
  <c r="BN17" i="27"/>
  <c r="BN4" i="26" s="1"/>
  <c r="CF33" i="1" s="1"/>
  <c r="BY31" i="1"/>
  <c r="BX32" i="1"/>
  <c r="BJ8" i="26"/>
  <c r="BK21" i="27"/>
  <c r="BY32" i="1" s="1"/>
  <c r="CJ173" i="1"/>
  <c r="BZ175" i="1"/>
  <c r="CG153" i="1"/>
  <c r="CF154" i="1"/>
  <c r="BM19" i="27"/>
  <c r="BZ30" i="1"/>
  <c r="BL6" i="26"/>
  <c r="CD35" i="1" s="1"/>
  <c r="BL20" i="27"/>
  <c r="CA28" i="1"/>
  <c r="BM12" i="26"/>
  <c r="BZ29" i="1"/>
  <c r="BL5" i="26"/>
  <c r="CD34" i="1" s="1"/>
  <c r="BZ106" i="1"/>
  <c r="BZ110" i="1"/>
  <c r="CA29" i="1"/>
  <c r="BM5" i="26"/>
  <c r="CE34" i="1" s="1"/>
  <c r="BK134" i="26"/>
  <c r="CB28" i="1"/>
  <c r="BL134" i="26"/>
  <c r="BK136" i="26"/>
  <c r="BX36" i="1"/>
  <c r="BX27" i="1"/>
  <c r="CA54" i="1"/>
  <c r="BO4" i="27"/>
  <c r="BO11" i="27" s="1"/>
  <c r="BO7" i="27"/>
  <c r="BO14" i="27" s="1"/>
  <c r="BO5" i="27"/>
  <c r="BO12" i="27" s="1"/>
  <c r="BO8" i="27"/>
  <c r="BO6" i="27"/>
  <c r="BO13" i="27" s="1"/>
  <c r="BP3" i="27"/>
  <c r="BV139" i="1"/>
  <c r="BV141" i="1" s="1"/>
  <c r="BI137" i="1"/>
  <c r="BF112" i="1"/>
  <c r="BE113" i="1"/>
  <c r="BE114" i="1" s="1"/>
  <c r="BZ161" i="1" l="1"/>
  <c r="CC104" i="1"/>
  <c r="CC107" i="1" s="1"/>
  <c r="CF77" i="1"/>
  <c r="CE79" i="1"/>
  <c r="CD103" i="1"/>
  <c r="CE100" i="1"/>
  <c r="CE89" i="1"/>
  <c r="CD93" i="1"/>
  <c r="CE76" i="1"/>
  <c r="CE94" i="1"/>
  <c r="CD96" i="1"/>
  <c r="CE87" i="1"/>
  <c r="CE88" i="1" s="1"/>
  <c r="CF83" i="1"/>
  <c r="BY174" i="1"/>
  <c r="BX197" i="1"/>
  <c r="CA180" i="1"/>
  <c r="BZ158" i="1"/>
  <c r="BZ171" i="1" s="1"/>
  <c r="BN18" i="27"/>
  <c r="BN12" i="26"/>
  <c r="BL93" i="26"/>
  <c r="BL136" i="26" s="1"/>
  <c r="BL41" i="26"/>
  <c r="BL135" i="26" s="1"/>
  <c r="BK8" i="26"/>
  <c r="CK173" i="1"/>
  <c r="CA175" i="1"/>
  <c r="CH153" i="1"/>
  <c r="CG154" i="1"/>
  <c r="BN19" i="27"/>
  <c r="BO15" i="27"/>
  <c r="BO17" i="27"/>
  <c r="BM20" i="27"/>
  <c r="BZ31" i="1"/>
  <c r="BM6" i="26"/>
  <c r="CE35" i="1" s="1"/>
  <c r="CA30" i="1"/>
  <c r="CA161" i="1" s="1"/>
  <c r="BL21" i="27"/>
  <c r="BM134" i="26"/>
  <c r="BL7" i="26"/>
  <c r="BZ36" i="1"/>
  <c r="CA106" i="1"/>
  <c r="CA110" i="1"/>
  <c r="BN134" i="26"/>
  <c r="CB29" i="1"/>
  <c r="BN5" i="26"/>
  <c r="CF34" i="1" s="1"/>
  <c r="BY36" i="1"/>
  <c r="BY27" i="1"/>
  <c r="BM41" i="26"/>
  <c r="BP6" i="27"/>
  <c r="BP13" i="27" s="1"/>
  <c r="BP7" i="27"/>
  <c r="BP14" i="27" s="1"/>
  <c r="BP4" i="27"/>
  <c r="BP11" i="27" s="1"/>
  <c r="BP5" i="27"/>
  <c r="BP12" i="27" s="1"/>
  <c r="BP8" i="27"/>
  <c r="BQ3" i="27"/>
  <c r="BW139" i="1"/>
  <c r="BW141" i="1" s="1"/>
  <c r="BJ137" i="1"/>
  <c r="BG112" i="1"/>
  <c r="BF113" i="1"/>
  <c r="BF114" i="1" s="1"/>
  <c r="CD104" i="1" l="1"/>
  <c r="CD107" i="1" s="1"/>
  <c r="CG77" i="1"/>
  <c r="CF79" i="1"/>
  <c r="CF94" i="1"/>
  <c r="CE96" i="1"/>
  <c r="CF76" i="1"/>
  <c r="CG83" i="1"/>
  <c r="CF87" i="1"/>
  <c r="CF88" i="1" s="1"/>
  <c r="CE103" i="1"/>
  <c r="CF100" i="1"/>
  <c r="CF89" i="1"/>
  <c r="CE93" i="1"/>
  <c r="CB180" i="1"/>
  <c r="CA158" i="1"/>
  <c r="CA171" i="1" s="1"/>
  <c r="BZ174" i="1"/>
  <c r="BY197" i="1"/>
  <c r="CB54" i="1"/>
  <c r="BN41" i="26"/>
  <c r="BM93" i="26"/>
  <c r="BN20" i="27"/>
  <c r="BN7" i="26" s="1"/>
  <c r="BO18" i="27"/>
  <c r="CC29" i="1" s="1"/>
  <c r="BZ32" i="1"/>
  <c r="CL173" i="1"/>
  <c r="CB175" i="1"/>
  <c r="CH154" i="1"/>
  <c r="CI153" i="1"/>
  <c r="BM136" i="26"/>
  <c r="BM7" i="26"/>
  <c r="BM21" i="27"/>
  <c r="BL8" i="26"/>
  <c r="CA31" i="1"/>
  <c r="BP17" i="27"/>
  <c r="BO4" i="26"/>
  <c r="CG33" i="1" s="1"/>
  <c r="CC28" i="1"/>
  <c r="CB30" i="1"/>
  <c r="CB161" i="1" s="1"/>
  <c r="BN6" i="26"/>
  <c r="CF35" i="1" s="1"/>
  <c r="BZ27" i="1"/>
  <c r="CB106" i="1"/>
  <c r="CB110" i="1"/>
  <c r="BM135" i="26"/>
  <c r="BP15" i="27"/>
  <c r="BN135" i="26"/>
  <c r="BQ6" i="27"/>
  <c r="BQ13" i="27" s="1"/>
  <c r="BQ7" i="27"/>
  <c r="BQ14" i="27" s="1"/>
  <c r="BQ4" i="27"/>
  <c r="BQ11" i="27" s="1"/>
  <c r="BQ5" i="27"/>
  <c r="BQ12" i="27" s="1"/>
  <c r="BQ8" i="27"/>
  <c r="BQ15" i="27" s="1"/>
  <c r="BR3" i="27"/>
  <c r="BX139" i="1"/>
  <c r="BX141" i="1" s="1"/>
  <c r="BK137" i="1"/>
  <c r="BH112" i="1"/>
  <c r="BG113" i="1"/>
  <c r="BG114" i="1" s="1"/>
  <c r="CE104" i="1" l="1"/>
  <c r="CE107" i="1" s="1"/>
  <c r="CH77" i="1"/>
  <c r="CG79" i="1"/>
  <c r="CG100" i="1"/>
  <c r="CF103" i="1"/>
  <c r="CG87" i="1"/>
  <c r="CG88" i="1" s="1"/>
  <c r="CH83" i="1"/>
  <c r="CG76" i="1"/>
  <c r="CG89" i="1"/>
  <c r="CF93" i="1"/>
  <c r="CG94" i="1"/>
  <c r="CF96" i="1"/>
  <c r="CA174" i="1"/>
  <c r="BZ197" i="1"/>
  <c r="CC180" i="1"/>
  <c r="CB158" i="1"/>
  <c r="CB171" i="1" s="1"/>
  <c r="CC54" i="1"/>
  <c r="BO12" i="26"/>
  <c r="BO134" i="26" s="1"/>
  <c r="BN93" i="26"/>
  <c r="CB31" i="1"/>
  <c r="BO5" i="26"/>
  <c r="CG34" i="1" s="1"/>
  <c r="BQ17" i="27"/>
  <c r="BO19" i="27"/>
  <c r="BO20" i="27" s="1"/>
  <c r="CC31" i="1" s="1"/>
  <c r="CM173" i="1"/>
  <c r="CC175" i="1"/>
  <c r="CA27" i="1"/>
  <c r="CI154" i="1"/>
  <c r="CJ153" i="1"/>
  <c r="CA32" i="1"/>
  <c r="BM8" i="26"/>
  <c r="BN21" i="27"/>
  <c r="BP18" i="27"/>
  <c r="CB27" i="1"/>
  <c r="BN136" i="26"/>
  <c r="CC106" i="1"/>
  <c r="CA36" i="1"/>
  <c r="CC110" i="1"/>
  <c r="CD28" i="1"/>
  <c r="BP4" i="26"/>
  <c r="CH33" i="1" s="1"/>
  <c r="CD54" i="1"/>
  <c r="BR5" i="27"/>
  <c r="BR12" i="27" s="1"/>
  <c r="BR6" i="27"/>
  <c r="BR13" i="27" s="1"/>
  <c r="BR7" i="27"/>
  <c r="BR14" i="27" s="1"/>
  <c r="BR4" i="27"/>
  <c r="BR11" i="27" s="1"/>
  <c r="BR8" i="27"/>
  <c r="BS3" i="27"/>
  <c r="BY139" i="1"/>
  <c r="BY141" i="1" s="1"/>
  <c r="BL137" i="1"/>
  <c r="BI112" i="1"/>
  <c r="BH113" i="1"/>
  <c r="BH114" i="1" s="1"/>
  <c r="CF104" i="1" l="1"/>
  <c r="CF107" i="1" s="1"/>
  <c r="CI77" i="1"/>
  <c r="CH79" i="1"/>
  <c r="CH89" i="1"/>
  <c r="CG93" i="1"/>
  <c r="CH76" i="1"/>
  <c r="CH87" i="1"/>
  <c r="CH88" i="1" s="1"/>
  <c r="CI83" i="1"/>
  <c r="CH94" i="1"/>
  <c r="CG96" i="1"/>
  <c r="CH100" i="1"/>
  <c r="CG103" i="1"/>
  <c r="CD180" i="1"/>
  <c r="CC158" i="1"/>
  <c r="CC171" i="1" s="1"/>
  <c r="CB174" i="1"/>
  <c r="CA197" i="1"/>
  <c r="BO6" i="26"/>
  <c r="CG35" i="1" s="1"/>
  <c r="BO7" i="26"/>
  <c r="BP19" i="27"/>
  <c r="BP20" i="27" s="1"/>
  <c r="BP7" i="26" s="1"/>
  <c r="BO41" i="26"/>
  <c r="BO135" i="26" s="1"/>
  <c r="CC30" i="1"/>
  <c r="CB32" i="1"/>
  <c r="BR17" i="27"/>
  <c r="CN173" i="1"/>
  <c r="CD175" i="1"/>
  <c r="CJ154" i="1"/>
  <c r="CK153" i="1"/>
  <c r="BQ18" i="27"/>
  <c r="CD29" i="1"/>
  <c r="BP5" i="26"/>
  <c r="CH34" i="1" s="1"/>
  <c r="BO21" i="27"/>
  <c r="BN8" i="26"/>
  <c r="CB36" i="1"/>
  <c r="BP6" i="26"/>
  <c r="CH35" i="1" s="1"/>
  <c r="CD30" i="1"/>
  <c r="CD106" i="1"/>
  <c r="CD110" i="1"/>
  <c r="BP12" i="26"/>
  <c r="CE28" i="1"/>
  <c r="BQ4" i="26"/>
  <c r="CI33" i="1" s="1"/>
  <c r="BR15" i="27"/>
  <c r="BS5" i="27"/>
  <c r="BS12" i="27" s="1"/>
  <c r="BS7" i="27"/>
  <c r="BS14" i="27" s="1"/>
  <c r="BS6" i="27"/>
  <c r="BS13" i="27" s="1"/>
  <c r="BS4" i="27"/>
  <c r="BS11" i="27" s="1"/>
  <c r="BS8" i="27"/>
  <c r="BT3" i="27"/>
  <c r="BZ139" i="1"/>
  <c r="BZ141" i="1" s="1"/>
  <c r="BM137" i="1"/>
  <c r="BJ112" i="1"/>
  <c r="BI113" i="1"/>
  <c r="BI114" i="1" s="1"/>
  <c r="CC27" i="1" l="1"/>
  <c r="CC161" i="1"/>
  <c r="CD161" i="1" s="1"/>
  <c r="CG104" i="1"/>
  <c r="CG107" i="1" s="1"/>
  <c r="CJ77" i="1"/>
  <c r="CI79" i="1"/>
  <c r="CI94" i="1"/>
  <c r="CH96" i="1"/>
  <c r="CI87" i="1"/>
  <c r="CI88" i="1" s="1"/>
  <c r="CJ83" i="1"/>
  <c r="CI76" i="1"/>
  <c r="CH103" i="1"/>
  <c r="CI100" i="1"/>
  <c r="CI89" i="1"/>
  <c r="CH93" i="1"/>
  <c r="CC174" i="1"/>
  <c r="CB197" i="1"/>
  <c r="CE180" i="1"/>
  <c r="CD158" i="1"/>
  <c r="CD171" i="1" s="1"/>
  <c r="CE54" i="1"/>
  <c r="BQ12" i="26"/>
  <c r="BP41" i="26"/>
  <c r="BP135" i="26" s="1"/>
  <c r="BO93" i="26"/>
  <c r="BO136" i="26" s="1"/>
  <c r="BS17" i="27"/>
  <c r="BS4" i="26" s="1"/>
  <c r="CK33" i="1" s="1"/>
  <c r="BR4" i="26"/>
  <c r="CJ33" i="1" s="1"/>
  <c r="CF28" i="1"/>
  <c r="CO173" i="1"/>
  <c r="CE175" i="1"/>
  <c r="CL153" i="1"/>
  <c r="CK154" i="1"/>
  <c r="BP21" i="27"/>
  <c r="BT17" i="27"/>
  <c r="BO8" i="26"/>
  <c r="CD31" i="1"/>
  <c r="BR18" i="27"/>
  <c r="CE29" i="1"/>
  <c r="BQ5" i="26"/>
  <c r="CI34" i="1" s="1"/>
  <c r="CC32" i="1"/>
  <c r="BQ19" i="27"/>
  <c r="CE30" i="1" s="1"/>
  <c r="CC36" i="1"/>
  <c r="BP93" i="26"/>
  <c r="CE106" i="1"/>
  <c r="CE110" i="1"/>
  <c r="BQ134" i="26"/>
  <c r="BS15" i="27"/>
  <c r="BP134" i="26"/>
  <c r="BT4" i="27"/>
  <c r="BT11" i="27" s="1"/>
  <c r="BT8" i="27"/>
  <c r="BT15" i="27" s="1"/>
  <c r="BT5" i="27"/>
  <c r="BT12" i="27" s="1"/>
  <c r="BT7" i="27"/>
  <c r="BT14" i="27" s="1"/>
  <c r="BT6" i="27"/>
  <c r="BT13" i="27" s="1"/>
  <c r="BU3" i="27"/>
  <c r="CA139" i="1"/>
  <c r="CA141" i="1" s="1"/>
  <c r="BN137" i="1"/>
  <c r="BK112" i="1"/>
  <c r="BJ113" i="1"/>
  <c r="BJ114" i="1" s="1"/>
  <c r="CE161" i="1" l="1"/>
  <c r="CK77" i="1"/>
  <c r="CJ79" i="1"/>
  <c r="CH104" i="1"/>
  <c r="CH107" i="1" s="1"/>
  <c r="CJ76" i="1"/>
  <c r="CI103" i="1"/>
  <c r="CJ100" i="1"/>
  <c r="CK83" i="1"/>
  <c r="CJ87" i="1"/>
  <c r="CJ88" i="1" s="1"/>
  <c r="CJ89" i="1"/>
  <c r="CI93" i="1"/>
  <c r="CJ94" i="1"/>
  <c r="CI96" i="1"/>
  <c r="CF180" i="1"/>
  <c r="CE158" i="1"/>
  <c r="CE171" i="1" s="1"/>
  <c r="CD174" i="1"/>
  <c r="CC197" i="1"/>
  <c r="CF54" i="1"/>
  <c r="CG28" i="1"/>
  <c r="BR12" i="26"/>
  <c r="BQ41" i="26"/>
  <c r="BU17" i="27"/>
  <c r="CD32" i="1"/>
  <c r="CP173" i="1"/>
  <c r="BP8" i="26"/>
  <c r="BQ6" i="26"/>
  <c r="CI35" i="1" s="1"/>
  <c r="CF175" i="1"/>
  <c r="CL154" i="1"/>
  <c r="CM153" i="1"/>
  <c r="BR19" i="27"/>
  <c r="BQ20" i="27"/>
  <c r="BQ7" i="26" s="1"/>
  <c r="BQ135" i="26"/>
  <c r="BS18" i="27"/>
  <c r="BT18" i="27" s="1"/>
  <c r="BR5" i="26"/>
  <c r="CJ34" i="1" s="1"/>
  <c r="CF29" i="1"/>
  <c r="CD36" i="1"/>
  <c r="BP136" i="26"/>
  <c r="CF106" i="1"/>
  <c r="CF110" i="1"/>
  <c r="BR134" i="26"/>
  <c r="BS12" i="26"/>
  <c r="CH28" i="1"/>
  <c r="BT4" i="26"/>
  <c r="CL33" i="1" s="1"/>
  <c r="BU4" i="27"/>
  <c r="BU11" i="27" s="1"/>
  <c r="BU8" i="27"/>
  <c r="BU15" i="27" s="1"/>
  <c r="BU6" i="27"/>
  <c r="BU13" i="27" s="1"/>
  <c r="BU5" i="27"/>
  <c r="BU12" i="27" s="1"/>
  <c r="BU7" i="27"/>
  <c r="BU14" i="27" s="1"/>
  <c r="BV3" i="27"/>
  <c r="CB139" i="1"/>
  <c r="CB141" i="1" s="1"/>
  <c r="BO137" i="1"/>
  <c r="BL112" i="1"/>
  <c r="BK113" i="1"/>
  <c r="BK114" i="1" s="1"/>
  <c r="CI104" i="1" l="1"/>
  <c r="CI107" i="1" s="1"/>
  <c r="CL77" i="1"/>
  <c r="CK79" i="1"/>
  <c r="CK100" i="1"/>
  <c r="CJ103" i="1"/>
  <c r="CK89" i="1"/>
  <c r="CJ93" i="1"/>
  <c r="CL83" i="1"/>
  <c r="CK87" i="1"/>
  <c r="CK88" i="1" s="1"/>
  <c r="CK76" i="1"/>
  <c r="CK94" i="1"/>
  <c r="CJ96" i="1"/>
  <c r="CE174" i="1"/>
  <c r="CD197" i="1"/>
  <c r="CG180" i="1"/>
  <c r="CF158" i="1"/>
  <c r="CF171" i="1" s="1"/>
  <c r="CG54" i="1"/>
  <c r="BT12" i="26"/>
  <c r="BU18" i="27"/>
  <c r="BU5" i="26" s="1"/>
  <c r="CM34" i="1" s="1"/>
  <c r="BQ93" i="26"/>
  <c r="BQ136" i="26" s="1"/>
  <c r="BR41" i="26"/>
  <c r="BR135" i="26" s="1"/>
  <c r="CE36" i="1"/>
  <c r="BS19" i="27"/>
  <c r="BT19" i="27" s="1"/>
  <c r="BT6" i="26" s="1"/>
  <c r="CL35" i="1" s="1"/>
  <c r="CQ173" i="1"/>
  <c r="BQ21" i="27"/>
  <c r="CE31" i="1"/>
  <c r="BR20" i="27"/>
  <c r="CG175" i="1"/>
  <c r="CE27" i="1"/>
  <c r="CM154" i="1"/>
  <c r="CN153" i="1"/>
  <c r="BR6" i="26"/>
  <c r="CJ35" i="1" s="1"/>
  <c r="CF30" i="1"/>
  <c r="CF161" i="1" s="1"/>
  <c r="BS5" i="26"/>
  <c r="CK34" i="1" s="1"/>
  <c r="CG29" i="1"/>
  <c r="CD27" i="1"/>
  <c r="CG106" i="1"/>
  <c r="CG110" i="1"/>
  <c r="CI28" i="1"/>
  <c r="BS134" i="26"/>
  <c r="BT134" i="26"/>
  <c r="BT5" i="26"/>
  <c r="CL34" i="1" s="1"/>
  <c r="CH29" i="1"/>
  <c r="BV7" i="27"/>
  <c r="BV14" i="27" s="1"/>
  <c r="BV4" i="27"/>
  <c r="BV11" i="27" s="1"/>
  <c r="BV8" i="27"/>
  <c r="BV6" i="27"/>
  <c r="BV13" i="27" s="1"/>
  <c r="BV5" i="27"/>
  <c r="BV12" i="27" s="1"/>
  <c r="BW3" i="27"/>
  <c r="CC139" i="1"/>
  <c r="CC141" i="1" s="1"/>
  <c r="BP137" i="1"/>
  <c r="BM112" i="1"/>
  <c r="BL113" i="1"/>
  <c r="BL114" i="1" s="1"/>
  <c r="CJ104" i="1" l="1"/>
  <c r="CJ107" i="1" s="1"/>
  <c r="CM77" i="1"/>
  <c r="CL79" i="1"/>
  <c r="CL76" i="1"/>
  <c r="CM83" i="1"/>
  <c r="CL87" i="1"/>
  <c r="CL88" i="1" s="1"/>
  <c r="CL89" i="1"/>
  <c r="CK93" i="1"/>
  <c r="CL94" i="1"/>
  <c r="CK96" i="1"/>
  <c r="CK103" i="1"/>
  <c r="CL100" i="1"/>
  <c r="CH180" i="1"/>
  <c r="CG158" i="1"/>
  <c r="CG171" i="1" s="1"/>
  <c r="CF174" i="1"/>
  <c r="CE197" i="1"/>
  <c r="CH54" i="1"/>
  <c r="BV18" i="27"/>
  <c r="CI29" i="1"/>
  <c r="BV17" i="27"/>
  <c r="CJ28" i="1" s="1"/>
  <c r="CG30" i="1"/>
  <c r="CG161" i="1" s="1"/>
  <c r="BR93" i="26"/>
  <c r="BR136" i="26" s="1"/>
  <c r="BS6" i="26"/>
  <c r="CK35" i="1" s="1"/>
  <c r="BS41" i="26"/>
  <c r="BS135" i="26" s="1"/>
  <c r="BS20" i="27"/>
  <c r="BS7" i="26" s="1"/>
  <c r="BR21" i="27"/>
  <c r="BR8" i="26" s="1"/>
  <c r="CH30" i="1"/>
  <c r="CF31" i="1"/>
  <c r="BQ8" i="26"/>
  <c r="BR7" i="26"/>
  <c r="CE32" i="1"/>
  <c r="CR173" i="1"/>
  <c r="CF36" i="1"/>
  <c r="CH175" i="1"/>
  <c r="CO153" i="1"/>
  <c r="CN154" i="1"/>
  <c r="BT41" i="26"/>
  <c r="BU19" i="27"/>
  <c r="BU6" i="26" s="1"/>
  <c r="CM35" i="1" s="1"/>
  <c r="BU4" i="26"/>
  <c r="CM33" i="1" s="1"/>
  <c r="CH106" i="1"/>
  <c r="CH110" i="1"/>
  <c r="BV5" i="26"/>
  <c r="CN34" i="1" s="1"/>
  <c r="CJ29" i="1"/>
  <c r="BU41" i="26"/>
  <c r="BV15" i="27"/>
  <c r="BW4" i="27"/>
  <c r="BW11" i="27" s="1"/>
  <c r="BW7" i="27"/>
  <c r="BW14" i="27" s="1"/>
  <c r="BW6" i="27"/>
  <c r="BW13" i="27" s="1"/>
  <c r="BW5" i="27"/>
  <c r="BW12" i="27" s="1"/>
  <c r="BW8" i="27"/>
  <c r="BX3" i="27"/>
  <c r="CD139" i="1"/>
  <c r="CD141" i="1" s="1"/>
  <c r="BQ137" i="1"/>
  <c r="BN112" i="1"/>
  <c r="BM113" i="1"/>
  <c r="BM114" i="1" s="1"/>
  <c r="CH161" i="1" l="1"/>
  <c r="CK104" i="1"/>
  <c r="CK107" i="1" s="1"/>
  <c r="CN77" i="1"/>
  <c r="CM79" i="1"/>
  <c r="CM89" i="1"/>
  <c r="CL93" i="1"/>
  <c r="CL103" i="1"/>
  <c r="CM100" i="1"/>
  <c r="CM76" i="1"/>
  <c r="CM94" i="1"/>
  <c r="CL96" i="1"/>
  <c r="CM87" i="1"/>
  <c r="CM88" i="1" s="1"/>
  <c r="CN83" i="1"/>
  <c r="CG174" i="1"/>
  <c r="CF197" i="1"/>
  <c r="CI180" i="1"/>
  <c r="CH158" i="1"/>
  <c r="CH171" i="1" s="1"/>
  <c r="CI54" i="1"/>
  <c r="BV4" i="26"/>
  <c r="CN33" i="1" s="1"/>
  <c r="BT93" i="26"/>
  <c r="BT136" i="26" s="1"/>
  <c r="BU12" i="26"/>
  <c r="BU134" i="26" s="1"/>
  <c r="BT20" i="27"/>
  <c r="BT7" i="26" s="1"/>
  <c r="CG31" i="1"/>
  <c r="BU93" i="26"/>
  <c r="BU136" i="26" s="1"/>
  <c r="BV41" i="26"/>
  <c r="BV135" i="26" s="1"/>
  <c r="CF32" i="1"/>
  <c r="BS21" i="27"/>
  <c r="BS8" i="26" s="1"/>
  <c r="BS93" i="26"/>
  <c r="BS136" i="26" s="1"/>
  <c r="BT135" i="26"/>
  <c r="CS173" i="1"/>
  <c r="CF27" i="1"/>
  <c r="BV19" i="27"/>
  <c r="BV6" i="26" s="1"/>
  <c r="CN35" i="1" s="1"/>
  <c r="CI175" i="1"/>
  <c r="CO154" i="1"/>
  <c r="CP153" i="1"/>
  <c r="CI30" i="1"/>
  <c r="CH36" i="1"/>
  <c r="CG36" i="1"/>
  <c r="BW15" i="27"/>
  <c r="BW17" i="27"/>
  <c r="CI106" i="1"/>
  <c r="CI110" i="1"/>
  <c r="BU135" i="26"/>
  <c r="BV12" i="26"/>
  <c r="BX6" i="27"/>
  <c r="BX13" i="27" s="1"/>
  <c r="BX7" i="27"/>
  <c r="BX14" i="27" s="1"/>
  <c r="BX8" i="27"/>
  <c r="BX4" i="27"/>
  <c r="BX11" i="27" s="1"/>
  <c r="BX5" i="27"/>
  <c r="BX12" i="27" s="1"/>
  <c r="BY3" i="27"/>
  <c r="CE139" i="1"/>
  <c r="CE141" i="1" s="1"/>
  <c r="BR137" i="1"/>
  <c r="BO112" i="1"/>
  <c r="BN113" i="1"/>
  <c r="BN114" i="1" s="1"/>
  <c r="CI161" i="1" l="1"/>
  <c r="CL104" i="1"/>
  <c r="CL107" i="1" s="1"/>
  <c r="CO77" i="1"/>
  <c r="CN79" i="1"/>
  <c r="CN76" i="1"/>
  <c r="CN87" i="1"/>
  <c r="CN88" i="1" s="1"/>
  <c r="CO83" i="1"/>
  <c r="CN94" i="1"/>
  <c r="CM96" i="1"/>
  <c r="CM103" i="1"/>
  <c r="CN100" i="1"/>
  <c r="CN89" i="1"/>
  <c r="CM93" i="1"/>
  <c r="CH174" i="1"/>
  <c r="CG197" i="1"/>
  <c r="CJ180" i="1"/>
  <c r="CI158" i="1"/>
  <c r="CI171" i="1" s="1"/>
  <c r="CJ54" i="1"/>
  <c r="BU20" i="27"/>
  <c r="CH31" i="1"/>
  <c r="BV93" i="26"/>
  <c r="BV136" i="26" s="1"/>
  <c r="BT21" i="27"/>
  <c r="BT8" i="26" s="1"/>
  <c r="CG32" i="1"/>
  <c r="CJ30" i="1"/>
  <c r="CJ161" i="1" s="1"/>
  <c r="BW18" i="27"/>
  <c r="BW19" i="27" s="1"/>
  <c r="CT173" i="1"/>
  <c r="CI31" i="1"/>
  <c r="BV20" i="27"/>
  <c r="BU7" i="26"/>
  <c r="CJ175" i="1"/>
  <c r="CH27" i="1"/>
  <c r="CQ153" i="1"/>
  <c r="CP154" i="1"/>
  <c r="CG27" i="1"/>
  <c r="BX17" i="27"/>
  <c r="BX15" i="27"/>
  <c r="CK28" i="1"/>
  <c r="BW4" i="26"/>
  <c r="CO33" i="1" s="1"/>
  <c r="CI27" i="1"/>
  <c r="CJ106" i="1"/>
  <c r="CJ110" i="1"/>
  <c r="CI36" i="1"/>
  <c r="BV134" i="26"/>
  <c r="CK54" i="1"/>
  <c r="BY6" i="27"/>
  <c r="BY13" i="27" s="1"/>
  <c r="BY5" i="27"/>
  <c r="BY12" i="27" s="1"/>
  <c r="BY8" i="27"/>
  <c r="BY4" i="27"/>
  <c r="BY11" i="27" s="1"/>
  <c r="BY7" i="27"/>
  <c r="BY14" i="27" s="1"/>
  <c r="BZ3" i="27"/>
  <c r="CF139" i="1"/>
  <c r="CF141" i="1" s="1"/>
  <c r="BS137" i="1"/>
  <c r="BP112" i="1"/>
  <c r="BO113" i="1"/>
  <c r="BO114" i="1" s="1"/>
  <c r="CM104" i="1" l="1"/>
  <c r="CM107" i="1" s="1"/>
  <c r="CP77" i="1"/>
  <c r="CO79" i="1"/>
  <c r="CO100" i="1"/>
  <c r="CN103" i="1"/>
  <c r="CO94" i="1"/>
  <c r="CN96" i="1"/>
  <c r="CO87" i="1"/>
  <c r="CO88" i="1" s="1"/>
  <c r="CP83" i="1"/>
  <c r="CO76" i="1"/>
  <c r="CO89" i="1"/>
  <c r="CN93" i="1"/>
  <c r="CK180" i="1"/>
  <c r="CJ158" i="1"/>
  <c r="CJ171" i="1" s="1"/>
  <c r="CI174" i="1"/>
  <c r="CH197" i="1"/>
  <c r="BW12" i="26"/>
  <c r="CH32" i="1"/>
  <c r="BU21" i="27"/>
  <c r="BV21" i="27" s="1"/>
  <c r="CK30" i="1"/>
  <c r="BW6" i="26"/>
  <c r="CO35" i="1" s="1"/>
  <c r="CK29" i="1"/>
  <c r="CK161" i="1" s="1"/>
  <c r="BW5" i="26"/>
  <c r="CO34" i="1" s="1"/>
  <c r="BX18" i="27"/>
  <c r="BX5" i="26" s="1"/>
  <c r="CP34" i="1" s="1"/>
  <c r="BW20" i="27"/>
  <c r="BW7" i="26" s="1"/>
  <c r="CJ27" i="1"/>
  <c r="CU173" i="1"/>
  <c r="BV7" i="26"/>
  <c r="CJ31" i="1"/>
  <c r="CK175" i="1"/>
  <c r="CQ154" i="1"/>
  <c r="CR153" i="1"/>
  <c r="BX4" i="26"/>
  <c r="CP33" i="1" s="1"/>
  <c r="CL28" i="1"/>
  <c r="BY17" i="27"/>
  <c r="CK106" i="1"/>
  <c r="CK110" i="1"/>
  <c r="CJ36" i="1"/>
  <c r="BY15" i="27"/>
  <c r="BW134" i="26"/>
  <c r="BZ5" i="27"/>
  <c r="BZ12" i="27" s="1"/>
  <c r="BZ6" i="27"/>
  <c r="BZ13" i="27" s="1"/>
  <c r="BZ8" i="27"/>
  <c r="BZ4" i="27"/>
  <c r="BZ11" i="27" s="1"/>
  <c r="BZ7" i="27"/>
  <c r="BZ14" i="27" s="1"/>
  <c r="CA3" i="27"/>
  <c r="CG139" i="1"/>
  <c r="CG141" i="1" s="1"/>
  <c r="BT137" i="1"/>
  <c r="BQ112" i="1"/>
  <c r="BP113" i="1"/>
  <c r="BP114" i="1" s="1"/>
  <c r="CN104" i="1" l="1"/>
  <c r="CN107" i="1" s="1"/>
  <c r="CQ77" i="1"/>
  <c r="CP79" i="1"/>
  <c r="CP76" i="1"/>
  <c r="CP87" i="1"/>
  <c r="CP88" i="1" s="1"/>
  <c r="CQ83" i="1"/>
  <c r="CP94" i="1"/>
  <c r="CO96" i="1"/>
  <c r="CP89" i="1"/>
  <c r="CO93" i="1"/>
  <c r="CP100" i="1"/>
  <c r="CO103" i="1"/>
  <c r="CJ174" i="1"/>
  <c r="CI197" i="1"/>
  <c r="CL180" i="1"/>
  <c r="CK158" i="1"/>
  <c r="CK171" i="1" s="1"/>
  <c r="CL54" i="1"/>
  <c r="CJ32" i="1"/>
  <c r="BV8" i="26"/>
  <c r="BW93" i="26"/>
  <c r="BW136" i="26" s="1"/>
  <c r="BX41" i="26"/>
  <c r="BX135" i="26" s="1"/>
  <c r="CI32" i="1"/>
  <c r="BU8" i="26"/>
  <c r="BW41" i="26"/>
  <c r="BW135" i="26" s="1"/>
  <c r="BW21" i="27"/>
  <c r="CK32" i="1" s="1"/>
  <c r="CK31" i="1"/>
  <c r="CL29" i="1"/>
  <c r="BX19" i="27"/>
  <c r="BY18" i="27"/>
  <c r="BY5" i="26" s="1"/>
  <c r="CQ34" i="1" s="1"/>
  <c r="BZ17" i="27"/>
  <c r="CV173" i="1"/>
  <c r="CL175" i="1"/>
  <c r="CS153" i="1"/>
  <c r="CR154" i="1"/>
  <c r="CM28" i="1"/>
  <c r="BY4" i="26"/>
  <c r="CQ33" i="1" s="1"/>
  <c r="BX12" i="26"/>
  <c r="CK36" i="1"/>
  <c r="CL106" i="1"/>
  <c r="CL110" i="1"/>
  <c r="BZ15" i="27"/>
  <c r="CA5" i="27"/>
  <c r="CA12" i="27" s="1"/>
  <c r="CA6" i="27"/>
  <c r="CA13" i="27" s="1"/>
  <c r="CA8" i="27"/>
  <c r="CA7" i="27"/>
  <c r="CA14" i="27" s="1"/>
  <c r="CA4" i="27"/>
  <c r="CA11" i="27" s="1"/>
  <c r="CB3" i="27"/>
  <c r="CH139" i="1"/>
  <c r="CH141" i="1" s="1"/>
  <c r="BU137" i="1"/>
  <c r="BR112" i="1"/>
  <c r="BQ113" i="1"/>
  <c r="BQ114" i="1" s="1"/>
  <c r="CO104" i="1" l="1"/>
  <c r="CO107" i="1" s="1"/>
  <c r="CR77" i="1"/>
  <c r="CQ79" i="1"/>
  <c r="CQ87" i="1"/>
  <c r="CQ88" i="1" s="1"/>
  <c r="CR83" i="1"/>
  <c r="CQ76" i="1"/>
  <c r="CQ89" i="1"/>
  <c r="CP93" i="1"/>
  <c r="CQ94" i="1"/>
  <c r="CP96" i="1"/>
  <c r="CP103" i="1"/>
  <c r="CQ100" i="1"/>
  <c r="CM180" i="1"/>
  <c r="CL158" i="1"/>
  <c r="CL171" i="1" s="1"/>
  <c r="CK174" i="1"/>
  <c r="CJ197" i="1"/>
  <c r="CM54" i="1"/>
  <c r="BY12" i="26"/>
  <c r="BY19" i="27"/>
  <c r="CM30" i="1" s="1"/>
  <c r="BW8" i="26"/>
  <c r="BZ18" i="27"/>
  <c r="BX20" i="27"/>
  <c r="BX6" i="26"/>
  <c r="CP35" i="1" s="1"/>
  <c r="CL30" i="1"/>
  <c r="CL161" i="1" s="1"/>
  <c r="CM161" i="1" s="1"/>
  <c r="CM29" i="1"/>
  <c r="CW173" i="1"/>
  <c r="CM175" i="1"/>
  <c r="CT153" i="1"/>
  <c r="CS154" i="1"/>
  <c r="BY134" i="26"/>
  <c r="CA15" i="27"/>
  <c r="CA17" i="27"/>
  <c r="BX134" i="26"/>
  <c r="CK27" i="1"/>
  <c r="CM106" i="1"/>
  <c r="CM110" i="1"/>
  <c r="CN28" i="1"/>
  <c r="BZ4" i="26"/>
  <c r="CR33" i="1" s="1"/>
  <c r="BY41" i="26"/>
  <c r="CB4" i="27"/>
  <c r="CB11" i="27" s="1"/>
  <c r="CB8" i="27"/>
  <c r="CB15" i="27" s="1"/>
  <c r="CB5" i="27"/>
  <c r="CB12" i="27" s="1"/>
  <c r="CB7" i="27"/>
  <c r="CB14" i="27" s="1"/>
  <c r="CB6" i="27"/>
  <c r="CB13" i="27" s="1"/>
  <c r="CC3" i="27"/>
  <c r="CI139" i="1"/>
  <c r="CI141" i="1" s="1"/>
  <c r="BV137" i="1"/>
  <c r="BS112" i="1"/>
  <c r="BR113" i="1"/>
  <c r="BR114" i="1" s="1"/>
  <c r="CP104" i="1" l="1"/>
  <c r="CP107" i="1" s="1"/>
  <c r="CS77" i="1"/>
  <c r="CR79" i="1"/>
  <c r="CR94" i="1"/>
  <c r="CQ96" i="1"/>
  <c r="CR89" i="1"/>
  <c r="CQ93" i="1"/>
  <c r="CR76" i="1"/>
  <c r="CQ103" i="1"/>
  <c r="CR100" i="1"/>
  <c r="CS83" i="1"/>
  <c r="CR87" i="1"/>
  <c r="CR88" i="1" s="1"/>
  <c r="CL174" i="1"/>
  <c r="CK197" i="1"/>
  <c r="CN180" i="1"/>
  <c r="CM158" i="1"/>
  <c r="CM171" i="1" s="1"/>
  <c r="CN54" i="1"/>
  <c r="BZ19" i="27"/>
  <c r="BY6" i="26"/>
  <c r="CQ35" i="1" s="1"/>
  <c r="BY20" i="27"/>
  <c r="BY7" i="26" s="1"/>
  <c r="BX93" i="26"/>
  <c r="BX136" i="26" s="1"/>
  <c r="CL27" i="1"/>
  <c r="BY93" i="26"/>
  <c r="BY136" i="26" s="1"/>
  <c r="CL31" i="1"/>
  <c r="BX21" i="27"/>
  <c r="BX7" i="26"/>
  <c r="CA18" i="27"/>
  <c r="CA19" i="27" s="1"/>
  <c r="CX173" i="1"/>
  <c r="CN175" i="1"/>
  <c r="CT154" i="1"/>
  <c r="CU153" i="1"/>
  <c r="CB17" i="27"/>
  <c r="CC17" i="27" s="1"/>
  <c r="CN29" i="1"/>
  <c r="BZ5" i="26"/>
  <c r="CR34" i="1" s="1"/>
  <c r="CN106" i="1"/>
  <c r="CN110" i="1"/>
  <c r="BZ6" i="26"/>
  <c r="CR35" i="1" s="1"/>
  <c r="CN30" i="1"/>
  <c r="BY135" i="26"/>
  <c r="CO28" i="1"/>
  <c r="CA4" i="26"/>
  <c r="CS33" i="1" s="1"/>
  <c r="BZ12" i="26"/>
  <c r="CC4" i="27"/>
  <c r="CC11" i="27" s="1"/>
  <c r="CC8" i="27"/>
  <c r="CC5" i="27"/>
  <c r="CC12" i="27" s="1"/>
  <c r="CC7" i="27"/>
  <c r="CC14" i="27" s="1"/>
  <c r="CC6" i="27"/>
  <c r="CC13" i="27" s="1"/>
  <c r="CD3" i="27"/>
  <c r="CJ139" i="1"/>
  <c r="CJ141" i="1" s="1"/>
  <c r="BW137" i="1"/>
  <c r="BT112" i="1"/>
  <c r="BS113" i="1"/>
  <c r="BS114" i="1" s="1"/>
  <c r="CN161" i="1" l="1"/>
  <c r="CQ104" i="1"/>
  <c r="CQ107" i="1" s="1"/>
  <c r="CT77" i="1"/>
  <c r="CS79" i="1"/>
  <c r="CS100" i="1"/>
  <c r="CR103" i="1"/>
  <c r="CS89" i="1"/>
  <c r="CR93" i="1"/>
  <c r="CS76" i="1"/>
  <c r="CT83" i="1"/>
  <c r="CS87" i="1"/>
  <c r="CS88" i="1" s="1"/>
  <c r="CS94" i="1"/>
  <c r="CR96" i="1"/>
  <c r="CO180" i="1"/>
  <c r="CN158" i="1"/>
  <c r="CN171" i="1" s="1"/>
  <c r="CM174" i="1"/>
  <c r="CL197" i="1"/>
  <c r="CO54" i="1"/>
  <c r="BZ20" i="27"/>
  <c r="BZ7" i="26" s="1"/>
  <c r="CM31" i="1"/>
  <c r="BY21" i="27"/>
  <c r="CM32" i="1" s="1"/>
  <c r="BZ41" i="26"/>
  <c r="BZ135" i="26" s="1"/>
  <c r="BZ93" i="26"/>
  <c r="BZ136" i="26" s="1"/>
  <c r="CO29" i="1"/>
  <c r="CL36" i="1"/>
  <c r="CB4" i="26"/>
  <c r="CT33" i="1" s="1"/>
  <c r="BX8" i="26"/>
  <c r="CL32" i="1"/>
  <c r="CY173" i="1"/>
  <c r="CP28" i="1"/>
  <c r="CO175" i="1"/>
  <c r="CU154" i="1"/>
  <c r="CV153" i="1"/>
  <c r="CA20" i="27"/>
  <c r="CA7" i="26" s="1"/>
  <c r="CB18" i="27"/>
  <c r="CC18" i="27" s="1"/>
  <c r="CC5" i="26" s="1"/>
  <c r="CU34" i="1" s="1"/>
  <c r="CA5" i="26"/>
  <c r="CS34" i="1" s="1"/>
  <c r="CN31" i="1"/>
  <c r="CO106" i="1"/>
  <c r="CO110" i="1"/>
  <c r="CA12" i="26"/>
  <c r="CQ28" i="1"/>
  <c r="CC4" i="26"/>
  <c r="CU33" i="1" s="1"/>
  <c r="BZ134" i="26"/>
  <c r="CM36" i="1"/>
  <c r="CM27" i="1"/>
  <c r="CA6" i="26"/>
  <c r="CS35" i="1" s="1"/>
  <c r="CO30" i="1"/>
  <c r="CP54" i="1"/>
  <c r="CD7" i="27"/>
  <c r="CD14" i="27" s="1"/>
  <c r="CD4" i="27"/>
  <c r="CD11" i="27" s="1"/>
  <c r="CD8" i="27"/>
  <c r="CD15" i="27" s="1"/>
  <c r="CD5" i="27"/>
  <c r="CD12" i="27" s="1"/>
  <c r="CD6" i="27"/>
  <c r="CD13" i="27" s="1"/>
  <c r="CC15" i="27"/>
  <c r="CE3" i="27"/>
  <c r="CK139" i="1"/>
  <c r="CK141" i="1" s="1"/>
  <c r="BX137" i="1"/>
  <c r="BU112" i="1"/>
  <c r="BT113" i="1"/>
  <c r="BT114" i="1" s="1"/>
  <c r="CO161" i="1" l="1"/>
  <c r="CR104" i="1"/>
  <c r="CR107" i="1" s="1"/>
  <c r="CU77" i="1"/>
  <c r="CT79" i="1"/>
  <c r="CT89" i="1"/>
  <c r="CS93" i="1"/>
  <c r="CU83" i="1"/>
  <c r="CT87" i="1"/>
  <c r="CT88" i="1" s="1"/>
  <c r="CT76" i="1"/>
  <c r="CT94" i="1"/>
  <c r="CS96" i="1"/>
  <c r="CT100" i="1"/>
  <c r="CS103" i="1"/>
  <c r="CN174" i="1"/>
  <c r="CM197" i="1"/>
  <c r="CP180" i="1"/>
  <c r="CO158" i="1"/>
  <c r="CO171" i="1" s="1"/>
  <c r="BY8" i="26"/>
  <c r="BZ21" i="27"/>
  <c r="CA21" i="27" s="1"/>
  <c r="CD17" i="27"/>
  <c r="CB12" i="26"/>
  <c r="CB134" i="26" s="1"/>
  <c r="CC12" i="26"/>
  <c r="CC134" i="26" s="1"/>
  <c r="CA41" i="26"/>
  <c r="CA135" i="26" s="1"/>
  <c r="CQ29" i="1"/>
  <c r="CP175" i="1"/>
  <c r="CV154" i="1"/>
  <c r="CW153" i="1"/>
  <c r="CP29" i="1"/>
  <c r="CD18" i="27"/>
  <c r="CD5" i="26" s="1"/>
  <c r="CV34" i="1" s="1"/>
  <c r="CB19" i="27"/>
  <c r="CP30" i="1" s="1"/>
  <c r="CB5" i="26"/>
  <c r="CT34" i="1" s="1"/>
  <c r="CE17" i="27"/>
  <c r="CP106" i="1"/>
  <c r="CP110" i="1"/>
  <c r="CO31" i="1"/>
  <c r="CA134" i="26"/>
  <c r="CA93" i="26"/>
  <c r="CN36" i="1"/>
  <c r="CN27" i="1"/>
  <c r="CR28" i="1"/>
  <c r="CD4" i="26"/>
  <c r="CV33" i="1" s="1"/>
  <c r="CE4" i="27"/>
  <c r="CE11" i="27" s="1"/>
  <c r="CE7" i="27"/>
  <c r="CE14" i="27" s="1"/>
  <c r="CE8" i="27"/>
  <c r="CE5" i="27"/>
  <c r="CE12" i="27" s="1"/>
  <c r="CE6" i="27"/>
  <c r="CE13" i="27" s="1"/>
  <c r="CF3" i="27"/>
  <c r="CL139" i="1"/>
  <c r="CL141" i="1" s="1"/>
  <c r="BY137" i="1"/>
  <c r="BV112" i="1"/>
  <c r="BU113" i="1"/>
  <c r="BU114" i="1" s="1"/>
  <c r="CP161" i="1" l="1"/>
  <c r="CS104" i="1"/>
  <c r="CS107" i="1" s="1"/>
  <c r="CV77" i="1"/>
  <c r="CU79" i="1"/>
  <c r="CU94" i="1"/>
  <c r="CT96" i="1"/>
  <c r="CV83" i="1"/>
  <c r="CU87" i="1"/>
  <c r="CU88" i="1" s="1"/>
  <c r="CU76" i="1"/>
  <c r="CU100" i="1"/>
  <c r="CT103" i="1"/>
  <c r="CU89" i="1"/>
  <c r="CT93" i="1"/>
  <c r="CQ180" i="1"/>
  <c r="CP158" i="1"/>
  <c r="CP171" i="1" s="1"/>
  <c r="CO174" i="1"/>
  <c r="CN197" i="1"/>
  <c r="CQ54" i="1"/>
  <c r="CN32" i="1"/>
  <c r="BZ8" i="26"/>
  <c r="CB41" i="26"/>
  <c r="CB135" i="26" s="1"/>
  <c r="CO32" i="1"/>
  <c r="CA8" i="26"/>
  <c r="CC41" i="26"/>
  <c r="CC135" i="26" s="1"/>
  <c r="CQ175" i="1"/>
  <c r="CX153" i="1"/>
  <c r="CW154" i="1"/>
  <c r="CC19" i="27"/>
  <c r="CB20" i="27"/>
  <c r="CB7" i="26" s="1"/>
  <c r="CE18" i="27"/>
  <c r="CR29" i="1"/>
  <c r="CF17" i="27"/>
  <c r="CB6" i="26"/>
  <c r="CT35" i="1" s="1"/>
  <c r="CD41" i="26"/>
  <c r="CQ106" i="1"/>
  <c r="CQ110" i="1"/>
  <c r="CD12" i="26"/>
  <c r="CO27" i="1"/>
  <c r="CA136" i="26"/>
  <c r="CF6" i="27"/>
  <c r="CF13" i="27" s="1"/>
  <c r="CF7" i="27"/>
  <c r="CF14" i="27" s="1"/>
  <c r="CF4" i="27"/>
  <c r="CF11" i="27" s="1"/>
  <c r="CF5" i="27"/>
  <c r="CF12" i="27" s="1"/>
  <c r="CF8" i="27"/>
  <c r="CE15" i="27"/>
  <c r="CG3" i="27"/>
  <c r="CM139" i="1"/>
  <c r="CM141" i="1" s="1"/>
  <c r="BZ137" i="1"/>
  <c r="BW112" i="1"/>
  <c r="BV113" i="1"/>
  <c r="BV114" i="1" s="1"/>
  <c r="CT104" i="1" l="1"/>
  <c r="CT107" i="1" s="1"/>
  <c r="CW77" i="1"/>
  <c r="CV79" i="1"/>
  <c r="CU103" i="1"/>
  <c r="CV100" i="1"/>
  <c r="CV76" i="1"/>
  <c r="CW83" i="1"/>
  <c r="CV87" i="1"/>
  <c r="CV88" i="1" s="1"/>
  <c r="CV89" i="1"/>
  <c r="CU93" i="1"/>
  <c r="CV94" i="1"/>
  <c r="CU96" i="1"/>
  <c r="CP174" i="1"/>
  <c r="CO197" i="1"/>
  <c r="CR180" i="1"/>
  <c r="CQ158" i="1"/>
  <c r="CQ171" i="1" s="1"/>
  <c r="CR54" i="1"/>
  <c r="CB93" i="26"/>
  <c r="CB21" i="27"/>
  <c r="CP31" i="1"/>
  <c r="CR175" i="1"/>
  <c r="CY153" i="1"/>
  <c r="CY154" i="1" s="1"/>
  <c r="CX154" i="1"/>
  <c r="CD135" i="26"/>
  <c r="CF18" i="27"/>
  <c r="CG17" i="27"/>
  <c r="CC20" i="27"/>
  <c r="CQ31" i="1" s="1"/>
  <c r="CD19" i="27"/>
  <c r="CE19" i="27" s="1"/>
  <c r="CQ30" i="1"/>
  <c r="CQ161" i="1" s="1"/>
  <c r="CC6" i="26"/>
  <c r="CU35" i="1" s="1"/>
  <c r="CR106" i="1"/>
  <c r="CR110" i="1"/>
  <c r="CD134" i="26"/>
  <c r="CB136" i="26"/>
  <c r="CP27" i="1"/>
  <c r="CS28" i="1"/>
  <c r="CE4" i="26"/>
  <c r="CW33" i="1" s="1"/>
  <c r="CO36" i="1"/>
  <c r="CF15" i="27"/>
  <c r="CG6" i="27"/>
  <c r="CG13" i="27" s="1"/>
  <c r="CG4" i="27"/>
  <c r="CG11" i="27" s="1"/>
  <c r="CG7" i="27"/>
  <c r="CG14" i="27" s="1"/>
  <c r="CG5" i="27"/>
  <c r="CG12" i="27" s="1"/>
  <c r="CG8" i="27"/>
  <c r="CG15" i="27" s="1"/>
  <c r="CH3" i="27"/>
  <c r="CN139" i="1"/>
  <c r="CN141" i="1" s="1"/>
  <c r="CA137" i="1"/>
  <c r="BX112" i="1"/>
  <c r="BW113" i="1"/>
  <c r="BW114" i="1" s="1"/>
  <c r="CU104" i="1" l="1"/>
  <c r="CU107" i="1" s="1"/>
  <c r="CX77" i="1"/>
  <c r="CW79" i="1"/>
  <c r="CW89" i="1"/>
  <c r="CV93" i="1"/>
  <c r="CX83" i="1"/>
  <c r="CW87" i="1"/>
  <c r="CW88" i="1" s="1"/>
  <c r="CW76" i="1"/>
  <c r="CW100" i="1"/>
  <c r="CV103" i="1"/>
  <c r="CW94" i="1"/>
  <c r="CV96" i="1"/>
  <c r="CS180" i="1"/>
  <c r="CR158" i="1"/>
  <c r="CR171" i="1" s="1"/>
  <c r="CQ174" i="1"/>
  <c r="CP197" i="1"/>
  <c r="CS54" i="1"/>
  <c r="CC93" i="26"/>
  <c r="CC136" i="26" s="1"/>
  <c r="CG18" i="27"/>
  <c r="CP32" i="1"/>
  <c r="CB8" i="26"/>
  <c r="CS175" i="1"/>
  <c r="CD20" i="27"/>
  <c r="CR31" i="1" s="1"/>
  <c r="CC7" i="26"/>
  <c r="CC21" i="27"/>
  <c r="CQ36" i="1"/>
  <c r="CF19" i="27"/>
  <c r="CG19" i="27" s="1"/>
  <c r="CD6" i="26"/>
  <c r="CV35" i="1" s="1"/>
  <c r="CR30" i="1"/>
  <c r="CR161" i="1" s="1"/>
  <c r="CH17" i="27"/>
  <c r="CE6" i="26"/>
  <c r="CW35" i="1" s="1"/>
  <c r="CS30" i="1"/>
  <c r="CS106" i="1"/>
  <c r="CS110" i="1"/>
  <c r="CP36" i="1"/>
  <c r="CT28" i="1"/>
  <c r="CF4" i="26"/>
  <c r="CX33" i="1" s="1"/>
  <c r="CE12" i="26"/>
  <c r="CE5" i="26"/>
  <c r="CW34" i="1" s="1"/>
  <c r="CS29" i="1"/>
  <c r="CT54" i="1"/>
  <c r="CH5" i="27"/>
  <c r="CH12" i="27" s="1"/>
  <c r="CH6" i="27"/>
  <c r="CH13" i="27" s="1"/>
  <c r="CH4" i="27"/>
  <c r="CH11" i="27" s="1"/>
  <c r="CH7" i="27"/>
  <c r="CH14" i="27" s="1"/>
  <c r="CH8" i="27"/>
  <c r="CH15" i="27" s="1"/>
  <c r="CI3" i="27"/>
  <c r="CO139" i="1"/>
  <c r="CO141" i="1" s="1"/>
  <c r="CB137" i="1"/>
  <c r="BY112" i="1"/>
  <c r="BX113" i="1"/>
  <c r="BX114" i="1" s="1"/>
  <c r="CS161" i="1" l="1"/>
  <c r="CV104" i="1"/>
  <c r="CV107" i="1" s="1"/>
  <c r="CY77" i="1"/>
  <c r="CX79" i="1"/>
  <c r="CX100" i="1"/>
  <c r="CW103" i="1"/>
  <c r="CX76" i="1"/>
  <c r="CX87" i="1"/>
  <c r="CX88" i="1" s="1"/>
  <c r="CY83" i="1"/>
  <c r="CY87" i="1" s="1"/>
  <c r="CY88" i="1" s="1"/>
  <c r="CX94" i="1"/>
  <c r="CW96" i="1"/>
  <c r="CX89" i="1"/>
  <c r="CW93" i="1"/>
  <c r="CR174" i="1"/>
  <c r="CQ197" i="1"/>
  <c r="CT180" i="1"/>
  <c r="CS158" i="1"/>
  <c r="CS171" i="1" s="1"/>
  <c r="CF12" i="26"/>
  <c r="CD93" i="26"/>
  <c r="CD7" i="26"/>
  <c r="CQ32" i="1"/>
  <c r="CC8" i="26"/>
  <c r="CE20" i="27"/>
  <c r="CF20" i="27" s="1"/>
  <c r="CT175" i="1"/>
  <c r="CQ27" i="1"/>
  <c r="CD21" i="27"/>
  <c r="CH18" i="27"/>
  <c r="CD136" i="26"/>
  <c r="CH19" i="27"/>
  <c r="CE93" i="26"/>
  <c r="CT106" i="1"/>
  <c r="CT110" i="1"/>
  <c r="CT29" i="1"/>
  <c r="CF5" i="26"/>
  <c r="CX34" i="1" s="1"/>
  <c r="CU29" i="1"/>
  <c r="CG5" i="26"/>
  <c r="CY34" i="1" s="1"/>
  <c r="CF134" i="26"/>
  <c r="CU28" i="1"/>
  <c r="CG4" i="26"/>
  <c r="CY33" i="1" s="1"/>
  <c r="CE41" i="26"/>
  <c r="CE134" i="26"/>
  <c r="CI5" i="27"/>
  <c r="CI12" i="27" s="1"/>
  <c r="CI6" i="27"/>
  <c r="CI13" i="27" s="1"/>
  <c r="CI8" i="27"/>
  <c r="CI15" i="27" s="1"/>
  <c r="CI7" i="27"/>
  <c r="CI14" i="27" s="1"/>
  <c r="CI4" i="27"/>
  <c r="CI11" i="27" s="1"/>
  <c r="CJ3" i="27"/>
  <c r="CP139" i="1"/>
  <c r="CP141" i="1" s="1"/>
  <c r="CC137" i="1"/>
  <c r="BZ112" i="1"/>
  <c r="BY113" i="1"/>
  <c r="BY114" i="1" s="1"/>
  <c r="CW104" i="1" l="1"/>
  <c r="CY79" i="1"/>
  <c r="K17" i="5"/>
  <c r="L17" i="5"/>
  <c r="CY94" i="1"/>
  <c r="CY96" i="1" s="1"/>
  <c r="CX96" i="1"/>
  <c r="CY76" i="1"/>
  <c r="CY89" i="1"/>
  <c r="CY93" i="1" s="1"/>
  <c r="CX93" i="1"/>
  <c r="CX103" i="1"/>
  <c r="CY100" i="1"/>
  <c r="CY103" i="1" s="1"/>
  <c r="CU180" i="1"/>
  <c r="CT158" i="1"/>
  <c r="CT171" i="1" s="1"/>
  <c r="CS174" i="1"/>
  <c r="CR197" i="1"/>
  <c r="CU54" i="1"/>
  <c r="CG12" i="26"/>
  <c r="CF41" i="26"/>
  <c r="CF135" i="26" s="1"/>
  <c r="CD8" i="26"/>
  <c r="CS31" i="1"/>
  <c r="CR32" i="1"/>
  <c r="CE21" i="27"/>
  <c r="CE7" i="26"/>
  <c r="CG20" i="27"/>
  <c r="CH20" i="27" s="1"/>
  <c r="CU175" i="1"/>
  <c r="CR36" i="1"/>
  <c r="CR27" i="1"/>
  <c r="CI17" i="27"/>
  <c r="CE136" i="26"/>
  <c r="CT30" i="1"/>
  <c r="CT161" i="1" s="1"/>
  <c r="CF6" i="26"/>
  <c r="CX35" i="1" s="1"/>
  <c r="CU106" i="1"/>
  <c r="CU110" i="1"/>
  <c r="CV28" i="1"/>
  <c r="CH4" i="26"/>
  <c r="CF7" i="26"/>
  <c r="CT31" i="1"/>
  <c r="CV29" i="1"/>
  <c r="CH5" i="26"/>
  <c r="CE135" i="26"/>
  <c r="CS27" i="1"/>
  <c r="CG134" i="26"/>
  <c r="CG41" i="26"/>
  <c r="CW107" i="1"/>
  <c r="CV54" i="1"/>
  <c r="CJ4" i="27"/>
  <c r="CJ11" i="27" s="1"/>
  <c r="CJ8" i="27"/>
  <c r="CJ5" i="27"/>
  <c r="CJ12" i="27" s="1"/>
  <c r="CJ6" i="27"/>
  <c r="CJ13" i="27" s="1"/>
  <c r="CJ7" i="27"/>
  <c r="CJ14" i="27" s="1"/>
  <c r="CK3" i="27"/>
  <c r="CQ139" i="1"/>
  <c r="CQ141" i="1" s="1"/>
  <c r="CD137" i="1"/>
  <c r="CA112" i="1"/>
  <c r="BZ113" i="1"/>
  <c r="BZ114" i="1" s="1"/>
  <c r="CY104" i="1" l="1"/>
  <c r="CX104" i="1"/>
  <c r="CT174" i="1"/>
  <c r="CS197" i="1"/>
  <c r="CV180" i="1"/>
  <c r="CU158" i="1"/>
  <c r="CU171" i="1" s="1"/>
  <c r="CH41" i="26"/>
  <c r="CJ17" i="27"/>
  <c r="CI18" i="27"/>
  <c r="CI19" i="27" s="1"/>
  <c r="CE8" i="26"/>
  <c r="CS32" i="1"/>
  <c r="CF21" i="27"/>
  <c r="CV175" i="1"/>
  <c r="CW28" i="1"/>
  <c r="CJ15" i="27"/>
  <c r="CI4" i="26"/>
  <c r="CF93" i="26"/>
  <c r="CV30" i="1"/>
  <c r="CH6" i="26"/>
  <c r="CU30" i="1"/>
  <c r="CU161" i="1" s="1"/>
  <c r="CV161" i="1" s="1"/>
  <c r="CG6" i="26"/>
  <c r="CY35" i="1" s="1"/>
  <c r="CV106" i="1"/>
  <c r="CV110" i="1"/>
  <c r="CH12" i="26"/>
  <c r="CG135" i="26"/>
  <c r="CS36" i="1"/>
  <c r="CH135" i="26"/>
  <c r="CG7" i="26"/>
  <c r="CU31" i="1"/>
  <c r="CX107" i="1"/>
  <c r="CK4" i="27"/>
  <c r="CK11" i="27" s="1"/>
  <c r="CK8" i="27"/>
  <c r="CK15" i="27" s="1"/>
  <c r="CK7" i="27"/>
  <c r="CK14" i="27" s="1"/>
  <c r="CK6" i="27"/>
  <c r="CK13" i="27" s="1"/>
  <c r="CK5" i="27"/>
  <c r="CK12" i="27" s="1"/>
  <c r="CR139" i="1"/>
  <c r="CR141" i="1" s="1"/>
  <c r="CE137" i="1"/>
  <c r="CB112" i="1"/>
  <c r="CA113" i="1"/>
  <c r="CA114" i="1" s="1"/>
  <c r="CU174" i="1" l="1"/>
  <c r="CT197" i="1"/>
  <c r="CW180" i="1"/>
  <c r="CV158" i="1"/>
  <c r="CV171" i="1" s="1"/>
  <c r="CW54" i="1"/>
  <c r="CI12" i="26"/>
  <c r="CH93" i="26"/>
  <c r="CH136" i="26" s="1"/>
  <c r="CJ18" i="27"/>
  <c r="CX29" i="1" s="1"/>
  <c r="CI20" i="27"/>
  <c r="CI7" i="26" s="1"/>
  <c r="CW30" i="1"/>
  <c r="CI6" i="26"/>
  <c r="CG21" i="27"/>
  <c r="CI5" i="26"/>
  <c r="CW29" i="1"/>
  <c r="CK17" i="27"/>
  <c r="CY28" i="1" s="1"/>
  <c r="CT32" i="1"/>
  <c r="CF8" i="26"/>
  <c r="CW175" i="1"/>
  <c r="CG93" i="26"/>
  <c r="CX28" i="1"/>
  <c r="CF136" i="26"/>
  <c r="CJ4" i="26"/>
  <c r="CW106" i="1"/>
  <c r="CW110" i="1"/>
  <c r="CH134" i="26"/>
  <c r="CI134" i="26"/>
  <c r="CV31" i="1"/>
  <c r="CH7" i="26"/>
  <c r="CS139" i="1"/>
  <c r="CS141" i="1" s="1"/>
  <c r="CF137" i="1"/>
  <c r="CC112" i="1"/>
  <c r="CB113" i="1"/>
  <c r="CB114" i="1" s="1"/>
  <c r="CW161" i="1" l="1"/>
  <c r="CY107" i="1"/>
  <c r="L18" i="5"/>
  <c r="L20" i="5" s="1"/>
  <c r="CX180" i="1"/>
  <c r="CW158" i="1"/>
  <c r="CW171" i="1" s="1"/>
  <c r="CV174" i="1"/>
  <c r="CU197" i="1"/>
  <c r="CX54" i="1"/>
  <c r="CJ5" i="26"/>
  <c r="CJ12" i="26"/>
  <c r="CJ134" i="26" s="1"/>
  <c r="CK4" i="26"/>
  <c r="CK12" i="26" s="1"/>
  <c r="CI41" i="26"/>
  <c r="CI135" i="26" s="1"/>
  <c r="CJ41" i="26"/>
  <c r="CJ135" i="26" s="1"/>
  <c r="CI93" i="26"/>
  <c r="CI136" i="26" s="1"/>
  <c r="CJ19" i="27"/>
  <c r="CJ6" i="26" s="1"/>
  <c r="CW31" i="1"/>
  <c r="CW36" i="1"/>
  <c r="CH21" i="27"/>
  <c r="CV32" i="1" s="1"/>
  <c r="CG8" i="26"/>
  <c r="CU32" i="1"/>
  <c r="CK18" i="27"/>
  <c r="CY29" i="1" s="1"/>
  <c r="CX175" i="1"/>
  <c r="CG136" i="26"/>
  <c r="CU27" i="1"/>
  <c r="CT36" i="1"/>
  <c r="CT27" i="1"/>
  <c r="CX106" i="1"/>
  <c r="CX110" i="1"/>
  <c r="CW27" i="1"/>
  <c r="CV36" i="1"/>
  <c r="CV27" i="1"/>
  <c r="CT139" i="1"/>
  <c r="CT141" i="1" s="1"/>
  <c r="CG137" i="1"/>
  <c r="CD112" i="1"/>
  <c r="CC113" i="1"/>
  <c r="CC114" i="1" s="1"/>
  <c r="CY106" i="1" l="1"/>
  <c r="CY54" i="1"/>
  <c r="CY110" i="1"/>
  <c r="CW174" i="1"/>
  <c r="CV197" i="1"/>
  <c r="CY180" i="1"/>
  <c r="CY158" i="1" s="1"/>
  <c r="CY171" i="1" s="1"/>
  <c r="CX158" i="1"/>
  <c r="CX171" i="1" s="1"/>
  <c r="CX30" i="1"/>
  <c r="CJ93" i="26"/>
  <c r="CJ136" i="26" s="1"/>
  <c r="CK5" i="26"/>
  <c r="CK41" i="26" s="1"/>
  <c r="CK135" i="26" s="1"/>
  <c r="CJ20" i="27"/>
  <c r="CX31" i="1" s="1"/>
  <c r="CK19" i="27"/>
  <c r="CH8" i="26"/>
  <c r="CI21" i="27"/>
  <c r="CJ21" i="27" s="1"/>
  <c r="CY175" i="1"/>
  <c r="CK134" i="26"/>
  <c r="CU36" i="1"/>
  <c r="CX36" i="1"/>
  <c r="CU139" i="1"/>
  <c r="CU141" i="1" s="1"/>
  <c r="CH137" i="1"/>
  <c r="CE112" i="1"/>
  <c r="CD113" i="1"/>
  <c r="CD114" i="1" s="1"/>
  <c r="CX27" i="1" l="1"/>
  <c r="CX161" i="1"/>
  <c r="CX174" i="1"/>
  <c r="CW197" i="1"/>
  <c r="CJ7" i="26"/>
  <c r="CY30" i="1"/>
  <c r="CK6" i="26"/>
  <c r="CK93" i="26" s="1"/>
  <c r="CK20" i="27"/>
  <c r="CK21" i="27" s="1"/>
  <c r="CW32" i="1"/>
  <c r="CI8" i="26"/>
  <c r="CJ8" i="26"/>
  <c r="CX32" i="1"/>
  <c r="CV139" i="1"/>
  <c r="CV141" i="1" s="1"/>
  <c r="CI137" i="1"/>
  <c r="CF112" i="1"/>
  <c r="CE113" i="1"/>
  <c r="CE114" i="1" s="1"/>
  <c r="CY161" i="1" l="1"/>
  <c r="CY174" i="1"/>
  <c r="CY197" i="1" s="1"/>
  <c r="CX197" i="1"/>
  <c r="CY27" i="1"/>
  <c r="CK136" i="26"/>
  <c r="CY36" i="1"/>
  <c r="CK7" i="26"/>
  <c r="CY31" i="1"/>
  <c r="CY32" i="1"/>
  <c r="CK8" i="26"/>
  <c r="CW139" i="1"/>
  <c r="CW141" i="1" s="1"/>
  <c r="CJ137" i="1"/>
  <c r="CG112" i="1"/>
  <c r="CF113" i="1"/>
  <c r="CF114" i="1" s="1"/>
  <c r="CX139" i="1" l="1"/>
  <c r="CX141" i="1" s="1"/>
  <c r="CK137" i="1"/>
  <c r="CH112" i="1"/>
  <c r="CG113" i="1"/>
  <c r="CG114" i="1" s="1"/>
  <c r="CY139" i="1" l="1"/>
  <c r="CY141" i="1" s="1"/>
  <c r="CL137" i="1"/>
  <c r="CI112" i="1"/>
  <c r="CH113" i="1"/>
  <c r="CH114" i="1" s="1"/>
  <c r="CM137" i="1" l="1"/>
  <c r="CJ112" i="1"/>
  <c r="CI113" i="1"/>
  <c r="CI114" i="1" s="1"/>
  <c r="CN137" i="1" l="1"/>
  <c r="CK112" i="1"/>
  <c r="CJ113" i="1"/>
  <c r="CJ114" i="1" s="1"/>
  <c r="CO137" i="1" l="1"/>
  <c r="CL112" i="1"/>
  <c r="CK113" i="1"/>
  <c r="CK114" i="1" s="1"/>
  <c r="CP137" i="1" l="1"/>
  <c r="CM112" i="1"/>
  <c r="CL113" i="1"/>
  <c r="CL114" i="1" s="1"/>
  <c r="CQ137" i="1" l="1"/>
  <c r="CN112" i="1"/>
  <c r="CM113" i="1"/>
  <c r="CM114" i="1" s="1"/>
  <c r="CR137" i="1" l="1"/>
  <c r="CO112" i="1"/>
  <c r="CN113" i="1"/>
  <c r="CN114" i="1" s="1"/>
  <c r="CS137" i="1" l="1"/>
  <c r="CP112" i="1"/>
  <c r="CO113" i="1"/>
  <c r="CO114" i="1" s="1"/>
  <c r="CT137" i="1" l="1"/>
  <c r="CQ112" i="1"/>
  <c r="CP113" i="1"/>
  <c r="CP114" i="1" s="1"/>
  <c r="CU137" i="1" l="1"/>
  <c r="CR112" i="1"/>
  <c r="CQ113" i="1"/>
  <c r="CQ114" i="1" s="1"/>
  <c r="CV137" i="1" l="1"/>
  <c r="CS112" i="1"/>
  <c r="CR113" i="1"/>
  <c r="CR114" i="1" s="1"/>
  <c r="CW137" i="1" l="1"/>
  <c r="CT112" i="1"/>
  <c r="CS113" i="1"/>
  <c r="CS114" i="1" s="1"/>
  <c r="CX137" i="1" l="1"/>
  <c r="CU112" i="1"/>
  <c r="CT113" i="1"/>
  <c r="CT114" i="1" s="1"/>
  <c r="CY137" i="1" l="1"/>
  <c r="CV112" i="1"/>
  <c r="CU113" i="1"/>
  <c r="CU114" i="1" s="1"/>
  <c r="CW112" i="1" l="1"/>
  <c r="CV113" i="1"/>
  <c r="CV114" i="1" s="1"/>
  <c r="E9" i="5" l="1"/>
  <c r="F9" i="5"/>
  <c r="G9" i="5"/>
  <c r="H9" i="5"/>
  <c r="I9" i="5"/>
  <c r="J9" i="5"/>
  <c r="K9" i="5"/>
  <c r="CX112" i="1"/>
  <c r="CW113" i="1"/>
  <c r="CW114" i="1" s="1"/>
  <c r="CY112" i="1" l="1"/>
  <c r="L25" i="5" s="1"/>
  <c r="CX113" i="1"/>
  <c r="CX114" i="1" s="1"/>
  <c r="CY113" i="1" l="1"/>
  <c r="CY114" i="1" s="1"/>
  <c r="F25" i="5"/>
  <c r="G25" i="5"/>
  <c r="H25" i="5"/>
  <c r="I25" i="5"/>
  <c r="J25" i="5"/>
  <c r="K25" i="5"/>
  <c r="E25" i="5"/>
  <c r="N198" i="1" l="1"/>
  <c r="P198" i="1"/>
  <c r="Q198" i="1"/>
  <c r="R198" i="1"/>
  <c r="W198" i="1"/>
  <c r="X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AC44" i="31" l="1"/>
  <c r="AD44" i="31"/>
  <c r="D13" i="6" l="1"/>
  <c r="E13" i="6"/>
  <c r="F13" i="6"/>
  <c r="G13" i="6"/>
  <c r="H13" i="6"/>
  <c r="I13" i="6"/>
  <c r="C21" i="6" l="1"/>
  <c r="H26" i="6"/>
  <c r="G26" i="6"/>
  <c r="F26" i="6"/>
  <c r="I26" i="6"/>
  <c r="D26" i="6"/>
  <c r="C26" i="6"/>
  <c r="C13" i="6"/>
  <c r="D9" i="5"/>
  <c r="D18" i="5" l="1"/>
  <c r="D20" i="5" s="1"/>
  <c r="D25" i="5"/>
  <c r="E26" i="6"/>
  <c r="P26" i="6" s="1"/>
  <c r="H12" i="6"/>
  <c r="H16" i="6" s="1"/>
  <c r="E12" i="6"/>
  <c r="E16" i="6" s="1"/>
  <c r="F12" i="6"/>
  <c r="F16" i="6" s="1"/>
  <c r="G12" i="6"/>
  <c r="G16" i="6" s="1"/>
  <c r="I12" i="6"/>
  <c r="I16" i="6" s="1"/>
  <c r="D12" i="6"/>
  <c r="D16" i="6" s="1"/>
  <c r="C12" i="6"/>
  <c r="C16" i="6" s="1"/>
  <c r="F17" i="6" l="1"/>
  <c r="D17" i="6"/>
  <c r="E17" i="6"/>
  <c r="I17" i="6"/>
  <c r="H17" i="6"/>
  <c r="C23" i="6"/>
  <c r="C24" i="6" s="1"/>
  <c r="C17" i="6"/>
  <c r="G17" i="6"/>
  <c r="C27" i="6" l="1"/>
  <c r="C28" i="6" s="1"/>
  <c r="D19" i="6" l="1"/>
  <c r="D30" i="6" l="1"/>
  <c r="D31" i="6" s="1"/>
  <c r="E19" i="6"/>
  <c r="E21" i="6" s="1"/>
  <c r="E23" i="6" s="1"/>
  <c r="E30" i="6"/>
  <c r="D21" i="6"/>
  <c r="D23" i="6" s="1"/>
  <c r="E31" i="6" l="1"/>
  <c r="F19" i="6"/>
  <c r="F30" i="6"/>
  <c r="F31" i="6" s="1"/>
  <c r="D27" i="6"/>
  <c r="D28" i="6" s="1"/>
  <c r="D24" i="6"/>
  <c r="E24" i="6"/>
  <c r="E27" i="6"/>
  <c r="E28" i="6" s="1"/>
  <c r="G19" i="6" l="1"/>
  <c r="G21" i="6" s="1"/>
  <c r="G23" i="6" s="1"/>
  <c r="G30" i="6"/>
  <c r="G31" i="6" s="1"/>
  <c r="F21" i="6"/>
  <c r="F23" i="6" s="1"/>
  <c r="H19" i="6" l="1"/>
  <c r="H21" i="6" s="1"/>
  <c r="H23" i="6" s="1"/>
  <c r="F24" i="6"/>
  <c r="F27" i="6"/>
  <c r="F28" i="6" s="1"/>
  <c r="G24" i="6"/>
  <c r="G27" i="6"/>
  <c r="G28" i="6" s="1"/>
  <c r="H30" i="6"/>
  <c r="H31" i="6" s="1"/>
  <c r="I19" i="6" l="1"/>
  <c r="I21" i="6" s="1"/>
  <c r="I23" i="6" s="1"/>
  <c r="H24" i="6"/>
  <c r="H27" i="6"/>
  <c r="H28" i="6" s="1"/>
  <c r="I30" i="6"/>
  <c r="I31" i="6" s="1"/>
  <c r="J19" i="6" l="1"/>
  <c r="J21" i="6" s="1"/>
  <c r="J23" i="6" s="1"/>
  <c r="I24" i="6"/>
  <c r="I27" i="6"/>
  <c r="I28" i="6" s="1"/>
  <c r="J30" i="6"/>
  <c r="J31" i="6" s="1"/>
  <c r="K19" i="6" l="1"/>
  <c r="K21" i="6" s="1"/>
  <c r="K23" i="6" s="1"/>
  <c r="J27" i="6"/>
  <c r="J28" i="6" s="1"/>
  <c r="J24" i="6"/>
  <c r="K30" i="6"/>
  <c r="K31" i="6" s="1"/>
  <c r="K27" i="6" l="1"/>
  <c r="K28" i="6" s="1"/>
  <c r="K24" i="6"/>
  <c r="L19" i="6"/>
  <c r="L21" i="6" s="1"/>
  <c r="L23" i="6" s="1"/>
  <c r="L30" i="6"/>
  <c r="L31" i="6" s="1"/>
  <c r="M19" i="6" l="1"/>
  <c r="M21" i="6" s="1"/>
  <c r="L27" i="6"/>
  <c r="L28" i="6" s="1"/>
  <c r="L24" i="6"/>
  <c r="E22" i="25" l="1"/>
  <c r="E23" i="25" s="1"/>
  <c r="F22" i="25" l="1"/>
  <c r="F23" i="25" s="1"/>
  <c r="G22" i="25" l="1"/>
  <c r="G23" i="25" s="1"/>
  <c r="M12" i="6" l="1"/>
  <c r="M14" i="6" l="1"/>
  <c r="M16" i="6" s="1"/>
  <c r="M23" i="6" l="1"/>
  <c r="M17" i="6"/>
  <c r="M24" i="6" l="1"/>
  <c r="M27" i="6"/>
  <c r="M28" i="6" s="1"/>
  <c r="M30" i="6" l="1"/>
  <c r="M31" i="6" s="1"/>
  <c r="D8" i="5" l="1"/>
  <c r="D10" i="5" s="1"/>
  <c r="D14" i="5" s="1"/>
  <c r="D22" i="5" s="1"/>
  <c r="N12" i="6"/>
  <c r="P12" i="6" l="1"/>
  <c r="P14" i="6" s="1"/>
  <c r="P16" i="6" s="1"/>
  <c r="N14" i="6"/>
  <c r="N16" i="6" s="1"/>
  <c r="D26" i="5"/>
  <c r="D27" i="5" s="1"/>
  <c r="D23" i="5"/>
  <c r="P17" i="6" l="1"/>
  <c r="N17" i="6"/>
  <c r="N30" i="6" l="1"/>
  <c r="N31" i="6" s="1"/>
  <c r="N53" i="1" l="1"/>
  <c r="N55" i="1" s="1"/>
  <c r="O183" i="1" l="1"/>
  <c r="Q179" i="1"/>
  <c r="Q183" i="1" s="1"/>
  <c r="N179" i="1"/>
  <c r="N183" i="1" s="1"/>
  <c r="P179" i="1" l="1"/>
  <c r="P183" i="1" s="1"/>
  <c r="E19" i="5" l="1"/>
  <c r="F19" i="5"/>
  <c r="G19" i="5"/>
  <c r="H19" i="5"/>
  <c r="I19" i="5"/>
  <c r="J19" i="5"/>
  <c r="K19" i="5"/>
  <c r="N187" i="1" l="1"/>
  <c r="N188" i="1"/>
  <c r="N190" i="1" l="1"/>
  <c r="N200" i="1" s="1"/>
  <c r="N181" i="1" l="1"/>
  <c r="N182" i="1" l="1"/>
  <c r="O182" i="1" s="1"/>
  <c r="N203" i="1" l="1"/>
  <c r="N204" i="1" s="1"/>
  <c r="O203" i="1" s="1"/>
  <c r="O204" i="1" s="1"/>
  <c r="O205" i="1" s="1"/>
  <c r="N205" i="1" l="1"/>
  <c r="P188" i="1" l="1"/>
  <c r="P52" i="1" l="1"/>
  <c r="P187" i="1"/>
  <c r="P190" i="1" s="1"/>
  <c r="P200" i="1" s="1"/>
  <c r="P53" i="1" l="1"/>
  <c r="P55" i="1" s="1"/>
  <c r="Q53" i="1"/>
  <c r="Q55" i="1" s="1"/>
  <c r="P181" i="1"/>
  <c r="P182" i="1" s="1"/>
  <c r="P56" i="1"/>
  <c r="P203" i="1"/>
  <c r="P204" i="1" l="1"/>
  <c r="P205" i="1" s="1"/>
  <c r="Q203" i="1" l="1"/>
  <c r="Q188" i="1" l="1"/>
  <c r="Q187" i="1" l="1"/>
  <c r="Q190" i="1" s="1"/>
  <c r="Q200" i="1" s="1"/>
  <c r="Q204" i="1" l="1"/>
  <c r="Q181" i="1"/>
  <c r="Q182" i="1" s="1"/>
  <c r="Q205" i="1" l="1"/>
  <c r="R203" i="1"/>
  <c r="R136" i="1" l="1"/>
  <c r="S188" i="1" l="1"/>
  <c r="S190" i="1" s="1"/>
  <c r="S200" i="1" s="1"/>
  <c r="R149" i="1"/>
  <c r="R188" i="1"/>
  <c r="E8" i="5"/>
  <c r="E10" i="5" s="1"/>
  <c r="R24" i="1"/>
  <c r="R137" i="1" s="1"/>
  <c r="S181" i="1" l="1"/>
  <c r="E11" i="5"/>
  <c r="E14" i="5"/>
  <c r="R45" i="1"/>
  <c r="R72" i="1"/>
  <c r="R50" i="1"/>
  <c r="R51" i="1" s="1"/>
  <c r="R108" i="1" l="1"/>
  <c r="R109" i="1" s="1"/>
  <c r="R115" i="1" l="1"/>
  <c r="R177" i="1" s="1"/>
  <c r="R52" i="1"/>
  <c r="R56" i="1" l="1"/>
  <c r="R53" i="1"/>
  <c r="R55" i="1" s="1"/>
  <c r="S177" i="1"/>
  <c r="S178" i="1" s="1"/>
  <c r="S179" i="1" s="1"/>
  <c r="R178" i="1"/>
  <c r="R179" i="1" s="1"/>
  <c r="R187" i="1"/>
  <c r="R190" i="1" s="1"/>
  <c r="R200" i="1" s="1"/>
  <c r="R204" i="1" l="1"/>
  <c r="S203" i="1" s="1"/>
  <c r="S204" i="1" s="1"/>
  <c r="T203" i="1" s="1"/>
  <c r="T204" i="1" s="1"/>
  <c r="U203" i="1" s="1"/>
  <c r="U204" i="1" s="1"/>
  <c r="V203" i="1" s="1"/>
  <c r="R181" i="1"/>
  <c r="R182" i="1" s="1"/>
  <c r="S182" i="1" s="1"/>
  <c r="T182" i="1" s="1"/>
  <c r="U182" i="1" s="1"/>
  <c r="U142" i="1"/>
  <c r="U148" i="1" s="1"/>
  <c r="U132" i="1" s="1"/>
  <c r="T142" i="1"/>
  <c r="T148" i="1" s="1"/>
  <c r="T132" i="1" s="1"/>
  <c r="S142" i="1"/>
  <c r="S148" i="1" s="1"/>
  <c r="S132" i="1" s="1"/>
  <c r="R142" i="1"/>
  <c r="R148" i="1" s="1"/>
  <c r="R132" i="1" s="1"/>
  <c r="R205" i="1" l="1"/>
  <c r="S205" i="1"/>
  <c r="T183" i="1"/>
  <c r="U183" i="1"/>
  <c r="R183" i="1"/>
  <c r="S183" i="1"/>
  <c r="T205" i="1"/>
  <c r="U205" i="1"/>
  <c r="C34" i="25"/>
  <c r="D12" i="25" l="1"/>
  <c r="D14" i="25" l="1"/>
  <c r="D16" i="25" l="1"/>
  <c r="D19" i="25"/>
  <c r="D20" i="25" s="1"/>
  <c r="N22" i="25" l="1"/>
  <c r="N23" i="25" l="1"/>
  <c r="G18" i="5" l="1"/>
  <c r="G20" i="5" s="1"/>
  <c r="H18" i="5"/>
  <c r="H20" i="5" s="1"/>
  <c r="I18" i="5"/>
  <c r="I20" i="5" s="1"/>
  <c r="J18" i="5"/>
  <c r="J20" i="5" s="1"/>
  <c r="K18" i="5"/>
  <c r="K20" i="5" s="1"/>
  <c r="E18" i="5" l="1"/>
  <c r="E20" i="5" s="1"/>
  <c r="E22" i="5" s="1"/>
  <c r="S52" i="1"/>
  <c r="N19" i="6"/>
  <c r="N21" i="6" s="1"/>
  <c r="N23" i="6" s="1"/>
  <c r="S53" i="1" l="1"/>
  <c r="S55" i="1" s="1"/>
  <c r="T53" i="1"/>
  <c r="T55" i="1" s="1"/>
  <c r="S56" i="1"/>
  <c r="E26" i="5"/>
  <c r="E27" i="5" s="1"/>
  <c r="E23" i="5"/>
  <c r="N24" i="6"/>
  <c r="N27" i="6"/>
  <c r="N28" i="6" s="1"/>
  <c r="P19" i="6"/>
  <c r="P21" i="6" s="1"/>
  <c r="P23" i="6" s="1"/>
  <c r="P27" i="6" l="1"/>
  <c r="P28" i="6" s="1"/>
  <c r="P24" i="6"/>
  <c r="H22" i="25" l="1"/>
  <c r="D20" i="20"/>
  <c r="I22" i="25"/>
  <c r="I23" i="25" s="1"/>
  <c r="F20" i="20"/>
  <c r="J22" i="25"/>
  <c r="J23" i="25" s="1"/>
  <c r="K22" i="25"/>
  <c r="K23" i="25" s="1"/>
  <c r="L22" i="25"/>
  <c r="L23" i="25" s="1"/>
  <c r="H20" i="20"/>
  <c r="M22" i="25"/>
  <c r="M23" i="25" s="1"/>
  <c r="H21" i="20" l="1"/>
  <c r="I20" i="20"/>
  <c r="G20" i="20"/>
  <c r="F21" i="20"/>
  <c r="D21" i="20"/>
  <c r="H23" i="25"/>
  <c r="I21" i="20" l="1"/>
  <c r="G21" i="20"/>
  <c r="H4" i="24"/>
  <c r="I4" i="24" l="1"/>
  <c r="AC39" i="1" l="1"/>
  <c r="J4" i="24"/>
  <c r="AC41" i="1" l="1"/>
  <c r="AD39" i="1"/>
  <c r="AC57" i="1"/>
  <c r="K4" i="24"/>
  <c r="AE39" i="1" l="1"/>
  <c r="AD41" i="1"/>
  <c r="AD57" i="1"/>
  <c r="L4" i="24"/>
  <c r="M4" i="24" l="1"/>
  <c r="AE41" i="1"/>
  <c r="AE57" i="1"/>
  <c r="AF39" i="1"/>
  <c r="AF41" i="1" l="1"/>
  <c r="AG39" i="1"/>
  <c r="AF57" i="1"/>
  <c r="N4" i="24"/>
  <c r="AH39" i="1" l="1"/>
  <c r="AG41" i="1"/>
  <c r="AG57" i="1"/>
  <c r="O4" i="24"/>
  <c r="P4" i="24" l="1"/>
  <c r="AI39" i="1"/>
  <c r="AH41" i="1"/>
  <c r="AH57" i="1"/>
  <c r="AJ39" i="1" l="1"/>
  <c r="AI57" i="1"/>
  <c r="AI41" i="1"/>
  <c r="Q4" i="24"/>
  <c r="R4" i="24" l="1"/>
  <c r="AJ41" i="1"/>
  <c r="AK39" i="1"/>
  <c r="AJ57" i="1"/>
  <c r="S4" i="24" l="1"/>
  <c r="AK41" i="1"/>
  <c r="AL39" i="1"/>
  <c r="AK57" i="1"/>
  <c r="T4" i="24" l="1"/>
  <c r="AM39" i="1"/>
  <c r="AL41" i="1"/>
  <c r="AL57" i="1"/>
  <c r="U4" i="24" l="1"/>
  <c r="AM41" i="1"/>
  <c r="AM57" i="1"/>
  <c r="AN39" i="1"/>
  <c r="V4" i="24" l="1"/>
  <c r="AN41" i="1"/>
  <c r="AO39" i="1"/>
  <c r="AN57" i="1"/>
  <c r="AP39" i="1" l="1"/>
  <c r="AO41" i="1"/>
  <c r="AO57" i="1"/>
  <c r="W4" i="24"/>
  <c r="X4" i="24" l="1"/>
  <c r="AQ39" i="1"/>
  <c r="AP41" i="1"/>
  <c r="AP57" i="1"/>
  <c r="Y4" i="24" l="1"/>
  <c r="AQ41" i="1"/>
  <c r="AQ57" i="1"/>
  <c r="AR39" i="1"/>
  <c r="Z4" i="24" l="1"/>
  <c r="AR41" i="1"/>
  <c r="AS39" i="1"/>
  <c r="AR57" i="1"/>
  <c r="AS41" i="1" l="1"/>
  <c r="AT39" i="1"/>
  <c r="AS57" i="1"/>
  <c r="AA4" i="24"/>
  <c r="AU39" i="1" l="1"/>
  <c r="AT41" i="1"/>
  <c r="AT57" i="1"/>
  <c r="AB4" i="24"/>
  <c r="AC4" i="24" l="1"/>
  <c r="AU41" i="1"/>
  <c r="AV39" i="1"/>
  <c r="AU57" i="1"/>
  <c r="AD4" i="24" l="1"/>
  <c r="AV41" i="1"/>
  <c r="AW39" i="1"/>
  <c r="AV57" i="1"/>
  <c r="AE4" i="24" l="1"/>
  <c r="AX39" i="1"/>
  <c r="AW41" i="1"/>
  <c r="AW57" i="1"/>
  <c r="AF4" i="24" l="1"/>
  <c r="AY39" i="1"/>
  <c r="AX41" i="1"/>
  <c r="AX57" i="1"/>
  <c r="AG4" i="24" l="1"/>
  <c r="AY57" i="1"/>
  <c r="AZ39" i="1"/>
  <c r="AY41" i="1"/>
  <c r="AH4" i="24" l="1"/>
  <c r="AZ41" i="1"/>
  <c r="BA39" i="1"/>
  <c r="AZ57" i="1"/>
  <c r="BA41" i="1" l="1"/>
  <c r="BB39" i="1"/>
  <c r="BA57" i="1"/>
  <c r="AI4" i="24"/>
  <c r="AJ4" i="24" l="1"/>
  <c r="BC39" i="1"/>
  <c r="BB41" i="1"/>
  <c r="BB57" i="1"/>
  <c r="BC41" i="1" l="1"/>
  <c r="BD39" i="1"/>
  <c r="BC57" i="1"/>
  <c r="AK4" i="24"/>
  <c r="BD41" i="1" l="1"/>
  <c r="BE39" i="1"/>
  <c r="BD57" i="1"/>
  <c r="AL4" i="24"/>
  <c r="BF39" i="1" l="1"/>
  <c r="BE41" i="1"/>
  <c r="BE57" i="1"/>
  <c r="AM4" i="24"/>
  <c r="AN4" i="24" l="1"/>
  <c r="BG39" i="1"/>
  <c r="BF41" i="1"/>
  <c r="BF57" i="1"/>
  <c r="AO4" i="24" l="1"/>
  <c r="BG57" i="1"/>
  <c r="BG41" i="1"/>
  <c r="BH39" i="1"/>
  <c r="BH41" i="1" l="1"/>
  <c r="BI39" i="1"/>
  <c r="BH57" i="1"/>
  <c r="AP4" i="24"/>
  <c r="BI41" i="1" l="1"/>
  <c r="BJ39" i="1"/>
  <c r="N61" i="1" s="1"/>
  <c r="BI57" i="1"/>
  <c r="AQ4" i="24"/>
  <c r="BK39" i="1" l="1"/>
  <c r="BJ41" i="1"/>
  <c r="BJ57" i="1"/>
  <c r="AR4" i="24"/>
  <c r="BK41" i="1" l="1"/>
  <c r="BK57" i="1"/>
  <c r="BL39" i="1"/>
  <c r="N62" i="1"/>
  <c r="AS4" i="24"/>
  <c r="BL41" i="1" l="1"/>
  <c r="BM39" i="1"/>
  <c r="BL57" i="1"/>
  <c r="N63" i="1"/>
  <c r="AT4" i="24"/>
  <c r="BN39" i="1" l="1"/>
  <c r="BM41" i="1"/>
  <c r="BM57" i="1"/>
  <c r="AU4" i="24"/>
  <c r="N60" i="1"/>
  <c r="N65" i="1" s="1"/>
  <c r="AV4" i="24" l="1"/>
  <c r="BO39" i="1"/>
  <c r="BN41" i="1"/>
  <c r="BN57" i="1"/>
  <c r="N64" i="1"/>
  <c r="BP39" i="1" l="1"/>
  <c r="BO57" i="1"/>
  <c r="BO41" i="1"/>
  <c r="AW4" i="24"/>
  <c r="AX4" i="24" l="1"/>
  <c r="BP41" i="1"/>
  <c r="BQ39" i="1"/>
  <c r="BP57" i="1"/>
  <c r="BQ41" i="1" l="1"/>
  <c r="BR39" i="1"/>
  <c r="BQ57" i="1"/>
  <c r="AY4" i="24"/>
  <c r="BS39" i="1" l="1"/>
  <c r="BR41" i="1"/>
  <c r="BR57" i="1"/>
  <c r="AZ4" i="24"/>
  <c r="BA4" i="24" l="1"/>
  <c r="BS41" i="1"/>
  <c r="BS57" i="1"/>
  <c r="BT39" i="1"/>
  <c r="BT41" i="1" l="1"/>
  <c r="BU39" i="1"/>
  <c r="BT57" i="1"/>
  <c r="BB4" i="24"/>
  <c r="BV39" i="1" l="1"/>
  <c r="P61" i="1" s="1"/>
  <c r="BU41" i="1"/>
  <c r="BU57" i="1"/>
  <c r="Q61" i="1"/>
  <c r="BC4" i="24"/>
  <c r="O61" i="1" l="1"/>
  <c r="BD4" i="24"/>
  <c r="BW39" i="1"/>
  <c r="BV41" i="1"/>
  <c r="BV57" i="1"/>
  <c r="BE4" i="24" l="1"/>
  <c r="BW57" i="1"/>
  <c r="BX39" i="1"/>
  <c r="BW41" i="1"/>
  <c r="Q62" i="1"/>
  <c r="O62" i="1"/>
  <c r="P62" i="1"/>
  <c r="BF4" i="24" l="1"/>
  <c r="BX41" i="1"/>
  <c r="BY39" i="1"/>
  <c r="BX57" i="1"/>
  <c r="O63" i="1"/>
  <c r="O60" i="1" s="1"/>
  <c r="O65" i="1" s="1"/>
  <c r="Q63" i="1"/>
  <c r="Q60" i="1" s="1"/>
  <c r="Q65" i="1" s="1"/>
  <c r="P63" i="1"/>
  <c r="BG4" i="24" l="1"/>
  <c r="BY41" i="1"/>
  <c r="BZ39" i="1"/>
  <c r="BY57" i="1"/>
  <c r="Q64" i="1"/>
  <c r="P60" i="1"/>
  <c r="P65" i="1" s="1"/>
  <c r="O64" i="1"/>
  <c r="CA39" i="1" l="1"/>
  <c r="BZ41" i="1"/>
  <c r="BZ57" i="1"/>
  <c r="BH4" i="24"/>
  <c r="P64" i="1"/>
  <c r="BI4" i="24" l="1"/>
  <c r="CA41" i="1"/>
  <c r="CB39" i="1"/>
  <c r="CA57" i="1"/>
  <c r="CB41" i="1" l="1"/>
  <c r="CC39" i="1"/>
  <c r="CB57" i="1"/>
  <c r="BJ4" i="24"/>
  <c r="CD39" i="1" l="1"/>
  <c r="CC41" i="1"/>
  <c r="CC57" i="1"/>
  <c r="BK4" i="24"/>
  <c r="BL4" i="24" l="1"/>
  <c r="CE39" i="1"/>
  <c r="CD41" i="1"/>
  <c r="CD57" i="1"/>
  <c r="BM4" i="24" l="1"/>
  <c r="CE41" i="1"/>
  <c r="CF39" i="1"/>
  <c r="CE57" i="1"/>
  <c r="CF41" i="1" l="1"/>
  <c r="CG39" i="1"/>
  <c r="CF57" i="1"/>
  <c r="BN4" i="24"/>
  <c r="CG41" i="1" l="1"/>
  <c r="CH39" i="1"/>
  <c r="R61" i="1" s="1"/>
  <c r="CG57" i="1"/>
  <c r="S61" i="1"/>
  <c r="BO4" i="24"/>
  <c r="T61" i="1" l="1"/>
  <c r="CI39" i="1"/>
  <c r="CH41" i="1"/>
  <c r="CH57" i="1"/>
  <c r="BP4" i="24"/>
  <c r="BQ4" i="24" l="1"/>
  <c r="CI41" i="1"/>
  <c r="CJ39" i="1"/>
  <c r="T63" i="1" s="1"/>
  <c r="CI57" i="1"/>
  <c r="S62" i="1"/>
  <c r="R62" i="1"/>
  <c r="CJ41" i="1" l="1"/>
  <c r="CJ57" i="1"/>
  <c r="CK39" i="1"/>
  <c r="S63" i="1"/>
  <c r="S60" i="1" s="1"/>
  <c r="S65" i="1" s="1"/>
  <c r="R63" i="1"/>
  <c r="R60" i="1" s="1"/>
  <c r="R65" i="1" s="1"/>
  <c r="BR4" i="24"/>
  <c r="S64" i="1" l="1"/>
  <c r="CK41" i="1"/>
  <c r="CL39" i="1"/>
  <c r="CK57" i="1"/>
  <c r="BS4" i="24"/>
  <c r="R64" i="1"/>
  <c r="CL41" i="1" l="1"/>
  <c r="CM39" i="1"/>
  <c r="CL57" i="1"/>
  <c r="BT4" i="24"/>
  <c r="CN39" i="1" l="1"/>
  <c r="CM57" i="1"/>
  <c r="CM41" i="1"/>
  <c r="BU4" i="24"/>
  <c r="BV4" i="24" l="1"/>
  <c r="CN41" i="1"/>
  <c r="CN57" i="1"/>
  <c r="CO39" i="1"/>
  <c r="BW4" i="24" l="1"/>
  <c r="CO41" i="1"/>
  <c r="CP39" i="1"/>
  <c r="CO57" i="1"/>
  <c r="BX4" i="24" l="1"/>
  <c r="CQ39" i="1"/>
  <c r="CP41" i="1"/>
  <c r="CP57" i="1"/>
  <c r="CR39" i="1" l="1"/>
  <c r="CQ41" i="1"/>
  <c r="CQ57" i="1"/>
  <c r="BY4" i="24"/>
  <c r="BZ4" i="24" l="1"/>
  <c r="CR41" i="1"/>
  <c r="CS39" i="1"/>
  <c r="CR57" i="1"/>
  <c r="CA4" i="24" l="1"/>
  <c r="CS41" i="1"/>
  <c r="CT39" i="1"/>
  <c r="CS57" i="1"/>
  <c r="CT41" i="1" l="1"/>
  <c r="CU39" i="1"/>
  <c r="CT57" i="1"/>
  <c r="CB4" i="24"/>
  <c r="CV39" i="1" l="1"/>
  <c r="CU41" i="1"/>
  <c r="CU57" i="1"/>
  <c r="CC4" i="24"/>
  <c r="CD4" i="24" l="1"/>
  <c r="CV41" i="1"/>
  <c r="CW39" i="1"/>
  <c r="CV57" i="1"/>
  <c r="CW41" i="1" l="1"/>
  <c r="CX39" i="1"/>
  <c r="CW57" i="1"/>
  <c r="CE4" i="24"/>
  <c r="CY39" i="1" l="1"/>
  <c r="T62" i="1" s="1"/>
  <c r="CX41" i="1"/>
  <c r="CX57" i="1"/>
  <c r="CF4" i="24"/>
  <c r="T60" i="1" l="1"/>
  <c r="T64" i="1" s="1"/>
  <c r="CG4" i="24"/>
  <c r="CY41" i="1"/>
  <c r="CY57" i="1"/>
  <c r="T65" i="1" l="1"/>
  <c r="CH4" i="24"/>
  <c r="U52" i="1"/>
  <c r="U56" i="1" s="1"/>
  <c r="U53" i="1" l="1"/>
  <c r="U55" i="1" s="1"/>
  <c r="W53" i="1"/>
  <c r="W55" i="1" s="1"/>
  <c r="V53" i="1"/>
  <c r="V55" i="1" s="1"/>
  <c r="C20" i="20"/>
  <c r="F20" i="5"/>
  <c r="D22" i="25"/>
  <c r="P22" i="25" s="1"/>
  <c r="K20" i="20" l="1"/>
  <c r="K21" i="20" s="1"/>
  <c r="E20" i="20"/>
  <c r="C21" i="20"/>
  <c r="D23" i="25"/>
  <c r="D25" i="25" s="1"/>
  <c r="D26" i="25" s="1"/>
  <c r="E21" i="20" l="1"/>
  <c r="D35" i="25"/>
  <c r="D29" i="25"/>
  <c r="D30" i="25" s="1"/>
  <c r="D34" i="25" l="1"/>
  <c r="F4" i="26" l="1"/>
  <c r="F6" i="26"/>
  <c r="K93" i="26" s="1"/>
  <c r="F5" i="26"/>
  <c r="F22" i="27"/>
  <c r="F7" i="26"/>
  <c r="F137" i="26" s="1"/>
  <c r="F139" i="26" s="1"/>
  <c r="K136" i="26" l="1"/>
  <c r="G22" i="27"/>
  <c r="CK137" i="26"/>
  <c r="CK138" i="26"/>
  <c r="H15" i="25" l="1"/>
  <c r="CK139" i="26"/>
  <c r="I15" i="25" l="1"/>
  <c r="CY135" i="1"/>
  <c r="CY136" i="1" s="1"/>
  <c r="CY45" i="1"/>
  <c r="J15" i="25" l="1"/>
  <c r="K15" i="25"/>
  <c r="AC26" i="1" l="1"/>
  <c r="L15" i="25" s="1"/>
  <c r="H137" i="26"/>
  <c r="H22" i="27"/>
  <c r="AC189" i="1" l="1"/>
  <c r="AD26" i="1"/>
  <c r="M15" i="25" s="1"/>
  <c r="AC48" i="1"/>
  <c r="AC49" i="1" s="1"/>
  <c r="H138" i="26"/>
  <c r="H139" i="26" s="1"/>
  <c r="AD189" i="1" l="1"/>
  <c r="AD48" i="1"/>
  <c r="AD49" i="1" s="1"/>
  <c r="AE26" i="1"/>
  <c r="N15" i="25" s="1"/>
  <c r="C12" i="20"/>
  <c r="E12" i="25"/>
  <c r="AE189" i="1" l="1"/>
  <c r="AE48" i="1"/>
  <c r="AE49" i="1" s="1"/>
  <c r="AF26" i="1"/>
  <c r="E14" i="25"/>
  <c r="C14" i="20"/>
  <c r="C17" i="20" s="1"/>
  <c r="AF189" i="1" l="1"/>
  <c r="E16" i="25"/>
  <c r="N39" i="31"/>
  <c r="E19" i="25"/>
  <c r="E25" i="25" s="1"/>
  <c r="E26" i="25" s="1"/>
  <c r="V188" i="1"/>
  <c r="AF48" i="1"/>
  <c r="AF49" i="1" s="1"/>
  <c r="AG26" i="1"/>
  <c r="C23" i="20"/>
  <c r="C18" i="20"/>
  <c r="AC39" i="31" l="1"/>
  <c r="AD39" i="31"/>
  <c r="AG189" i="1"/>
  <c r="N40" i="31"/>
  <c r="E20" i="25"/>
  <c r="N45" i="31"/>
  <c r="V187" i="1"/>
  <c r="V190" i="1" s="1"/>
  <c r="V200" i="1" s="1"/>
  <c r="AG48" i="1"/>
  <c r="AG49" i="1" s="1"/>
  <c r="AH26" i="1"/>
  <c r="C27" i="20"/>
  <c r="C28" i="20" s="1"/>
  <c r="C24" i="20"/>
  <c r="E29" i="25"/>
  <c r="E30" i="25" s="1"/>
  <c r="E35" i="25" l="1"/>
  <c r="V181" i="1"/>
  <c r="V182" i="1" s="1"/>
  <c r="AD40" i="31"/>
  <c r="AC40" i="31"/>
  <c r="AC45" i="31"/>
  <c r="AD45" i="31"/>
  <c r="AH189" i="1"/>
  <c r="AH48" i="1"/>
  <c r="AH49" i="1" s="1"/>
  <c r="AI26" i="1"/>
  <c r="V204" i="1" l="1"/>
  <c r="W203" i="1" s="1"/>
  <c r="C31" i="20"/>
  <c r="AI189" i="1"/>
  <c r="E32" i="25"/>
  <c r="AI48" i="1"/>
  <c r="AI49" i="1" s="1"/>
  <c r="AJ26" i="1"/>
  <c r="AB138" i="26"/>
  <c r="BN138" i="26"/>
  <c r="L22" i="27"/>
  <c r="P22" i="27"/>
  <c r="AG22" i="27"/>
  <c r="AD138" i="26"/>
  <c r="AV138" i="26"/>
  <c r="BE22" i="27"/>
  <c r="BG138" i="26"/>
  <c r="BT138" i="26"/>
  <c r="CC137" i="26"/>
  <c r="K22" i="27"/>
  <c r="BP138" i="26"/>
  <c r="AD22" i="27"/>
  <c r="Y22" i="27"/>
  <c r="AB22" i="27"/>
  <c r="I22" i="27"/>
  <c r="AV22" i="27"/>
  <c r="AC22" i="27"/>
  <c r="AK138" i="26"/>
  <c r="BU138" i="26"/>
  <c r="AJ22" i="27"/>
  <c r="J22" i="27"/>
  <c r="U22" i="27"/>
  <c r="S22" i="27"/>
  <c r="CI22" i="27"/>
  <c r="AN22" i="27"/>
  <c r="BX138" i="26"/>
  <c r="BY138" i="26"/>
  <c r="AL22" i="27"/>
  <c r="O22" i="27"/>
  <c r="BN22" i="27"/>
  <c r="AW22" i="27"/>
  <c r="AP138" i="26"/>
  <c r="W22" i="27"/>
  <c r="AI138" i="26"/>
  <c r="BU137" i="26"/>
  <c r="AF22" i="27"/>
  <c r="AE138" i="26"/>
  <c r="BA138" i="26"/>
  <c r="CA138" i="26"/>
  <c r="AL138" i="26"/>
  <c r="BM22" i="27"/>
  <c r="Q22" i="27"/>
  <c r="N22" i="27"/>
  <c r="AQ22" i="27"/>
  <c r="BY22" i="27"/>
  <c r="BZ22" i="27"/>
  <c r="T22" i="27"/>
  <c r="BK22" i="27"/>
  <c r="CK22" i="27"/>
  <c r="BI138" i="26"/>
  <c r="L138" i="26"/>
  <c r="BD138" i="26"/>
  <c r="AQ137" i="26"/>
  <c r="CI137" i="26"/>
  <c r="CJ22" i="27"/>
  <c r="M22" i="27"/>
  <c r="V22" i="27"/>
  <c r="AW138" i="26"/>
  <c r="BT137" i="26"/>
  <c r="BE138" i="26"/>
  <c r="AO22" i="27"/>
  <c r="AH22" i="27"/>
  <c r="AS137" i="26"/>
  <c r="CF22" i="27"/>
  <c r="BC22" i="27"/>
  <c r="BQ22" i="27"/>
  <c r="BU22" i="27"/>
  <c r="CB22" i="27"/>
  <c r="AT138" i="26"/>
  <c r="AF138" i="26"/>
  <c r="P138" i="26"/>
  <c r="CE22" i="27"/>
  <c r="BF22" i="27"/>
  <c r="BI22" i="27"/>
  <c r="AY138" i="26"/>
  <c r="BD22" i="27"/>
  <c r="BG22" i="27"/>
  <c r="AA22" i="27"/>
  <c r="BR22" i="27"/>
  <c r="BW22" i="27"/>
  <c r="AM22" i="27"/>
  <c r="R22" i="27"/>
  <c r="BC138" i="26"/>
  <c r="X22" i="27"/>
  <c r="AZ22" i="27"/>
  <c r="AY22" i="27"/>
  <c r="AE22" i="27"/>
  <c r="M138" i="26"/>
  <c r="BP137" i="26"/>
  <c r="AG138" i="26"/>
  <c r="AS138" i="26"/>
  <c r="CA22" i="27"/>
  <c r="BK137" i="26"/>
  <c r="AK22" i="27"/>
  <c r="Z22" i="27"/>
  <c r="BB22" i="27"/>
  <c r="AX22" i="27"/>
  <c r="BJ22" i="27"/>
  <c r="AT22" i="27"/>
  <c r="AI22" i="27"/>
  <c r="Z138" i="26"/>
  <c r="AS22" i="27"/>
  <c r="BL22" i="27"/>
  <c r="BH22" i="27"/>
  <c r="BV22" i="27"/>
  <c r="AC138" i="26"/>
  <c r="BA22" i="27"/>
  <c r="CG22" i="27"/>
  <c r="V137" i="26"/>
  <c r="J138" i="26"/>
  <c r="CB138" i="26"/>
  <c r="BS22" i="27"/>
  <c r="AA138" i="26"/>
  <c r="CH22" i="27"/>
  <c r="CD22" i="27"/>
  <c r="CC22" i="27"/>
  <c r="AR22" i="27"/>
  <c r="BZ138" i="26"/>
  <c r="BP22" i="27"/>
  <c r="AX138" i="26"/>
  <c r="BT22" i="27"/>
  <c r="CJ138" i="26"/>
  <c r="AP22" i="27"/>
  <c r="BB138" i="26"/>
  <c r="BO22" i="27"/>
  <c r="BX22" i="27"/>
  <c r="AU22" i="27"/>
  <c r="E34" i="25" l="1"/>
  <c r="C30" i="20"/>
  <c r="V205" i="1"/>
  <c r="AJ189" i="1"/>
  <c r="E40" i="25"/>
  <c r="E38" i="25"/>
  <c r="E33" i="25"/>
  <c r="E41" i="25" s="1"/>
  <c r="AJ48" i="1"/>
  <c r="AJ49" i="1" s="1"/>
  <c r="AK26" i="1"/>
  <c r="BP139" i="26"/>
  <c r="CD45" i="1" s="1"/>
  <c r="V138" i="26"/>
  <c r="V139" i="26" s="1"/>
  <c r="AJ45" i="1" s="1"/>
  <c r="AJ137" i="26"/>
  <c r="AW137" i="26"/>
  <c r="AW139" i="26" s="1"/>
  <c r="S137" i="26"/>
  <c r="AX137" i="26"/>
  <c r="AX139" i="26" s="1"/>
  <c r="BV137" i="26"/>
  <c r="BB137" i="26"/>
  <c r="BB139" i="26" s="1"/>
  <c r="BL137" i="26"/>
  <c r="AH138" i="26"/>
  <c r="AY137" i="26"/>
  <c r="AY139" i="26" s="1"/>
  <c r="BR137" i="26"/>
  <c r="AN138" i="26"/>
  <c r="U137" i="26"/>
  <c r="BE137" i="26"/>
  <c r="BE139" i="26" s="1"/>
  <c r="P137" i="26"/>
  <c r="P139" i="26" s="1"/>
  <c r="CD137" i="26"/>
  <c r="CH138" i="26"/>
  <c r="X137" i="26"/>
  <c r="BS137" i="26"/>
  <c r="BM137" i="26"/>
  <c r="Q138" i="26"/>
  <c r="CA137" i="26"/>
  <c r="CA139" i="26" s="1"/>
  <c r="BD137" i="26"/>
  <c r="BD139" i="26" s="1"/>
  <c r="AE137" i="26"/>
  <c r="AE139" i="26" s="1"/>
  <c r="AS45" i="1" s="1"/>
  <c r="BC137" i="26"/>
  <c r="BC139" i="26" s="1"/>
  <c r="BQ135" i="1" s="1"/>
  <c r="BQ136" i="1" s="1"/>
  <c r="CI138" i="26"/>
  <c r="CI139" i="26" s="1"/>
  <c r="AZ138" i="26"/>
  <c r="AZ137" i="26"/>
  <c r="BW138" i="26"/>
  <c r="CE137" i="26"/>
  <c r="AU137" i="26"/>
  <c r="AL137" i="26"/>
  <c r="AL139" i="26" s="1"/>
  <c r="AA137" i="26"/>
  <c r="AA139" i="26" s="1"/>
  <c r="Q137" i="26"/>
  <c r="BI137" i="26"/>
  <c r="BI139" i="26" s="1"/>
  <c r="BJ137" i="26"/>
  <c r="J137" i="26"/>
  <c r="J139" i="26" s="1"/>
  <c r="L137" i="26"/>
  <c r="L139" i="26" s="1"/>
  <c r="AM137" i="26"/>
  <c r="AK137" i="26"/>
  <c r="AK139" i="26" s="1"/>
  <c r="BR138" i="26"/>
  <c r="AO137" i="26"/>
  <c r="AC137" i="26"/>
  <c r="AC139" i="26" s="1"/>
  <c r="AQ135" i="1" s="1"/>
  <c r="BU139" i="26"/>
  <c r="BQ137" i="26"/>
  <c r="T138" i="26"/>
  <c r="Z137" i="26"/>
  <c r="Z139" i="26" s="1"/>
  <c r="BF137" i="26"/>
  <c r="R137" i="26"/>
  <c r="W137" i="26"/>
  <c r="W138" i="26"/>
  <c r="BV138" i="26"/>
  <c r="CD138" i="26"/>
  <c r="AR138" i="26"/>
  <c r="CC138" i="26"/>
  <c r="CC139" i="26" s="1"/>
  <c r="BT139" i="26"/>
  <c r="BF138" i="26"/>
  <c r="BJ138" i="26"/>
  <c r="BL138" i="26"/>
  <c r="AQ138" i="26"/>
  <c r="AQ139" i="26" s="1"/>
  <c r="Y138" i="26"/>
  <c r="I138" i="26"/>
  <c r="K138" i="26"/>
  <c r="AS139" i="26"/>
  <c r="S138" i="26"/>
  <c r="X138" i="26"/>
  <c r="BM138" i="26"/>
  <c r="AF137" i="26"/>
  <c r="AF139" i="26" s="1"/>
  <c r="O137" i="26"/>
  <c r="CG137" i="26"/>
  <c r="AN137" i="26"/>
  <c r="AR137" i="26"/>
  <c r="BG137" i="26"/>
  <c r="BG139" i="26" s="1"/>
  <c r="N137" i="26"/>
  <c r="AH137" i="26"/>
  <c r="R138" i="26"/>
  <c r="U138" i="26"/>
  <c r="CB137" i="26"/>
  <c r="CB139" i="26" s="1"/>
  <c r="Y137" i="26"/>
  <c r="AO138" i="26"/>
  <c r="AB137" i="26"/>
  <c r="AB139" i="26" s="1"/>
  <c r="AD137" i="26"/>
  <c r="AD139" i="26" s="1"/>
  <c r="BX137" i="26"/>
  <c r="BX139" i="26" s="1"/>
  <c r="CF138" i="26"/>
  <c r="BW137" i="26"/>
  <c r="CE138" i="26"/>
  <c r="BH138" i="26"/>
  <c r="O138" i="26"/>
  <c r="CH137" i="26"/>
  <c r="BA137" i="26"/>
  <c r="BA139" i="26" s="1"/>
  <c r="I137" i="26"/>
  <c r="BK138" i="26"/>
  <c r="BK139" i="26" s="1"/>
  <c r="AJ138" i="26"/>
  <c r="BO137" i="26"/>
  <c r="BY137" i="26"/>
  <c r="BY139" i="26" s="1"/>
  <c r="BH137" i="26"/>
  <c r="AI137" i="26"/>
  <c r="AI139" i="26" s="1"/>
  <c r="K137" i="26"/>
  <c r="BZ137" i="26"/>
  <c r="BZ139" i="26" s="1"/>
  <c r="AP137" i="26"/>
  <c r="AP139" i="26" s="1"/>
  <c r="BS138" i="26"/>
  <c r="BQ138" i="26"/>
  <c r="AG137" i="26"/>
  <c r="AG139" i="26" s="1"/>
  <c r="AT137" i="26"/>
  <c r="AT139" i="26" s="1"/>
  <c r="M137" i="26"/>
  <c r="M139" i="26" s="1"/>
  <c r="CJ137" i="26"/>
  <c r="CJ139" i="26" s="1"/>
  <c r="T137" i="26"/>
  <c r="CG138" i="26"/>
  <c r="AV137" i="26"/>
  <c r="AV139" i="26" s="1"/>
  <c r="AM138" i="26"/>
  <c r="AU138" i="26"/>
  <c r="BO138" i="26"/>
  <c r="CF137" i="26"/>
  <c r="BN137" i="26"/>
  <c r="BN139" i="26" s="1"/>
  <c r="N138" i="26"/>
  <c r="CN135" i="1" l="1"/>
  <c r="CN136" i="1" s="1"/>
  <c r="AK189" i="1"/>
  <c r="X52" i="1"/>
  <c r="E39" i="25"/>
  <c r="X139" i="26"/>
  <c r="AL135" i="1" s="1"/>
  <c r="AL136" i="1" s="1"/>
  <c r="AJ139" i="26"/>
  <c r="AH139" i="26"/>
  <c r="AK48" i="1"/>
  <c r="AK49" i="1" s="1"/>
  <c r="AL26" i="1"/>
  <c r="BR139" i="26"/>
  <c r="CF45" i="1" s="1"/>
  <c r="CD135" i="1"/>
  <c r="CD136" i="1" s="1"/>
  <c r="BL139" i="26"/>
  <c r="AM139" i="26"/>
  <c r="T139" i="26"/>
  <c r="AH50" i="1" s="1"/>
  <c r="S139" i="26"/>
  <c r="AG135" i="1" s="1"/>
  <c r="AG136" i="1" s="1"/>
  <c r="AU139" i="26"/>
  <c r="U139" i="26"/>
  <c r="AI50" i="1" s="1"/>
  <c r="AN139" i="26"/>
  <c r="BB45" i="1" s="1"/>
  <c r="BQ45" i="1"/>
  <c r="W139" i="26"/>
  <c r="BM139" i="26"/>
  <c r="CA135" i="1" s="1"/>
  <c r="CA136" i="1" s="1"/>
  <c r="BV139" i="26"/>
  <c r="BW139" i="26"/>
  <c r="CK45" i="1" s="1"/>
  <c r="R139" i="26"/>
  <c r="AO139" i="26"/>
  <c r="BC45" i="1" s="1"/>
  <c r="Y139" i="26"/>
  <c r="AM45" i="1" s="1"/>
  <c r="CE139" i="26"/>
  <c r="CS45" i="1" s="1"/>
  <c r="AJ50" i="1"/>
  <c r="BS139" i="26"/>
  <c r="CD139" i="26"/>
  <c r="CH139" i="26"/>
  <c r="AR139" i="26"/>
  <c r="BQ139" i="26"/>
  <c r="K139" i="26"/>
  <c r="Q139" i="26"/>
  <c r="AZ139" i="26"/>
  <c r="AJ135" i="1"/>
  <c r="AJ136" i="1" s="1"/>
  <c r="BJ139" i="26"/>
  <c r="BX45" i="1" s="1"/>
  <c r="BF139" i="26"/>
  <c r="CI135" i="1"/>
  <c r="CI136" i="1" s="1"/>
  <c r="CH135" i="1"/>
  <c r="CH136" i="1" s="1"/>
  <c r="CI45" i="1"/>
  <c r="CW135" i="1"/>
  <c r="CW136" i="1" s="1"/>
  <c r="CW45" i="1"/>
  <c r="CO135" i="1"/>
  <c r="CO136" i="1" s="1"/>
  <c r="CO45" i="1"/>
  <c r="AY135" i="1"/>
  <c r="AY136" i="1" s="1"/>
  <c r="BW45" i="1"/>
  <c r="BW135" i="1"/>
  <c r="BW136" i="1" s="1"/>
  <c r="AS135" i="1"/>
  <c r="AS136" i="1" s="1"/>
  <c r="CH45" i="1"/>
  <c r="AY45" i="1"/>
  <c r="BH139" i="26"/>
  <c r="BE135" i="1"/>
  <c r="BE136" i="1" s="1"/>
  <c r="BE45" i="1"/>
  <c r="BY45" i="1"/>
  <c r="BY135" i="1"/>
  <c r="BY136" i="1" s="1"/>
  <c r="CM45" i="1"/>
  <c r="CM135" i="1"/>
  <c r="CM136" i="1" s="1"/>
  <c r="BS135" i="1"/>
  <c r="BS136" i="1" s="1"/>
  <c r="BS45" i="1"/>
  <c r="BH135" i="1"/>
  <c r="BH136" i="1" s="1"/>
  <c r="BH45" i="1"/>
  <c r="AQ136" i="1"/>
  <c r="AQ45" i="1"/>
  <c r="CQ135" i="1"/>
  <c r="CQ136" i="1" s="1"/>
  <c r="CQ45" i="1"/>
  <c r="BJ45" i="1"/>
  <c r="BJ135" i="1"/>
  <c r="BJ136" i="1" s="1"/>
  <c r="CX135" i="1"/>
  <c r="CX136" i="1" s="1"/>
  <c r="CX45" i="1"/>
  <c r="AU45" i="1"/>
  <c r="AU135" i="1"/>
  <c r="AU136" i="1" s="1"/>
  <c r="CL135" i="1"/>
  <c r="CL136" i="1" s="1"/>
  <c r="CL45" i="1"/>
  <c r="CP135" i="1"/>
  <c r="CP136" i="1" s="1"/>
  <c r="CP45" i="1"/>
  <c r="G12" i="25"/>
  <c r="G14" i="25" s="1"/>
  <c r="BR135" i="1"/>
  <c r="BR136" i="1" s="1"/>
  <c r="BR45" i="1"/>
  <c r="AZ135" i="1"/>
  <c r="AZ136" i="1" s="1"/>
  <c r="AZ45" i="1"/>
  <c r="AP45" i="1"/>
  <c r="AP135" i="1"/>
  <c r="AP136" i="1" s="1"/>
  <c r="CG139" i="26"/>
  <c r="AN45" i="1"/>
  <c r="AN135" i="1"/>
  <c r="AN136" i="1" s="1"/>
  <c r="BK135" i="1"/>
  <c r="BK136" i="1" s="1"/>
  <c r="BK45" i="1"/>
  <c r="J12" i="25"/>
  <c r="J14" i="25" s="1"/>
  <c r="BO139" i="26"/>
  <c r="CF139" i="26"/>
  <c r="BL135" i="1"/>
  <c r="BL136" i="1" s="1"/>
  <c r="BL45" i="1"/>
  <c r="AW45" i="1"/>
  <c r="AW135" i="1"/>
  <c r="AW136" i="1" s="1"/>
  <c r="O139" i="26"/>
  <c r="M12" i="25"/>
  <c r="M14" i="25" s="1"/>
  <c r="M19" i="25" s="1"/>
  <c r="M20" i="25" s="1"/>
  <c r="AO135" i="1"/>
  <c r="AO136" i="1" s="1"/>
  <c r="AO45" i="1"/>
  <c r="AT45" i="1"/>
  <c r="AT135" i="1"/>
  <c r="AT136" i="1" s="1"/>
  <c r="BG45" i="1"/>
  <c r="BG135" i="1"/>
  <c r="BG136" i="1" s="1"/>
  <c r="BM45" i="1"/>
  <c r="BM135" i="1"/>
  <c r="BM136" i="1" s="1"/>
  <c r="I139" i="26"/>
  <c r="N139" i="26"/>
  <c r="F12" i="20" s="1"/>
  <c r="BP135" i="1"/>
  <c r="BP136" i="1" s="1"/>
  <c r="BP45" i="1"/>
  <c r="I12" i="25"/>
  <c r="I14" i="25" s="1"/>
  <c r="BO45" i="1"/>
  <c r="BO135" i="1"/>
  <c r="BO136" i="1" s="1"/>
  <c r="BU135" i="1"/>
  <c r="BU136" i="1" s="1"/>
  <c r="BU45" i="1"/>
  <c r="X56" i="1" l="1"/>
  <c r="Z53" i="1"/>
  <c r="Z55" i="1" s="1"/>
  <c r="CN45" i="1"/>
  <c r="AJ51" i="1"/>
  <c r="X53" i="1"/>
  <c r="X55" i="1" s="1"/>
  <c r="Y53" i="1"/>
  <c r="Y55" i="1" s="1"/>
  <c r="L10" i="5"/>
  <c r="Z188" i="1"/>
  <c r="AL189" i="1"/>
  <c r="X178" i="1"/>
  <c r="X179" i="1" s="1"/>
  <c r="AX135" i="1"/>
  <c r="AX136" i="1" s="1"/>
  <c r="AY188" i="1" s="1"/>
  <c r="AV45" i="1"/>
  <c r="AV135" i="1"/>
  <c r="AV136" i="1" s="1"/>
  <c r="AV188" i="1" s="1"/>
  <c r="AX45" i="1"/>
  <c r="J19" i="25"/>
  <c r="J20" i="25" s="1"/>
  <c r="I19" i="25"/>
  <c r="I20" i="25" s="1"/>
  <c r="G19" i="25"/>
  <c r="G20" i="25" s="1"/>
  <c r="AL45" i="1"/>
  <c r="AL50" i="1"/>
  <c r="BZ135" i="1"/>
  <c r="BZ136" i="1" s="1"/>
  <c r="BZ188" i="1" s="1"/>
  <c r="CF135" i="1"/>
  <c r="CF136" i="1" s="1"/>
  <c r="BB135" i="1"/>
  <c r="BB136" i="1" s="1"/>
  <c r="BZ45" i="1"/>
  <c r="AL48" i="1"/>
  <c r="AL49" i="1" s="1"/>
  <c r="AM26" i="1"/>
  <c r="AM50" i="1" s="1"/>
  <c r="BA135" i="1"/>
  <c r="BA136" i="1" s="1"/>
  <c r="BA188" i="1" s="1"/>
  <c r="BA45" i="1"/>
  <c r="AH45" i="1"/>
  <c r="BI135" i="1"/>
  <c r="BI136" i="1" s="1"/>
  <c r="BJ188" i="1" s="1"/>
  <c r="BI45" i="1"/>
  <c r="AG45" i="1"/>
  <c r="AG50" i="1"/>
  <c r="AH135" i="1"/>
  <c r="AH136" i="1" s="1"/>
  <c r="CG45" i="1"/>
  <c r="AI135" i="1"/>
  <c r="AI136" i="1" s="1"/>
  <c r="AJ188" i="1" s="1"/>
  <c r="I10" i="5"/>
  <c r="AI45" i="1"/>
  <c r="CI188" i="1"/>
  <c r="CE135" i="1"/>
  <c r="CE136" i="1" s="1"/>
  <c r="CK135" i="1"/>
  <c r="CK136" i="1" s="1"/>
  <c r="CL188" i="1" s="1"/>
  <c r="CS135" i="1"/>
  <c r="CS136" i="1" s="1"/>
  <c r="H10" i="5"/>
  <c r="BC135" i="1"/>
  <c r="BC136" i="1" s="1"/>
  <c r="CA45" i="1"/>
  <c r="CE45" i="1"/>
  <c r="BF135" i="1"/>
  <c r="BF136" i="1" s="1"/>
  <c r="BF188" i="1" s="1"/>
  <c r="AK135" i="1"/>
  <c r="AK136" i="1" s="1"/>
  <c r="AK188" i="1" s="1"/>
  <c r="BF45" i="1"/>
  <c r="AK45" i="1"/>
  <c r="N12" i="25"/>
  <c r="N14" i="25" s="1"/>
  <c r="AK50" i="1"/>
  <c r="CJ45" i="1"/>
  <c r="AM135" i="1"/>
  <c r="AM136" i="1" s="1"/>
  <c r="AN188" i="1" s="1"/>
  <c r="CJ135" i="1"/>
  <c r="CJ136" i="1" s="1"/>
  <c r="CJ188" i="1" s="1"/>
  <c r="G10" i="5"/>
  <c r="CV45" i="1"/>
  <c r="CV135" i="1"/>
  <c r="CV136" i="1" s="1"/>
  <c r="CW188" i="1" s="1"/>
  <c r="J10" i="5"/>
  <c r="CG135" i="1"/>
  <c r="CG136" i="1" s="1"/>
  <c r="CH188" i="1" s="1"/>
  <c r="BX135" i="1"/>
  <c r="BX136" i="1" s="1"/>
  <c r="BX188" i="1" s="1"/>
  <c r="CR45" i="1"/>
  <c r="CR135" i="1"/>
  <c r="CR136" i="1" s="1"/>
  <c r="CR188" i="1" s="1"/>
  <c r="K10" i="5"/>
  <c r="H12" i="25"/>
  <c r="H14" i="25" s="1"/>
  <c r="J16" i="25" s="1"/>
  <c r="BN45" i="1"/>
  <c r="BN135" i="1"/>
  <c r="BN136" i="1" s="1"/>
  <c r="BN188" i="1" s="1"/>
  <c r="BT135" i="1"/>
  <c r="BT136" i="1" s="1"/>
  <c r="BT188" i="1" s="1"/>
  <c r="BT45" i="1"/>
  <c r="BV45" i="1"/>
  <c r="BV135" i="1"/>
  <c r="BV136" i="1" s="1"/>
  <c r="BV188" i="1" s="1"/>
  <c r="AD50" i="1"/>
  <c r="AD45" i="1"/>
  <c r="AD135" i="1"/>
  <c r="AD136" i="1" s="1"/>
  <c r="BL188" i="1"/>
  <c r="AP188" i="1"/>
  <c r="CP188" i="1"/>
  <c r="CN188" i="1"/>
  <c r="M25" i="25"/>
  <c r="M26" i="25" s="1"/>
  <c r="CT45" i="1"/>
  <c r="CT135" i="1"/>
  <c r="CT136" i="1" s="1"/>
  <c r="BK188" i="1"/>
  <c r="K12" i="25"/>
  <c r="K14" i="25" s="1"/>
  <c r="AZ188" i="1"/>
  <c r="H12" i="20"/>
  <c r="L12" i="25"/>
  <c r="L14" i="25" s="1"/>
  <c r="AH51" i="1"/>
  <c r="CC135" i="1"/>
  <c r="CC136" i="1" s="1"/>
  <c r="CC45" i="1"/>
  <c r="AU188" i="1"/>
  <c r="AI51" i="1"/>
  <c r="BD135" i="1"/>
  <c r="BD136" i="1" s="1"/>
  <c r="BE188" i="1" s="1"/>
  <c r="BD45" i="1"/>
  <c r="AO188" i="1"/>
  <c r="BS188" i="1"/>
  <c r="CB135" i="1"/>
  <c r="CB136" i="1" s="1"/>
  <c r="CB45" i="1"/>
  <c r="BR188" i="1"/>
  <c r="BH188" i="1"/>
  <c r="BP188" i="1"/>
  <c r="BQ188" i="1"/>
  <c r="CO188" i="1"/>
  <c r="G12" i="20"/>
  <c r="F12" i="25"/>
  <c r="F10" i="5"/>
  <c r="BM188" i="1"/>
  <c r="AT188" i="1"/>
  <c r="CU45" i="1"/>
  <c r="CU135" i="1"/>
  <c r="CU136" i="1" s="1"/>
  <c r="AF135" i="1"/>
  <c r="AF136" i="1" s="1"/>
  <c r="AF50" i="1"/>
  <c r="AF45" i="1"/>
  <c r="F14" i="20"/>
  <c r="AR135" i="1"/>
  <c r="AR136" i="1" s="1"/>
  <c r="AR45" i="1"/>
  <c r="CX188" i="1"/>
  <c r="CY188" i="1"/>
  <c r="CQ188" i="1"/>
  <c r="AQ188" i="1"/>
  <c r="CM188" i="1"/>
  <c r="AG51" i="1" l="1"/>
  <c r="AK51" i="1"/>
  <c r="L11" i="5"/>
  <c r="Z187" i="1"/>
  <c r="Z190" i="1" s="1"/>
  <c r="N16" i="25"/>
  <c r="AM189" i="1"/>
  <c r="G25" i="25"/>
  <c r="G26" i="25" s="1"/>
  <c r="M16" i="25"/>
  <c r="L16" i="25"/>
  <c r="K16" i="25"/>
  <c r="I16" i="25"/>
  <c r="AX188" i="1"/>
  <c r="J25" i="25"/>
  <c r="J26" i="25" s="1"/>
  <c r="AW188" i="1"/>
  <c r="I25" i="25"/>
  <c r="I26" i="25" s="1"/>
  <c r="L19" i="25"/>
  <c r="L20" i="25" s="1"/>
  <c r="K19" i="25"/>
  <c r="K20" i="25" s="1"/>
  <c r="H19" i="25"/>
  <c r="H20" i="25" s="1"/>
  <c r="N19" i="25"/>
  <c r="N20" i="25" s="1"/>
  <c r="CA188" i="1"/>
  <c r="AL51" i="1"/>
  <c r="CF188" i="1"/>
  <c r="BC188" i="1"/>
  <c r="J11" i="5"/>
  <c r="BI188" i="1"/>
  <c r="BB188" i="1"/>
  <c r="AM48" i="1"/>
  <c r="AM49" i="1" s="1"/>
  <c r="AM51" i="1" s="1"/>
  <c r="AN26" i="1"/>
  <c r="BY188" i="1"/>
  <c r="AL188" i="1"/>
  <c r="AI188" i="1"/>
  <c r="AH188" i="1"/>
  <c r="CE188" i="1"/>
  <c r="H11" i="5"/>
  <c r="I11" i="5"/>
  <c r="BG188" i="1"/>
  <c r="AM188" i="1"/>
  <c r="CV188" i="1"/>
  <c r="CK188" i="1"/>
  <c r="AE45" i="1"/>
  <c r="AE50" i="1"/>
  <c r="AE135" i="1"/>
  <c r="AE136" i="1" s="1"/>
  <c r="AE188" i="1" s="1"/>
  <c r="CS188" i="1"/>
  <c r="BW188" i="1"/>
  <c r="BU188" i="1"/>
  <c r="CG188" i="1"/>
  <c r="K11" i="5"/>
  <c r="BO188" i="1"/>
  <c r="F17" i="20"/>
  <c r="AG188" i="1"/>
  <c r="AC50" i="1"/>
  <c r="AC45" i="1"/>
  <c r="AC135" i="1"/>
  <c r="AC136" i="1" s="1"/>
  <c r="CT188" i="1"/>
  <c r="AF51" i="1"/>
  <c r="X188" i="1"/>
  <c r="I12" i="20"/>
  <c r="H14" i="20"/>
  <c r="E12" i="20"/>
  <c r="D14" i="20"/>
  <c r="K12" i="20"/>
  <c r="K14" i="20" s="1"/>
  <c r="K17" i="20" s="1"/>
  <c r="CB188" i="1"/>
  <c r="BD188" i="1"/>
  <c r="P12" i="25"/>
  <c r="P14" i="25" s="1"/>
  <c r="P16" i="25" s="1"/>
  <c r="F14" i="25"/>
  <c r="AR188" i="1"/>
  <c r="AS188" i="1"/>
  <c r="CU188" i="1"/>
  <c r="G11" i="5"/>
  <c r="CC188" i="1"/>
  <c r="CD188" i="1"/>
  <c r="AD51" i="1"/>
  <c r="M29" i="25"/>
  <c r="M30" i="25" s="1"/>
  <c r="Z181" i="1" l="1"/>
  <c r="Z200" i="1"/>
  <c r="AE51" i="1"/>
  <c r="AN189" i="1"/>
  <c r="G29" i="25"/>
  <c r="G30" i="25" s="1"/>
  <c r="H16" i="25"/>
  <c r="G16" i="25"/>
  <c r="F16" i="25"/>
  <c r="J29" i="25"/>
  <c r="J30" i="25" s="1"/>
  <c r="K25" i="25"/>
  <c r="K26" i="25" s="1"/>
  <c r="H25" i="25"/>
  <c r="H26" i="25" s="1"/>
  <c r="I29" i="25"/>
  <c r="I30" i="25" s="1"/>
  <c r="L25" i="25"/>
  <c r="L26" i="25" s="1"/>
  <c r="F19" i="25"/>
  <c r="F20" i="25" s="1"/>
  <c r="P23" i="25" s="1"/>
  <c r="P20" i="25"/>
  <c r="N25" i="25"/>
  <c r="N26" i="25" s="1"/>
  <c r="AN48" i="1"/>
  <c r="AN49" i="1" s="1"/>
  <c r="AO26" i="1"/>
  <c r="AN50" i="1"/>
  <c r="AF188" i="1"/>
  <c r="X187" i="1"/>
  <c r="X190" i="1" s="1"/>
  <c r="K23" i="20"/>
  <c r="K18" i="20"/>
  <c r="AC188" i="1"/>
  <c r="AD188" i="1"/>
  <c r="E14" i="20"/>
  <c r="D17" i="20"/>
  <c r="I14" i="20"/>
  <c r="H17" i="20"/>
  <c r="W188" i="1"/>
  <c r="AC51" i="1"/>
  <c r="F18" i="20"/>
  <c r="F23" i="20"/>
  <c r="G14" i="20"/>
  <c r="X181" i="1" l="1"/>
  <c r="X200" i="1"/>
  <c r="J35" i="25"/>
  <c r="AO189" i="1"/>
  <c r="G35" i="25"/>
  <c r="L29" i="25"/>
  <c r="L30" i="25" s="1"/>
  <c r="K29" i="25"/>
  <c r="K30" i="25" s="1"/>
  <c r="H29" i="25"/>
  <c r="H30" i="25" s="1"/>
  <c r="F25" i="25"/>
  <c r="F26" i="25" s="1"/>
  <c r="P19" i="25"/>
  <c r="P25" i="25" s="1"/>
  <c r="N29" i="25"/>
  <c r="N30" i="25" s="1"/>
  <c r="AN51" i="1"/>
  <c r="AO48" i="1"/>
  <c r="AO49" i="1" s="1"/>
  <c r="AP26" i="1"/>
  <c r="AO50" i="1"/>
  <c r="F27" i="20"/>
  <c r="F24" i="20"/>
  <c r="E17" i="20"/>
  <c r="D18" i="20"/>
  <c r="E18" i="20" s="1"/>
  <c r="D23" i="20"/>
  <c r="G17" i="20"/>
  <c r="K24" i="20"/>
  <c r="K27" i="20"/>
  <c r="K28" i="20" s="1"/>
  <c r="I35" i="25"/>
  <c r="H18" i="20"/>
  <c r="I18" i="20" s="1"/>
  <c r="I17" i="20"/>
  <c r="H23" i="20"/>
  <c r="W187" i="1"/>
  <c r="W190" i="1" s="1"/>
  <c r="W200" i="1" s="1"/>
  <c r="D31" i="20"/>
  <c r="E31" i="20" s="1"/>
  <c r="H35" i="25"/>
  <c r="F35" i="25" l="1"/>
  <c r="W181" i="1"/>
  <c r="F31" i="20"/>
  <c r="AP189" i="1"/>
  <c r="F29" i="25"/>
  <c r="F30" i="25" s="1"/>
  <c r="F32" i="25"/>
  <c r="P26" i="25"/>
  <c r="P29" i="25"/>
  <c r="P30" i="25" s="1"/>
  <c r="AO51" i="1"/>
  <c r="AP48" i="1"/>
  <c r="AP49" i="1" s="1"/>
  <c r="AQ26" i="1"/>
  <c r="AP50" i="1"/>
  <c r="G18" i="20"/>
  <c r="D27" i="20"/>
  <c r="G27" i="20" s="1"/>
  <c r="D24" i="20"/>
  <c r="E24" i="20" s="1"/>
  <c r="E23" i="20"/>
  <c r="H27" i="20"/>
  <c r="I23" i="20"/>
  <c r="H24" i="20"/>
  <c r="I24" i="20" s="1"/>
  <c r="F28" i="20"/>
  <c r="G23" i="20"/>
  <c r="W204" i="1" l="1"/>
  <c r="F34" i="25" s="1"/>
  <c r="W182" i="1"/>
  <c r="X182" i="1" s="1"/>
  <c r="Y182" i="1" s="1"/>
  <c r="Z182" i="1" s="1"/>
  <c r="AA182" i="1" s="1"/>
  <c r="K35" i="25"/>
  <c r="AQ189" i="1"/>
  <c r="F33" i="25"/>
  <c r="F41" i="25" s="1"/>
  <c r="W183" i="1"/>
  <c r="F40" i="25"/>
  <c r="F38" i="25"/>
  <c r="AP51" i="1"/>
  <c r="AQ48" i="1"/>
  <c r="AQ49" i="1" s="1"/>
  <c r="AR26" i="1"/>
  <c r="AQ50" i="1"/>
  <c r="G24" i="20"/>
  <c r="H28" i="20"/>
  <c r="I28" i="20" s="1"/>
  <c r="I27" i="20"/>
  <c r="G31" i="20"/>
  <c r="D28" i="20"/>
  <c r="E28" i="20" s="1"/>
  <c r="E27" i="20"/>
  <c r="X203" i="1" l="1"/>
  <c r="X204" i="1" s="1"/>
  <c r="Y203" i="1" s="1"/>
  <c r="Y204" i="1" s="1"/>
  <c r="Z203" i="1" s="1"/>
  <c r="Z204" i="1" s="1"/>
  <c r="AA203" i="1" s="1"/>
  <c r="AA204" i="1" s="1"/>
  <c r="AA205" i="1" s="1"/>
  <c r="W205" i="1"/>
  <c r="AB182" i="1"/>
  <c r="F39" i="25"/>
  <c r="AR189" i="1"/>
  <c r="G33" i="25"/>
  <c r="G41" i="25" s="1"/>
  <c r="G32" i="25"/>
  <c r="G38" i="25" s="1"/>
  <c r="H32" i="25"/>
  <c r="AQ51" i="1"/>
  <c r="AR48" i="1"/>
  <c r="AR49" i="1" s="1"/>
  <c r="AS26" i="1"/>
  <c r="AR50" i="1"/>
  <c r="G28" i="20"/>
  <c r="G34" i="25"/>
  <c r="Y205" i="1" l="1"/>
  <c r="I32" i="25"/>
  <c r="AS189" i="1"/>
  <c r="H33" i="25"/>
  <c r="H41" i="25" s="1"/>
  <c r="X183" i="1"/>
  <c r="G40" i="25"/>
  <c r="X205" i="1"/>
  <c r="G39" i="25"/>
  <c r="H40" i="25"/>
  <c r="H38" i="25"/>
  <c r="AR51" i="1"/>
  <c r="AS48" i="1"/>
  <c r="AS49" i="1" s="1"/>
  <c r="AT26" i="1"/>
  <c r="AS50" i="1"/>
  <c r="H34" i="25"/>
  <c r="D30" i="20"/>
  <c r="E30" i="20" s="1"/>
  <c r="I33" i="25" l="1"/>
  <c r="I41" i="25" s="1"/>
  <c r="Z205" i="1"/>
  <c r="AT189" i="1"/>
  <c r="H39" i="25"/>
  <c r="I40" i="25"/>
  <c r="I38" i="25"/>
  <c r="AS51" i="1"/>
  <c r="AT48" i="1"/>
  <c r="AT49" i="1" s="1"/>
  <c r="AU26" i="1"/>
  <c r="AT50" i="1"/>
  <c r="I34" i="25"/>
  <c r="AB203" i="1"/>
  <c r="AB204" i="1" s="1"/>
  <c r="AB205" i="1" s="1"/>
  <c r="AU189" i="1" l="1"/>
  <c r="I39" i="25"/>
  <c r="AT51" i="1"/>
  <c r="AU48" i="1"/>
  <c r="AU49" i="1" s="1"/>
  <c r="AV26" i="1"/>
  <c r="AU50" i="1"/>
  <c r="J34" i="25"/>
  <c r="AV189" i="1" l="1"/>
  <c r="AU51" i="1"/>
  <c r="AV48" i="1"/>
  <c r="AV49" i="1" s="1"/>
  <c r="AW26" i="1"/>
  <c r="AV50" i="1"/>
  <c r="F30" i="20"/>
  <c r="G30" i="20" s="1"/>
  <c r="K34" i="25"/>
  <c r="AC203" i="1"/>
  <c r="J32" i="25" l="1"/>
  <c r="AW189" i="1"/>
  <c r="AV51" i="1"/>
  <c r="AW48" i="1"/>
  <c r="AW49" i="1" s="1"/>
  <c r="AX26" i="1"/>
  <c r="AW50" i="1"/>
  <c r="J40" i="25" l="1"/>
  <c r="J38" i="25"/>
  <c r="J33" i="25"/>
  <c r="AX189" i="1"/>
  <c r="AW51" i="1"/>
  <c r="AX48" i="1"/>
  <c r="AX49" i="1" s="1"/>
  <c r="AY26" i="1"/>
  <c r="AX50" i="1"/>
  <c r="J41" i="25" l="1"/>
  <c r="J39" i="25"/>
  <c r="AY189" i="1"/>
  <c r="AX51" i="1"/>
  <c r="AY48" i="1"/>
  <c r="AY49" i="1" s="1"/>
  <c r="AZ26" i="1"/>
  <c r="AY50" i="1"/>
  <c r="AZ189" i="1" l="1"/>
  <c r="AZ48" i="1"/>
  <c r="AZ49" i="1" s="1"/>
  <c r="BA26" i="1"/>
  <c r="AZ50" i="1"/>
  <c r="AY51" i="1"/>
  <c r="K32" i="25" l="1"/>
  <c r="BA189" i="1"/>
  <c r="AZ51" i="1"/>
  <c r="BA48" i="1"/>
  <c r="BA49" i="1" s="1"/>
  <c r="BB26" i="1"/>
  <c r="BA50" i="1"/>
  <c r="K33" i="25" l="1"/>
  <c r="K40" i="25"/>
  <c r="K38" i="25"/>
  <c r="BB189" i="1"/>
  <c r="BA51" i="1"/>
  <c r="BB48" i="1"/>
  <c r="BB49" i="1" s="1"/>
  <c r="BC26" i="1"/>
  <c r="BB50" i="1"/>
  <c r="K41" i="25" l="1"/>
  <c r="K39" i="25"/>
  <c r="BC189" i="1"/>
  <c r="BB51" i="1"/>
  <c r="BC48" i="1"/>
  <c r="BC49" i="1" s="1"/>
  <c r="BD26" i="1"/>
  <c r="BC50" i="1"/>
  <c r="BD189" i="1" l="1"/>
  <c r="BC51" i="1"/>
  <c r="BD48" i="1"/>
  <c r="BD49" i="1" s="1"/>
  <c r="BE26" i="1"/>
  <c r="BD50" i="1"/>
  <c r="BE189" i="1" l="1"/>
  <c r="BD51" i="1"/>
  <c r="BE48" i="1"/>
  <c r="BE49" i="1" s="1"/>
  <c r="BF26" i="1"/>
  <c r="BE50" i="1"/>
  <c r="BF189" i="1" l="1"/>
  <c r="BE51" i="1"/>
  <c r="BF48" i="1"/>
  <c r="BF49" i="1" s="1"/>
  <c r="BG26" i="1"/>
  <c r="BF50" i="1"/>
  <c r="BG189" i="1" l="1"/>
  <c r="BF51" i="1"/>
  <c r="BG48" i="1"/>
  <c r="BG49" i="1" s="1"/>
  <c r="BH26" i="1"/>
  <c r="BG50" i="1"/>
  <c r="BH189" i="1" l="1"/>
  <c r="BH48" i="1"/>
  <c r="BH49" i="1" s="1"/>
  <c r="BI26" i="1"/>
  <c r="BH50" i="1"/>
  <c r="BG51" i="1"/>
  <c r="BI189" i="1" l="1"/>
  <c r="BH51" i="1"/>
  <c r="BI48" i="1"/>
  <c r="BI49" i="1" s="1"/>
  <c r="BJ26" i="1"/>
  <c r="BI50" i="1"/>
  <c r="BJ189" i="1" l="1"/>
  <c r="BJ48" i="1"/>
  <c r="BJ49" i="1" s="1"/>
  <c r="BK26" i="1"/>
  <c r="BJ50" i="1"/>
  <c r="BI51" i="1"/>
  <c r="BK189" i="1" l="1"/>
  <c r="BJ51" i="1"/>
  <c r="BK48" i="1"/>
  <c r="BK49" i="1" s="1"/>
  <c r="BL26" i="1"/>
  <c r="BK50" i="1"/>
  <c r="BL189" i="1" l="1"/>
  <c r="BK51" i="1"/>
  <c r="BL48" i="1"/>
  <c r="BL49" i="1" s="1"/>
  <c r="BM26" i="1"/>
  <c r="BL50" i="1"/>
  <c r="BM189" i="1" l="1"/>
  <c r="BL51" i="1"/>
  <c r="BM48" i="1"/>
  <c r="BM49" i="1" s="1"/>
  <c r="BN26" i="1"/>
  <c r="BM50" i="1"/>
  <c r="BN189" i="1" l="1"/>
  <c r="BM51" i="1"/>
  <c r="BN48" i="1"/>
  <c r="BN49" i="1" s="1"/>
  <c r="BO26" i="1"/>
  <c r="BN50" i="1"/>
  <c r="BO189" i="1" l="1"/>
  <c r="BN51" i="1"/>
  <c r="BO48" i="1"/>
  <c r="BO49" i="1" s="1"/>
  <c r="BP26" i="1"/>
  <c r="BO50" i="1"/>
  <c r="BP189" i="1" l="1"/>
  <c r="BO51" i="1"/>
  <c r="BP48" i="1"/>
  <c r="BP49" i="1" s="1"/>
  <c r="BQ26" i="1"/>
  <c r="BP50" i="1"/>
  <c r="BQ189" i="1" l="1"/>
  <c r="BP51" i="1"/>
  <c r="BQ48" i="1"/>
  <c r="BQ49" i="1" s="1"/>
  <c r="BR26" i="1"/>
  <c r="BQ50" i="1"/>
  <c r="BR189" i="1" l="1"/>
  <c r="BQ51" i="1"/>
  <c r="BR48" i="1"/>
  <c r="BR49" i="1" s="1"/>
  <c r="BS26" i="1"/>
  <c r="BR50" i="1"/>
  <c r="BS189" i="1" l="1"/>
  <c r="BR51" i="1"/>
  <c r="BS48" i="1"/>
  <c r="BS49" i="1" s="1"/>
  <c r="BT26" i="1"/>
  <c r="BS50" i="1"/>
  <c r="BT189" i="1" l="1"/>
  <c r="BS51" i="1"/>
  <c r="BT48" i="1"/>
  <c r="BT49" i="1" s="1"/>
  <c r="BU26" i="1"/>
  <c r="BT50" i="1"/>
  <c r="BU189" i="1" l="1"/>
  <c r="BT51" i="1"/>
  <c r="BU48" i="1"/>
  <c r="BU49" i="1" s="1"/>
  <c r="BV26" i="1"/>
  <c r="BU50" i="1"/>
  <c r="BV189" i="1" l="1"/>
  <c r="BU51" i="1"/>
  <c r="BV48" i="1"/>
  <c r="BV49" i="1" s="1"/>
  <c r="BW26" i="1"/>
  <c r="BV50" i="1"/>
  <c r="BW189" i="1" l="1"/>
  <c r="BV51" i="1"/>
  <c r="BW48" i="1"/>
  <c r="BW49" i="1" s="1"/>
  <c r="BX26" i="1"/>
  <c r="BW50" i="1"/>
  <c r="BX189" i="1" l="1"/>
  <c r="BW51" i="1"/>
  <c r="BX48" i="1"/>
  <c r="BX49" i="1" s="1"/>
  <c r="BY26" i="1"/>
  <c r="BX50" i="1"/>
  <c r="BY189" i="1" l="1"/>
  <c r="BX51" i="1"/>
  <c r="BY48" i="1"/>
  <c r="BY49" i="1" s="1"/>
  <c r="BZ26" i="1"/>
  <c r="BY50" i="1"/>
  <c r="BZ189" i="1" l="1"/>
  <c r="BY51" i="1"/>
  <c r="BZ48" i="1"/>
  <c r="BZ49" i="1" s="1"/>
  <c r="CA26" i="1"/>
  <c r="BZ50" i="1"/>
  <c r="CA189" i="1" l="1"/>
  <c r="BZ51" i="1"/>
  <c r="CA48" i="1"/>
  <c r="CA49" i="1" s="1"/>
  <c r="CB26" i="1"/>
  <c r="CA50" i="1"/>
  <c r="CB189" i="1" l="1"/>
  <c r="CA51" i="1"/>
  <c r="CB48" i="1"/>
  <c r="CB49" i="1" s="1"/>
  <c r="CC26" i="1"/>
  <c r="CB50" i="1"/>
  <c r="CC189" i="1" l="1"/>
  <c r="CB51" i="1"/>
  <c r="CC48" i="1"/>
  <c r="CC49" i="1" s="1"/>
  <c r="CD26" i="1"/>
  <c r="CC50" i="1"/>
  <c r="CD189" i="1" l="1"/>
  <c r="CC51" i="1"/>
  <c r="CD48" i="1"/>
  <c r="CD49" i="1" s="1"/>
  <c r="CE26" i="1"/>
  <c r="CD50" i="1"/>
  <c r="CE189" i="1" l="1"/>
  <c r="CD51" i="1"/>
  <c r="CE48" i="1"/>
  <c r="CE49" i="1" s="1"/>
  <c r="CF26" i="1"/>
  <c r="CE50" i="1"/>
  <c r="CF189" i="1" l="1"/>
  <c r="CE51" i="1"/>
  <c r="CF48" i="1"/>
  <c r="CF49" i="1" s="1"/>
  <c r="CG26" i="1"/>
  <c r="CF50" i="1"/>
  <c r="CG189" i="1" l="1"/>
  <c r="CF51" i="1"/>
  <c r="CG48" i="1"/>
  <c r="CG49" i="1" s="1"/>
  <c r="CH26" i="1"/>
  <c r="CG50" i="1"/>
  <c r="CH189" i="1" l="1"/>
  <c r="CG51" i="1"/>
  <c r="CH48" i="1"/>
  <c r="CH49" i="1" s="1"/>
  <c r="CI26" i="1"/>
  <c r="CH50" i="1"/>
  <c r="CI189" i="1" l="1"/>
  <c r="CH51" i="1"/>
  <c r="CI48" i="1"/>
  <c r="CI49" i="1" s="1"/>
  <c r="CJ26" i="1"/>
  <c r="CI50" i="1"/>
  <c r="CJ189" i="1" l="1"/>
  <c r="CI51" i="1"/>
  <c r="CJ48" i="1"/>
  <c r="CJ49" i="1" s="1"/>
  <c r="CK26" i="1"/>
  <c r="CJ50" i="1"/>
  <c r="CK189" i="1" l="1"/>
  <c r="CJ51" i="1"/>
  <c r="CK48" i="1"/>
  <c r="CK49" i="1" s="1"/>
  <c r="CL26" i="1"/>
  <c r="CK50" i="1"/>
  <c r="CL189" i="1" l="1"/>
  <c r="CK51" i="1"/>
  <c r="CL48" i="1"/>
  <c r="CL49" i="1" s="1"/>
  <c r="CM26" i="1"/>
  <c r="CL50" i="1"/>
  <c r="CM189" i="1" l="1"/>
  <c r="CL51" i="1"/>
  <c r="CM48" i="1"/>
  <c r="CM49" i="1" s="1"/>
  <c r="CN26" i="1"/>
  <c r="CM50" i="1"/>
  <c r="CN189" i="1" l="1"/>
  <c r="CM51" i="1"/>
  <c r="CN48" i="1"/>
  <c r="CN49" i="1" s="1"/>
  <c r="CO26" i="1"/>
  <c r="CN50" i="1"/>
  <c r="CO189" i="1" l="1"/>
  <c r="CN51" i="1"/>
  <c r="CO48" i="1"/>
  <c r="CO49" i="1" s="1"/>
  <c r="CP26" i="1"/>
  <c r="CO50" i="1"/>
  <c r="CP189" i="1" l="1"/>
  <c r="CO51" i="1"/>
  <c r="CP48" i="1"/>
  <c r="CP49" i="1" s="1"/>
  <c r="CQ26" i="1"/>
  <c r="CP50" i="1"/>
  <c r="CQ189" i="1" l="1"/>
  <c r="CP51" i="1"/>
  <c r="CQ48" i="1"/>
  <c r="CQ49" i="1" s="1"/>
  <c r="CR26" i="1"/>
  <c r="CQ50" i="1"/>
  <c r="CR189" i="1" l="1"/>
  <c r="CQ51" i="1"/>
  <c r="CR48" i="1"/>
  <c r="CR49" i="1" s="1"/>
  <c r="CS26" i="1"/>
  <c r="CR50" i="1"/>
  <c r="CS189" i="1" l="1"/>
  <c r="CR51" i="1"/>
  <c r="CS48" i="1"/>
  <c r="CS49" i="1" s="1"/>
  <c r="CT26" i="1"/>
  <c r="CS50" i="1"/>
  <c r="CT189" i="1" l="1"/>
  <c r="CS51" i="1"/>
  <c r="CT48" i="1"/>
  <c r="CT49" i="1" s="1"/>
  <c r="CU26" i="1"/>
  <c r="CT50" i="1"/>
  <c r="CU189" i="1" l="1"/>
  <c r="CU48" i="1"/>
  <c r="CU49" i="1" s="1"/>
  <c r="CV26" i="1"/>
  <c r="CU50" i="1"/>
  <c r="CT51" i="1"/>
  <c r="CV189" i="1" l="1"/>
  <c r="CU51" i="1"/>
  <c r="CV48" i="1"/>
  <c r="CV49" i="1" s="1"/>
  <c r="CW26" i="1"/>
  <c r="CV50" i="1"/>
  <c r="CW189" i="1" l="1"/>
  <c r="CV51" i="1"/>
  <c r="CW48" i="1"/>
  <c r="CW49" i="1" s="1"/>
  <c r="CX26" i="1"/>
  <c r="CW50" i="1"/>
  <c r="CX189" i="1" l="1"/>
  <c r="CW51" i="1"/>
  <c r="CX48" i="1"/>
  <c r="CX49" i="1" s="1"/>
  <c r="CY26" i="1"/>
  <c r="CX50" i="1"/>
  <c r="CY189" i="1" l="1"/>
  <c r="CX51" i="1"/>
  <c r="CY48" i="1"/>
  <c r="CY49" i="1" s="1"/>
  <c r="CY50" i="1"/>
  <c r="CY51" i="1" l="1"/>
  <c r="AC43" i="1" l="1"/>
  <c r="AC46" i="1" s="1"/>
  <c r="AC40" i="1" l="1"/>
  <c r="AD43" i="1" s="1"/>
  <c r="AD46" i="1" s="1"/>
  <c r="AD40" i="1" l="1"/>
  <c r="AE43" i="1" s="1"/>
  <c r="AE46" i="1" s="1"/>
  <c r="AE40" i="1" l="1"/>
  <c r="AF43" i="1" s="1"/>
  <c r="AF46" i="1" s="1"/>
  <c r="AF40" i="1" l="1"/>
  <c r="AG43" i="1" s="1"/>
  <c r="AG46" i="1" s="1"/>
  <c r="AG40" i="1" l="1"/>
  <c r="AH43" i="1" s="1"/>
  <c r="AH46" i="1" s="1"/>
  <c r="AH40" i="1" l="1"/>
  <c r="AI43" i="1" s="1"/>
  <c r="AI46" i="1" s="1"/>
  <c r="AI40" i="1" l="1"/>
  <c r="AJ43" i="1" s="1"/>
  <c r="AJ46" i="1" s="1"/>
  <c r="AJ40" i="1" l="1"/>
  <c r="AK43" i="1" s="1"/>
  <c r="AK46" i="1" s="1"/>
  <c r="AK40" i="1" l="1"/>
  <c r="AL43" i="1" s="1"/>
  <c r="AL46" i="1" s="1"/>
  <c r="AL40" i="1" l="1"/>
  <c r="AM43" i="1" s="1"/>
  <c r="AM46" i="1" s="1"/>
  <c r="AM40" i="1" l="1"/>
  <c r="AN43" i="1" s="1"/>
  <c r="AN46" i="1" s="1"/>
  <c r="AN40" i="1" l="1"/>
  <c r="AO43" i="1" s="1"/>
  <c r="AO46" i="1" s="1"/>
  <c r="AO40" i="1" l="1"/>
  <c r="AP43" i="1" s="1"/>
  <c r="AP46" i="1" s="1"/>
  <c r="AP40" i="1" l="1"/>
  <c r="AQ43" i="1" s="1"/>
  <c r="AQ46" i="1" s="1"/>
  <c r="AQ40" i="1" l="1"/>
  <c r="AR43" i="1" s="1"/>
  <c r="AR46" i="1" s="1"/>
  <c r="AR40" i="1" l="1"/>
  <c r="AS43" i="1" s="1"/>
  <c r="AS46" i="1" s="1"/>
  <c r="AS40" i="1" l="1"/>
  <c r="AT43" i="1" s="1"/>
  <c r="AT46" i="1" s="1"/>
  <c r="AT40" i="1" l="1"/>
  <c r="AU43" i="1" s="1"/>
  <c r="AU46" i="1" s="1"/>
  <c r="AU40" i="1" l="1"/>
  <c r="AV43" i="1" s="1"/>
  <c r="AV46" i="1" s="1"/>
  <c r="AV40" i="1" l="1"/>
  <c r="AW43" i="1" s="1"/>
  <c r="AW46" i="1" s="1"/>
  <c r="AW40" i="1" l="1"/>
  <c r="AX43" i="1" s="1"/>
  <c r="AX46" i="1" s="1"/>
  <c r="AX40" i="1" l="1"/>
  <c r="AY43" i="1" s="1"/>
  <c r="AY46" i="1" s="1"/>
  <c r="AY40" i="1" l="1"/>
  <c r="AZ43" i="1" s="1"/>
  <c r="AZ46" i="1" s="1"/>
  <c r="AZ40" i="1" l="1"/>
  <c r="BA43" i="1" s="1"/>
  <c r="BA46" i="1" s="1"/>
  <c r="BA40" i="1" l="1"/>
  <c r="BB43" i="1" s="1"/>
  <c r="BB46" i="1" s="1"/>
  <c r="BB40" i="1" l="1"/>
  <c r="BC43" i="1" s="1"/>
  <c r="BC46" i="1" s="1"/>
  <c r="BC40" i="1" l="1"/>
  <c r="BD43" i="1" s="1"/>
  <c r="BD46" i="1" s="1"/>
  <c r="BD40" i="1" l="1"/>
  <c r="BE43" i="1" s="1"/>
  <c r="BE46" i="1" s="1"/>
  <c r="BE40" i="1" l="1"/>
  <c r="BF43" i="1" s="1"/>
  <c r="BF46" i="1" s="1"/>
  <c r="BF40" i="1" l="1"/>
  <c r="BG43" i="1" s="1"/>
  <c r="BG46" i="1" s="1"/>
  <c r="BG40" i="1" l="1"/>
  <c r="BH43" i="1" s="1"/>
  <c r="BH46" i="1" s="1"/>
  <c r="BH40" i="1" l="1"/>
  <c r="BI43" i="1" s="1"/>
  <c r="BI46" i="1" s="1"/>
  <c r="BI40" i="1" l="1"/>
  <c r="BJ43" i="1" s="1"/>
  <c r="BJ46" i="1" s="1"/>
  <c r="BJ40" i="1" l="1"/>
  <c r="BK43" i="1" s="1"/>
  <c r="BK46" i="1" s="1"/>
  <c r="BK40" i="1" l="1"/>
  <c r="BL43" i="1" s="1"/>
  <c r="BL46" i="1" s="1"/>
  <c r="BL40" i="1" l="1"/>
  <c r="BM43" i="1" s="1"/>
  <c r="BM46" i="1" s="1"/>
  <c r="BM40" i="1" l="1"/>
  <c r="BN43" i="1" s="1"/>
  <c r="BN46" i="1" s="1"/>
  <c r="BN40" i="1" l="1"/>
  <c r="BO43" i="1" s="1"/>
  <c r="BO46" i="1" s="1"/>
  <c r="BO40" i="1" l="1"/>
  <c r="BP43" i="1" s="1"/>
  <c r="BP46" i="1" s="1"/>
  <c r="BP40" i="1" l="1"/>
  <c r="BQ43" i="1" s="1"/>
  <c r="BQ46" i="1" s="1"/>
  <c r="BQ40" i="1" l="1"/>
  <c r="BR43" i="1" s="1"/>
  <c r="BR46" i="1" s="1"/>
  <c r="BR40" i="1" l="1"/>
  <c r="BS43" i="1" s="1"/>
  <c r="BS46" i="1" s="1"/>
  <c r="BS40" i="1" l="1"/>
  <c r="BT43" i="1" s="1"/>
  <c r="BT46" i="1" s="1"/>
  <c r="BT40" i="1" l="1"/>
  <c r="BU43" i="1" s="1"/>
  <c r="BU46" i="1" s="1"/>
  <c r="BU40" i="1" l="1"/>
  <c r="BV43" i="1" s="1"/>
  <c r="BV46" i="1" s="1"/>
  <c r="BV40" i="1" l="1"/>
  <c r="BW43" i="1" s="1"/>
  <c r="BW46" i="1" s="1"/>
  <c r="BW40" i="1" l="1"/>
  <c r="BX43" i="1" s="1"/>
  <c r="BX46" i="1" s="1"/>
  <c r="BX40" i="1" l="1"/>
  <c r="BY43" i="1" s="1"/>
  <c r="BY46" i="1" s="1"/>
  <c r="BY40" i="1" l="1"/>
  <c r="BZ43" i="1" s="1"/>
  <c r="BZ46" i="1" s="1"/>
  <c r="BZ40" i="1" l="1"/>
  <c r="CA43" i="1" s="1"/>
  <c r="CA46" i="1" s="1"/>
  <c r="CA40" i="1" l="1"/>
  <c r="CB43" i="1" s="1"/>
  <c r="CB46" i="1" s="1"/>
  <c r="CB40" i="1" l="1"/>
  <c r="CC43" i="1" s="1"/>
  <c r="CC46" i="1" s="1"/>
  <c r="CC40" i="1" l="1"/>
  <c r="CD43" i="1" s="1"/>
  <c r="CD46" i="1" s="1"/>
  <c r="CD40" i="1" l="1"/>
  <c r="CE43" i="1" s="1"/>
  <c r="CE46" i="1" s="1"/>
  <c r="CE40" i="1" l="1"/>
  <c r="CF43" i="1" s="1"/>
  <c r="CF46" i="1" s="1"/>
  <c r="CF40" i="1" l="1"/>
  <c r="CG43" i="1" s="1"/>
  <c r="CG46" i="1" s="1"/>
  <c r="CG40" i="1" l="1"/>
  <c r="CH43" i="1" s="1"/>
  <c r="CH46" i="1" s="1"/>
  <c r="CH40" i="1" l="1"/>
  <c r="CI43" i="1" s="1"/>
  <c r="CI46" i="1" s="1"/>
  <c r="CI40" i="1" l="1"/>
  <c r="CJ43" i="1" s="1"/>
  <c r="CJ46" i="1" s="1"/>
  <c r="CJ40" i="1" l="1"/>
  <c r="CK43" i="1" s="1"/>
  <c r="CK46" i="1" s="1"/>
  <c r="CK40" i="1" l="1"/>
  <c r="CL43" i="1" s="1"/>
  <c r="CL46" i="1" s="1"/>
  <c r="CL40" i="1" l="1"/>
  <c r="CM43" i="1" s="1"/>
  <c r="CM46" i="1" s="1"/>
  <c r="CM40" i="1" l="1"/>
  <c r="CN43" i="1" s="1"/>
  <c r="CN46" i="1" s="1"/>
  <c r="CN40" i="1" l="1"/>
  <c r="CO43" i="1" s="1"/>
  <c r="CO46" i="1" s="1"/>
  <c r="CO40" i="1" l="1"/>
  <c r="CP43" i="1" s="1"/>
  <c r="CP46" i="1" s="1"/>
  <c r="CP40" i="1" l="1"/>
  <c r="CQ43" i="1" s="1"/>
  <c r="CQ46" i="1" s="1"/>
  <c r="CQ40" i="1" l="1"/>
  <c r="CR43" i="1" s="1"/>
  <c r="CR46" i="1" s="1"/>
  <c r="CR40" i="1" l="1"/>
  <c r="CS43" i="1" s="1"/>
  <c r="CS46" i="1" s="1"/>
  <c r="CS40" i="1" l="1"/>
  <c r="CT43" i="1" s="1"/>
  <c r="CT46" i="1" s="1"/>
  <c r="CT40" i="1" l="1"/>
  <c r="CU43" i="1" s="1"/>
  <c r="CU46" i="1" s="1"/>
  <c r="CU40" i="1" l="1"/>
  <c r="CV43" i="1" s="1"/>
  <c r="CV46" i="1" s="1"/>
  <c r="CV40" i="1" l="1"/>
  <c r="CW43" i="1" s="1"/>
  <c r="CW46" i="1" s="1"/>
  <c r="CW40" i="1" l="1"/>
  <c r="CX43" i="1" s="1"/>
  <c r="CX46" i="1" s="1"/>
  <c r="CX40" i="1" l="1"/>
  <c r="CY43" i="1" s="1"/>
  <c r="CY46" i="1" s="1"/>
  <c r="CY40" i="1" l="1"/>
  <c r="BC70" i="1" l="1"/>
  <c r="BC71" i="1" s="1"/>
  <c r="BC72" i="1" s="1"/>
  <c r="BC108" i="1" s="1"/>
  <c r="CF70" i="1"/>
  <c r="CF71" i="1" s="1"/>
  <c r="CF72" i="1" s="1"/>
  <c r="CF108" i="1" s="1"/>
  <c r="CG70" i="1"/>
  <c r="CG71" i="1" s="1"/>
  <c r="CG72" i="1" s="1"/>
  <c r="CG108" i="1" s="1"/>
  <c r="CG52" i="1" s="1"/>
  <c r="AG70" i="1"/>
  <c r="AG71" i="1" s="1"/>
  <c r="AG72" i="1" s="1"/>
  <c r="AG108" i="1" s="1"/>
  <c r="BA70" i="1"/>
  <c r="BA71" i="1" s="1"/>
  <c r="BA72" i="1" s="1"/>
  <c r="BA108" i="1" s="1"/>
  <c r="AH70" i="1"/>
  <c r="AH71" i="1" s="1"/>
  <c r="AH72" i="1" s="1"/>
  <c r="AH108" i="1" s="1"/>
  <c r="AM70" i="1"/>
  <c r="AM71" i="1" s="1"/>
  <c r="AM72" i="1" s="1"/>
  <c r="AM108" i="1" s="1"/>
  <c r="AM109" i="1" s="1"/>
  <c r="CS70" i="1"/>
  <c r="CS71" i="1" s="1"/>
  <c r="CS72" i="1" s="1"/>
  <c r="CS108" i="1" s="1"/>
  <c r="CA70" i="1"/>
  <c r="CA71" i="1" s="1"/>
  <c r="CA72" i="1" s="1"/>
  <c r="CA108" i="1" s="1"/>
  <c r="AC70" i="1"/>
  <c r="CV70" i="1"/>
  <c r="CV71" i="1" s="1"/>
  <c r="CV72" i="1" s="1"/>
  <c r="CV108" i="1" s="1"/>
  <c r="BB70" i="1"/>
  <c r="BB71" i="1" s="1"/>
  <c r="BB72" i="1" s="1"/>
  <c r="BB108" i="1" s="1"/>
  <c r="AI70" i="1"/>
  <c r="AI71" i="1" s="1"/>
  <c r="AI72" i="1" s="1"/>
  <c r="AI108" i="1" s="1"/>
  <c r="CK70" i="1"/>
  <c r="CK71" i="1" s="1"/>
  <c r="CK72" i="1" s="1"/>
  <c r="CK108" i="1" s="1"/>
  <c r="CJ70" i="1"/>
  <c r="CJ71" i="1" s="1"/>
  <c r="CJ72" i="1" s="1"/>
  <c r="CJ108" i="1" s="1"/>
  <c r="AE70" i="1"/>
  <c r="AE71" i="1" s="1"/>
  <c r="AE72" i="1" s="1"/>
  <c r="AE108" i="1" s="1"/>
  <c r="AF70" i="1"/>
  <c r="BN70" i="1"/>
  <c r="BN71" i="1" s="1"/>
  <c r="BN72" i="1" s="1"/>
  <c r="BN108" i="1" s="1"/>
  <c r="CB70" i="1"/>
  <c r="CO70" i="1"/>
  <c r="CO71" i="1" s="1"/>
  <c r="CO72" i="1" s="1"/>
  <c r="CO108" i="1" s="1"/>
  <c r="AS70" i="1"/>
  <c r="AS71" i="1" s="1"/>
  <c r="AS72" i="1" s="1"/>
  <c r="AS108" i="1" s="1"/>
  <c r="AY70" i="1"/>
  <c r="AY71" i="1" s="1"/>
  <c r="AY72" i="1" s="1"/>
  <c r="AY108" i="1" s="1"/>
  <c r="BW70" i="1"/>
  <c r="BW71" i="1" s="1"/>
  <c r="BW72" i="1" s="1"/>
  <c r="BW108" i="1" s="1"/>
  <c r="BZ70" i="1"/>
  <c r="BZ71" i="1" s="1"/>
  <c r="BZ72" i="1" s="1"/>
  <c r="BZ108" i="1" s="1"/>
  <c r="CC70" i="1"/>
  <c r="CC71" i="1" s="1"/>
  <c r="CC72" i="1" s="1"/>
  <c r="CC108" i="1" s="1"/>
  <c r="CT70" i="1"/>
  <c r="CT71" i="1" s="1"/>
  <c r="CT72" i="1" s="1"/>
  <c r="CT108" i="1" s="1"/>
  <c r="CR70" i="1"/>
  <c r="CR71" i="1" s="1"/>
  <c r="CR72" i="1" s="1"/>
  <c r="CR108" i="1" s="1"/>
  <c r="CR115" i="1" s="1"/>
  <c r="CW70" i="1"/>
  <c r="CW71" i="1" s="1"/>
  <c r="CW72" i="1" s="1"/>
  <c r="CW108" i="1" s="1"/>
  <c r="AJ70" i="1"/>
  <c r="AJ71" i="1" s="1"/>
  <c r="AJ72" i="1" s="1"/>
  <c r="AJ108" i="1" s="1"/>
  <c r="AD70" i="1"/>
  <c r="AD71" i="1" s="1"/>
  <c r="AD72" i="1" s="1"/>
  <c r="AD108" i="1" s="1"/>
  <c r="BD70" i="1"/>
  <c r="CU70" i="1"/>
  <c r="CU71" i="1" s="1"/>
  <c r="CU72" i="1" s="1"/>
  <c r="CU108" i="1" s="1"/>
  <c r="AR70" i="1"/>
  <c r="BT70" i="1"/>
  <c r="BT71" i="1" s="1"/>
  <c r="BT72" i="1" s="1"/>
  <c r="BT108" i="1" s="1"/>
  <c r="BX70" i="1"/>
  <c r="BX71" i="1" s="1"/>
  <c r="BX72" i="1" s="1"/>
  <c r="BX108" i="1" s="1"/>
  <c r="CD70" i="1"/>
  <c r="CD71" i="1" s="1"/>
  <c r="CD72" i="1" s="1"/>
  <c r="CD108" i="1" s="1"/>
  <c r="CI70" i="1"/>
  <c r="CI71" i="1" s="1"/>
  <c r="CI72" i="1" s="1"/>
  <c r="CI108" i="1" s="1"/>
  <c r="BQ70" i="1"/>
  <c r="BQ71" i="1" s="1"/>
  <c r="BQ72" i="1" s="1"/>
  <c r="BQ108" i="1" s="1"/>
  <c r="AL70" i="1"/>
  <c r="AL71" i="1" s="1"/>
  <c r="AL72" i="1" s="1"/>
  <c r="AL108" i="1" s="1"/>
  <c r="CN70" i="1"/>
  <c r="AV70" i="1"/>
  <c r="AV71" i="1" s="1"/>
  <c r="AV72" i="1" s="1"/>
  <c r="AV108" i="1" s="1"/>
  <c r="CX70" i="1"/>
  <c r="CX71" i="1" s="1"/>
  <c r="CX72" i="1" s="1"/>
  <c r="CX108" i="1" s="1"/>
  <c r="AX70" i="1"/>
  <c r="AX71" i="1" s="1"/>
  <c r="AX72" i="1" s="1"/>
  <c r="AX108" i="1" s="1"/>
  <c r="BY70" i="1"/>
  <c r="BY71" i="1" s="1"/>
  <c r="BY72" i="1" s="1"/>
  <c r="BY108" i="1" s="1"/>
  <c r="CL70" i="1"/>
  <c r="CL71" i="1" s="1"/>
  <c r="CL72" i="1" s="1"/>
  <c r="CL108" i="1" s="1"/>
  <c r="BL70" i="1"/>
  <c r="BL71" i="1" s="1"/>
  <c r="BL72" i="1" s="1"/>
  <c r="BL108" i="1" s="1"/>
  <c r="BJ70" i="1"/>
  <c r="BJ71" i="1" s="1"/>
  <c r="BJ72" i="1" s="1"/>
  <c r="BJ108" i="1" s="1"/>
  <c r="AP70" i="1"/>
  <c r="AP71" i="1" s="1"/>
  <c r="AP72" i="1" s="1"/>
  <c r="AP108" i="1" s="1"/>
  <c r="BP70" i="1"/>
  <c r="BE70" i="1"/>
  <c r="BE71" i="1" s="1"/>
  <c r="BE72" i="1" s="1"/>
  <c r="BE108" i="1" s="1"/>
  <c r="CM70" i="1"/>
  <c r="CM71" i="1" s="1"/>
  <c r="CM72" i="1" s="1"/>
  <c r="CM108" i="1" s="1"/>
  <c r="BO70" i="1"/>
  <c r="BO71" i="1" s="1"/>
  <c r="BO72" i="1" s="1"/>
  <c r="BO108" i="1" s="1"/>
  <c r="BH70" i="1"/>
  <c r="BH71" i="1" s="1"/>
  <c r="BH72" i="1" s="1"/>
  <c r="BH108" i="1" s="1"/>
  <c r="BF70" i="1"/>
  <c r="BF71" i="1" s="1"/>
  <c r="BF72" i="1" s="1"/>
  <c r="BF108" i="1" s="1"/>
  <c r="AK70" i="1"/>
  <c r="AK71" i="1" s="1"/>
  <c r="AK72" i="1" s="1"/>
  <c r="AK108" i="1" s="1"/>
  <c r="BG70" i="1"/>
  <c r="BG71" i="1" s="1"/>
  <c r="BG72" i="1" s="1"/>
  <c r="BG108" i="1" s="1"/>
  <c r="CP70" i="1"/>
  <c r="CP71" i="1" s="1"/>
  <c r="CP72" i="1" s="1"/>
  <c r="CP108" i="1" s="1"/>
  <c r="BV70" i="1"/>
  <c r="BV71" i="1" s="1"/>
  <c r="BV72" i="1" s="1"/>
  <c r="BV108" i="1" s="1"/>
  <c r="BI70" i="1"/>
  <c r="BI71" i="1" s="1"/>
  <c r="BI72" i="1" s="1"/>
  <c r="BI108" i="1" s="1"/>
  <c r="AO70" i="1"/>
  <c r="AO71" i="1" s="1"/>
  <c r="AO72" i="1" s="1"/>
  <c r="AO108" i="1" s="1"/>
  <c r="BR70" i="1"/>
  <c r="BR71" i="1" s="1"/>
  <c r="BR72" i="1" s="1"/>
  <c r="BR108" i="1" s="1"/>
  <c r="CQ70" i="1"/>
  <c r="CQ71" i="1" s="1"/>
  <c r="CQ72" i="1" s="1"/>
  <c r="CQ108" i="1" s="1"/>
  <c r="BS70" i="1"/>
  <c r="BS71" i="1" s="1"/>
  <c r="BS72" i="1" s="1"/>
  <c r="BS108" i="1" s="1"/>
  <c r="BK70" i="1"/>
  <c r="BK71" i="1" s="1"/>
  <c r="BK72" i="1" s="1"/>
  <c r="BK108" i="1" s="1"/>
  <c r="CE70" i="1"/>
  <c r="CE71" i="1" s="1"/>
  <c r="CE72" i="1" s="1"/>
  <c r="CE108" i="1" s="1"/>
  <c r="AZ70" i="1"/>
  <c r="AZ71" i="1" s="1"/>
  <c r="AZ72" i="1" s="1"/>
  <c r="AZ108" i="1" s="1"/>
  <c r="BU70" i="1"/>
  <c r="BU71" i="1" s="1"/>
  <c r="BU72" i="1" s="1"/>
  <c r="BU108" i="1" s="1"/>
  <c r="AU70" i="1"/>
  <c r="AU71" i="1" s="1"/>
  <c r="AU72" i="1" s="1"/>
  <c r="AU108" i="1" s="1"/>
  <c r="AN70" i="1"/>
  <c r="AN71" i="1" s="1"/>
  <c r="AN72" i="1" s="1"/>
  <c r="AN108" i="1" s="1"/>
  <c r="AW70" i="1"/>
  <c r="AW71" i="1" s="1"/>
  <c r="AW72" i="1" s="1"/>
  <c r="AW108" i="1" s="1"/>
  <c r="AT70" i="1"/>
  <c r="AT71" i="1" s="1"/>
  <c r="AT72" i="1" s="1"/>
  <c r="AT108" i="1" s="1"/>
  <c r="AQ70" i="1"/>
  <c r="AQ71" i="1" s="1"/>
  <c r="AQ72" i="1" s="1"/>
  <c r="AQ108" i="1" s="1"/>
  <c r="BM70" i="1"/>
  <c r="BM71" i="1" s="1"/>
  <c r="BM72" i="1" s="1"/>
  <c r="BM108" i="1" s="1"/>
  <c r="CH70" i="1"/>
  <c r="CH71" i="1" s="1"/>
  <c r="CH72" i="1" s="1"/>
  <c r="CH108" i="1" s="1"/>
  <c r="CY70" i="1"/>
  <c r="CY71" i="1" s="1"/>
  <c r="CY72" i="1" s="1"/>
  <c r="CY108" i="1" s="1"/>
  <c r="CB71" i="1" l="1"/>
  <c r="CB72" i="1" s="1"/>
  <c r="CB108" i="1" s="1"/>
  <c r="CB115" i="1" s="1"/>
  <c r="K13" i="5"/>
  <c r="K14" i="5" s="1"/>
  <c r="K22" i="5" s="1"/>
  <c r="AC71" i="1"/>
  <c r="F13" i="5"/>
  <c r="F14" i="5" s="1"/>
  <c r="F22" i="5" s="1"/>
  <c r="CN71" i="1"/>
  <c r="CN72" i="1" s="1"/>
  <c r="CN108" i="1" s="1"/>
  <c r="L13" i="5"/>
  <c r="L14" i="5" s="1"/>
  <c r="L22" i="5" s="1"/>
  <c r="BD71" i="1"/>
  <c r="BD72" i="1" s="1"/>
  <c r="BD108" i="1" s="1"/>
  <c r="BD52" i="1" s="1"/>
  <c r="I13" i="5"/>
  <c r="I14" i="5" s="1"/>
  <c r="I22" i="5" s="1"/>
  <c r="BP71" i="1"/>
  <c r="BP72" i="1" s="1"/>
  <c r="BP108" i="1" s="1"/>
  <c r="J13" i="5"/>
  <c r="J14" i="5" s="1"/>
  <c r="J22" i="5" s="1"/>
  <c r="AR71" i="1"/>
  <c r="AR72" i="1" s="1"/>
  <c r="AR108" i="1" s="1"/>
  <c r="H13" i="5"/>
  <c r="H14" i="5" s="1"/>
  <c r="H22" i="5" s="1"/>
  <c r="AF71" i="1"/>
  <c r="AF72" i="1" s="1"/>
  <c r="AF108" i="1" s="1"/>
  <c r="G13" i="5"/>
  <c r="G14" i="5" s="1"/>
  <c r="G22" i="5" s="1"/>
  <c r="H16" i="20"/>
  <c r="AC72" i="1"/>
  <c r="AC108" i="1" s="1"/>
  <c r="AC52" i="1" s="1"/>
  <c r="AH52" i="1"/>
  <c r="AH56" i="1" s="1"/>
  <c r="AH109" i="1"/>
  <c r="AZ52" i="1"/>
  <c r="AZ109" i="1"/>
  <c r="AZ115" i="1"/>
  <c r="CI115" i="1"/>
  <c r="CI52" i="1"/>
  <c r="CI109" i="1"/>
  <c r="AE115" i="1"/>
  <c r="AE52" i="1"/>
  <c r="AE109" i="1"/>
  <c r="CG56" i="1"/>
  <c r="AT115" i="1"/>
  <c r="AT52" i="1"/>
  <c r="AT109" i="1"/>
  <c r="CE109" i="1"/>
  <c r="CE52" i="1"/>
  <c r="CE115" i="1"/>
  <c r="BR115" i="1"/>
  <c r="BR52" i="1"/>
  <c r="BR109" i="1"/>
  <c r="CM52" i="1"/>
  <c r="CM115" i="1"/>
  <c r="CM109" i="1"/>
  <c r="CA115" i="1"/>
  <c r="CA52" i="1"/>
  <c r="CA109" i="1"/>
  <c r="BG52" i="1"/>
  <c r="BG109" i="1"/>
  <c r="BG115" i="1"/>
  <c r="CO115" i="1"/>
  <c r="CO52" i="1"/>
  <c r="CO109" i="1"/>
  <c r="BD115" i="1"/>
  <c r="AO115" i="1"/>
  <c r="AO52" i="1"/>
  <c r="AO109" i="1"/>
  <c r="CL52" i="1"/>
  <c r="CL115" i="1"/>
  <c r="CL109" i="1"/>
  <c r="BX52" i="1"/>
  <c r="BX115" i="1"/>
  <c r="BX109" i="1"/>
  <c r="BW52" i="1"/>
  <c r="BW115" i="1"/>
  <c r="BW109" i="1"/>
  <c r="CS115" i="1"/>
  <c r="CS52" i="1"/>
  <c r="CS109" i="1"/>
  <c r="CW52" i="1"/>
  <c r="CW115" i="1"/>
  <c r="CW109" i="1"/>
  <c r="BL115" i="1"/>
  <c r="BL109" i="1"/>
  <c r="BL52" i="1"/>
  <c r="CH115" i="1"/>
  <c r="CH52" i="1"/>
  <c r="CH109" i="1"/>
  <c r="AN109" i="1"/>
  <c r="AN52" i="1"/>
  <c r="AN115" i="1"/>
  <c r="AD115" i="1"/>
  <c r="AD109" i="1"/>
  <c r="AD52" i="1"/>
  <c r="CF115" i="1"/>
  <c r="CF52" i="1"/>
  <c r="CF109" i="1"/>
  <c r="BJ115" i="1"/>
  <c r="BJ109" i="1"/>
  <c r="BJ52" i="1"/>
  <c r="CY115" i="1"/>
  <c r="CY109" i="1"/>
  <c r="CY52" i="1"/>
  <c r="CN52" i="1"/>
  <c r="CN115" i="1"/>
  <c r="CN109" i="1"/>
  <c r="AW109" i="1"/>
  <c r="AW52" i="1"/>
  <c r="AW115" i="1"/>
  <c r="BP115" i="1"/>
  <c r="BP52" i="1"/>
  <c r="BP109" i="1"/>
  <c r="BT52" i="1"/>
  <c r="BT115" i="1"/>
  <c r="BT109" i="1"/>
  <c r="AP115" i="1"/>
  <c r="AP109" i="1"/>
  <c r="AP52" i="1"/>
  <c r="BY115" i="1"/>
  <c r="BY52" i="1"/>
  <c r="BY109" i="1"/>
  <c r="AL115" i="1"/>
  <c r="AL52" i="1"/>
  <c r="AL109" i="1"/>
  <c r="AR52" i="1"/>
  <c r="AR115" i="1"/>
  <c r="AR109" i="1"/>
  <c r="CT115" i="1"/>
  <c r="CT52" i="1"/>
  <c r="CT109" i="1"/>
  <c r="AY109" i="1"/>
  <c r="AY52" i="1"/>
  <c r="AY115" i="1"/>
  <c r="BN52" i="1"/>
  <c r="BN115" i="1"/>
  <c r="BN109" i="1"/>
  <c r="CK115" i="1"/>
  <c r="CK52" i="1"/>
  <c r="CK109" i="1"/>
  <c r="BA52" i="1"/>
  <c r="BA109" i="1"/>
  <c r="BA115" i="1"/>
  <c r="BC52" i="1"/>
  <c r="BC115" i="1"/>
  <c r="BC109" i="1"/>
  <c r="BO115" i="1"/>
  <c r="BO52" i="1"/>
  <c r="BO109" i="1"/>
  <c r="BZ115" i="1"/>
  <c r="BZ52" i="1"/>
  <c r="BZ109" i="1"/>
  <c r="CD115" i="1"/>
  <c r="CD52" i="1"/>
  <c r="CD109" i="1"/>
  <c r="BK115" i="1"/>
  <c r="BK52" i="1"/>
  <c r="BK109" i="1"/>
  <c r="BI109" i="1"/>
  <c r="BI52" i="1"/>
  <c r="BI115" i="1"/>
  <c r="BV115" i="1"/>
  <c r="BV109" i="1"/>
  <c r="BV52" i="1"/>
  <c r="AQ109" i="1"/>
  <c r="AQ52" i="1"/>
  <c r="AQ115" i="1"/>
  <c r="BS52" i="1"/>
  <c r="BS115" i="1"/>
  <c r="BS109" i="1"/>
  <c r="BH52" i="1"/>
  <c r="BH109" i="1"/>
  <c r="BH115" i="1"/>
  <c r="AJ52" i="1"/>
  <c r="AJ109" i="1"/>
  <c r="AJ115" i="1"/>
  <c r="CC52" i="1"/>
  <c r="CC109" i="1"/>
  <c r="CC115" i="1"/>
  <c r="AS52" i="1"/>
  <c r="AS109" i="1"/>
  <c r="AS115" i="1"/>
  <c r="AF109" i="1"/>
  <c r="AF52" i="1"/>
  <c r="AF115" i="1"/>
  <c r="AI115" i="1"/>
  <c r="AI52" i="1"/>
  <c r="AI109" i="1"/>
  <c r="CQ115" i="1"/>
  <c r="CQ52" i="1"/>
  <c r="CQ109" i="1"/>
  <c r="AV115" i="1"/>
  <c r="AV109" i="1"/>
  <c r="AV52" i="1"/>
  <c r="BE115" i="1"/>
  <c r="BE109" i="1"/>
  <c r="BE52" i="1"/>
  <c r="CV115" i="1"/>
  <c r="CV52" i="1"/>
  <c r="CV109" i="1"/>
  <c r="AK115" i="1"/>
  <c r="AK52" i="1"/>
  <c r="AK109" i="1"/>
  <c r="BM115" i="1"/>
  <c r="BM109" i="1"/>
  <c r="BM52" i="1"/>
  <c r="BF115" i="1"/>
  <c r="BF52" i="1"/>
  <c r="BF109" i="1"/>
  <c r="AU52" i="1"/>
  <c r="AU115" i="1"/>
  <c r="AU109" i="1"/>
  <c r="CP115" i="1"/>
  <c r="CP52" i="1"/>
  <c r="CP109" i="1"/>
  <c r="AX109" i="1"/>
  <c r="AX52" i="1"/>
  <c r="AX115" i="1"/>
  <c r="BU115" i="1"/>
  <c r="BU109" i="1"/>
  <c r="BU52" i="1"/>
  <c r="CX115" i="1"/>
  <c r="CX52" i="1"/>
  <c r="CX109" i="1"/>
  <c r="BQ115" i="1"/>
  <c r="BQ52" i="1"/>
  <c r="BQ109" i="1"/>
  <c r="CU115" i="1"/>
  <c r="CU52" i="1"/>
  <c r="CU109" i="1"/>
  <c r="BB115" i="1"/>
  <c r="BB109" i="1"/>
  <c r="BB52" i="1"/>
  <c r="AG115" i="1"/>
  <c r="AG52" i="1"/>
  <c r="AG109" i="1"/>
  <c r="AH115" i="1"/>
  <c r="CG115" i="1"/>
  <c r="CJ115" i="1"/>
  <c r="CJ52" i="1"/>
  <c r="CR187" i="1"/>
  <c r="CR190" i="1" s="1"/>
  <c r="CR200" i="1" s="1"/>
  <c r="AM115" i="1"/>
  <c r="CB52" i="1"/>
  <c r="CR52" i="1"/>
  <c r="AM52" i="1"/>
  <c r="CR109" i="1"/>
  <c r="CB109" i="1"/>
  <c r="CJ109" i="1"/>
  <c r="CG109" i="1"/>
  <c r="CB187" i="1"/>
  <c r="CB190" i="1" s="1"/>
  <c r="CB200" i="1" s="1"/>
  <c r="BD109" i="1" l="1"/>
  <c r="L23" i="5"/>
  <c r="L26" i="5"/>
  <c r="L27" i="5" s="1"/>
  <c r="G26" i="5"/>
  <c r="G27" i="5" s="1"/>
  <c r="G23" i="5"/>
  <c r="F23" i="5"/>
  <c r="F26" i="5"/>
  <c r="F27" i="5" s="1"/>
  <c r="I26" i="5"/>
  <c r="I27" i="5" s="1"/>
  <c r="I23" i="5"/>
  <c r="H23" i="5"/>
  <c r="H26" i="5"/>
  <c r="H27" i="5" s="1"/>
  <c r="K23" i="5"/>
  <c r="K26" i="5"/>
  <c r="K27" i="5" s="1"/>
  <c r="J23" i="5"/>
  <c r="J26" i="5"/>
  <c r="J27" i="5" s="1"/>
  <c r="AH53" i="1"/>
  <c r="AH55" i="1" s="1"/>
  <c r="AC115" i="1"/>
  <c r="AC109" i="1"/>
  <c r="CR181" i="1"/>
  <c r="AK53" i="1"/>
  <c r="AK55" i="1" s="1"/>
  <c r="AK56" i="1"/>
  <c r="BV187" i="1"/>
  <c r="BV190" i="1" s="1"/>
  <c r="BV200" i="1" s="1"/>
  <c r="CO187" i="1"/>
  <c r="CO190" i="1" s="1"/>
  <c r="CO200" i="1" s="1"/>
  <c r="AX53" i="1"/>
  <c r="AX55" i="1" s="1"/>
  <c r="AX56" i="1"/>
  <c r="BS187" i="1"/>
  <c r="BS190" i="1" s="1"/>
  <c r="BS200" i="1" s="1"/>
  <c r="AL187" i="1"/>
  <c r="AL190" i="1" s="1"/>
  <c r="AL200" i="1" s="1"/>
  <c r="AO53" i="1"/>
  <c r="AO55" i="1" s="1"/>
  <c r="AO56" i="1"/>
  <c r="CJ53" i="1"/>
  <c r="CJ55" i="1" s="1"/>
  <c r="CJ56" i="1"/>
  <c r="BF53" i="1"/>
  <c r="BF55" i="1" s="1"/>
  <c r="BF56" i="1"/>
  <c r="AV187" i="1"/>
  <c r="AV190" i="1" s="1"/>
  <c r="AV200" i="1" s="1"/>
  <c r="AF53" i="1"/>
  <c r="AF55" i="1" s="1"/>
  <c r="AF56" i="1"/>
  <c r="AJ187" i="1"/>
  <c r="AJ190" i="1" s="1"/>
  <c r="AJ200" i="1" s="1"/>
  <c r="BS53" i="1"/>
  <c r="BS55" i="1" s="1"/>
  <c r="BS56" i="1"/>
  <c r="BI56" i="1"/>
  <c r="BI53" i="1"/>
  <c r="BI55" i="1" s="1"/>
  <c r="BC53" i="1"/>
  <c r="BC55" i="1" s="1"/>
  <c r="BC56" i="1"/>
  <c r="CK187" i="1"/>
  <c r="CK190" i="1" s="1"/>
  <c r="CK200" i="1" s="1"/>
  <c r="CT53" i="1"/>
  <c r="CT55" i="1" s="1"/>
  <c r="CT56" i="1"/>
  <c r="BT56" i="1"/>
  <c r="BT53" i="1"/>
  <c r="BT55" i="1" s="1"/>
  <c r="CN187" i="1"/>
  <c r="CN190" i="1" s="1"/>
  <c r="CN200" i="1" s="1"/>
  <c r="CW187" i="1"/>
  <c r="CW190" i="1" s="1"/>
  <c r="CW200" i="1" s="1"/>
  <c r="AO187" i="1"/>
  <c r="AO190" i="1" s="1"/>
  <c r="AO200" i="1" s="1"/>
  <c r="CM187" i="1"/>
  <c r="CM190" i="1" s="1"/>
  <c r="CM200" i="1" s="1"/>
  <c r="AX187" i="1"/>
  <c r="AX190" i="1" s="1"/>
  <c r="AX200" i="1" s="1"/>
  <c r="BL187" i="1"/>
  <c r="BL190" i="1" s="1"/>
  <c r="BL200" i="1" s="1"/>
  <c r="BB56" i="1"/>
  <c r="BB53" i="1"/>
  <c r="BB55" i="1" s="1"/>
  <c r="CC53" i="1"/>
  <c r="CC55" i="1" s="1"/>
  <c r="CC56" i="1"/>
  <c r="BT187" i="1"/>
  <c r="BT190" i="1" s="1"/>
  <c r="BT200" i="1" s="1"/>
  <c r="BG187" i="1"/>
  <c r="BG190" i="1" s="1"/>
  <c r="BG200" i="1" s="1"/>
  <c r="AM53" i="1"/>
  <c r="AM55" i="1" s="1"/>
  <c r="AM56" i="1"/>
  <c r="CJ187" i="1"/>
  <c r="CJ190" i="1" s="1"/>
  <c r="CJ200" i="1" s="1"/>
  <c r="BB187" i="1"/>
  <c r="BB190" i="1" s="1"/>
  <c r="BB200" i="1" s="1"/>
  <c r="CX53" i="1"/>
  <c r="CX55" i="1" s="1"/>
  <c r="CX56" i="1"/>
  <c r="BF187" i="1"/>
  <c r="BF190" i="1" s="1"/>
  <c r="BF200" i="1" s="1"/>
  <c r="CV53" i="1"/>
  <c r="CV55" i="1" s="1"/>
  <c r="CV56" i="1"/>
  <c r="AQ187" i="1"/>
  <c r="AQ190" i="1" s="1"/>
  <c r="AQ200" i="1" s="1"/>
  <c r="BZ53" i="1"/>
  <c r="BZ55" i="1" s="1"/>
  <c r="BZ56" i="1"/>
  <c r="BA187" i="1"/>
  <c r="BA190" i="1" s="1"/>
  <c r="BA200" i="1" s="1"/>
  <c r="CT187" i="1"/>
  <c r="CT190" i="1" s="1"/>
  <c r="CT200" i="1" s="1"/>
  <c r="BY53" i="1"/>
  <c r="BY55" i="1" s="1"/>
  <c r="BY56" i="1"/>
  <c r="CN56" i="1"/>
  <c r="CN53" i="1"/>
  <c r="CN55" i="1" s="1"/>
  <c r="CF53" i="1"/>
  <c r="CF55" i="1" s="1"/>
  <c r="CF56" i="1"/>
  <c r="CW53" i="1"/>
  <c r="CW55" i="1" s="1"/>
  <c r="CW56" i="1"/>
  <c r="BX187" i="1"/>
  <c r="BX190" i="1" s="1"/>
  <c r="BX200" i="1" s="1"/>
  <c r="BG56" i="1"/>
  <c r="BG53" i="1"/>
  <c r="BG55" i="1" s="1"/>
  <c r="CM53" i="1"/>
  <c r="CM55" i="1" s="1"/>
  <c r="CM56" i="1"/>
  <c r="AT53" i="1"/>
  <c r="AT55" i="1" s="1"/>
  <c r="AT56" i="1"/>
  <c r="CI53" i="1"/>
  <c r="CI55" i="1" s="1"/>
  <c r="CI56" i="1"/>
  <c r="AG187" i="1"/>
  <c r="AG190" i="1" s="1"/>
  <c r="AG200" i="1" s="1"/>
  <c r="AI187" i="1"/>
  <c r="AI190" i="1" s="1"/>
  <c r="AI200" i="1" s="1"/>
  <c r="AL53" i="1"/>
  <c r="AL55" i="1" s="1"/>
  <c r="AL56" i="1"/>
  <c r="CE53" i="1"/>
  <c r="CE55" i="1" s="1"/>
  <c r="CE56" i="1"/>
  <c r="AK187" i="1"/>
  <c r="AK190" i="1" s="1"/>
  <c r="AK200" i="1" s="1"/>
  <c r="BI187" i="1"/>
  <c r="BI190" i="1" s="1"/>
  <c r="BI200" i="1" s="1"/>
  <c r="AN56" i="1"/>
  <c r="AN53" i="1"/>
  <c r="AN55" i="1" s="1"/>
  <c r="BW53" i="1"/>
  <c r="BW55" i="1" s="1"/>
  <c r="BW56" i="1"/>
  <c r="CG187" i="1"/>
  <c r="CG190" i="1" s="1"/>
  <c r="CG200" i="1" s="1"/>
  <c r="CV187" i="1"/>
  <c r="CV190" i="1" s="1"/>
  <c r="CV200" i="1" s="1"/>
  <c r="AJ56" i="1"/>
  <c r="AJ53" i="1"/>
  <c r="AJ55" i="1" s="1"/>
  <c r="BY187" i="1"/>
  <c r="BY190" i="1" s="1"/>
  <c r="BY200" i="1" s="1"/>
  <c r="BP53" i="1"/>
  <c r="BP55" i="1" s="1"/>
  <c r="BP56" i="1"/>
  <c r="CY56" i="1"/>
  <c r="CY53" i="1"/>
  <c r="CY55" i="1" s="1"/>
  <c r="CF187" i="1"/>
  <c r="CF190" i="1" s="1"/>
  <c r="CF200" i="1" s="1"/>
  <c r="CH53" i="1"/>
  <c r="CH55" i="1" s="1"/>
  <c r="CH56" i="1"/>
  <c r="BX56" i="1"/>
  <c r="BX53" i="1"/>
  <c r="BX55" i="1" s="1"/>
  <c r="BD53" i="1"/>
  <c r="BD55" i="1" s="1"/>
  <c r="BD56" i="1"/>
  <c r="AT187" i="1"/>
  <c r="AT190" i="1" s="1"/>
  <c r="AT200" i="1" s="1"/>
  <c r="CI187" i="1"/>
  <c r="CI190" i="1" s="1"/>
  <c r="CI200" i="1" s="1"/>
  <c r="AU56" i="1"/>
  <c r="AU53" i="1"/>
  <c r="AU55" i="1" s="1"/>
  <c r="CD53" i="1"/>
  <c r="CD55" i="1" s="1"/>
  <c r="CD56" i="1"/>
  <c r="AN187" i="1"/>
  <c r="AN190" i="1" s="1"/>
  <c r="AN200" i="1" s="1"/>
  <c r="AE53" i="1"/>
  <c r="AE55" i="1" s="1"/>
  <c r="AE56" i="1"/>
  <c r="BQ187" i="1"/>
  <c r="BQ190" i="1" s="1"/>
  <c r="BQ200" i="1" s="1"/>
  <c r="AF187" i="1"/>
  <c r="AF190" i="1" s="1"/>
  <c r="AF200" i="1" s="1"/>
  <c r="CK56" i="1"/>
  <c r="CK53" i="1"/>
  <c r="CK55" i="1" s="1"/>
  <c r="CR56" i="1"/>
  <c r="CR53" i="1"/>
  <c r="CR55" i="1" s="1"/>
  <c r="CX187" i="1"/>
  <c r="CX190" i="1" s="1"/>
  <c r="CX200" i="1" s="1"/>
  <c r="CQ53" i="1"/>
  <c r="CQ55" i="1" s="1"/>
  <c r="CQ56" i="1"/>
  <c r="BN187" i="1"/>
  <c r="BN190" i="1" s="1"/>
  <c r="BN200" i="1" s="1"/>
  <c r="CB181" i="1"/>
  <c r="CB56" i="1"/>
  <c r="CB53" i="1"/>
  <c r="CB55" i="1" s="1"/>
  <c r="AH187" i="1"/>
  <c r="AH190" i="1" s="1"/>
  <c r="AH200" i="1" s="1"/>
  <c r="CU53" i="1"/>
  <c r="CU55" i="1" s="1"/>
  <c r="CU56" i="1"/>
  <c r="BU53" i="1"/>
  <c r="BU55" i="1" s="1"/>
  <c r="BU56" i="1"/>
  <c r="CP187" i="1"/>
  <c r="CP190" i="1" s="1"/>
  <c r="CP200" i="1" s="1"/>
  <c r="BE56" i="1"/>
  <c r="BE53" i="1"/>
  <c r="BE55" i="1" s="1"/>
  <c r="CQ187" i="1"/>
  <c r="CQ190" i="1" s="1"/>
  <c r="CQ200" i="1" s="1"/>
  <c r="BH187" i="1"/>
  <c r="BH190" i="1" s="1"/>
  <c r="BH200" i="1" s="1"/>
  <c r="BK53" i="1"/>
  <c r="BK55" i="1" s="1"/>
  <c r="BK56" i="1"/>
  <c r="BA53" i="1"/>
  <c r="BA55" i="1" s="1"/>
  <c r="BA56" i="1"/>
  <c r="BN56" i="1"/>
  <c r="BN53" i="1"/>
  <c r="BN55" i="1" s="1"/>
  <c r="AR187" i="1"/>
  <c r="AR190" i="1" s="1"/>
  <c r="AR200" i="1" s="1"/>
  <c r="AP53" i="1"/>
  <c r="AP55" i="1" s="1"/>
  <c r="AP56" i="1"/>
  <c r="BP187" i="1"/>
  <c r="BP190" i="1" s="1"/>
  <c r="BP200" i="1" s="1"/>
  <c r="AD56" i="1"/>
  <c r="AD53" i="1"/>
  <c r="AD55" i="1" s="1"/>
  <c r="CH187" i="1"/>
  <c r="CH190" i="1" s="1"/>
  <c r="CH200" i="1" s="1"/>
  <c r="CS53" i="1"/>
  <c r="CS55" i="1" s="1"/>
  <c r="CS56" i="1"/>
  <c r="BD187" i="1"/>
  <c r="BD190" i="1" s="1"/>
  <c r="BD200" i="1" s="1"/>
  <c r="BR53" i="1"/>
  <c r="BR55" i="1" s="1"/>
  <c r="BR56" i="1"/>
  <c r="AZ187" i="1"/>
  <c r="AZ190" i="1" s="1"/>
  <c r="AZ200" i="1" s="1"/>
  <c r="BQ56" i="1"/>
  <c r="BQ53" i="1"/>
  <c r="BQ55" i="1" s="1"/>
  <c r="CA187" i="1"/>
  <c r="CA190" i="1" s="1"/>
  <c r="CA200" i="1" s="1"/>
  <c r="CD187" i="1"/>
  <c r="CD190" i="1" s="1"/>
  <c r="CD200" i="1" s="1"/>
  <c r="CP53" i="1"/>
  <c r="CP55" i="1" s="1"/>
  <c r="CP56" i="1"/>
  <c r="AQ53" i="1"/>
  <c r="AQ55" i="1" s="1"/>
  <c r="AQ56" i="1"/>
  <c r="BM187" i="1"/>
  <c r="BM190" i="1" s="1"/>
  <c r="BM200" i="1" s="1"/>
  <c r="AS53" i="1"/>
  <c r="AS55" i="1" s="1"/>
  <c r="AS56" i="1"/>
  <c r="BV56" i="1"/>
  <c r="BV53" i="1"/>
  <c r="BV55" i="1" s="1"/>
  <c r="BK187" i="1"/>
  <c r="BK190" i="1" s="1"/>
  <c r="BK200" i="1" s="1"/>
  <c r="BO53" i="1"/>
  <c r="BO55" i="1" s="1"/>
  <c r="BO56" i="1"/>
  <c r="AY187" i="1"/>
  <c r="AY190" i="1" s="1"/>
  <c r="AY200" i="1" s="1"/>
  <c r="AR53" i="1"/>
  <c r="AR55" i="1" s="1"/>
  <c r="AR56" i="1"/>
  <c r="AW187" i="1"/>
  <c r="AW190" i="1" s="1"/>
  <c r="AW200" i="1" s="1"/>
  <c r="CY187" i="1"/>
  <c r="CY190" i="1" s="1"/>
  <c r="CY200" i="1" s="1"/>
  <c r="BL56" i="1"/>
  <c r="BL53" i="1"/>
  <c r="BL55" i="1" s="1"/>
  <c r="CS187" i="1"/>
  <c r="CS190" i="1" s="1"/>
  <c r="CS200" i="1" s="1"/>
  <c r="CL187" i="1"/>
  <c r="CL190" i="1" s="1"/>
  <c r="CL200" i="1" s="1"/>
  <c r="BR187" i="1"/>
  <c r="BR190" i="1" s="1"/>
  <c r="BR200" i="1" s="1"/>
  <c r="CG53" i="1"/>
  <c r="CG55" i="1" s="1"/>
  <c r="AV56" i="1"/>
  <c r="AV53" i="1"/>
  <c r="AV55" i="1" s="1"/>
  <c r="BW187" i="1"/>
  <c r="BW190" i="1" s="1"/>
  <c r="BW200" i="1" s="1"/>
  <c r="BC187" i="1"/>
  <c r="BC190" i="1" s="1"/>
  <c r="BC200" i="1" s="1"/>
  <c r="BJ187" i="1"/>
  <c r="BJ190" i="1" s="1"/>
  <c r="BJ200" i="1" s="1"/>
  <c r="AE187" i="1"/>
  <c r="AE190" i="1" s="1"/>
  <c r="AE200" i="1" s="1"/>
  <c r="BM53" i="1"/>
  <c r="BM55" i="1" s="1"/>
  <c r="BM56" i="1"/>
  <c r="AS187" i="1"/>
  <c r="AS190" i="1" s="1"/>
  <c r="AS200" i="1" s="1"/>
  <c r="BZ187" i="1"/>
  <c r="BZ190" i="1" s="1"/>
  <c r="BZ200" i="1" s="1"/>
  <c r="AM187" i="1"/>
  <c r="AM190" i="1" s="1"/>
  <c r="AM200" i="1" s="1"/>
  <c r="CU187" i="1"/>
  <c r="CU190" i="1" s="1"/>
  <c r="CU200" i="1" s="1"/>
  <c r="AC53" i="1"/>
  <c r="AC55" i="1" s="1"/>
  <c r="AC56" i="1"/>
  <c r="AG56" i="1"/>
  <c r="AG53" i="1"/>
  <c r="AG55" i="1" s="1"/>
  <c r="BU187" i="1"/>
  <c r="BU190" i="1" s="1"/>
  <c r="BU200" i="1" s="1"/>
  <c r="AU187" i="1"/>
  <c r="AU190" i="1" s="1"/>
  <c r="AU200" i="1" s="1"/>
  <c r="BE187" i="1"/>
  <c r="BE190" i="1" s="1"/>
  <c r="BE200" i="1" s="1"/>
  <c r="AI53" i="1"/>
  <c r="AI55" i="1" s="1"/>
  <c r="AI56" i="1"/>
  <c r="CC187" i="1"/>
  <c r="CC190" i="1" s="1"/>
  <c r="CC200" i="1" s="1"/>
  <c r="BH53" i="1"/>
  <c r="BH55" i="1" s="1"/>
  <c r="BH56" i="1"/>
  <c r="BO187" i="1"/>
  <c r="BO190" i="1" s="1"/>
  <c r="BO200" i="1" s="1"/>
  <c r="AY53" i="1"/>
  <c r="AY55" i="1" s="1"/>
  <c r="AY56" i="1"/>
  <c r="AP187" i="1"/>
  <c r="AP190" i="1" s="1"/>
  <c r="AP200" i="1" s="1"/>
  <c r="AW56" i="1"/>
  <c r="AW53" i="1"/>
  <c r="AW55" i="1" s="1"/>
  <c r="BJ56" i="1"/>
  <c r="BJ53" i="1"/>
  <c r="BJ55" i="1" s="1"/>
  <c r="AD187" i="1"/>
  <c r="AD190" i="1" s="1"/>
  <c r="AD200" i="1" s="1"/>
  <c r="CL53" i="1"/>
  <c r="CL55" i="1" s="1"/>
  <c r="CL56" i="1"/>
  <c r="CO53" i="1"/>
  <c r="CO55" i="1" s="1"/>
  <c r="CO56" i="1"/>
  <c r="CA53" i="1"/>
  <c r="CA55" i="1" s="1"/>
  <c r="CA56" i="1"/>
  <c r="CE187" i="1"/>
  <c r="CE190" i="1" s="1"/>
  <c r="CE200" i="1" s="1"/>
  <c r="AZ56" i="1"/>
  <c r="AZ53" i="1"/>
  <c r="AZ55" i="1" s="1"/>
  <c r="AC177" i="1" l="1"/>
  <c r="AC187" i="1"/>
  <c r="AC190" i="1" s="1"/>
  <c r="AC200" i="1" s="1"/>
  <c r="AC122" i="1" s="1"/>
  <c r="AD122" i="1" s="1"/>
  <c r="AE122" i="1" s="1"/>
  <c r="AF122" i="1" s="1"/>
  <c r="AG122" i="1" s="1"/>
  <c r="AH122" i="1" s="1"/>
  <c r="AI122" i="1" s="1"/>
  <c r="AJ122" i="1" s="1"/>
  <c r="AK122" i="1" s="1"/>
  <c r="AL122" i="1" s="1"/>
  <c r="AM122" i="1" s="1"/>
  <c r="AN122" i="1" s="1"/>
  <c r="AO122" i="1" s="1"/>
  <c r="AP122" i="1" s="1"/>
  <c r="AQ122" i="1" s="1"/>
  <c r="AR122" i="1" s="1"/>
  <c r="AS122" i="1" s="1"/>
  <c r="AT122" i="1" s="1"/>
  <c r="AU122" i="1" s="1"/>
  <c r="AV122" i="1" s="1"/>
  <c r="AW122" i="1" s="1"/>
  <c r="AX122" i="1" s="1"/>
  <c r="AY122" i="1" s="1"/>
  <c r="AZ122" i="1" s="1"/>
  <c r="BA122" i="1" s="1"/>
  <c r="BB122" i="1" s="1"/>
  <c r="BC122" i="1" s="1"/>
  <c r="BD122" i="1" s="1"/>
  <c r="BE122" i="1" s="1"/>
  <c r="BF122" i="1" s="1"/>
  <c r="BG122" i="1" s="1"/>
  <c r="BH122" i="1" s="1"/>
  <c r="BI122" i="1" s="1"/>
  <c r="BJ122" i="1" s="1"/>
  <c r="BK122" i="1" s="1"/>
  <c r="BL122" i="1" s="1"/>
  <c r="BM122" i="1" s="1"/>
  <c r="BN122" i="1" s="1"/>
  <c r="BO122" i="1" s="1"/>
  <c r="BP122" i="1" s="1"/>
  <c r="BQ122" i="1" s="1"/>
  <c r="BR122" i="1" s="1"/>
  <c r="BS122" i="1" s="1"/>
  <c r="BT122" i="1" s="1"/>
  <c r="BU122" i="1" s="1"/>
  <c r="BV122" i="1" s="1"/>
  <c r="BW122" i="1" s="1"/>
  <c r="BX122" i="1" s="1"/>
  <c r="BY122" i="1" s="1"/>
  <c r="BZ122" i="1" s="1"/>
  <c r="CA122" i="1" s="1"/>
  <c r="CB122" i="1" s="1"/>
  <c r="CC122" i="1" s="1"/>
  <c r="CD122" i="1" s="1"/>
  <c r="CE122" i="1" s="1"/>
  <c r="CF122" i="1" s="1"/>
  <c r="CG122" i="1" s="1"/>
  <c r="CH122" i="1" s="1"/>
  <c r="CI122" i="1" s="1"/>
  <c r="CJ122" i="1" s="1"/>
  <c r="CK122" i="1" s="1"/>
  <c r="CL122" i="1" s="1"/>
  <c r="CM122" i="1" s="1"/>
  <c r="CN122" i="1" s="1"/>
  <c r="CO122" i="1" s="1"/>
  <c r="CP122" i="1" s="1"/>
  <c r="CQ122" i="1" s="1"/>
  <c r="CR122" i="1" s="1"/>
  <c r="CS122" i="1" s="1"/>
  <c r="CT122" i="1" s="1"/>
  <c r="CU122" i="1" s="1"/>
  <c r="CV122" i="1" s="1"/>
  <c r="CW122" i="1" s="1"/>
  <c r="CX122" i="1" s="1"/>
  <c r="CY122" i="1" s="1"/>
  <c r="BX181" i="1"/>
  <c r="BB181" i="1"/>
  <c r="BT181" i="1"/>
  <c r="AX181" i="1"/>
  <c r="CN181" i="1"/>
  <c r="CO181" i="1"/>
  <c r="BR181" i="1"/>
  <c r="CY181" i="1"/>
  <c r="CH181" i="1"/>
  <c r="CD181" i="1"/>
  <c r="BN181" i="1"/>
  <c r="BV181" i="1"/>
  <c r="AW181" i="1"/>
  <c r="BZ181" i="1"/>
  <c r="AZ181" i="1"/>
  <c r="AQ181" i="1"/>
  <c r="CT181" i="1"/>
  <c r="AU181" i="1"/>
  <c r="BM181" i="1"/>
  <c r="CA181" i="1"/>
  <c r="BD181" i="1"/>
  <c r="BP181" i="1"/>
  <c r="AH181" i="1"/>
  <c r="CV181" i="1"/>
  <c r="BI181" i="1"/>
  <c r="BA181" i="1"/>
  <c r="BF181" i="1"/>
  <c r="AO181" i="1"/>
  <c r="BS181" i="1"/>
  <c r="AR181" i="1"/>
  <c r="BY181" i="1"/>
  <c r="BE181" i="1"/>
  <c r="AS181" i="1"/>
  <c r="CQ181" i="1"/>
  <c r="AN181" i="1"/>
  <c r="CF181" i="1"/>
  <c r="CJ181" i="1"/>
  <c r="CM181" i="1"/>
  <c r="AL181" i="1"/>
  <c r="CU181" i="1"/>
  <c r="AP181" i="1"/>
  <c r="CS181" i="1"/>
  <c r="AF181" i="1"/>
  <c r="AI181" i="1"/>
  <c r="BJ181" i="1"/>
  <c r="BO181" i="1"/>
  <c r="BC181" i="1"/>
  <c r="AT181" i="1"/>
  <c r="BU181" i="1"/>
  <c r="CP181" i="1"/>
  <c r="CX181" i="1"/>
  <c r="BQ181" i="1"/>
  <c r="CG181" i="1"/>
  <c r="AK181" i="1"/>
  <c r="AG181" i="1"/>
  <c r="BG181" i="1"/>
  <c r="BL181" i="1"/>
  <c r="CW181" i="1"/>
  <c r="CK181" i="1"/>
  <c r="AJ181" i="1"/>
  <c r="BH181" i="1"/>
  <c r="CI181" i="1"/>
  <c r="AV181" i="1"/>
  <c r="CL181" i="1"/>
  <c r="BW181" i="1"/>
  <c r="CC181" i="1"/>
  <c r="AM181" i="1"/>
  <c r="AE181" i="1"/>
  <c r="BK181" i="1"/>
  <c r="CE181" i="1"/>
  <c r="M35" i="25"/>
  <c r="AD181" i="1"/>
  <c r="AY181" i="1"/>
  <c r="AC181" i="1" l="1"/>
  <c r="AC182" i="1" s="1"/>
  <c r="AC178" i="1"/>
  <c r="AC179" i="1" s="1"/>
  <c r="AD177" i="1"/>
  <c r="N35" i="25"/>
  <c r="H31" i="20"/>
  <c r="I31" i="20" s="1"/>
  <c r="AD178" i="1" l="1"/>
  <c r="AD179" i="1" s="1"/>
  <c r="AE177" i="1"/>
  <c r="AC204" i="1"/>
  <c r="L35" i="25"/>
  <c r="AC129" i="1"/>
  <c r="AC149" i="1"/>
  <c r="AC131" i="1"/>
  <c r="L32" i="25" s="1"/>
  <c r="AC130" i="1" l="1"/>
  <c r="L33" i="25" s="1"/>
  <c r="AC142" i="1"/>
  <c r="AC148" i="1" s="1"/>
  <c r="L34" i="25"/>
  <c r="AC205" i="1"/>
  <c r="AD203" i="1"/>
  <c r="AD204" i="1" s="1"/>
  <c r="AE178" i="1"/>
  <c r="AE179" i="1" s="1"/>
  <c r="AF177" i="1"/>
  <c r="L40" i="25"/>
  <c r="L38" i="25"/>
  <c r="AF178" i="1" l="1"/>
  <c r="AF179" i="1" s="1"/>
  <c r="AG177" i="1"/>
  <c r="M34" i="25"/>
  <c r="AE203" i="1"/>
  <c r="AE204" i="1" s="1"/>
  <c r="AC183" i="1"/>
  <c r="AC132" i="1"/>
  <c r="L41" i="25"/>
  <c r="L39" i="25"/>
  <c r="AH177" i="1" l="1"/>
  <c r="AG178" i="1"/>
  <c r="AG179" i="1" s="1"/>
  <c r="AD182" i="1"/>
  <c r="H30" i="20"/>
  <c r="I30" i="20" s="1"/>
  <c r="N34" i="25"/>
  <c r="AF203" i="1"/>
  <c r="AF204" i="1" s="1"/>
  <c r="AG203" i="1" s="1"/>
  <c r="AG204" i="1" s="1"/>
  <c r="AH203" i="1" s="1"/>
  <c r="AH204" i="1" s="1"/>
  <c r="AD129" i="1" l="1"/>
  <c r="AD149" i="1"/>
  <c r="AD131" i="1"/>
  <c r="M32" i="25" s="1"/>
  <c r="AI177" i="1"/>
  <c r="AH178" i="1"/>
  <c r="AH179" i="1" s="1"/>
  <c r="AI203" i="1"/>
  <c r="AI204" i="1" s="1"/>
  <c r="AJ177" i="1" l="1"/>
  <c r="AI178" i="1"/>
  <c r="AI179" i="1" s="1"/>
  <c r="M38" i="25"/>
  <c r="M40" i="25"/>
  <c r="AD205" i="1"/>
  <c r="AD142" i="1"/>
  <c r="AD148" i="1" s="1"/>
  <c r="AD130" i="1"/>
  <c r="M33" i="25" s="1"/>
  <c r="AJ203" i="1"/>
  <c r="AJ204" i="1" s="1"/>
  <c r="M39" i="25" l="1"/>
  <c r="M41" i="25"/>
  <c r="AD132" i="1"/>
  <c r="AD183" i="1"/>
  <c r="AJ178" i="1"/>
  <c r="AJ179" i="1" s="1"/>
  <c r="AK177" i="1"/>
  <c r="AK203" i="1"/>
  <c r="AK204" i="1" s="1"/>
  <c r="AL177" i="1" l="1"/>
  <c r="AK178" i="1"/>
  <c r="AK179" i="1" s="1"/>
  <c r="AE182" i="1"/>
  <c r="AL203" i="1"/>
  <c r="AL204" i="1" s="1"/>
  <c r="AE131" i="1" l="1"/>
  <c r="N32" i="25" s="1"/>
  <c r="AE149" i="1"/>
  <c r="AE129" i="1"/>
  <c r="AM177" i="1"/>
  <c r="AL178" i="1"/>
  <c r="AL179" i="1" s="1"/>
  <c r="AM203" i="1"/>
  <c r="AM204" i="1" s="1"/>
  <c r="AM178" i="1" l="1"/>
  <c r="AM179" i="1" s="1"/>
  <c r="AN177" i="1"/>
  <c r="AE142" i="1"/>
  <c r="AE148" i="1" s="1"/>
  <c r="AE130" i="1"/>
  <c r="N33" i="25" s="1"/>
  <c r="AE205" i="1"/>
  <c r="N38" i="25"/>
  <c r="N40" i="25"/>
  <c r="AN203" i="1"/>
  <c r="AN204" i="1" s="1"/>
  <c r="AN178" i="1" l="1"/>
  <c r="AN179" i="1" s="1"/>
  <c r="AO177" i="1"/>
  <c r="N41" i="25"/>
  <c r="N39" i="25"/>
  <c r="AE183" i="1"/>
  <c r="AE132" i="1"/>
  <c r="AO203" i="1"/>
  <c r="AO204" i="1" s="1"/>
  <c r="AF182" i="1" l="1"/>
  <c r="AO178" i="1"/>
  <c r="AO179" i="1" s="1"/>
  <c r="AP177" i="1"/>
  <c r="AP203" i="1"/>
  <c r="AP204" i="1" s="1"/>
  <c r="AQ177" i="1" l="1"/>
  <c r="AP178" i="1"/>
  <c r="AP179" i="1" s="1"/>
  <c r="AF131" i="1"/>
  <c r="AF149" i="1"/>
  <c r="AF129" i="1"/>
  <c r="AQ203" i="1"/>
  <c r="AQ204" i="1" s="1"/>
  <c r="AF130" i="1" l="1"/>
  <c r="AF142" i="1"/>
  <c r="AF148" i="1" s="1"/>
  <c r="AF205" i="1"/>
  <c r="AQ178" i="1"/>
  <c r="AQ179" i="1" s="1"/>
  <c r="AR177" i="1"/>
  <c r="AR203" i="1"/>
  <c r="AR204" i="1" s="1"/>
  <c r="AR178" i="1" l="1"/>
  <c r="AR179" i="1" s="1"/>
  <c r="AS177" i="1"/>
  <c r="AF183" i="1"/>
  <c r="AF132" i="1"/>
  <c r="AS203" i="1"/>
  <c r="AS204" i="1" s="1"/>
  <c r="AS178" i="1" l="1"/>
  <c r="AS179" i="1" s="1"/>
  <c r="AT177" i="1"/>
  <c r="AG182" i="1"/>
  <c r="AT203" i="1"/>
  <c r="AT204" i="1" s="1"/>
  <c r="AG149" i="1" l="1"/>
  <c r="AG131" i="1"/>
  <c r="AG129" i="1"/>
  <c r="AT178" i="1"/>
  <c r="AT179" i="1" s="1"/>
  <c r="AU177" i="1"/>
  <c r="AU203" i="1"/>
  <c r="AU204" i="1" s="1"/>
  <c r="AV177" i="1" l="1"/>
  <c r="AU178" i="1"/>
  <c r="AU179" i="1" s="1"/>
  <c r="AG142" i="1"/>
  <c r="AG148" i="1" s="1"/>
  <c r="AG130" i="1"/>
  <c r="AG205" i="1"/>
  <c r="AV203" i="1"/>
  <c r="AV204" i="1" s="1"/>
  <c r="AG183" i="1" l="1"/>
  <c r="AG132" i="1"/>
  <c r="AV178" i="1"/>
  <c r="AV179" i="1" s="1"/>
  <c r="AW177" i="1"/>
  <c r="AW203" i="1"/>
  <c r="AW204" i="1" s="1"/>
  <c r="AH182" i="1" l="1"/>
  <c r="AX177" i="1"/>
  <c r="AW178" i="1"/>
  <c r="AW179" i="1" s="1"/>
  <c r="AX203" i="1"/>
  <c r="AX204" i="1" s="1"/>
  <c r="AX178" i="1" l="1"/>
  <c r="AX179" i="1" s="1"/>
  <c r="AY177" i="1"/>
  <c r="AH129" i="1"/>
  <c r="AH131" i="1"/>
  <c r="AH149" i="1"/>
  <c r="AY203" i="1"/>
  <c r="AY204" i="1" s="1"/>
  <c r="AH205" i="1" l="1"/>
  <c r="AH142" i="1"/>
  <c r="AH148" i="1" s="1"/>
  <c r="AH130" i="1"/>
  <c r="AZ177" i="1"/>
  <c r="AY178" i="1"/>
  <c r="AY179" i="1" s="1"/>
  <c r="AZ203" i="1"/>
  <c r="AZ204" i="1" s="1"/>
  <c r="BA177" i="1" l="1"/>
  <c r="AZ178" i="1"/>
  <c r="AZ179" i="1" s="1"/>
  <c r="AH183" i="1"/>
  <c r="AH132" i="1"/>
  <c r="BA203" i="1"/>
  <c r="BA204" i="1" s="1"/>
  <c r="AI182" i="1" l="1"/>
  <c r="BA178" i="1"/>
  <c r="BA179" i="1" s="1"/>
  <c r="BB177" i="1"/>
  <c r="BB203" i="1"/>
  <c r="BB204" i="1" s="1"/>
  <c r="BB178" i="1" l="1"/>
  <c r="BB179" i="1" s="1"/>
  <c r="BC177" i="1"/>
  <c r="AI149" i="1"/>
  <c r="AI131" i="1"/>
  <c r="AI129" i="1"/>
  <c r="BC203" i="1"/>
  <c r="BC204" i="1" s="1"/>
  <c r="AI130" i="1" l="1"/>
  <c r="AI205" i="1"/>
  <c r="AI142" i="1"/>
  <c r="AI148" i="1" s="1"/>
  <c r="BD177" i="1"/>
  <c r="BC178" i="1"/>
  <c r="BC179" i="1" s="1"/>
  <c r="BD203" i="1"/>
  <c r="BD204" i="1" s="1"/>
  <c r="BD178" i="1" l="1"/>
  <c r="BD179" i="1" s="1"/>
  <c r="BE177" i="1"/>
  <c r="AI183" i="1"/>
  <c r="AI132" i="1"/>
  <c r="BE203" i="1"/>
  <c r="BE204" i="1" s="1"/>
  <c r="AJ182" i="1" l="1"/>
  <c r="BF177" i="1"/>
  <c r="BE178" i="1"/>
  <c r="BE179" i="1" s="1"/>
  <c r="BF203" i="1"/>
  <c r="BF204" i="1" s="1"/>
  <c r="BF178" i="1" l="1"/>
  <c r="BF179" i="1" s="1"/>
  <c r="BG177" i="1"/>
  <c r="AJ129" i="1"/>
  <c r="AJ131" i="1"/>
  <c r="AJ149" i="1"/>
  <c r="BG203" i="1"/>
  <c r="BG204" i="1" s="1"/>
  <c r="AJ205" i="1" l="1"/>
  <c r="AJ142" i="1"/>
  <c r="AJ148" i="1" s="1"/>
  <c r="AJ130" i="1"/>
  <c r="BG178" i="1"/>
  <c r="BG179" i="1" s="1"/>
  <c r="BH177" i="1"/>
  <c r="BH203" i="1"/>
  <c r="BH204" i="1" s="1"/>
  <c r="BI177" i="1" l="1"/>
  <c r="BH178" i="1"/>
  <c r="BH179" i="1" s="1"/>
  <c r="AJ183" i="1"/>
  <c r="AJ132" i="1"/>
  <c r="BI203" i="1"/>
  <c r="BI204" i="1" s="1"/>
  <c r="AK182" i="1" l="1"/>
  <c r="BI178" i="1"/>
  <c r="BI179" i="1" s="1"/>
  <c r="BJ177" i="1"/>
  <c r="BJ203" i="1"/>
  <c r="BJ204" i="1" s="1"/>
  <c r="BJ178" i="1" l="1"/>
  <c r="BJ179" i="1" s="1"/>
  <c r="BK177" i="1"/>
  <c r="AK131" i="1"/>
  <c r="AK149" i="1"/>
  <c r="AK129" i="1"/>
  <c r="BK203" i="1"/>
  <c r="BK204" i="1" s="1"/>
  <c r="BK178" i="1" l="1"/>
  <c r="BK179" i="1" s="1"/>
  <c r="BL177" i="1"/>
  <c r="AK205" i="1"/>
  <c r="AK142" i="1"/>
  <c r="AK148" i="1" s="1"/>
  <c r="AK130" i="1"/>
  <c r="BL203" i="1"/>
  <c r="BL204" i="1" s="1"/>
  <c r="BM177" i="1" l="1"/>
  <c r="BL178" i="1"/>
  <c r="BL179" i="1" s="1"/>
  <c r="AK183" i="1"/>
  <c r="AK132" i="1"/>
  <c r="BM203" i="1"/>
  <c r="BM204" i="1" s="1"/>
  <c r="AL182" i="1" l="1"/>
  <c r="BM178" i="1"/>
  <c r="BM179" i="1" s="1"/>
  <c r="BN177" i="1"/>
  <c r="BN203" i="1"/>
  <c r="BN204" i="1" s="1"/>
  <c r="BO177" i="1" l="1"/>
  <c r="BN178" i="1"/>
  <c r="BN179" i="1" s="1"/>
  <c r="AL129" i="1"/>
  <c r="AL149" i="1"/>
  <c r="AL131" i="1"/>
  <c r="BO203" i="1"/>
  <c r="BO204" i="1" s="1"/>
  <c r="AL205" i="1" l="1"/>
  <c r="AL130" i="1"/>
  <c r="AL142" i="1"/>
  <c r="AL148" i="1" s="1"/>
  <c r="BP177" i="1"/>
  <c r="BO178" i="1"/>
  <c r="BO179" i="1" s="1"/>
  <c r="BP203" i="1"/>
  <c r="BP204" i="1" s="1"/>
  <c r="BQ177" i="1" l="1"/>
  <c r="BP178" i="1"/>
  <c r="BP179" i="1" s="1"/>
  <c r="AL183" i="1"/>
  <c r="AL132" i="1"/>
  <c r="BQ203" i="1"/>
  <c r="BQ204" i="1" s="1"/>
  <c r="AM182" i="1" l="1"/>
  <c r="BQ178" i="1"/>
  <c r="BQ179" i="1" s="1"/>
  <c r="BR177" i="1"/>
  <c r="BR203" i="1"/>
  <c r="BR204" i="1" s="1"/>
  <c r="AM149" i="1" l="1"/>
  <c r="AM129" i="1"/>
  <c r="AM131" i="1"/>
  <c r="BR178" i="1"/>
  <c r="BR179" i="1" s="1"/>
  <c r="BS177" i="1"/>
  <c r="BS203" i="1"/>
  <c r="BS204" i="1" s="1"/>
  <c r="BS178" i="1" l="1"/>
  <c r="BS179" i="1" s="1"/>
  <c r="BT177" i="1"/>
  <c r="AM205" i="1"/>
  <c r="AM142" i="1"/>
  <c r="AM148" i="1" s="1"/>
  <c r="AM130" i="1"/>
  <c r="BT203" i="1"/>
  <c r="BT204" i="1" s="1"/>
  <c r="AM132" i="1" l="1"/>
  <c r="AM183" i="1"/>
  <c r="BT178" i="1"/>
  <c r="BT179" i="1" s="1"/>
  <c r="BU177" i="1"/>
  <c r="BU203" i="1"/>
  <c r="BU204" i="1" s="1"/>
  <c r="BU178" i="1" l="1"/>
  <c r="BU179" i="1" s="1"/>
  <c r="BV177" i="1"/>
  <c r="AN182" i="1"/>
  <c r="BV203" i="1"/>
  <c r="BV204" i="1" s="1"/>
  <c r="AN129" i="1" l="1"/>
  <c r="AN149" i="1"/>
  <c r="AN131" i="1"/>
  <c r="BW177" i="1"/>
  <c r="BV178" i="1"/>
  <c r="BV179" i="1" s="1"/>
  <c r="BW203" i="1"/>
  <c r="BW204" i="1" s="1"/>
  <c r="BW178" i="1" l="1"/>
  <c r="BW179" i="1" s="1"/>
  <c r="BX177" i="1"/>
  <c r="AN130" i="1"/>
  <c r="AN142" i="1"/>
  <c r="AN148" i="1" s="1"/>
  <c r="AN205" i="1"/>
  <c r="BX203" i="1"/>
  <c r="BX204" i="1" s="1"/>
  <c r="AN183" i="1" l="1"/>
  <c r="AN132" i="1"/>
  <c r="BX178" i="1"/>
  <c r="BX179" i="1" s="1"/>
  <c r="BY177" i="1"/>
  <c r="BY203" i="1"/>
  <c r="BY204" i="1" s="1"/>
  <c r="AO182" i="1" l="1"/>
  <c r="BY178" i="1"/>
  <c r="BY179" i="1" s="1"/>
  <c r="BZ177" i="1"/>
  <c r="BZ203" i="1"/>
  <c r="BZ204" i="1" s="1"/>
  <c r="BZ178" i="1" l="1"/>
  <c r="BZ179" i="1" s="1"/>
  <c r="CA177" i="1"/>
  <c r="AO149" i="1"/>
  <c r="AO129" i="1"/>
  <c r="AO131" i="1"/>
  <c r="CA203" i="1"/>
  <c r="CA204" i="1" s="1"/>
  <c r="AO205" i="1" l="1"/>
  <c r="AO142" i="1"/>
  <c r="AO148" i="1" s="1"/>
  <c r="AO130" i="1"/>
  <c r="CA178" i="1"/>
  <c r="CA179" i="1" s="1"/>
  <c r="CB177" i="1"/>
  <c r="CB203" i="1"/>
  <c r="CB204" i="1" s="1"/>
  <c r="CB178" i="1" l="1"/>
  <c r="CB179" i="1" s="1"/>
  <c r="CC177" i="1"/>
  <c r="AO183" i="1"/>
  <c r="AO132" i="1"/>
  <c r="CC203" i="1"/>
  <c r="CC204" i="1" s="1"/>
  <c r="CC178" i="1" l="1"/>
  <c r="CC179" i="1" s="1"/>
  <c r="CD177" i="1"/>
  <c r="AP182" i="1"/>
  <c r="CD203" i="1"/>
  <c r="CD204" i="1" s="1"/>
  <c r="CE177" i="1" l="1"/>
  <c r="CD178" i="1"/>
  <c r="CD179" i="1" s="1"/>
  <c r="AP149" i="1"/>
  <c r="AP131" i="1"/>
  <c r="AP129" i="1"/>
  <c r="CE203" i="1"/>
  <c r="CE204" i="1" s="1"/>
  <c r="AP142" i="1" l="1"/>
  <c r="AP148" i="1" s="1"/>
  <c r="AP130" i="1"/>
  <c r="AP205" i="1"/>
  <c r="CF177" i="1"/>
  <c r="CE178" i="1"/>
  <c r="CE179" i="1" s="1"/>
  <c r="CF203" i="1"/>
  <c r="CF204" i="1" s="1"/>
  <c r="CF178" i="1" l="1"/>
  <c r="CF179" i="1" s="1"/>
  <c r="CG177" i="1"/>
  <c r="AP183" i="1"/>
  <c r="AP132" i="1"/>
  <c r="CG203" i="1"/>
  <c r="CG204" i="1" s="1"/>
  <c r="AQ182" i="1" l="1"/>
  <c r="CH177" i="1"/>
  <c r="CG178" i="1"/>
  <c r="CG179" i="1" s="1"/>
  <c r="CH203" i="1"/>
  <c r="CH204" i="1" s="1"/>
  <c r="CH178" i="1" l="1"/>
  <c r="CH179" i="1" s="1"/>
  <c r="CI177" i="1"/>
  <c r="AQ149" i="1"/>
  <c r="AQ131" i="1"/>
  <c r="AQ129" i="1"/>
  <c r="CI203" i="1"/>
  <c r="CI204" i="1" s="1"/>
  <c r="CI178" i="1" l="1"/>
  <c r="CI179" i="1" s="1"/>
  <c r="CJ177" i="1"/>
  <c r="AQ205" i="1"/>
  <c r="AQ130" i="1"/>
  <c r="AQ142" i="1"/>
  <c r="AQ148" i="1" s="1"/>
  <c r="CJ203" i="1"/>
  <c r="CJ204" i="1" s="1"/>
  <c r="AQ183" i="1" l="1"/>
  <c r="AQ132" i="1"/>
  <c r="CJ178" i="1"/>
  <c r="CJ179" i="1" s="1"/>
  <c r="CK177" i="1"/>
  <c r="CK203" i="1"/>
  <c r="CK204" i="1" s="1"/>
  <c r="CK178" i="1" l="1"/>
  <c r="CK179" i="1" s="1"/>
  <c r="CL177" i="1"/>
  <c r="AR182" i="1"/>
  <c r="CL203" i="1"/>
  <c r="CL204" i="1" s="1"/>
  <c r="AR149" i="1" l="1"/>
  <c r="AR131" i="1"/>
  <c r="AR129" i="1"/>
  <c r="CM177" i="1"/>
  <c r="CL178" i="1"/>
  <c r="CL179" i="1" s="1"/>
  <c r="CM203" i="1"/>
  <c r="CM204" i="1" s="1"/>
  <c r="CN177" i="1" l="1"/>
  <c r="CM178" i="1"/>
  <c r="CM179" i="1" s="1"/>
  <c r="AR130" i="1"/>
  <c r="AR205" i="1"/>
  <c r="AR142" i="1"/>
  <c r="AR148" i="1" s="1"/>
  <c r="CN203" i="1"/>
  <c r="CN204" i="1" s="1"/>
  <c r="AR132" i="1" l="1"/>
  <c r="AR183" i="1"/>
  <c r="CO177" i="1"/>
  <c r="CN178" i="1"/>
  <c r="CN179" i="1" s="1"/>
  <c r="CO203" i="1"/>
  <c r="CO204" i="1" s="1"/>
  <c r="CO178" i="1" l="1"/>
  <c r="CO179" i="1" s="1"/>
  <c r="CP177" i="1"/>
  <c r="AS182" i="1"/>
  <c r="CP203" i="1"/>
  <c r="CP204" i="1" s="1"/>
  <c r="AS149" i="1" l="1"/>
  <c r="AS131" i="1"/>
  <c r="AS129" i="1"/>
  <c r="CQ177" i="1"/>
  <c r="CP178" i="1"/>
  <c r="CP179" i="1" s="1"/>
  <c r="CQ203" i="1"/>
  <c r="CQ204" i="1" s="1"/>
  <c r="CQ178" i="1" l="1"/>
  <c r="CQ179" i="1" s="1"/>
  <c r="CR177" i="1"/>
  <c r="AS130" i="1"/>
  <c r="AS142" i="1"/>
  <c r="AS148" i="1" s="1"/>
  <c r="AS205" i="1"/>
  <c r="CR203" i="1"/>
  <c r="CR204" i="1" s="1"/>
  <c r="CR178" i="1" l="1"/>
  <c r="CR179" i="1" s="1"/>
  <c r="CS177" i="1"/>
  <c r="AS183" i="1"/>
  <c r="AS132" i="1"/>
  <c r="CS203" i="1"/>
  <c r="CS204" i="1" s="1"/>
  <c r="CT177" i="1" l="1"/>
  <c r="CS178" i="1"/>
  <c r="CS179" i="1" s="1"/>
  <c r="AT182" i="1"/>
  <c r="CT203" i="1"/>
  <c r="CT204" i="1" s="1"/>
  <c r="AT131" i="1" l="1"/>
  <c r="AT149" i="1"/>
  <c r="AT129" i="1"/>
  <c r="CT178" i="1"/>
  <c r="CT179" i="1" s="1"/>
  <c r="CU177" i="1"/>
  <c r="CU203" i="1"/>
  <c r="CU204" i="1" s="1"/>
  <c r="CU178" i="1" l="1"/>
  <c r="CU179" i="1" s="1"/>
  <c r="CV177" i="1"/>
  <c r="AT130" i="1"/>
  <c r="AT142" i="1"/>
  <c r="AT148" i="1" s="1"/>
  <c r="AT205" i="1"/>
  <c r="CV203" i="1"/>
  <c r="CV204" i="1" s="1"/>
  <c r="CV178" i="1" l="1"/>
  <c r="CV179" i="1" s="1"/>
  <c r="CW177" i="1"/>
  <c r="AT183" i="1"/>
  <c r="AT132" i="1"/>
  <c r="CW203" i="1"/>
  <c r="CW204" i="1" s="1"/>
  <c r="CX177" i="1" l="1"/>
  <c r="CW178" i="1"/>
  <c r="CW179" i="1" s="1"/>
  <c r="AU182" i="1"/>
  <c r="CX203" i="1"/>
  <c r="CX204" i="1" s="1"/>
  <c r="AU129" i="1" l="1"/>
  <c r="AU131" i="1"/>
  <c r="AU149" i="1"/>
  <c r="CX178" i="1"/>
  <c r="CX179" i="1" s="1"/>
  <c r="CY177" i="1"/>
  <c r="CY178" i="1" s="1"/>
  <c r="CY179" i="1" s="1"/>
  <c r="CY203" i="1"/>
  <c r="CY204" i="1" s="1"/>
  <c r="AU205" i="1" l="1"/>
  <c r="AU142" i="1"/>
  <c r="AU148" i="1" s="1"/>
  <c r="AU130" i="1"/>
  <c r="AU132" i="1" l="1"/>
  <c r="AU183" i="1"/>
  <c r="AV182" i="1" l="1"/>
  <c r="AV149" i="1" l="1"/>
  <c r="AV131" i="1"/>
  <c r="AV129" i="1"/>
  <c r="AV130" i="1" l="1"/>
  <c r="AV205" i="1"/>
  <c r="AV142" i="1"/>
  <c r="AV148" i="1" s="1"/>
  <c r="AV132" i="1" l="1"/>
  <c r="AV183" i="1"/>
  <c r="AW182" i="1" l="1"/>
  <c r="AW149" i="1" l="1"/>
  <c r="AW131" i="1"/>
  <c r="AW129" i="1"/>
  <c r="AW142" i="1" l="1"/>
  <c r="AW148" i="1" s="1"/>
  <c r="AW130" i="1"/>
  <c r="AW205" i="1"/>
  <c r="AW183" i="1" l="1"/>
  <c r="AW132" i="1"/>
  <c r="AX182" i="1" l="1"/>
  <c r="AX129" i="1" l="1"/>
  <c r="AX149" i="1"/>
  <c r="AX131" i="1"/>
  <c r="AX130" i="1" l="1"/>
  <c r="AX142" i="1"/>
  <c r="AX148" i="1" s="1"/>
  <c r="AX205" i="1"/>
  <c r="AX183" i="1" l="1"/>
  <c r="AX132" i="1"/>
  <c r="AY182" i="1" l="1"/>
  <c r="AY129" i="1" l="1"/>
  <c r="AY149" i="1"/>
  <c r="AY131" i="1"/>
  <c r="AY142" i="1" l="1"/>
  <c r="AY148" i="1" s="1"/>
  <c r="AY205" i="1"/>
  <c r="AY130" i="1"/>
  <c r="AY183" i="1" l="1"/>
  <c r="AY132" i="1"/>
  <c r="AZ182" i="1" l="1"/>
  <c r="AZ131" i="1" l="1"/>
  <c r="AZ129" i="1"/>
  <c r="AZ149" i="1"/>
  <c r="AZ205" i="1" l="1"/>
  <c r="AZ142" i="1"/>
  <c r="AZ148" i="1" s="1"/>
  <c r="AZ130" i="1"/>
  <c r="AZ183" i="1" l="1"/>
  <c r="AZ132" i="1"/>
  <c r="BA182" i="1" l="1"/>
  <c r="BA131" i="1" l="1"/>
  <c r="BA149" i="1"/>
  <c r="BA129" i="1"/>
  <c r="BA142" i="1" l="1"/>
  <c r="BA148" i="1" s="1"/>
  <c r="BA205" i="1"/>
  <c r="BA130" i="1"/>
  <c r="BA183" i="1" l="1"/>
  <c r="BA132" i="1"/>
  <c r="BB182" i="1" l="1"/>
  <c r="BB149" i="1" l="1"/>
  <c r="BB129" i="1"/>
  <c r="BB131" i="1"/>
  <c r="BB130" i="1" l="1"/>
  <c r="BB142" i="1"/>
  <c r="BB148" i="1" s="1"/>
  <c r="BB205" i="1"/>
  <c r="BB183" i="1" l="1"/>
  <c r="BB132" i="1"/>
  <c r="BC182" i="1" l="1"/>
  <c r="BC129" i="1" l="1"/>
  <c r="BC149" i="1"/>
  <c r="BC131" i="1"/>
  <c r="BC205" i="1" l="1"/>
  <c r="BC130" i="1"/>
  <c r="BC142" i="1"/>
  <c r="BC148" i="1" s="1"/>
  <c r="BC132" i="1" l="1"/>
  <c r="BC183" i="1"/>
  <c r="BD182" i="1" l="1"/>
  <c r="BD131" i="1" l="1"/>
  <c r="BD129" i="1"/>
  <c r="BD149" i="1"/>
  <c r="BD142" i="1" l="1"/>
  <c r="BD148" i="1" s="1"/>
  <c r="BD130" i="1"/>
  <c r="BD205" i="1"/>
  <c r="BD132" i="1" l="1"/>
  <c r="BD183" i="1"/>
  <c r="BE182" i="1" l="1"/>
  <c r="BE131" i="1" l="1"/>
  <c r="BE129" i="1"/>
  <c r="BE149" i="1"/>
  <c r="BE142" i="1" l="1"/>
  <c r="BE148" i="1" s="1"/>
  <c r="BE130" i="1"/>
  <c r="BE205" i="1"/>
  <c r="BE183" i="1" l="1"/>
  <c r="BE132" i="1"/>
  <c r="BF182" i="1" l="1"/>
  <c r="BF129" i="1" l="1"/>
  <c r="BF131" i="1"/>
  <c r="BF149" i="1"/>
  <c r="BF130" i="1" l="1"/>
  <c r="BF205" i="1"/>
  <c r="BF142" i="1"/>
  <c r="BF148" i="1" s="1"/>
  <c r="BF183" i="1" l="1"/>
  <c r="BF132" i="1"/>
  <c r="BG182" i="1" l="1"/>
  <c r="BG149" i="1" l="1"/>
  <c r="BG129" i="1"/>
  <c r="BG131" i="1"/>
  <c r="BG205" i="1" l="1"/>
  <c r="BG130" i="1"/>
  <c r="BG142" i="1"/>
  <c r="BG148" i="1" s="1"/>
  <c r="BG132" i="1" l="1"/>
  <c r="BG183" i="1"/>
  <c r="BH182" i="1" l="1"/>
  <c r="BH131" i="1" l="1"/>
  <c r="BH149" i="1"/>
  <c r="BH129" i="1"/>
  <c r="BH205" i="1" l="1"/>
  <c r="BH142" i="1"/>
  <c r="BH148" i="1" s="1"/>
  <c r="BH130" i="1"/>
  <c r="BH183" i="1" l="1"/>
  <c r="BH132" i="1"/>
  <c r="BI182" i="1" l="1"/>
  <c r="BI131" i="1" l="1"/>
  <c r="BI129" i="1"/>
  <c r="BI149" i="1"/>
  <c r="BI205" i="1" l="1"/>
  <c r="BI130" i="1"/>
  <c r="BI142" i="1"/>
  <c r="BI148" i="1" s="1"/>
  <c r="BI132" i="1" l="1"/>
  <c r="BI183" i="1"/>
  <c r="BJ182" i="1" l="1"/>
  <c r="BJ129" i="1" l="1"/>
  <c r="BJ149" i="1"/>
  <c r="BJ131" i="1"/>
  <c r="BJ205" i="1" l="1"/>
  <c r="BJ142" i="1"/>
  <c r="BJ148" i="1" s="1"/>
  <c r="BJ130" i="1"/>
  <c r="BJ183" i="1" l="1"/>
  <c r="BJ132" i="1"/>
  <c r="BK182" i="1" l="1"/>
  <c r="BK129" i="1" l="1"/>
  <c r="BK131" i="1"/>
  <c r="BK149" i="1"/>
  <c r="BK130" i="1" l="1"/>
  <c r="BK205" i="1"/>
  <c r="BK142" i="1"/>
  <c r="BK148" i="1" s="1"/>
  <c r="BK183" i="1" l="1"/>
  <c r="BK132" i="1"/>
  <c r="BL182" i="1" l="1"/>
  <c r="BL131" i="1" l="1"/>
  <c r="BL149" i="1"/>
  <c r="BL129" i="1"/>
  <c r="BL130" i="1" l="1"/>
  <c r="BL205" i="1"/>
  <c r="BL142" i="1"/>
  <c r="BL148" i="1" s="1"/>
  <c r="BL183" i="1" l="1"/>
  <c r="BL132" i="1"/>
  <c r="BM182" i="1" l="1"/>
  <c r="BM129" i="1" l="1"/>
  <c r="BM149" i="1"/>
  <c r="BM131" i="1"/>
  <c r="BM142" i="1" l="1"/>
  <c r="BM148" i="1" s="1"/>
  <c r="BM130" i="1"/>
  <c r="BM205" i="1"/>
  <c r="BM183" i="1" l="1"/>
  <c r="BM132" i="1"/>
  <c r="BN182" i="1" l="1"/>
  <c r="BN129" i="1" l="1"/>
  <c r="BN149" i="1"/>
  <c r="BN131" i="1"/>
  <c r="BN130" i="1" l="1"/>
  <c r="BN142" i="1"/>
  <c r="BN148" i="1" s="1"/>
  <c r="BN205" i="1"/>
  <c r="BN183" i="1" l="1"/>
  <c r="BN132" i="1"/>
  <c r="BO182" i="1" l="1"/>
  <c r="BO149" i="1" l="1"/>
  <c r="BO129" i="1"/>
  <c r="BO131" i="1"/>
  <c r="BO130" i="1" l="1"/>
  <c r="BO205" i="1"/>
  <c r="BO142" i="1"/>
  <c r="BO148" i="1" s="1"/>
  <c r="BO183" i="1" l="1"/>
  <c r="BO132" i="1"/>
  <c r="BP182" i="1" l="1"/>
  <c r="BP149" i="1" l="1"/>
  <c r="BP129" i="1"/>
  <c r="BP131" i="1"/>
  <c r="BP130" i="1" l="1"/>
  <c r="BP142" i="1"/>
  <c r="BP148" i="1" s="1"/>
  <c r="BP205" i="1"/>
  <c r="BP132" i="1" l="1"/>
  <c r="BP183" i="1"/>
  <c r="BQ182" i="1" l="1"/>
  <c r="BQ129" i="1" l="1"/>
  <c r="BQ131" i="1"/>
  <c r="BQ149" i="1"/>
  <c r="BQ130" i="1" l="1"/>
  <c r="BQ142" i="1"/>
  <c r="BQ148" i="1" s="1"/>
  <c r="BQ205" i="1"/>
  <c r="BQ183" i="1" l="1"/>
  <c r="BQ132" i="1"/>
  <c r="BR182" i="1" l="1"/>
  <c r="BR131" i="1" l="1"/>
  <c r="BR149" i="1"/>
  <c r="BR129" i="1"/>
  <c r="BR142" i="1" l="1"/>
  <c r="BR148" i="1" s="1"/>
  <c r="BR130" i="1"/>
  <c r="BR205" i="1"/>
  <c r="BR132" i="1" l="1"/>
  <c r="BR183" i="1"/>
  <c r="BS182" i="1" l="1"/>
  <c r="BS131" i="1" l="1"/>
  <c r="BS149" i="1"/>
  <c r="BS129" i="1"/>
  <c r="BS130" i="1" l="1"/>
  <c r="BS142" i="1"/>
  <c r="BS148" i="1" s="1"/>
  <c r="BS205" i="1"/>
  <c r="BS132" i="1" l="1"/>
  <c r="BS183" i="1"/>
  <c r="BT182" i="1" l="1"/>
  <c r="BT129" i="1" l="1"/>
  <c r="BT149" i="1"/>
  <c r="BT131" i="1"/>
  <c r="BT142" i="1" l="1"/>
  <c r="BT148" i="1" s="1"/>
  <c r="BT205" i="1"/>
  <c r="BT130" i="1"/>
  <c r="BT132" i="1" l="1"/>
  <c r="BT183" i="1"/>
  <c r="BU182" i="1" l="1"/>
  <c r="BU129" i="1" l="1"/>
  <c r="BU131" i="1"/>
  <c r="BU149" i="1"/>
  <c r="BU130" i="1" l="1"/>
  <c r="BU205" i="1"/>
  <c r="BU142" i="1"/>
  <c r="BU148" i="1" s="1"/>
  <c r="BU132" i="1" l="1"/>
  <c r="BU183" i="1"/>
  <c r="BV182" i="1" l="1"/>
  <c r="BV131" i="1" l="1"/>
  <c r="BV129" i="1"/>
  <c r="BV149" i="1"/>
  <c r="BV142" i="1" l="1"/>
  <c r="BV148" i="1" s="1"/>
  <c r="BV130" i="1"/>
  <c r="BV205" i="1"/>
  <c r="BV183" i="1" l="1"/>
  <c r="BV132" i="1"/>
  <c r="BW182" i="1" l="1"/>
  <c r="BW149" i="1" l="1"/>
  <c r="BW131" i="1"/>
  <c r="BW129" i="1"/>
  <c r="BW130" i="1" l="1"/>
  <c r="BW142" i="1"/>
  <c r="BW148" i="1" s="1"/>
  <c r="BW205" i="1"/>
  <c r="BW132" i="1" l="1"/>
  <c r="BW183" i="1"/>
  <c r="BX182" i="1" l="1"/>
  <c r="BX129" i="1" l="1"/>
  <c r="BX149" i="1"/>
  <c r="BX131" i="1"/>
  <c r="BX130" i="1" l="1"/>
  <c r="BX205" i="1"/>
  <c r="BX142" i="1"/>
  <c r="BX148" i="1" s="1"/>
  <c r="BX183" i="1" l="1"/>
  <c r="BX132" i="1"/>
  <c r="BY182" i="1" l="1"/>
  <c r="BY129" i="1" l="1"/>
  <c r="BY149" i="1"/>
  <c r="BY131" i="1"/>
  <c r="BY205" i="1" l="1"/>
  <c r="BY130" i="1"/>
  <c r="BY142" i="1"/>
  <c r="BY148" i="1" s="1"/>
  <c r="BY183" i="1" l="1"/>
  <c r="BY132" i="1"/>
  <c r="BZ182" i="1" l="1"/>
  <c r="BZ129" i="1" l="1"/>
  <c r="BZ149" i="1"/>
  <c r="BZ131" i="1"/>
  <c r="BZ130" i="1" l="1"/>
  <c r="BZ142" i="1"/>
  <c r="BZ148" i="1" s="1"/>
  <c r="BZ205" i="1"/>
  <c r="BZ183" i="1" l="1"/>
  <c r="BZ132" i="1"/>
  <c r="CA182" i="1" l="1"/>
  <c r="CA149" i="1" l="1"/>
  <c r="CA129" i="1"/>
  <c r="CA131" i="1"/>
  <c r="CA205" i="1" l="1"/>
  <c r="CA142" i="1"/>
  <c r="CA148" i="1" s="1"/>
  <c r="CA130" i="1"/>
  <c r="CA183" i="1" l="1"/>
  <c r="CA132" i="1"/>
  <c r="CB182" i="1" l="1"/>
  <c r="CB129" i="1" l="1"/>
  <c r="CB131" i="1"/>
  <c r="CB149" i="1"/>
  <c r="CB130" i="1" l="1"/>
  <c r="CB205" i="1"/>
  <c r="CB142" i="1"/>
  <c r="CB148" i="1" s="1"/>
  <c r="CB183" i="1" l="1"/>
  <c r="CB132" i="1"/>
  <c r="CC182" i="1" l="1"/>
  <c r="CC129" i="1" l="1"/>
  <c r="CC149" i="1"/>
  <c r="CC131" i="1"/>
  <c r="CC142" i="1" l="1"/>
  <c r="CC148" i="1" s="1"/>
  <c r="CC130" i="1"/>
  <c r="CC205" i="1"/>
  <c r="CC183" i="1" l="1"/>
  <c r="CC132" i="1"/>
  <c r="CD182" i="1" l="1"/>
  <c r="CD149" i="1" l="1"/>
  <c r="CD129" i="1"/>
  <c r="CD131" i="1"/>
  <c r="CD205" i="1" l="1"/>
  <c r="CD130" i="1"/>
  <c r="CD142" i="1"/>
  <c r="CD148" i="1" s="1"/>
  <c r="CD183" i="1" l="1"/>
  <c r="CD132" i="1"/>
  <c r="CE182" i="1" l="1"/>
  <c r="CE131" i="1" l="1"/>
  <c r="CE149" i="1"/>
  <c r="CE129" i="1"/>
  <c r="CE130" i="1" l="1"/>
  <c r="CE205" i="1"/>
  <c r="CE142" i="1"/>
  <c r="CE148" i="1" s="1"/>
  <c r="CE183" i="1" l="1"/>
  <c r="CE132" i="1"/>
  <c r="CF182" i="1" l="1"/>
  <c r="CF129" i="1" l="1"/>
  <c r="CF131" i="1"/>
  <c r="CF149" i="1"/>
  <c r="CF142" i="1" l="1"/>
  <c r="CF148" i="1" s="1"/>
  <c r="CF205" i="1"/>
  <c r="CF130" i="1"/>
  <c r="CF132" i="1" l="1"/>
  <c r="CF183" i="1"/>
  <c r="CG182" i="1" l="1"/>
  <c r="CG129" i="1" l="1"/>
  <c r="CG131" i="1"/>
  <c r="CG149" i="1"/>
  <c r="CG130" i="1" l="1"/>
  <c r="CG205" i="1"/>
  <c r="CG142" i="1"/>
  <c r="CG148" i="1" s="1"/>
  <c r="CG132" i="1" l="1"/>
  <c r="CG183" i="1"/>
  <c r="CH182" i="1" l="1"/>
  <c r="CH149" i="1" l="1"/>
  <c r="CH131" i="1"/>
  <c r="CH129" i="1"/>
  <c r="CH142" i="1" l="1"/>
  <c r="CH148" i="1" s="1"/>
  <c r="CH130" i="1"/>
  <c r="CH205" i="1"/>
  <c r="CH183" i="1" l="1"/>
  <c r="CH132" i="1"/>
  <c r="CI182" i="1" l="1"/>
  <c r="CI149" i="1" l="1"/>
  <c r="CI131" i="1"/>
  <c r="CI129" i="1"/>
  <c r="CI142" i="1" l="1"/>
  <c r="CI148" i="1" s="1"/>
  <c r="CI205" i="1"/>
  <c r="CI130" i="1"/>
  <c r="CI183" i="1" l="1"/>
  <c r="CI132" i="1"/>
  <c r="CJ182" i="1" l="1"/>
  <c r="CJ149" i="1" l="1"/>
  <c r="CJ129" i="1"/>
  <c r="CJ131" i="1"/>
  <c r="CJ142" i="1" l="1"/>
  <c r="CJ148" i="1" s="1"/>
  <c r="CJ205" i="1"/>
  <c r="CJ130" i="1"/>
  <c r="CJ183" i="1" l="1"/>
  <c r="CJ132" i="1"/>
  <c r="CK182" i="1" l="1"/>
  <c r="CK129" i="1" l="1"/>
  <c r="CK131" i="1"/>
  <c r="CK149" i="1"/>
  <c r="CK130" i="1" l="1"/>
  <c r="CK142" i="1"/>
  <c r="CK148" i="1" s="1"/>
  <c r="CK205" i="1"/>
  <c r="CK183" i="1" l="1"/>
  <c r="CK132" i="1"/>
  <c r="CL182" i="1" l="1"/>
  <c r="CL131" i="1" l="1"/>
  <c r="CL129" i="1"/>
  <c r="CL149" i="1"/>
  <c r="CL130" i="1" l="1"/>
  <c r="CL205" i="1"/>
  <c r="CL142" i="1"/>
  <c r="CL148" i="1" s="1"/>
  <c r="CL132" i="1" l="1"/>
  <c r="CL183" i="1"/>
  <c r="CM182" i="1" l="1"/>
  <c r="CM149" i="1" l="1"/>
  <c r="CM129" i="1"/>
  <c r="CM131" i="1"/>
  <c r="CM130" i="1" l="1"/>
  <c r="CM142" i="1"/>
  <c r="CM148" i="1" s="1"/>
  <c r="CM205" i="1"/>
  <c r="CM132" i="1" l="1"/>
  <c r="CM183" i="1"/>
  <c r="CN182" i="1" l="1"/>
  <c r="CN131" i="1" l="1"/>
  <c r="CN129" i="1"/>
  <c r="CN149" i="1"/>
  <c r="CN205" i="1" l="1"/>
  <c r="CN130" i="1"/>
  <c r="CN142" i="1"/>
  <c r="CN148" i="1" s="1"/>
  <c r="CN183" i="1" l="1"/>
  <c r="CN132" i="1"/>
  <c r="CO182" i="1" l="1"/>
  <c r="CO129" i="1" l="1"/>
  <c r="CO149" i="1"/>
  <c r="CO131" i="1"/>
  <c r="CO142" i="1" l="1"/>
  <c r="CO148" i="1" s="1"/>
  <c r="CO205" i="1"/>
  <c r="CO130" i="1"/>
  <c r="CO183" i="1" l="1"/>
  <c r="CO132" i="1"/>
  <c r="CP182" i="1" l="1"/>
  <c r="CP149" i="1" l="1"/>
  <c r="CP131" i="1"/>
  <c r="CP129" i="1"/>
  <c r="CP142" i="1" l="1"/>
  <c r="CP148" i="1" s="1"/>
  <c r="CP130" i="1"/>
  <c r="CP205" i="1"/>
  <c r="CP183" i="1" l="1"/>
  <c r="CP132" i="1"/>
  <c r="CQ182" i="1" l="1"/>
  <c r="CQ131" i="1" l="1"/>
  <c r="CQ129" i="1"/>
  <c r="CQ149" i="1"/>
  <c r="CQ142" i="1" l="1"/>
  <c r="CQ148" i="1" s="1"/>
  <c r="CQ130" i="1"/>
  <c r="CQ205" i="1"/>
  <c r="CQ183" i="1" l="1"/>
  <c r="CQ132" i="1"/>
  <c r="CR182" i="1" l="1"/>
  <c r="CR149" i="1" l="1"/>
  <c r="CR129" i="1"/>
  <c r="CR131" i="1"/>
  <c r="CR142" i="1" l="1"/>
  <c r="CR148" i="1" s="1"/>
  <c r="CR205" i="1"/>
  <c r="CR130" i="1"/>
  <c r="CR183" i="1" l="1"/>
  <c r="CR132" i="1"/>
  <c r="CS182" i="1" l="1"/>
  <c r="CS131" i="1" l="1"/>
  <c r="CS129" i="1"/>
  <c r="CS149" i="1"/>
  <c r="CS130" i="1" l="1"/>
  <c r="CS205" i="1"/>
  <c r="CS142" i="1"/>
  <c r="CS148" i="1" s="1"/>
  <c r="CS132" i="1" l="1"/>
  <c r="CS183" i="1"/>
  <c r="CT182" i="1" l="1"/>
  <c r="CT131" i="1" l="1"/>
  <c r="CT149" i="1"/>
  <c r="CT129" i="1"/>
  <c r="CT130" i="1" l="1"/>
  <c r="CT205" i="1"/>
  <c r="CT142" i="1"/>
  <c r="CT148" i="1" s="1"/>
  <c r="CT183" i="1" l="1"/>
  <c r="CT132" i="1"/>
  <c r="CU182" i="1" l="1"/>
  <c r="CU149" i="1" l="1"/>
  <c r="CU131" i="1"/>
  <c r="CU129" i="1"/>
  <c r="CU142" i="1" l="1"/>
  <c r="CU148" i="1" s="1"/>
  <c r="CU205" i="1"/>
  <c r="CU130" i="1"/>
  <c r="CU183" i="1" l="1"/>
  <c r="CU132" i="1"/>
  <c r="CV182" i="1" l="1"/>
  <c r="CV131" i="1" l="1"/>
  <c r="CV129" i="1"/>
  <c r="CV149" i="1"/>
  <c r="CV142" i="1" l="1"/>
  <c r="CV148" i="1" s="1"/>
  <c r="CV205" i="1"/>
  <c r="CV130" i="1"/>
  <c r="CV183" i="1" l="1"/>
  <c r="CV132" i="1"/>
  <c r="CW182" i="1" l="1"/>
  <c r="CW149" i="1" l="1"/>
  <c r="CW129" i="1"/>
  <c r="CW131" i="1"/>
  <c r="CW142" i="1" l="1"/>
  <c r="CW148" i="1" s="1"/>
  <c r="CW130" i="1"/>
  <c r="CW205" i="1"/>
  <c r="CW183" i="1" l="1"/>
  <c r="CW132" i="1"/>
  <c r="CX182" i="1" l="1"/>
  <c r="CX149" i="1" l="1"/>
  <c r="CX129" i="1"/>
  <c r="CX131" i="1"/>
  <c r="CX205" i="1" l="1"/>
  <c r="CX130" i="1"/>
  <c r="CX142" i="1"/>
  <c r="CX148" i="1" s="1"/>
  <c r="CX183" i="1" l="1"/>
  <c r="CX132" i="1"/>
  <c r="CY182" i="1" l="1"/>
  <c r="CY129" i="1" l="1"/>
  <c r="CY149" i="1"/>
  <c r="CY131" i="1"/>
  <c r="CY205" i="1" l="1"/>
  <c r="CY142" i="1"/>
  <c r="CY148" i="1" s="1"/>
  <c r="CY130" i="1"/>
  <c r="CY183" i="1" l="1"/>
  <c r="CY1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tc={735C9239-FB8A-4B36-9D20-C68BC4D2B976}</author>
    <author>tc={701A54C3-1B46-4893-BC62-B2EFF266C055}</author>
    <author>tc={7B363865-6F1A-4F5B-82C0-37EDEDBA789D}</author>
  </authors>
  <commentList>
    <comment ref="K80" authorId="0" shapeId="0" xr:uid="{735C9239-FB8A-4B36-9D20-C68BC4D2B976}">
      <text>
        <t>[Threaded comment]
Your version of Excel allows you to read this threaded comment; however, any edits to it will get removed if the file is opened in a newer version of Excel. Learn more: https://go.microsoft.com/fwlink/?linkid=870924
Comment:
    Tax Advice JMM Group LLC</t>
      </text>
    </comment>
    <comment ref="L80" authorId="1" shapeId="0" xr:uid="{701A54C3-1B46-4893-BC62-B2EFF266C055}">
      <text>
        <t>[Threaded comment]
Your version of Excel allows you to read this threaded comment; however, any edits to it will get removed if the file is opened in a newer version of Excel. Learn more: https://go.microsoft.com/fwlink/?linkid=870924
Comment:
    Offboarding JMM Group LLC</t>
      </text>
    </comment>
    <comment ref="W173" authorId="2" shapeId="0" xr:uid="{7B363865-6F1A-4F5B-82C0-37EDEDBA789D}">
      <text>
        <t>[Threaded comment]
Your version of Excel allows you to read this threaded comment; however, any edits to it will get removed if the file is opened in a newer version of Excel. Learn more: https://go.microsoft.com/fwlink/?linkid=870924
Comment:
    $400 Owner Contribution</t>
      </text>
    </comment>
  </commentList>
</comments>
</file>

<file path=xl/sharedStrings.xml><?xml version="1.0" encoding="utf-8"?>
<sst xmlns="http://schemas.openxmlformats.org/spreadsheetml/2006/main" count="1256" uniqueCount="481">
  <si>
    <t>Total</t>
  </si>
  <si>
    <t>Income</t>
  </si>
  <si>
    <t>Total Income</t>
  </si>
  <si>
    <t>Gross Profit</t>
  </si>
  <si>
    <t>Expenses</t>
  </si>
  <si>
    <t>Total Expenses</t>
  </si>
  <si>
    <t>Net Operating Income</t>
  </si>
  <si>
    <t xml:space="preserve">   Interest Income</t>
  </si>
  <si>
    <t>Total Other Income</t>
  </si>
  <si>
    <t>Net Other Income</t>
  </si>
  <si>
    <t>Net Income</t>
  </si>
  <si>
    <t>ASSETS</t>
  </si>
  <si>
    <t xml:space="preserve">   Current Assets</t>
  </si>
  <si>
    <t xml:space="preserve">      Bank Accounts</t>
  </si>
  <si>
    <t xml:space="preserve">      Total Bank Accounts</t>
  </si>
  <si>
    <t xml:space="preserve">      Accounts Receivable</t>
  </si>
  <si>
    <t xml:space="preserve">         20100 Accounts Receivable</t>
  </si>
  <si>
    <t xml:space="preserve">      Total Accounts Receivable</t>
  </si>
  <si>
    <t xml:space="preserve">   Total Current Assets</t>
  </si>
  <si>
    <t>TOTAL ASSETS</t>
  </si>
  <si>
    <t>LIABILITIES AND EQUITY</t>
  </si>
  <si>
    <t xml:space="preserve">   Liabilities</t>
  </si>
  <si>
    <t xml:space="preserve">   Total Liabilities</t>
  </si>
  <si>
    <t xml:space="preserve">   Equity</t>
  </si>
  <si>
    <t xml:space="preserve">      40300 Retained Earnings</t>
  </si>
  <si>
    <t xml:space="preserve">      Net Income</t>
  </si>
  <si>
    <t xml:space="preserve">   Total Equity</t>
  </si>
  <si>
    <t>TOTAL LIABILITIES AND EQUITY</t>
  </si>
  <si>
    <t>Cash Flow From Operations</t>
  </si>
  <si>
    <t>Change in AR</t>
  </si>
  <si>
    <t>Change in Other Assets/Liabilities</t>
  </si>
  <si>
    <t>Change in Equity</t>
  </si>
  <si>
    <t>Cash Flow From Financing</t>
  </si>
  <si>
    <t>Net change in Cash Flow for the Period</t>
  </si>
  <si>
    <t>Beginning Balance</t>
  </si>
  <si>
    <t>Ending Balance</t>
  </si>
  <si>
    <t>Check</t>
  </si>
  <si>
    <t>Holidays</t>
  </si>
  <si>
    <t>New Years</t>
  </si>
  <si>
    <t>MLK</t>
  </si>
  <si>
    <t>Presidents Day</t>
  </si>
  <si>
    <t>Memorial Day</t>
  </si>
  <si>
    <t>Labor Day</t>
  </si>
  <si>
    <t>4th of July</t>
  </si>
  <si>
    <t>Thanksgiving</t>
  </si>
  <si>
    <t>Black Friday</t>
  </si>
  <si>
    <t>Christmas Eve</t>
  </si>
  <si>
    <t>Christmas</t>
  </si>
  <si>
    <t>Service Income</t>
  </si>
  <si>
    <t>Billing Days</t>
  </si>
  <si>
    <t>Hours / Day</t>
  </si>
  <si>
    <t>Total Bill Hours</t>
  </si>
  <si>
    <t>Realized / Effective Bill Rate</t>
  </si>
  <si>
    <t>Utilization %</t>
  </si>
  <si>
    <t>Student</t>
  </si>
  <si>
    <t>Date</t>
  </si>
  <si>
    <t>Hours</t>
  </si>
  <si>
    <t>Rate ($/hr)</t>
  </si>
  <si>
    <t>Coin</t>
  </si>
  <si>
    <t>Billed?</t>
  </si>
  <si>
    <t>Received payment?</t>
  </si>
  <si>
    <t>Topic</t>
  </si>
  <si>
    <t>Tip?</t>
  </si>
  <si>
    <t>Paid via invoice?</t>
  </si>
  <si>
    <t>Totals</t>
  </si>
  <si>
    <t>Abby Owen</t>
  </si>
  <si>
    <t>Yes</t>
  </si>
  <si>
    <t>Math (general homework)</t>
  </si>
  <si>
    <t>No</t>
  </si>
  <si>
    <t>BALANCED</t>
  </si>
  <si>
    <t>Algebra 2</t>
  </si>
  <si>
    <t>YES</t>
  </si>
  <si>
    <t>Emergency Math Lab</t>
  </si>
  <si>
    <t>Logarithmic Functions Review</t>
  </si>
  <si>
    <t>Precalc - Exponentials and Logs</t>
  </si>
  <si>
    <t>Addison O'Connor</t>
  </si>
  <si>
    <t>Choreography Review</t>
  </si>
  <si>
    <t>Caroline Frey</t>
  </si>
  <si>
    <t>TN and CoC Essay Supplement Finalization</t>
  </si>
  <si>
    <t>No - Venmo b/c tip; sent to personal account but transferred accordingly (sent to Eric and Eric venmo'd business acc)</t>
  </si>
  <si>
    <t>Bama Honors Appliation</t>
  </si>
  <si>
    <t>No - venmo b/c tip</t>
  </si>
  <si>
    <t>Claire Cecotti</t>
  </si>
  <si>
    <t>SAT Math, Piecewise Functions Test</t>
  </si>
  <si>
    <t>Elle Mishler</t>
  </si>
  <si>
    <t>Algebra 1</t>
  </si>
  <si>
    <t>Algebra 1 Review</t>
  </si>
  <si>
    <t>Gabby Bagot</t>
  </si>
  <si>
    <t>*Sujay 21 Oct, 23 Oct, 29 Oct, and 30 Oct were all billed together.</t>
  </si>
  <si>
    <t>Julia Cecotti</t>
  </si>
  <si>
    <t>Precalc - piecewise functions</t>
  </si>
  <si>
    <t>Limits and Discontinuity</t>
  </si>
  <si>
    <t>Kathryn Oakford</t>
  </si>
  <si>
    <t>Business Calculus</t>
  </si>
  <si>
    <t>Kaylie Thompson</t>
  </si>
  <si>
    <t>Common App Finalizaiton</t>
  </si>
  <si>
    <t>Maddie Wilson</t>
  </si>
  <si>
    <t>ACT Math</t>
  </si>
  <si>
    <t>No - received via PayPal and Transferred</t>
  </si>
  <si>
    <t>Maddox Rogers</t>
  </si>
  <si>
    <t>College Essay</t>
  </si>
  <si>
    <t>Naura Peters</t>
  </si>
  <si>
    <t>Private lesson</t>
  </si>
  <si>
    <t>Nicolette Batori</t>
  </si>
  <si>
    <t>AP Test Advice, Volunteering advice, SAT Math</t>
  </si>
  <si>
    <t>SAT Math</t>
  </si>
  <si>
    <t>Rohan Skanda</t>
  </si>
  <si>
    <t>AOS Integrated Math + Science</t>
  </si>
  <si>
    <t>Math and Physics Review</t>
  </si>
  <si>
    <t>Sienna Cormier</t>
  </si>
  <si>
    <t>Geometry</t>
  </si>
  <si>
    <t>Sophia Gonzales</t>
  </si>
  <si>
    <t>Yes (folded into next-day invoice)</t>
  </si>
  <si>
    <t>Physics</t>
  </si>
  <si>
    <t>Sujay Penugonda</t>
  </si>
  <si>
    <t>Supplemental Essays</t>
  </si>
  <si>
    <t>No - asked to send via Zelle. Transferred from personal to biz immediately.</t>
  </si>
  <si>
    <t>AOS Math/Science</t>
  </si>
  <si>
    <t>College Supplemental Essays</t>
  </si>
  <si>
    <t>Business Calc</t>
  </si>
  <si>
    <t>Math Practice for Quiz</t>
  </si>
  <si>
    <t>ACT Math, NHS Essay</t>
  </si>
  <si>
    <t>Mckenzie Frey</t>
  </si>
  <si>
    <t>Yes (accounted for in October w Caroline)</t>
  </si>
  <si>
    <t>PR/Project Planning</t>
  </si>
  <si>
    <t>NHS Essay</t>
  </si>
  <si>
    <t>Algebra Review/SAT Math</t>
  </si>
  <si>
    <t>Sam Cormier</t>
  </si>
  <si>
    <t>Adderal form</t>
  </si>
  <si>
    <t>SAT/ACT overview, college talk/prep</t>
  </si>
  <si>
    <t>ACT Science</t>
  </si>
  <si>
    <t>Essay</t>
  </si>
  <si>
    <t>ACT Math, college essay</t>
  </si>
  <si>
    <t>Matthew Aasen</t>
  </si>
  <si>
    <t>2nd read common app</t>
  </si>
  <si>
    <t>Row Labels</t>
  </si>
  <si>
    <t>Grand Total</t>
  </si>
  <si>
    <t>Sum of Hours</t>
  </si>
  <si>
    <t>Sum of Coin</t>
  </si>
  <si>
    <t>DATE</t>
  </si>
  <si>
    <t>TIME</t>
  </si>
  <si>
    <t>MONEY</t>
  </si>
  <si>
    <t>TOTAL EARNINGS FOR THIS PD:</t>
  </si>
  <si>
    <t>Paying through ESTINSTITUTE venmo. Should get tax forms from them.</t>
  </si>
  <si>
    <t>Made xfer of total - venmo tax removal to ensure everything would be viewable on NFCU</t>
  </si>
  <si>
    <t>BILLED</t>
  </si>
  <si>
    <t>TIP</t>
  </si>
  <si>
    <t>BALANCE</t>
  </si>
  <si>
    <t>River Hours</t>
  </si>
  <si>
    <t>AR Days</t>
  </si>
  <si>
    <t>Gross Margin</t>
  </si>
  <si>
    <t>GM %</t>
  </si>
  <si>
    <t>Operating Expenses</t>
  </si>
  <si>
    <t>Net Operating Income (EBITDA)</t>
  </si>
  <si>
    <t>EBITDA %</t>
  </si>
  <si>
    <t>Other Income / (Expense)</t>
  </si>
  <si>
    <t>NI %</t>
  </si>
  <si>
    <t>Operating Cash</t>
  </si>
  <si>
    <t>Cash Inflow (Outflow)</t>
  </si>
  <si>
    <t>Misc.</t>
  </si>
  <si>
    <t>Operating Expense</t>
  </si>
  <si>
    <t>Misc</t>
  </si>
  <si>
    <t>Coverage</t>
  </si>
  <si>
    <t>Properties of logs and exponents; APERT</t>
  </si>
  <si>
    <t>Brayden Wulff</t>
  </si>
  <si>
    <t>Math Analysis</t>
  </si>
  <si>
    <t>QBA</t>
  </si>
  <si>
    <t>Algebra 1 - Absolute Value Functions</t>
  </si>
  <si>
    <t>Algebra 1 - Graphing, Domain, and Range</t>
  </si>
  <si>
    <t>Emma Thacker</t>
  </si>
  <si>
    <t>Algebra 2 Trig</t>
  </si>
  <si>
    <t>Precalc - rational functions, domain/range, holes, asymptotes, graphing, factoring</t>
  </si>
  <si>
    <t>Business Calc (College)</t>
  </si>
  <si>
    <t>Dance</t>
  </si>
  <si>
    <t>SAT Math (Calculator Section)</t>
  </si>
  <si>
    <t>Trig Proofs</t>
  </si>
  <si>
    <t>SAT English</t>
  </si>
  <si>
    <t>SAT Grammar</t>
  </si>
  <si>
    <t>* Billed with 27 Nov invoice</t>
  </si>
  <si>
    <t>SAT Reading Comprehension</t>
  </si>
  <si>
    <t>Difference Quotient, pre-calc</t>
  </si>
  <si>
    <t>AOS Integrated Math and Science</t>
  </si>
  <si>
    <t>Physics - Position and Veloicty</t>
  </si>
  <si>
    <t>Chemistry</t>
  </si>
  <si>
    <t>Physics - Angles, Motion</t>
  </si>
  <si>
    <t>MONTH GROSS</t>
  </si>
  <si>
    <t>***REMAINING BALANCE***</t>
  </si>
  <si>
    <t xml:space="preserve">   61000 Owner Guarenteed Payments</t>
  </si>
  <si>
    <t>Owner Guarenteed Payments</t>
  </si>
  <si>
    <t>General &amp; Admintrative Expenses</t>
  </si>
  <si>
    <t>Total G&amp;A Expenses</t>
  </si>
  <si>
    <t>Peak</t>
  </si>
  <si>
    <t>Trough</t>
  </si>
  <si>
    <t>Shoulder</t>
  </si>
  <si>
    <t>Asynchronous</t>
  </si>
  <si>
    <t>Honors College Essays</t>
  </si>
  <si>
    <t>Venmo for Tip</t>
  </si>
  <si>
    <t>John Surles</t>
  </si>
  <si>
    <t>Advanced Functions - Fundamental Therem of Algebra, Conjugate Theorem</t>
  </si>
  <si>
    <t>Leyla Aggarwal</t>
  </si>
  <si>
    <t>Dance Private</t>
  </si>
  <si>
    <t>Yes (billed with 11-Dec invoice)</t>
  </si>
  <si>
    <t>Physics - Centripetal force and circular motion</t>
  </si>
  <si>
    <t>Physics - Energy</t>
  </si>
  <si>
    <t>YOY Compounded Growth %</t>
  </si>
  <si>
    <t xml:space="preserve">   Other Current Assets</t>
  </si>
  <si>
    <t xml:space="preserve">   Total Other Current Assets</t>
  </si>
  <si>
    <t xml:space="preserve">         Undeposited Funds</t>
  </si>
  <si>
    <t>Actual</t>
  </si>
  <si>
    <t>Variance</t>
  </si>
  <si>
    <t>Implied Tenure</t>
  </si>
  <si>
    <t>Average Revenue</t>
  </si>
  <si>
    <t>Lifetime Revenue</t>
  </si>
  <si>
    <t>LTV/CAC</t>
  </si>
  <si>
    <t>Payback</t>
  </si>
  <si>
    <t>T6M Avg Monthly Attrition</t>
  </si>
  <si>
    <t>Forecast</t>
  </si>
  <si>
    <t>Name</t>
  </si>
  <si>
    <t>Position</t>
  </si>
  <si>
    <t>Hourly Rate</t>
  </si>
  <si>
    <t>Cheri Est</t>
  </si>
  <si>
    <t>NOI %</t>
  </si>
  <si>
    <t>Subsititute Tutor</t>
  </si>
  <si>
    <t>Q1 2024</t>
  </si>
  <si>
    <t>Q2 2024</t>
  </si>
  <si>
    <t>Q3 2024</t>
  </si>
  <si>
    <t>Q4 2024</t>
  </si>
  <si>
    <t>Audit Service</t>
  </si>
  <si>
    <t>Price</t>
  </si>
  <si>
    <t>Systems Implementation</t>
  </si>
  <si>
    <t>Program Development</t>
  </si>
  <si>
    <t>Services</t>
  </si>
  <si>
    <t>Education</t>
  </si>
  <si>
    <t>Handouts</t>
  </si>
  <si>
    <t>Audit SOW #2</t>
  </si>
  <si>
    <t>Audit SOW #3</t>
  </si>
  <si>
    <t>Audit SOW #4</t>
  </si>
  <si>
    <t>Audit SOW #5</t>
  </si>
  <si>
    <t>Audit SOW #6</t>
  </si>
  <si>
    <t>Audit SOW #7</t>
  </si>
  <si>
    <t>Audit SOW #8</t>
  </si>
  <si>
    <t>Audit SOW #9</t>
  </si>
  <si>
    <t>Audit SOW #10</t>
  </si>
  <si>
    <t>Audit SOW #11</t>
  </si>
  <si>
    <t>Audit SOW #12</t>
  </si>
  <si>
    <t>Audit SOW #13</t>
  </si>
  <si>
    <t>Audit SOW #14</t>
  </si>
  <si>
    <t>Audit SOW #15</t>
  </si>
  <si>
    <t>Audit SOW #16</t>
  </si>
  <si>
    <t>Audit SOW #17</t>
  </si>
  <si>
    <t>Audit SOW #18</t>
  </si>
  <si>
    <t>Audit SOW #19</t>
  </si>
  <si>
    <t>Audit SOW #20</t>
  </si>
  <si>
    <t>Audit SOW #21</t>
  </si>
  <si>
    <t>Audit SOW #22</t>
  </si>
  <si>
    <t>Audit SOW #23</t>
  </si>
  <si>
    <t>Audit SOW #24</t>
  </si>
  <si>
    <t>Audit SOW #25</t>
  </si>
  <si>
    <t>Audit SOW #26</t>
  </si>
  <si>
    <t>Audit SOW #27</t>
  </si>
  <si>
    <t>Audit Relief</t>
  </si>
  <si>
    <t>Systems Implementation Relief</t>
  </si>
  <si>
    <t>Systems Implementation SOW #2</t>
  </si>
  <si>
    <t>Systems Implementation SOW #3</t>
  </si>
  <si>
    <t>Systems Implementation SOW #4</t>
  </si>
  <si>
    <t>Systems Implementation SOW #5</t>
  </si>
  <si>
    <t>Systems Implementation SOW #6</t>
  </si>
  <si>
    <t>Systems Implementation SOW #7</t>
  </si>
  <si>
    <t>Systems Implementation SOW #8</t>
  </si>
  <si>
    <t>Systems Implementation SOW #9</t>
  </si>
  <si>
    <t>Systems Implementation SOW #10</t>
  </si>
  <si>
    <t>Systems Implementation SOW #11</t>
  </si>
  <si>
    <t>Systems Implementation SOW #12</t>
  </si>
  <si>
    <t>Systems Implementation SOW #13</t>
  </si>
  <si>
    <t>Systems Implementation SOW #14</t>
  </si>
  <si>
    <t>Systems Implementation SOW #15</t>
  </si>
  <si>
    <t>Systems Implementation SOW #16</t>
  </si>
  <si>
    <t>Systems Implementation SOW #17</t>
  </si>
  <si>
    <t>Systems Implementation SOW #18</t>
  </si>
  <si>
    <t>Systems Implementation SOW #19</t>
  </si>
  <si>
    <t>Systems Implementation SOW #20</t>
  </si>
  <si>
    <t>Systems Implementation SOW #21</t>
  </si>
  <si>
    <t>Systems Implementation SOW #22</t>
  </si>
  <si>
    <t>Systems Implementation SOW #23</t>
  </si>
  <si>
    <t>Systems Implementation SOW #24</t>
  </si>
  <si>
    <t>Systems Implementation SOW #25</t>
  </si>
  <si>
    <t>Systems Implementation SOW #26</t>
  </si>
  <si>
    <t>Systems Implementation SOW #27</t>
  </si>
  <si>
    <t>Program Development Relief</t>
  </si>
  <si>
    <t>Program Development SOW #2</t>
  </si>
  <si>
    <t>Program Development SOW #3</t>
  </si>
  <si>
    <t>Program Development SOW #4</t>
  </si>
  <si>
    <t>Program Development SOW #5</t>
  </si>
  <si>
    <t>Program Development SOW #6</t>
  </si>
  <si>
    <t>Program Development SOW #7</t>
  </si>
  <si>
    <t>Program Development SOW #8</t>
  </si>
  <si>
    <t>Program Development SOW #9</t>
  </si>
  <si>
    <t>Program Development SOW #10</t>
  </si>
  <si>
    <t>Program Development SOW #11</t>
  </si>
  <si>
    <t>Program Development SOW #12</t>
  </si>
  <si>
    <t>Program Development SOW #13</t>
  </si>
  <si>
    <t>Program Development SOW #14</t>
  </si>
  <si>
    <t>Program Development SOW #15</t>
  </si>
  <si>
    <t>Program Development SOW #16</t>
  </si>
  <si>
    <t>Program Development SOW #17</t>
  </si>
  <si>
    <t>Program Development SOW #18</t>
  </si>
  <si>
    <t>Program Development SOW #19</t>
  </si>
  <si>
    <t>Program Development SOW #20</t>
  </si>
  <si>
    <t>Program Development SOW #21</t>
  </si>
  <si>
    <t>Program Development SOW #22</t>
  </si>
  <si>
    <t>Program Development SOW #23</t>
  </si>
  <si>
    <t>Program Development SOW #24</t>
  </si>
  <si>
    <t>Program Development SOW #25</t>
  </si>
  <si>
    <t>Program Development SOW #26</t>
  </si>
  <si>
    <t>Program Development SOW #27</t>
  </si>
  <si>
    <t>Relief Period (Project estimated time of completion)</t>
  </si>
  <si>
    <t># of Clients</t>
  </si>
  <si>
    <t>Audit Service Additions</t>
  </si>
  <si>
    <t>Systems Implementation Service Additions</t>
  </si>
  <si>
    <t>Program Development Service Additions</t>
  </si>
  <si>
    <t>Audit Service Subtractions</t>
  </si>
  <si>
    <t>Systems Implementation Service Subtractions</t>
  </si>
  <si>
    <t>Program Development Service Subtractions</t>
  </si>
  <si>
    <t>Hours / Day / Client</t>
  </si>
  <si>
    <t>Total Client Drops</t>
  </si>
  <si>
    <t xml:space="preserve">   70000 Miscellaneous</t>
  </si>
  <si>
    <t># of Bookings</t>
  </si>
  <si>
    <t>Net New Clients</t>
  </si>
  <si>
    <t>Deferred Consulting Services Revenue</t>
  </si>
  <si>
    <t>2024 Overview</t>
  </si>
  <si>
    <t>Identified Leads</t>
  </si>
  <si>
    <t>Trial</t>
  </si>
  <si>
    <t>Proposal</t>
  </si>
  <si>
    <t>Decision</t>
  </si>
  <si>
    <t>Total Adjusted Market</t>
  </si>
  <si>
    <t>Total Client Additions</t>
  </si>
  <si>
    <t>Inclusive Product Design</t>
  </si>
  <si>
    <t>Education/Teaching</t>
  </si>
  <si>
    <t>Cash Burn</t>
  </si>
  <si>
    <t>Total Credit Cards</t>
  </si>
  <si>
    <t>Quarterly Overview</t>
  </si>
  <si>
    <t>Contract Hit Rate</t>
  </si>
  <si>
    <t>NOI%</t>
  </si>
  <si>
    <t>Meals and Entertainment</t>
  </si>
  <si>
    <t>Events</t>
  </si>
  <si>
    <t>Variance (Budget)</t>
  </si>
  <si>
    <t>Variance (Forecast)</t>
  </si>
  <si>
    <t>Contract Hits</t>
  </si>
  <si>
    <t>Adjusted Cash Balance (Business)</t>
  </si>
  <si>
    <t xml:space="preserve">      Unrealized Gains/Losses</t>
  </si>
  <si>
    <t>Adjusted Liquid Cash Balance (net Investment Act)</t>
  </si>
  <si>
    <t>Accounts Payable</t>
  </si>
  <si>
    <t>Total Accounts Payable</t>
  </si>
  <si>
    <t>Credit Cards</t>
  </si>
  <si>
    <t>Operating Cash Burn</t>
  </si>
  <si>
    <t>Owner Personal Burden</t>
  </si>
  <si>
    <t>Operating Cash Runway</t>
  </si>
  <si>
    <t># of Active Clients</t>
  </si>
  <si>
    <t>MRR/Client</t>
  </si>
  <si>
    <t>Operating Cash Runway - Burn Rate</t>
  </si>
  <si>
    <t>Cash Runway - Owner Burn Rate</t>
  </si>
  <si>
    <t>Total Cash Inflow (Outflow)</t>
  </si>
  <si>
    <t>Owner Cash Runway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</si>
  <si>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</si>
  <si>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</si>
  <si>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</si>
  <si>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</si>
  <si>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</si>
  <si>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</si>
  <si>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</si>
  <si>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</si>
  <si>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</si>
  <si>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</si>
  <si>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</si>
  <si>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</si>
  <si>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Office Supplies</t>
  </si>
  <si>
    <t>Software/Apps</t>
  </si>
  <si>
    <t>Travel</t>
  </si>
  <si>
    <t>Business Licenses</t>
  </si>
  <si>
    <t>Legal &amp; Accounting Services</t>
  </si>
  <si>
    <t>Memberships &amp; Subscriptions</t>
  </si>
  <si>
    <t xml:space="preserve">            Citi®/AAdvantage® Platinum Select® World Elite Mastercard® (6838) - 4</t>
  </si>
  <si>
    <t>Total Nonbillable Hours</t>
  </si>
  <si>
    <t>Budget</t>
  </si>
  <si>
    <t>Cash Distributions (Contribution)</t>
  </si>
  <si>
    <t>Systems Audit Service</t>
  </si>
  <si>
    <t>Donations</t>
  </si>
  <si>
    <t>Total Hours</t>
  </si>
  <si>
    <t>Productivity Utilization</t>
  </si>
  <si>
    <t>Lost Revenue (Time Based)</t>
  </si>
  <si>
    <t>Net Operating Income%</t>
  </si>
  <si>
    <t xml:space="preserve">         10900 Personal Checking - 2803</t>
  </si>
  <si>
    <t xml:space="preserve">         10910 Growth - 2838</t>
  </si>
  <si>
    <t xml:space="preserve">         10920 Reserve - 2811</t>
  </si>
  <si>
    <t xml:space="preserve">         10930 Individual - 7616</t>
  </si>
  <si>
    <t xml:space="preserve">         11100 (ARCHIVED) Individual Investment Account - 8263</t>
  </si>
  <si>
    <t>Cash as a % of Total Assets</t>
  </si>
  <si>
    <t>Owner Draw Potential</t>
  </si>
  <si>
    <t>Owner Accumulated Draws</t>
  </si>
  <si>
    <t>Operating Cash Balance</t>
  </si>
  <si>
    <t>Liquid Cash Balance</t>
  </si>
  <si>
    <t>Cash Balance</t>
  </si>
  <si>
    <t>Owner Draws</t>
  </si>
  <si>
    <t>Sales &amp; Marketing Expenses</t>
  </si>
  <si>
    <t>T6M CAC</t>
  </si>
  <si>
    <t>T6M LTV</t>
  </si>
  <si>
    <t>Business Assets</t>
  </si>
  <si>
    <t>CC Days</t>
  </si>
  <si>
    <t>Handouts Additions (Drops)</t>
  </si>
  <si>
    <t>Education Additions (Drops)</t>
  </si>
  <si>
    <t xml:space="preserve">   Design income</t>
  </si>
  <si>
    <t xml:space="preserve">   Discounts given</t>
  </si>
  <si>
    <t xml:space="preserve">   Landscaping Services</t>
  </si>
  <si>
    <t xml:space="preserve">      Job Materials</t>
  </si>
  <si>
    <t xml:space="preserve">         Fountains and Garden Lighting</t>
  </si>
  <si>
    <t xml:space="preserve">         Plants and Soil</t>
  </si>
  <si>
    <t xml:space="preserve">         Sprinklers and Drip Systems</t>
  </si>
  <si>
    <t xml:space="preserve">      Total Job Materials</t>
  </si>
  <si>
    <t xml:space="preserve">      Labor</t>
  </si>
  <si>
    <t xml:space="preserve">         Installation</t>
  </si>
  <si>
    <t xml:space="preserve">         Maintenance and Repair</t>
  </si>
  <si>
    <t xml:space="preserve">      Total Labor</t>
  </si>
  <si>
    <t xml:space="preserve">   Total Landscaping Services</t>
  </si>
  <si>
    <t xml:space="preserve">   Pest Control Services</t>
  </si>
  <si>
    <t xml:space="preserve">   Sales of Product Income</t>
  </si>
  <si>
    <t xml:space="preserve">   Services</t>
  </si>
  <si>
    <t xml:space="preserve">   Total Income</t>
  </si>
  <si>
    <t>Cost of Goods Sold</t>
  </si>
  <si>
    <t xml:space="preserve">   Cost of Goods Sold</t>
  </si>
  <si>
    <t>Total Cost of Goods Sold</t>
  </si>
  <si>
    <t>COGS as a % of Revenue</t>
  </si>
  <si>
    <t>COGS</t>
  </si>
  <si>
    <t xml:space="preserve">   Advertising</t>
  </si>
  <si>
    <t xml:space="preserve">   Automobile</t>
  </si>
  <si>
    <t xml:space="preserve">      Fuel</t>
  </si>
  <si>
    <t xml:space="preserve">   Total Automobile</t>
  </si>
  <si>
    <t xml:space="preserve">   Equipment Rental</t>
  </si>
  <si>
    <t xml:space="preserve">   Insurance</t>
  </si>
  <si>
    <t xml:space="preserve">   Job Expenses</t>
  </si>
  <si>
    <t xml:space="preserve">         Decks and Patios</t>
  </si>
  <si>
    <t xml:space="preserve">   Total Job Expenses</t>
  </si>
  <si>
    <t xml:space="preserve">   Legal &amp; Professional Fees</t>
  </si>
  <si>
    <t xml:space="preserve">      Accounting</t>
  </si>
  <si>
    <t xml:space="preserve">      Bookkeeper</t>
  </si>
  <si>
    <t xml:space="preserve">      Lawyer</t>
  </si>
  <si>
    <t xml:space="preserve">   Total Legal &amp; Professional Fees</t>
  </si>
  <si>
    <t xml:space="preserve">   Maintenance and Repair</t>
  </si>
  <si>
    <t xml:space="preserve">      Equipment Repairs</t>
  </si>
  <si>
    <t xml:space="preserve">   Total Maintenance and Repair</t>
  </si>
  <si>
    <t xml:space="preserve">   Meals and Entertainment</t>
  </si>
  <si>
    <t xml:space="preserve">   Office Expenses</t>
  </si>
  <si>
    <t xml:space="preserve">   Rent or Lease</t>
  </si>
  <si>
    <t xml:space="preserve">   Utilities</t>
  </si>
  <si>
    <t xml:space="preserve">      Gas and Electric</t>
  </si>
  <si>
    <t xml:space="preserve">      Telephone</t>
  </si>
  <si>
    <t xml:space="preserve">   Total Utilities</t>
  </si>
  <si>
    <t xml:space="preserve">   Miscellaneous</t>
  </si>
  <si>
    <t>Other Expenses</t>
  </si>
  <si>
    <t>Total Other Expenses</t>
  </si>
  <si>
    <t xml:space="preserve">         Inventory Asset</t>
  </si>
  <si>
    <t xml:space="preserve">         Checking</t>
  </si>
  <si>
    <t xml:space="preserve">         Savings</t>
  </si>
  <si>
    <t xml:space="preserve">   Fixed Assets</t>
  </si>
  <si>
    <t xml:space="preserve">      Truck</t>
  </si>
  <si>
    <t xml:space="preserve">         Original Cost</t>
  </si>
  <si>
    <t xml:space="preserve">      Total Truck</t>
  </si>
  <si>
    <t xml:space="preserve">   Total Fixed Assets</t>
  </si>
  <si>
    <t xml:space="preserve">            Mastercard</t>
  </si>
  <si>
    <t xml:space="preserve">         Other Current Liabilities</t>
  </si>
  <si>
    <t xml:space="preserve">            Arizona Dept. of Revenue Payable</t>
  </si>
  <si>
    <t xml:space="preserve">            Board of Equalization Payable</t>
  </si>
  <si>
    <t xml:space="preserve">            Loan Payable</t>
  </si>
  <si>
    <t xml:space="preserve">         Total Other Current Liabilities</t>
  </si>
  <si>
    <t xml:space="preserve">      Total Current Liabilities</t>
  </si>
  <si>
    <t xml:space="preserve">      Long-Term Liabilities</t>
  </si>
  <si>
    <t xml:space="preserve">         Notes Payable</t>
  </si>
  <si>
    <t xml:space="preserve">      Total Long-Term Liabilities</t>
  </si>
  <si>
    <t>Change in Fixed Assets</t>
  </si>
  <si>
    <t>Cash Flow From Investing</t>
  </si>
  <si>
    <t xml:space="preserve">      Opening Balance Equity</t>
  </si>
  <si>
    <t xml:space="preserve">      Retained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</si>
</sst>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\ _€"/>
    <numFmt numFmtId="165" formatCode="&quot;$&quot;* #,##0.00\ _€"/>
    <numFmt numFmtId="166" formatCode="m/d/yyyy;@"/>
    <numFmt numFmtId="167" formatCode="_(* #,##0_);_(* \(#,##0\);_(* &quot;-&quot;??_);_(@_)"/>
    <numFmt numFmtId="168" formatCode="_(#,##0.0%_);\(#,##0.0%\);_(&quot;–&quot;_)_%;_(@_)_%"/>
    <numFmt numFmtId="169" formatCode="_(* #,##0.0_);_(* \(#,##0.0\);_(* &quot;-&quot;??_);_(@_)"/>
    <numFmt numFmtId="170" formatCode="[$-409]mmmm;@"/>
    <numFmt numFmtId="171" formatCode="[$-409]mmmm\-yy;@"/>
    <numFmt numFmtId="172" formatCode="_(&quot;$&quot;* #,##0_);_(&quot;$&quot;* \(#,##0\);_(&quot;$&quot;* &quot;-&quot;??_);_(@_)"/>
    <numFmt numFmtId="173" formatCode="_([$$]#,##0_)_%;\([$$]#,##0\)_%;_(&quot;–&quot;_)_%;_(@_)_%"/>
    <numFmt numFmtId="174" formatCode="0.0%"/>
    <numFmt numFmtId="175" formatCode="0.00000"/>
    <numFmt numFmtId="176" formatCode="0.00\ \x"/>
    <numFmt numFmtId="177" formatCode="_(* #\ ##0.00_)&quot;months&quot;;_(* #\ ##0.00_);_(* &quot;-&quot;??_);_(@_)"/>
    <numFmt numFmtId="178" formatCode="0\ &quot;months&quot;"/>
    <numFmt numFmtId="179" formatCode="[$-409]mmmm\ yyyy;@"/>
  </numFmts>
  <fonts count="59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b/>
      <sz val="8"/>
      <color indexed="8"/>
      <name val="Arial"/>
      <family val="2"/>
    </font>
    <font>
      <i/>
      <sz val="11"/>
      <color rgb="FF000000"/>
      <name val="Calibri"/>
      <family val="2"/>
      <scheme val="minor"/>
    </font>
    <font>
      <i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8"/>
      <color indexed="8"/>
      <name val="Arial"/>
      <family val="2"/>
    </font>
    <font>
      <sz val="8"/>
      <color theme="4"/>
      <name val="Arial"/>
      <family val="2"/>
    </font>
    <font>
      <b/>
      <sz val="11"/>
      <color theme="9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indexed="8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8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22"/>
      <color indexed="8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0"/>
      <color theme="4"/>
      <name val="Arial"/>
      <family val="2"/>
    </font>
    <font>
      <b/>
      <sz val="11"/>
      <color rgb="FFFF000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  <font>
      <b/>
      <sz val="10"/>
      <name val="Times New Roman"/>
      <family val="1"/>
    </font>
    <font>
      <i/>
      <sz val="10"/>
      <color rgb="FF000000"/>
      <name val="Times New Roman"/>
      <family val="1"/>
    </font>
    <font>
      <sz val="11"/>
      <color theme="0"/>
      <name val="Times New Roman"/>
      <family val="1"/>
    </font>
    <font>
      <b/>
      <sz val="10"/>
      <color theme="0"/>
      <name val="Arial"/>
      <family val="2"/>
    </font>
    <font>
      <b/>
      <sz val="8"/>
      <color indexed="8"/>
      <name val="Arial"/>
      <family val="2"/>
    </font>
    <font>
      <b/>
      <sz val="28"/>
      <color indexed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8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medium">
        <color indexed="64"/>
      </bottom>
      <diagonal/>
    </border>
    <border>
      <left style="thick">
        <color auto="1"/>
      </left>
      <right/>
      <top style="medium">
        <color indexed="64"/>
      </top>
      <bottom/>
      <diagonal/>
    </border>
    <border>
      <left style="thick">
        <color auto="1"/>
      </left>
      <right/>
      <top style="thin">
        <color indexed="64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auto="1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indexed="64"/>
      </top>
      <bottom/>
      <diagonal/>
    </border>
    <border>
      <left style="thin">
        <color auto="1"/>
      </left>
      <right style="dotted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dotted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dotted">
        <color auto="1"/>
      </left>
      <right style="dotted">
        <color auto="1"/>
      </right>
      <top/>
      <bottom style="thick">
        <color auto="1"/>
      </bottom>
      <diagonal/>
    </border>
    <border>
      <left style="dotted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thin">
        <color auto="1"/>
      </bottom>
      <diagonal/>
    </border>
    <border>
      <left style="dotted">
        <color auto="1"/>
      </left>
      <right/>
      <top style="thin">
        <color indexed="64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/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/>
      <top/>
      <bottom/>
      <diagonal/>
    </border>
    <border>
      <left style="thick">
        <color auto="1"/>
      </left>
      <right style="thick">
        <color auto="1"/>
      </right>
      <top style="medium">
        <color indexed="64"/>
      </top>
      <bottom/>
      <diagonal/>
    </border>
    <border>
      <left style="dotted">
        <color auto="1"/>
      </left>
      <right style="dotted">
        <color auto="1"/>
      </right>
      <top style="medium">
        <color indexed="64"/>
      </top>
      <bottom/>
      <diagonal/>
    </border>
    <border>
      <left style="dotted">
        <color auto="1"/>
      </left>
      <right/>
      <top style="medium">
        <color indexed="64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medium">
        <color indexed="64"/>
      </bottom>
      <diagonal/>
    </border>
    <border>
      <left style="dotted">
        <color auto="1"/>
      </left>
      <right/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dotted">
        <color auto="1"/>
      </right>
      <top style="thin">
        <color indexed="64"/>
      </top>
      <bottom style="thin">
        <color auto="1"/>
      </bottom>
      <diagonal/>
    </border>
    <border>
      <left/>
      <right style="dotted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dotted">
        <color auto="1"/>
      </right>
      <top/>
      <bottom style="thick">
        <color auto="1"/>
      </bottom>
      <diagonal/>
    </border>
    <border>
      <left/>
      <right style="dotted">
        <color auto="1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6" fillId="0" borderId="0"/>
    <xf numFmtId="0" fontId="4" fillId="0" borderId="0"/>
    <xf numFmtId="0" fontId="3" fillId="0" borderId="0"/>
    <xf numFmtId="0" fontId="2" fillId="0" borderId="0"/>
  </cellStyleXfs>
  <cellXfs count="633">
    <xf numFmtId="0" fontId="0" fillId="0" borderId="0" xfId="0"/>
    <xf numFmtId="0" fontId="5" fillId="0" borderId="0" xfId="0" applyFont="1" applyAlignment="1">
      <alignment horizontal="left" wrapText="1"/>
    </xf>
    <xf numFmtId="164" fontId="6" fillId="0" borderId="0" xfId="0" applyNumberFormat="1" applyFont="1" applyAlignment="1">
      <alignment wrapText="1"/>
    </xf>
    <xf numFmtId="0" fontId="0" fillId="0" borderId="2" xfId="0" applyBorder="1"/>
    <xf numFmtId="0" fontId="5" fillId="0" borderId="2" xfId="0" applyFont="1" applyBorder="1" applyAlignment="1">
      <alignment horizontal="left" wrapText="1"/>
    </xf>
    <xf numFmtId="0" fontId="0" fillId="0" borderId="3" xfId="0" applyBorder="1"/>
    <xf numFmtId="0" fontId="5" fillId="0" borderId="3" xfId="0" applyFont="1" applyBorder="1" applyAlignment="1">
      <alignment horizontal="left" wrapText="1"/>
    </xf>
    <xf numFmtId="0" fontId="0" fillId="0" borderId="0" xfId="0" applyAlignment="1">
      <alignment horizontal="right"/>
    </xf>
    <xf numFmtId="0" fontId="12" fillId="0" borderId="0" xfId="0" applyFont="1" applyAlignment="1">
      <alignment horizontal="right"/>
    </xf>
    <xf numFmtId="44" fontId="0" fillId="0" borderId="0" xfId="0" applyNumberFormat="1"/>
    <xf numFmtId="44" fontId="0" fillId="0" borderId="2" xfId="0" applyNumberFormat="1" applyBorder="1"/>
    <xf numFmtId="0" fontId="13" fillId="0" borderId="0" xfId="0" applyFont="1" applyAlignment="1">
      <alignment horizontal="left" wrapText="1"/>
    </xf>
    <xf numFmtId="166" fontId="9" fillId="2" borderId="0" xfId="0" applyNumberFormat="1" applyFont="1" applyFill="1" applyAlignment="1">
      <alignment horizontal="centerContinuous"/>
    </xf>
    <xf numFmtId="0" fontId="9" fillId="2" borderId="0" xfId="0" applyFont="1" applyFill="1" applyAlignment="1">
      <alignment horizontal="centerContinuous"/>
    </xf>
    <xf numFmtId="166" fontId="0" fillId="0" borderId="0" xfId="0" applyNumberFormat="1" applyAlignment="1">
      <alignment horizontal="left"/>
    </xf>
    <xf numFmtId="167" fontId="19" fillId="0" borderId="0" xfId="1" applyNumberFormat="1" applyFont="1" applyFill="1" applyBorder="1"/>
    <xf numFmtId="167" fontId="18" fillId="2" borderId="0" xfId="1" applyNumberFormat="1" applyFont="1" applyFill="1" applyBorder="1" applyAlignment="1"/>
    <xf numFmtId="167" fontId="21" fillId="0" borderId="0" xfId="1" applyNumberFormat="1" applyFont="1" applyFill="1" applyBorder="1"/>
    <xf numFmtId="167" fontId="21" fillId="2" borderId="0" xfId="1" applyNumberFormat="1" applyFont="1" applyFill="1" applyBorder="1"/>
    <xf numFmtId="43" fontId="18" fillId="0" borderId="0" xfId="1" applyFont="1" applyFill="1" applyBorder="1"/>
    <xf numFmtId="43" fontId="21" fillId="2" borderId="0" xfId="1" applyFont="1" applyFill="1" applyBorder="1"/>
    <xf numFmtId="167" fontId="18" fillId="2" borderId="0" xfId="1" applyNumberFormat="1" applyFont="1" applyFill="1" applyBorder="1"/>
    <xf numFmtId="44" fontId="18" fillId="0" borderId="0" xfId="2" applyFont="1" applyFill="1" applyBorder="1"/>
    <xf numFmtId="44" fontId="18" fillId="2" borderId="0" xfId="2" applyFont="1" applyFill="1" applyBorder="1"/>
    <xf numFmtId="0" fontId="0" fillId="4" borderId="0" xfId="0" applyFill="1"/>
    <xf numFmtId="0" fontId="8" fillId="4" borderId="0" xfId="0" applyFont="1" applyFill="1" applyAlignment="1">
      <alignment horizontal="center"/>
    </xf>
    <xf numFmtId="0" fontId="9" fillId="4" borderId="0" xfId="0" applyFont="1" applyFill="1"/>
    <xf numFmtId="0" fontId="8" fillId="4" borderId="0" xfId="0" applyFont="1" applyFill="1"/>
    <xf numFmtId="14" fontId="8" fillId="4" borderId="0" xfId="0" applyNumberFormat="1" applyFont="1" applyFill="1" applyAlignment="1">
      <alignment horizontal="center"/>
    </xf>
    <xf numFmtId="43" fontId="17" fillId="2" borderId="0" xfId="0" applyNumberFormat="1" applyFont="1" applyFill="1" applyAlignment="1">
      <alignment vertical="center"/>
    </xf>
    <xf numFmtId="0" fontId="17" fillId="2" borderId="0" xfId="0" applyFont="1" applyFill="1" applyAlignment="1">
      <alignment vertical="center"/>
    </xf>
    <xf numFmtId="43" fontId="22" fillId="2" borderId="0" xfId="0" applyNumberFormat="1" applyFont="1" applyFill="1" applyAlignment="1">
      <alignment horizontal="center" vertical="center" wrapText="1"/>
    </xf>
    <xf numFmtId="0" fontId="4" fillId="0" borderId="0" xfId="5"/>
    <xf numFmtId="0" fontId="9" fillId="0" borderId="0" xfId="5" applyFont="1"/>
    <xf numFmtId="0" fontId="4" fillId="2" borderId="0" xfId="5" applyFill="1"/>
    <xf numFmtId="16" fontId="4" fillId="2" borderId="0" xfId="5" applyNumberFormat="1" applyFill="1"/>
    <xf numFmtId="0" fontId="4" fillId="5" borderId="0" xfId="5" applyFill="1"/>
    <xf numFmtId="16" fontId="4" fillId="0" borderId="0" xfId="5" applyNumberFormat="1"/>
    <xf numFmtId="0" fontId="4" fillId="6" borderId="0" xfId="5" applyFill="1"/>
    <xf numFmtId="16" fontId="4" fillId="6" borderId="0" xfId="5" applyNumberFormat="1" applyFill="1"/>
    <xf numFmtId="0" fontId="4" fillId="7" borderId="0" xfId="5" applyFill="1"/>
    <xf numFmtId="14" fontId="4" fillId="7" borderId="0" xfId="5" applyNumberFormat="1" applyFill="1"/>
    <xf numFmtId="0" fontId="0" fillId="0" borderId="0" xfId="0" pivotButton="1"/>
    <xf numFmtId="0" fontId="0" fillId="0" borderId="0" xfId="0" applyAlignment="1">
      <alignment horizontal="left"/>
    </xf>
    <xf numFmtId="167" fontId="20" fillId="3" borderId="0" xfId="1" applyNumberFormat="1" applyFont="1" applyFill="1" applyBorder="1"/>
    <xf numFmtId="167" fontId="4" fillId="0" borderId="0" xfId="1" applyNumberFormat="1" applyFont="1" applyFill="1" applyBorder="1"/>
    <xf numFmtId="165" fontId="5" fillId="0" borderId="0" xfId="0" applyNumberFormat="1" applyFont="1" applyAlignment="1">
      <alignment horizontal="right" wrapText="1"/>
    </xf>
    <xf numFmtId="44" fontId="11" fillId="0" borderId="3" xfId="0" applyNumberFormat="1" applyFont="1" applyBorder="1"/>
    <xf numFmtId="44" fontId="11" fillId="0" borderId="2" xfId="0" applyNumberFormat="1" applyFont="1" applyBorder="1"/>
    <xf numFmtId="44" fontId="11" fillId="0" borderId="1" xfId="0" applyNumberFormat="1" applyFont="1" applyBorder="1"/>
    <xf numFmtId="44" fontId="11" fillId="0" borderId="0" xfId="0" applyNumberFormat="1" applyFont="1"/>
    <xf numFmtId="0" fontId="26" fillId="0" borderId="0" xfId="0" applyFont="1" applyAlignment="1">
      <alignment horizontal="right" wrapText="1"/>
    </xf>
    <xf numFmtId="2" fontId="0" fillId="0" borderId="2" xfId="3" applyNumberFormat="1" applyFont="1" applyBorder="1"/>
    <xf numFmtId="169" fontId="15" fillId="3" borderId="3" xfId="1" applyNumberFormat="1" applyFont="1" applyFill="1" applyBorder="1"/>
    <xf numFmtId="0" fontId="5" fillId="6" borderId="2" xfId="0" applyFont="1" applyFill="1" applyBorder="1" applyAlignment="1">
      <alignment horizontal="left" wrapText="1"/>
    </xf>
    <xf numFmtId="0" fontId="26" fillId="6" borderId="2" xfId="0" applyFont="1" applyFill="1" applyBorder="1" applyAlignment="1">
      <alignment horizontal="right" wrapText="1"/>
    </xf>
    <xf numFmtId="2" fontId="5" fillId="6" borderId="2" xfId="0" applyNumberFormat="1" applyFont="1" applyFill="1" applyBorder="1" applyAlignment="1">
      <alignment horizontal="right" wrapText="1"/>
    </xf>
    <xf numFmtId="0" fontId="0" fillId="6" borderId="2" xfId="0" applyFill="1" applyBorder="1"/>
    <xf numFmtId="44" fontId="28" fillId="0" borderId="2" xfId="0" applyNumberFormat="1" applyFont="1" applyBorder="1"/>
    <xf numFmtId="0" fontId="5" fillId="4" borderId="0" xfId="0" applyFont="1" applyFill="1" applyAlignment="1">
      <alignment horizontal="left" wrapText="1"/>
    </xf>
    <xf numFmtId="44" fontId="11" fillId="4" borderId="0" xfId="0" applyNumberFormat="1" applyFont="1" applyFill="1"/>
    <xf numFmtId="0" fontId="30" fillId="4" borderId="0" xfId="0" applyFont="1" applyFill="1" applyAlignment="1">
      <alignment horizontal="right" vertical="center"/>
    </xf>
    <xf numFmtId="170" fontId="31" fillId="4" borderId="0" xfId="0" applyNumberFormat="1" applyFont="1" applyFill="1" applyAlignment="1">
      <alignment horizontal="center" vertical="center"/>
    </xf>
    <xf numFmtId="0" fontId="32" fillId="4" borderId="0" xfId="0" applyFont="1" applyFill="1" applyAlignment="1">
      <alignment vertical="center"/>
    </xf>
    <xf numFmtId="171" fontId="31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167" fontId="0" fillId="0" borderId="0" xfId="0" applyNumberFormat="1" applyAlignment="1">
      <alignment horizontal="right" vertical="center"/>
    </xf>
    <xf numFmtId="172" fontId="17" fillId="2" borderId="2" xfId="2" applyNumberFormat="1" applyFont="1" applyFill="1" applyBorder="1" applyAlignment="1">
      <alignment horizontal="right"/>
    </xf>
    <xf numFmtId="172" fontId="0" fillId="0" borderId="0" xfId="2" applyNumberFormat="1" applyFont="1" applyBorder="1" applyAlignment="1">
      <alignment horizontal="right"/>
    </xf>
    <xf numFmtId="173" fontId="0" fillId="0" borderId="0" xfId="0" applyNumberFormat="1"/>
    <xf numFmtId="172" fontId="32" fillId="0" borderId="0" xfId="2" applyNumberFormat="1" applyFont="1"/>
    <xf numFmtId="0" fontId="11" fillId="2" borderId="2" xfId="0" applyFont="1" applyFill="1" applyBorder="1" applyAlignment="1">
      <alignment horizontal="right"/>
    </xf>
    <xf numFmtId="172" fontId="11" fillId="2" borderId="2" xfId="2" applyNumberFormat="1" applyFont="1" applyFill="1" applyBorder="1" applyAlignment="1"/>
    <xf numFmtId="172" fontId="0" fillId="0" borderId="0" xfId="2" applyNumberFormat="1" applyFont="1" applyAlignment="1"/>
    <xf numFmtId="0" fontId="34" fillId="0" borderId="0" xfId="0" applyFont="1" applyAlignment="1">
      <alignment horizontal="right"/>
    </xf>
    <xf numFmtId="168" fontId="34" fillId="0" borderId="0" xfId="0" applyNumberFormat="1" applyFont="1"/>
    <xf numFmtId="0" fontId="8" fillId="4" borderId="4" xfId="0" applyFont="1" applyFill="1" applyBorder="1" applyAlignment="1">
      <alignment horizontal="right"/>
    </xf>
    <xf numFmtId="44" fontId="8" fillId="4" borderId="4" xfId="2" applyFont="1" applyFill="1" applyBorder="1" applyAlignment="1">
      <alignment horizontal="right"/>
    </xf>
    <xf numFmtId="0" fontId="8" fillId="4" borderId="9" xfId="0" applyFont="1" applyFill="1" applyBorder="1" applyAlignment="1">
      <alignment horizontal="right"/>
    </xf>
    <xf numFmtId="44" fontId="8" fillId="4" borderId="9" xfId="0" applyNumberFormat="1" applyFont="1" applyFill="1" applyBorder="1" applyAlignment="1">
      <alignment horizontal="right"/>
    </xf>
    <xf numFmtId="172" fontId="31" fillId="10" borderId="2" xfId="2" applyNumberFormat="1" applyFont="1" applyFill="1" applyBorder="1" applyAlignment="1">
      <alignment horizontal="right"/>
    </xf>
    <xf numFmtId="172" fontId="31" fillId="10" borderId="2" xfId="2" applyNumberFormat="1" applyFont="1" applyFill="1" applyBorder="1"/>
    <xf numFmtId="0" fontId="33" fillId="10" borderId="0" xfId="0" applyFont="1" applyFill="1" applyAlignment="1">
      <alignment horizontal="right"/>
    </xf>
    <xf numFmtId="168" fontId="33" fillId="10" borderId="0" xfId="0" applyNumberFormat="1" applyFont="1" applyFill="1" applyAlignment="1">
      <alignment horizontal="right"/>
    </xf>
    <xf numFmtId="14" fontId="10" fillId="0" borderId="0" xfId="0" applyNumberFormat="1" applyFont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vertical="center"/>
    </xf>
    <xf numFmtId="0" fontId="31" fillId="4" borderId="0" xfId="0" applyFont="1" applyFill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0" fontId="31" fillId="0" borderId="0" xfId="0" applyFont="1" applyAlignment="1">
      <alignment horizontal="center"/>
    </xf>
    <xf numFmtId="167" fontId="0" fillId="0" borderId="0" xfId="1" applyNumberFormat="1" applyFont="1" applyBorder="1"/>
    <xf numFmtId="172" fontId="17" fillId="2" borderId="2" xfId="2" applyNumberFormat="1" applyFont="1" applyFill="1" applyBorder="1"/>
    <xf numFmtId="172" fontId="11" fillId="2" borderId="2" xfId="2" applyNumberFormat="1" applyFont="1" applyFill="1" applyBorder="1"/>
    <xf numFmtId="0" fontId="32" fillId="0" borderId="7" xfId="0" applyFont="1" applyBorder="1"/>
    <xf numFmtId="0" fontId="32" fillId="0" borderId="8" xfId="0" applyFont="1" applyBorder="1"/>
    <xf numFmtId="0" fontId="32" fillId="0" borderId="0" xfId="0" applyFont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43" fontId="17" fillId="2" borderId="0" xfId="0" applyNumberFormat="1" applyFont="1" applyFill="1" applyAlignment="1">
      <alignment horizontal="center" vertical="center"/>
    </xf>
    <xf numFmtId="169" fontId="19" fillId="3" borderId="0" xfId="1" applyNumberFormat="1" applyFont="1" applyFill="1" applyBorder="1" applyAlignment="1">
      <alignment horizontal="center" vertical="center"/>
    </xf>
    <xf numFmtId="43" fontId="0" fillId="0" borderId="0" xfId="1" applyFont="1"/>
    <xf numFmtId="43" fontId="5" fillId="0" borderId="0" xfId="1" applyFont="1" applyAlignment="1">
      <alignment horizontal="left" wrapText="1"/>
    </xf>
    <xf numFmtId="43" fontId="0" fillId="0" borderId="0" xfId="1" applyFont="1" applyBorder="1"/>
    <xf numFmtId="0" fontId="0" fillId="0" borderId="12" xfId="0" applyBorder="1"/>
    <xf numFmtId="0" fontId="3" fillId="0" borderId="0" xfId="6"/>
    <xf numFmtId="0" fontId="9" fillId="0" borderId="0" xfId="6" applyFont="1"/>
    <xf numFmtId="16" fontId="3" fillId="5" borderId="0" xfId="6" applyNumberFormat="1" applyFill="1"/>
    <xf numFmtId="0" fontId="3" fillId="5" borderId="0" xfId="6" applyFill="1"/>
    <xf numFmtId="0" fontId="3" fillId="11" borderId="0" xfId="6" applyFill="1"/>
    <xf numFmtId="16" fontId="3" fillId="11" borderId="0" xfId="6" applyNumberFormat="1" applyFill="1"/>
    <xf numFmtId="0" fontId="3" fillId="12" borderId="0" xfId="6" applyFill="1"/>
    <xf numFmtId="16" fontId="3" fillId="12" borderId="0" xfId="6" applyNumberFormat="1" applyFill="1"/>
    <xf numFmtId="16" fontId="3" fillId="0" borderId="0" xfId="6" applyNumberFormat="1"/>
    <xf numFmtId="0" fontId="25" fillId="0" borderId="0" xfId="6" applyFont="1"/>
    <xf numFmtId="0" fontId="3" fillId="8" borderId="0" xfId="6" applyFill="1"/>
    <xf numFmtId="0" fontId="3" fillId="9" borderId="0" xfId="6" applyFill="1"/>
    <xf numFmtId="43" fontId="0" fillId="0" borderId="0" xfId="1" applyFont="1" applyAlignment="1">
      <alignment horizontal="right" vertical="center"/>
    </xf>
    <xf numFmtId="9" fontId="36" fillId="0" borderId="0" xfId="3" applyFont="1" applyBorder="1"/>
    <xf numFmtId="174" fontId="0" fillId="0" borderId="0" xfId="3" applyNumberFormat="1" applyFont="1"/>
    <xf numFmtId="43" fontId="0" fillId="0" borderId="0" xfId="1" applyFont="1" applyBorder="1" applyAlignment="1">
      <alignment horizontal="right" vertical="center"/>
    </xf>
    <xf numFmtId="167" fontId="0" fillId="0" borderId="1" xfId="0" applyNumberFormat="1" applyBorder="1" applyAlignment="1">
      <alignment horizontal="right" vertical="center"/>
    </xf>
    <xf numFmtId="44" fontId="0" fillId="0" borderId="1" xfId="0" applyNumberFormat="1" applyBorder="1"/>
    <xf numFmtId="0" fontId="2" fillId="0" borderId="0" xfId="7"/>
    <xf numFmtId="0" fontId="9" fillId="0" borderId="0" xfId="7" applyFont="1"/>
    <xf numFmtId="0" fontId="2" fillId="2" borderId="0" xfId="7" applyFill="1"/>
    <xf numFmtId="0" fontId="9" fillId="2" borderId="0" xfId="7" applyFont="1" applyFill="1"/>
    <xf numFmtId="16" fontId="2" fillId="2" borderId="0" xfId="7" applyNumberFormat="1" applyFill="1"/>
    <xf numFmtId="169" fontId="15" fillId="3" borderId="14" xfId="1" applyNumberFormat="1" applyFont="1" applyFill="1" applyBorder="1"/>
    <xf numFmtId="0" fontId="23" fillId="2" borderId="15" xfId="0" applyFont="1" applyFill="1" applyBorder="1"/>
    <xf numFmtId="0" fontId="24" fillId="2" borderId="15" xfId="0" applyFont="1" applyFill="1" applyBorder="1" applyAlignment="1">
      <alignment horizontal="left"/>
    </xf>
    <xf numFmtId="168" fontId="24" fillId="2" borderId="15" xfId="0" applyNumberFormat="1" applyFont="1" applyFill="1" applyBorder="1"/>
    <xf numFmtId="43" fontId="17" fillId="2" borderId="2" xfId="0" applyNumberFormat="1" applyFont="1" applyFill="1" applyBorder="1" applyAlignment="1">
      <alignment vertical="center"/>
    </xf>
    <xf numFmtId="167" fontId="20" fillId="3" borderId="2" xfId="1" applyNumberFormat="1" applyFont="1" applyFill="1" applyBorder="1"/>
    <xf numFmtId="167" fontId="18" fillId="2" borderId="2" xfId="1" applyNumberFormat="1" applyFont="1" applyFill="1" applyBorder="1" applyAlignment="1"/>
    <xf numFmtId="167" fontId="18" fillId="2" borderId="16" xfId="1" applyNumberFormat="1" applyFont="1" applyFill="1" applyBorder="1" applyAlignment="1"/>
    <xf numFmtId="170" fontId="31" fillId="4" borderId="12" xfId="0" applyNumberFormat="1" applyFont="1" applyFill="1" applyBorder="1" applyAlignment="1">
      <alignment horizontal="center" vertical="center"/>
    </xf>
    <xf numFmtId="14" fontId="10" fillId="0" borderId="12" xfId="0" applyNumberFormat="1" applyFont="1" applyBorder="1"/>
    <xf numFmtId="167" fontId="0" fillId="0" borderId="12" xfId="0" applyNumberFormat="1" applyBorder="1" applyAlignment="1">
      <alignment horizontal="right" vertical="center"/>
    </xf>
    <xf numFmtId="172" fontId="17" fillId="2" borderId="13" xfId="2" applyNumberFormat="1" applyFont="1" applyFill="1" applyBorder="1" applyAlignment="1">
      <alignment horizontal="right"/>
    </xf>
    <xf numFmtId="173" fontId="0" fillId="0" borderId="12" xfId="0" applyNumberFormat="1" applyBorder="1"/>
    <xf numFmtId="172" fontId="31" fillId="10" borderId="13" xfId="2" applyNumberFormat="1" applyFont="1" applyFill="1" applyBorder="1"/>
    <xf numFmtId="168" fontId="33" fillId="10" borderId="12" xfId="0" applyNumberFormat="1" applyFont="1" applyFill="1" applyBorder="1" applyAlignment="1">
      <alignment horizontal="right"/>
    </xf>
    <xf numFmtId="172" fontId="11" fillId="2" borderId="13" xfId="2" applyNumberFormat="1" applyFont="1" applyFill="1" applyBorder="1" applyAlignment="1"/>
    <xf numFmtId="168" fontId="34" fillId="0" borderId="12" xfId="0" applyNumberFormat="1" applyFont="1" applyBorder="1"/>
    <xf numFmtId="43" fontId="0" fillId="0" borderId="12" xfId="1" applyFont="1" applyBorder="1" applyAlignment="1">
      <alignment horizontal="right" vertical="center"/>
    </xf>
    <xf numFmtId="44" fontId="8" fillId="4" borderId="17" xfId="2" applyFont="1" applyFill="1" applyBorder="1" applyAlignment="1">
      <alignment horizontal="right"/>
    </xf>
    <xf numFmtId="44" fontId="8" fillId="4" borderId="18" xfId="0" applyNumberFormat="1" applyFont="1" applyFill="1" applyBorder="1" applyAlignment="1">
      <alignment horizontal="right"/>
    </xf>
    <xf numFmtId="43" fontId="6" fillId="0" borderId="0" xfId="1" applyFont="1" applyBorder="1" applyAlignment="1">
      <alignment horizontal="right" wrapText="1"/>
    </xf>
    <xf numFmtId="44" fontId="8" fillId="4" borderId="5" xfId="2" applyFont="1" applyFill="1" applyBorder="1" applyAlignment="1">
      <alignment horizontal="right"/>
    </xf>
    <xf numFmtId="44" fontId="8" fillId="4" borderId="10" xfId="0" applyNumberFormat="1" applyFont="1" applyFill="1" applyBorder="1" applyAlignment="1">
      <alignment horizontal="right"/>
    </xf>
    <xf numFmtId="14" fontId="8" fillId="4" borderId="10" xfId="0" applyNumberFormat="1" applyFont="1" applyFill="1" applyBorder="1" applyAlignment="1">
      <alignment horizontal="center"/>
    </xf>
    <xf numFmtId="43" fontId="0" fillId="0" borderId="0" xfId="0" applyNumberFormat="1"/>
    <xf numFmtId="0" fontId="10" fillId="4" borderId="0" xfId="0" applyFont="1" applyFill="1" applyAlignment="1">
      <alignment horizontal="center"/>
    </xf>
    <xf numFmtId="43" fontId="11" fillId="0" borderId="0" xfId="1" applyFont="1" applyBorder="1" applyAlignment="1">
      <alignment horizontal="right" vertical="center"/>
    </xf>
    <xf numFmtId="172" fontId="17" fillId="7" borderId="2" xfId="2" applyNumberFormat="1" applyFont="1" applyFill="1" applyBorder="1" applyAlignment="1">
      <alignment horizontal="right"/>
    </xf>
    <xf numFmtId="172" fontId="38" fillId="7" borderId="2" xfId="2" applyNumberFormat="1" applyFont="1" applyFill="1" applyBorder="1"/>
    <xf numFmtId="172" fontId="17" fillId="7" borderId="2" xfId="2" applyNumberFormat="1" applyFont="1" applyFill="1" applyBorder="1" applyAlignment="1"/>
    <xf numFmtId="43" fontId="17" fillId="7" borderId="0" xfId="1" applyFont="1" applyFill="1" applyBorder="1" applyAlignment="1">
      <alignment horizontal="right" vertical="center"/>
    </xf>
    <xf numFmtId="0" fontId="0" fillId="2" borderId="2" xfId="0" applyFill="1" applyBorder="1"/>
    <xf numFmtId="0" fontId="0" fillId="2" borderId="15" xfId="0" applyFill="1" applyBorder="1"/>
    <xf numFmtId="1" fontId="0" fillId="2" borderId="2" xfId="0" applyNumberFormat="1" applyFill="1" applyBorder="1"/>
    <xf numFmtId="44" fontId="0" fillId="0" borderId="3" xfId="0" applyNumberFormat="1" applyBorder="1"/>
    <xf numFmtId="0" fontId="0" fillId="2" borderId="0" xfId="0" applyFill="1"/>
    <xf numFmtId="14" fontId="0" fillId="0" borderId="0" xfId="0" applyNumberFormat="1"/>
    <xf numFmtId="44" fontId="0" fillId="0" borderId="0" xfId="2" applyFont="1" applyBorder="1"/>
    <xf numFmtId="1" fontId="0" fillId="2" borderId="0" xfId="0" applyNumberFormat="1" applyFill="1"/>
    <xf numFmtId="2" fontId="0" fillId="2" borderId="0" xfId="0" applyNumberFormat="1" applyFill="1"/>
    <xf numFmtId="0" fontId="0" fillId="0" borderId="27" xfId="0" applyBorder="1"/>
    <xf numFmtId="44" fontId="0" fillId="0" borderId="27" xfId="0" applyNumberFormat="1" applyBorder="1"/>
    <xf numFmtId="174" fontId="18" fillId="0" borderId="0" xfId="3" applyNumberFormat="1" applyFont="1" applyFill="1" applyBorder="1"/>
    <xf numFmtId="10" fontId="18" fillId="0" borderId="0" xfId="3" applyNumberFormat="1" applyFont="1" applyFill="1" applyBorder="1"/>
    <xf numFmtId="169" fontId="15" fillId="3" borderId="2" xfId="1" applyNumberFormat="1" applyFont="1" applyFill="1" applyBorder="1"/>
    <xf numFmtId="169" fontId="15" fillId="3" borderId="16" xfId="1" applyNumberFormat="1" applyFont="1" applyFill="1" applyBorder="1"/>
    <xf numFmtId="2" fontId="0" fillId="0" borderId="0" xfId="3" applyNumberFormat="1" applyFont="1"/>
    <xf numFmtId="175" fontId="0" fillId="0" borderId="0" xfId="0" applyNumberFormat="1"/>
    <xf numFmtId="1" fontId="18" fillId="0" borderId="0" xfId="2" applyNumberFormat="1" applyFont="1" applyFill="1" applyBorder="1"/>
    <xf numFmtId="1" fontId="18" fillId="2" borderId="0" xfId="2" applyNumberFormat="1" applyFont="1" applyFill="1" applyBorder="1"/>
    <xf numFmtId="174" fontId="18" fillId="2" borderId="0" xfId="3" applyNumberFormat="1" applyFont="1" applyFill="1" applyBorder="1"/>
    <xf numFmtId="176" fontId="18" fillId="0" borderId="0" xfId="3" applyNumberFormat="1" applyFont="1" applyFill="1" applyBorder="1"/>
    <xf numFmtId="176" fontId="18" fillId="0" borderId="0" xfId="2" applyNumberFormat="1" applyFont="1" applyFill="1" applyBorder="1"/>
    <xf numFmtId="176" fontId="18" fillId="2" borderId="0" xfId="2" applyNumberFormat="1" applyFont="1" applyFill="1" applyBorder="1"/>
    <xf numFmtId="177" fontId="18" fillId="0" borderId="0" xfId="2" applyNumberFormat="1" applyFont="1" applyFill="1" applyBorder="1"/>
    <xf numFmtId="177" fontId="18" fillId="2" borderId="0" xfId="2" applyNumberFormat="1" applyFont="1" applyFill="1" applyBorder="1"/>
    <xf numFmtId="0" fontId="8" fillId="4" borderId="20" xfId="0" applyFont="1" applyFill="1" applyBorder="1" applyAlignment="1">
      <alignment horizontal="center"/>
    </xf>
    <xf numFmtId="0" fontId="10" fillId="4" borderId="20" xfId="0" applyFont="1" applyFill="1" applyBorder="1" applyAlignment="1">
      <alignment horizontal="center"/>
    </xf>
    <xf numFmtId="14" fontId="8" fillId="4" borderId="20" xfId="0" applyNumberFormat="1" applyFont="1" applyFill="1" applyBorder="1" applyAlignment="1">
      <alignment horizontal="center"/>
    </xf>
    <xf numFmtId="0" fontId="0" fillId="0" borderId="20" xfId="0" applyBorder="1"/>
    <xf numFmtId="43" fontId="0" fillId="0" borderId="20" xfId="1" applyFont="1" applyBorder="1"/>
    <xf numFmtId="44" fontId="11" fillId="0" borderId="16" xfId="0" applyNumberFormat="1" applyFont="1" applyBorder="1"/>
    <xf numFmtId="44" fontId="11" fillId="0" borderId="20" xfId="0" applyNumberFormat="1" applyFont="1" applyBorder="1"/>
    <xf numFmtId="168" fontId="24" fillId="2" borderId="19" xfId="0" applyNumberFormat="1" applyFont="1" applyFill="1" applyBorder="1"/>
    <xf numFmtId="44" fontId="11" fillId="0" borderId="14" xfId="0" applyNumberFormat="1" applyFont="1" applyBorder="1"/>
    <xf numFmtId="44" fontId="11" fillId="4" borderId="20" xfId="0" applyNumberFormat="1" applyFont="1" applyFill="1" applyBorder="1"/>
    <xf numFmtId="2" fontId="5" fillId="6" borderId="16" xfId="0" applyNumberFormat="1" applyFont="1" applyFill="1" applyBorder="1" applyAlignment="1">
      <alignment horizontal="right" wrapText="1"/>
    </xf>
    <xf numFmtId="0" fontId="0" fillId="4" borderId="20" xfId="0" applyFill="1" applyBorder="1"/>
    <xf numFmtId="44" fontId="0" fillId="0" borderId="16" xfId="0" applyNumberFormat="1" applyBorder="1"/>
    <xf numFmtId="44" fontId="0" fillId="0" borderId="20" xfId="0" applyNumberFormat="1" applyBorder="1"/>
    <xf numFmtId="44" fontId="0" fillId="0" borderId="29" xfId="0" applyNumberFormat="1" applyBorder="1"/>
    <xf numFmtId="174" fontId="41" fillId="0" borderId="0" xfId="3" applyNumberFormat="1" applyFont="1" applyFill="1" applyBorder="1"/>
    <xf numFmtId="174" fontId="41" fillId="2" borderId="0" xfId="3" applyNumberFormat="1" applyFont="1" applyFill="1" applyBorder="1"/>
    <xf numFmtId="170" fontId="31" fillId="4" borderId="30" xfId="0" applyNumberFormat="1" applyFont="1" applyFill="1" applyBorder="1" applyAlignment="1">
      <alignment horizontal="center" vertical="center"/>
    </xf>
    <xf numFmtId="14" fontId="10" fillId="0" borderId="30" xfId="0" applyNumberFormat="1" applyFont="1" applyBorder="1"/>
    <xf numFmtId="172" fontId="17" fillId="2" borderId="31" xfId="2" applyNumberFormat="1" applyFont="1" applyFill="1" applyBorder="1" applyAlignment="1">
      <alignment horizontal="right"/>
    </xf>
    <xf numFmtId="172" fontId="31" fillId="10" borderId="31" xfId="2" applyNumberFormat="1" applyFont="1" applyFill="1" applyBorder="1"/>
    <xf numFmtId="168" fontId="33" fillId="10" borderId="30" xfId="0" applyNumberFormat="1" applyFont="1" applyFill="1" applyBorder="1" applyAlignment="1">
      <alignment horizontal="right"/>
    </xf>
    <xf numFmtId="0" fontId="0" fillId="0" borderId="30" xfId="0" applyBorder="1"/>
    <xf numFmtId="172" fontId="11" fillId="2" borderId="31" xfId="2" applyNumberFormat="1" applyFont="1" applyFill="1" applyBorder="1" applyAlignment="1"/>
    <xf numFmtId="44" fontId="8" fillId="4" borderId="33" xfId="2" applyFont="1" applyFill="1" applyBorder="1" applyAlignment="1">
      <alignment horizontal="right"/>
    </xf>
    <xf numFmtId="44" fontId="8" fillId="4" borderId="32" xfId="0" applyNumberFormat="1" applyFont="1" applyFill="1" applyBorder="1" applyAlignment="1">
      <alignment horizontal="right"/>
    </xf>
    <xf numFmtId="0" fontId="29" fillId="3" borderId="0" xfId="0" applyFont="1" applyFill="1"/>
    <xf numFmtId="2" fontId="0" fillId="0" borderId="0" xfId="3" applyNumberFormat="1" applyFont="1" applyBorder="1"/>
    <xf numFmtId="167" fontId="11" fillId="0" borderId="30" xfId="0" applyNumberFormat="1" applyFont="1" applyBorder="1" applyAlignment="1">
      <alignment horizontal="right" vertical="center"/>
    </xf>
    <xf numFmtId="173" fontId="11" fillId="0" borderId="30" xfId="0" applyNumberFormat="1" applyFont="1" applyBorder="1"/>
    <xf numFmtId="168" fontId="37" fillId="10" borderId="30" xfId="0" applyNumberFormat="1" applyFont="1" applyFill="1" applyBorder="1" applyAlignment="1">
      <alignment horizontal="right"/>
    </xf>
    <xf numFmtId="0" fontId="11" fillId="0" borderId="30" xfId="0" applyFont="1" applyBorder="1"/>
    <xf numFmtId="168" fontId="12" fillId="0" borderId="30" xfId="0" applyNumberFormat="1" applyFont="1" applyBorder="1"/>
    <xf numFmtId="43" fontId="11" fillId="0" borderId="30" xfId="1" applyFont="1" applyBorder="1" applyAlignment="1">
      <alignment horizontal="right" vertical="center"/>
    </xf>
    <xf numFmtId="0" fontId="5" fillId="0" borderId="5" xfId="0" applyFont="1" applyBorder="1" applyAlignment="1">
      <alignment wrapText="1"/>
    </xf>
    <xf numFmtId="167" fontId="11" fillId="7" borderId="30" xfId="0" applyNumberFormat="1" applyFont="1" applyFill="1" applyBorder="1" applyAlignment="1">
      <alignment horizontal="right" vertical="center"/>
    </xf>
    <xf numFmtId="172" fontId="17" fillId="7" borderId="31" xfId="2" applyNumberFormat="1" applyFont="1" applyFill="1" applyBorder="1" applyAlignment="1">
      <alignment horizontal="right"/>
    </xf>
    <xf numFmtId="173" fontId="11" fillId="7" borderId="30" xfId="0" applyNumberFormat="1" applyFont="1" applyFill="1" applyBorder="1"/>
    <xf numFmtId="172" fontId="38" fillId="7" borderId="31" xfId="2" applyNumberFormat="1" applyFont="1" applyFill="1" applyBorder="1"/>
    <xf numFmtId="168" fontId="39" fillId="7" borderId="30" xfId="0" applyNumberFormat="1" applyFont="1" applyFill="1" applyBorder="1" applyAlignment="1">
      <alignment horizontal="right"/>
    </xf>
    <xf numFmtId="0" fontId="17" fillId="7" borderId="30" xfId="0" applyFont="1" applyFill="1" applyBorder="1"/>
    <xf numFmtId="167" fontId="17" fillId="7" borderId="30" xfId="0" applyNumberFormat="1" applyFont="1" applyFill="1" applyBorder="1" applyAlignment="1">
      <alignment horizontal="right" vertical="center"/>
    </xf>
    <xf numFmtId="172" fontId="17" fillId="7" borderId="31" xfId="2" applyNumberFormat="1" applyFont="1" applyFill="1" applyBorder="1" applyAlignment="1"/>
    <xf numFmtId="168" fontId="39" fillId="7" borderId="30" xfId="0" applyNumberFormat="1" applyFont="1" applyFill="1" applyBorder="1"/>
    <xf numFmtId="43" fontId="17" fillId="7" borderId="30" xfId="1" applyFont="1" applyFill="1" applyBorder="1" applyAlignment="1">
      <alignment horizontal="right" vertical="center"/>
    </xf>
    <xf numFmtId="168" fontId="15" fillId="7" borderId="30" xfId="0" applyNumberFormat="1" applyFont="1" applyFill="1" applyBorder="1" applyAlignment="1">
      <alignment horizontal="right"/>
    </xf>
    <xf numFmtId="0" fontId="21" fillId="0" borderId="30" xfId="0" applyFont="1" applyBorder="1"/>
    <xf numFmtId="44" fontId="8" fillId="4" borderId="34" xfId="2" applyFont="1" applyFill="1" applyBorder="1" applyAlignment="1">
      <alignment horizontal="right"/>
    </xf>
    <xf numFmtId="44" fontId="8" fillId="4" borderId="35" xfId="0" applyNumberFormat="1" applyFont="1" applyFill="1" applyBorder="1" applyAlignment="1">
      <alignment horizontal="right"/>
    </xf>
    <xf numFmtId="172" fontId="0" fillId="0" borderId="0" xfId="2" applyNumberFormat="1" applyFont="1"/>
    <xf numFmtId="172" fontId="17" fillId="2" borderId="0" xfId="2" applyNumberFormat="1" applyFont="1" applyFill="1" applyBorder="1" applyAlignment="1">
      <alignment horizontal="right"/>
    </xf>
    <xf numFmtId="167" fontId="17" fillId="2" borderId="0" xfId="1" applyNumberFormat="1" applyFont="1" applyFill="1" applyBorder="1" applyAlignment="1">
      <alignment horizontal="right"/>
    </xf>
    <xf numFmtId="0" fontId="0" fillId="0" borderId="36" xfId="0" applyBorder="1"/>
    <xf numFmtId="44" fontId="0" fillId="0" borderId="36" xfId="2" applyFont="1" applyBorder="1"/>
    <xf numFmtId="44" fontId="0" fillId="0" borderId="38" xfId="2" applyFont="1" applyBorder="1"/>
    <xf numFmtId="44" fontId="0" fillId="0" borderId="1" xfId="2" applyFont="1" applyBorder="1"/>
    <xf numFmtId="44" fontId="0" fillId="0" borderId="29" xfId="2" applyFont="1" applyBorder="1"/>
    <xf numFmtId="0" fontId="0" fillId="0" borderId="0" xfId="0" applyAlignment="1">
      <alignment horizontal="center"/>
    </xf>
    <xf numFmtId="0" fontId="0" fillId="0" borderId="38" xfId="0" applyBorder="1"/>
    <xf numFmtId="0" fontId="0" fillId="0" borderId="1" xfId="0" applyBorder="1"/>
    <xf numFmtId="172" fontId="0" fillId="0" borderId="36" xfId="2" applyNumberFormat="1" applyFont="1" applyBorder="1" applyAlignment="1">
      <alignment horizontal="center"/>
    </xf>
    <xf numFmtId="14" fontId="17" fillId="0" borderId="42" xfId="0" applyNumberFormat="1" applyFont="1" applyBorder="1" applyAlignment="1">
      <alignment horizontal="center"/>
    </xf>
    <xf numFmtId="14" fontId="17" fillId="0" borderId="3" xfId="0" applyNumberFormat="1" applyFont="1" applyBorder="1" applyAlignment="1">
      <alignment horizontal="center"/>
    </xf>
    <xf numFmtId="14" fontId="17" fillId="0" borderId="14" xfId="0" applyNumberFormat="1" applyFont="1" applyBorder="1" applyAlignment="1">
      <alignment horizontal="center"/>
    </xf>
    <xf numFmtId="178" fontId="29" fillId="3" borderId="40" xfId="0" applyNumberFormat="1" applyFont="1" applyFill="1" applyBorder="1" applyAlignment="1">
      <alignment horizontal="center"/>
    </xf>
    <xf numFmtId="178" fontId="29" fillId="3" borderId="41" xfId="0" applyNumberFormat="1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/>
    <xf numFmtId="172" fontId="0" fillId="0" borderId="38" xfId="2" applyNumberFormat="1" applyFont="1" applyBorder="1" applyAlignment="1">
      <alignment horizontal="center"/>
    </xf>
    <xf numFmtId="44" fontId="0" fillId="0" borderId="20" xfId="2" applyFont="1" applyBorder="1"/>
    <xf numFmtId="14" fontId="29" fillId="3" borderId="0" xfId="0" applyNumberFormat="1" applyFont="1" applyFill="1"/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172" fontId="0" fillId="0" borderId="42" xfId="2" applyNumberFormat="1" applyFont="1" applyBorder="1" applyAlignment="1">
      <alignment horizontal="center"/>
    </xf>
    <xf numFmtId="0" fontId="0" fillId="0" borderId="37" xfId="0" applyBorder="1" applyAlignment="1">
      <alignment horizontal="center"/>
    </xf>
    <xf numFmtId="178" fontId="29" fillId="3" borderId="37" xfId="0" applyNumberFormat="1" applyFont="1" applyFill="1" applyBorder="1" applyAlignment="1">
      <alignment horizontal="center"/>
    </xf>
    <xf numFmtId="14" fontId="21" fillId="0" borderId="0" xfId="0" applyNumberFormat="1" applyFont="1"/>
    <xf numFmtId="167" fontId="4" fillId="0" borderId="2" xfId="1" applyNumberFormat="1" applyFont="1" applyFill="1" applyBorder="1"/>
    <xf numFmtId="169" fontId="19" fillId="3" borderId="3" xfId="1" applyNumberFormat="1" applyFont="1" applyFill="1" applyBorder="1"/>
    <xf numFmtId="172" fontId="17" fillId="2" borderId="3" xfId="2" applyNumberFormat="1" applyFont="1" applyFill="1" applyBorder="1" applyAlignment="1">
      <alignment horizontal="right"/>
    </xf>
    <xf numFmtId="167" fontId="17" fillId="2" borderId="3" xfId="1" applyNumberFormat="1" applyFont="1" applyFill="1" applyBorder="1" applyAlignment="1">
      <alignment horizontal="right"/>
    </xf>
    <xf numFmtId="0" fontId="18" fillId="2" borderId="0" xfId="3" applyNumberFormat="1" applyFont="1" applyFill="1" applyBorder="1"/>
    <xf numFmtId="14" fontId="17" fillId="0" borderId="0" xfId="0" applyNumberFormat="1" applyFont="1" applyAlignment="1">
      <alignment horizontal="center"/>
    </xf>
    <xf numFmtId="9" fontId="0" fillId="0" borderId="0" xfId="0" applyNumberFormat="1"/>
    <xf numFmtId="1" fontId="43" fillId="3" borderId="0" xfId="0" applyNumberFormat="1" applyFont="1" applyFill="1" applyAlignment="1">
      <alignment horizontal="center"/>
    </xf>
    <xf numFmtId="1" fontId="17" fillId="0" borderId="0" xfId="0" applyNumberFormat="1" applyFont="1" applyAlignment="1">
      <alignment horizontal="center"/>
    </xf>
    <xf numFmtId="9" fontId="17" fillId="0" borderId="0" xfId="3" applyFont="1" applyBorder="1" applyAlignment="1">
      <alignment horizontal="center"/>
    </xf>
    <xf numFmtId="0" fontId="0" fillId="0" borderId="1" xfId="0" applyBorder="1" applyAlignment="1">
      <alignment horizontal="right"/>
    </xf>
    <xf numFmtId="0" fontId="18" fillId="2" borderId="0" xfId="2" applyNumberFormat="1" applyFont="1" applyFill="1" applyBorder="1"/>
    <xf numFmtId="0" fontId="11" fillId="0" borderId="2" xfId="0" applyFont="1" applyBorder="1"/>
    <xf numFmtId="9" fontId="17" fillId="7" borderId="0" xfId="3" applyFont="1" applyFill="1" applyBorder="1" applyAlignment="1">
      <alignment horizontal="center"/>
    </xf>
    <xf numFmtId="14" fontId="17" fillId="0" borderId="37" xfId="0" applyNumberFormat="1" applyFont="1" applyBorder="1" applyAlignment="1">
      <alignment horizontal="center"/>
    </xf>
    <xf numFmtId="1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1" fontId="11" fillId="0" borderId="2" xfId="0" applyNumberFormat="1" applyFont="1" applyBorder="1" applyAlignment="1">
      <alignment horizontal="center"/>
    </xf>
    <xf numFmtId="167" fontId="18" fillId="2" borderId="20" xfId="1" applyNumberFormat="1" applyFont="1" applyFill="1" applyBorder="1" applyAlignment="1"/>
    <xf numFmtId="167" fontId="21" fillId="2" borderId="20" xfId="1" applyNumberFormat="1" applyFont="1" applyFill="1" applyBorder="1"/>
    <xf numFmtId="43" fontId="21" fillId="2" borderId="20" xfId="1" applyFont="1" applyFill="1" applyBorder="1"/>
    <xf numFmtId="167" fontId="18" fillId="2" borderId="20" xfId="1" applyNumberFormat="1" applyFont="1" applyFill="1" applyBorder="1"/>
    <xf numFmtId="44" fontId="18" fillId="2" borderId="20" xfId="2" applyFont="1" applyFill="1" applyBorder="1"/>
    <xf numFmtId="174" fontId="18" fillId="2" borderId="20" xfId="3" applyNumberFormat="1" applyFont="1" applyFill="1" applyBorder="1"/>
    <xf numFmtId="1" fontId="18" fillId="2" borderId="20" xfId="2" applyNumberFormat="1" applyFont="1" applyFill="1" applyBorder="1"/>
    <xf numFmtId="174" fontId="41" fillId="2" borderId="20" xfId="3" applyNumberFormat="1" applyFont="1" applyFill="1" applyBorder="1"/>
    <xf numFmtId="176" fontId="18" fillId="2" borderId="20" xfId="2" applyNumberFormat="1" applyFont="1" applyFill="1" applyBorder="1"/>
    <xf numFmtId="177" fontId="18" fillId="2" borderId="20" xfId="2" applyNumberFormat="1" applyFont="1" applyFill="1" applyBorder="1"/>
    <xf numFmtId="44" fontId="28" fillId="0" borderId="16" xfId="0" applyNumberFormat="1" applyFont="1" applyBorder="1"/>
    <xf numFmtId="169" fontId="19" fillId="3" borderId="14" xfId="1" applyNumberFormat="1" applyFont="1" applyFill="1" applyBorder="1"/>
    <xf numFmtId="14" fontId="17" fillId="0" borderId="45" xfId="0" applyNumberFormat="1" applyFont="1" applyBorder="1" applyAlignment="1">
      <alignment horizontal="center"/>
    </xf>
    <xf numFmtId="1" fontId="43" fillId="3" borderId="46" xfId="0" applyNumberFormat="1" applyFont="1" applyFill="1" applyBorder="1" applyAlignment="1">
      <alignment horizontal="center"/>
    </xf>
    <xf numFmtId="14" fontId="17" fillId="0" borderId="46" xfId="0" applyNumberFormat="1" applyFont="1" applyBorder="1" applyAlignment="1">
      <alignment horizontal="center"/>
    </xf>
    <xf numFmtId="9" fontId="17" fillId="7" borderId="46" xfId="3" applyFont="1" applyFill="1" applyBorder="1" applyAlignment="1">
      <alignment horizontal="center"/>
    </xf>
    <xf numFmtId="9" fontId="17" fillId="0" borderId="46" xfId="3" applyFont="1" applyBorder="1" applyAlignment="1">
      <alignment horizontal="center"/>
    </xf>
    <xf numFmtId="1" fontId="11" fillId="0" borderId="44" xfId="0" applyNumberFormat="1" applyFont="1" applyBorder="1" applyAlignment="1">
      <alignment horizontal="center"/>
    </xf>
    <xf numFmtId="1" fontId="41" fillId="6" borderId="36" xfId="0" applyNumberFormat="1" applyFont="1" applyFill="1" applyBorder="1"/>
    <xf numFmtId="0" fontId="41" fillId="6" borderId="0" xfId="0" applyFont="1" applyFill="1"/>
    <xf numFmtId="0" fontId="41" fillId="6" borderId="20" xfId="0" applyFont="1" applyFill="1" applyBorder="1"/>
    <xf numFmtId="1" fontId="41" fillId="6" borderId="38" xfId="0" applyNumberFormat="1" applyFont="1" applyFill="1" applyBorder="1"/>
    <xf numFmtId="0" fontId="41" fillId="6" borderId="1" xfId="0" applyFont="1" applyFill="1" applyBorder="1"/>
    <xf numFmtId="0" fontId="41" fillId="6" borderId="29" xfId="0" applyFont="1" applyFill="1" applyBorder="1"/>
    <xf numFmtId="0" fontId="30" fillId="4" borderId="7" xfId="0" applyFont="1" applyFill="1" applyBorder="1" applyAlignment="1">
      <alignment horizontal="right" vertical="center"/>
    </xf>
    <xf numFmtId="171" fontId="31" fillId="4" borderId="8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right" vertical="center"/>
    </xf>
    <xf numFmtId="167" fontId="0" fillId="0" borderId="8" xfId="0" applyNumberFormat="1" applyBorder="1" applyAlignment="1">
      <alignment horizontal="right" vertical="center"/>
    </xf>
    <xf numFmtId="172" fontId="17" fillId="2" borderId="47" xfId="2" applyNumberFormat="1" applyFont="1" applyFill="1" applyBorder="1" applyAlignment="1">
      <alignment horizontal="right"/>
    </xf>
    <xf numFmtId="172" fontId="17" fillId="2" borderId="48" xfId="2" applyNumberFormat="1" applyFont="1" applyFill="1" applyBorder="1" applyAlignment="1">
      <alignment horizontal="right"/>
    </xf>
    <xf numFmtId="173" fontId="0" fillId="0" borderId="8" xfId="0" applyNumberFormat="1" applyBorder="1"/>
    <xf numFmtId="172" fontId="31" fillId="10" borderId="47" xfId="2" applyNumberFormat="1" applyFont="1" applyFill="1" applyBorder="1" applyAlignment="1">
      <alignment horizontal="right"/>
    </xf>
    <xf numFmtId="172" fontId="32" fillId="0" borderId="0" xfId="2" applyNumberFormat="1" applyFont="1" applyBorder="1"/>
    <xf numFmtId="172" fontId="31" fillId="10" borderId="48" xfId="2" applyNumberFormat="1" applyFont="1" applyFill="1" applyBorder="1"/>
    <xf numFmtId="0" fontId="33" fillId="10" borderId="7" xfId="0" applyFont="1" applyFill="1" applyBorder="1" applyAlignment="1">
      <alignment horizontal="right"/>
    </xf>
    <xf numFmtId="168" fontId="33" fillId="10" borderId="8" xfId="0" applyNumberFormat="1" applyFont="1" applyFill="1" applyBorder="1" applyAlignment="1">
      <alignment horizontal="right"/>
    </xf>
    <xf numFmtId="0" fontId="11" fillId="2" borderId="47" xfId="0" applyFont="1" applyFill="1" applyBorder="1" applyAlignment="1">
      <alignment horizontal="right"/>
    </xf>
    <xf numFmtId="172" fontId="0" fillId="0" borderId="0" xfId="2" applyNumberFormat="1" applyFont="1" applyBorder="1" applyAlignment="1"/>
    <xf numFmtId="172" fontId="11" fillId="2" borderId="48" xfId="2" applyNumberFormat="1" applyFont="1" applyFill="1" applyBorder="1" applyAlignment="1"/>
    <xf numFmtId="0" fontId="34" fillId="0" borderId="7" xfId="0" applyFont="1" applyBorder="1" applyAlignment="1">
      <alignment horizontal="right"/>
    </xf>
    <xf numFmtId="168" fontId="34" fillId="0" borderId="8" xfId="0" applyNumberFormat="1" applyFont="1" applyBorder="1"/>
    <xf numFmtId="43" fontId="0" fillId="0" borderId="8" xfId="1" applyFont="1" applyBorder="1"/>
    <xf numFmtId="0" fontId="8" fillId="4" borderId="7" xfId="0" applyFont="1" applyFill="1" applyBorder="1" applyAlignment="1">
      <alignment horizontal="right"/>
    </xf>
    <xf numFmtId="0" fontId="10" fillId="0" borderId="0" xfId="0" applyFont="1"/>
    <xf numFmtId="167" fontId="11" fillId="0" borderId="0" xfId="0" applyNumberFormat="1" applyFont="1" applyAlignment="1">
      <alignment horizontal="right" vertical="center"/>
    </xf>
    <xf numFmtId="167" fontId="11" fillId="7" borderId="0" xfId="0" applyNumberFormat="1" applyFont="1" applyFill="1" applyAlignment="1">
      <alignment horizontal="right" vertical="center"/>
    </xf>
    <xf numFmtId="173" fontId="11" fillId="0" borderId="0" xfId="0" applyNumberFormat="1" applyFont="1"/>
    <xf numFmtId="173" fontId="11" fillId="7" borderId="0" xfId="0" applyNumberFormat="1" applyFont="1" applyFill="1"/>
    <xf numFmtId="168" fontId="37" fillId="10" borderId="0" xfId="0" applyNumberFormat="1" applyFont="1" applyFill="1" applyAlignment="1">
      <alignment horizontal="right"/>
    </xf>
    <xf numFmtId="168" fontId="39" fillId="7" borderId="0" xfId="0" applyNumberFormat="1" applyFont="1" applyFill="1" applyAlignment="1">
      <alignment horizontal="right"/>
    </xf>
    <xf numFmtId="0" fontId="11" fillId="0" borderId="0" xfId="0" applyFont="1"/>
    <xf numFmtId="0" fontId="17" fillId="7" borderId="0" xfId="0" applyFont="1" applyFill="1"/>
    <xf numFmtId="167" fontId="17" fillId="7" borderId="0" xfId="0" applyNumberFormat="1" applyFont="1" applyFill="1" applyAlignment="1">
      <alignment horizontal="right" vertical="center"/>
    </xf>
    <xf numFmtId="168" fontId="12" fillId="0" borderId="0" xfId="0" applyNumberFormat="1" applyFont="1"/>
    <xf numFmtId="168" fontId="39" fillId="7" borderId="0" xfId="0" applyNumberFormat="1" applyFont="1" applyFill="1"/>
    <xf numFmtId="168" fontId="15" fillId="7" borderId="0" xfId="0" applyNumberFormat="1" applyFont="1" applyFill="1" applyAlignment="1">
      <alignment horizontal="right"/>
    </xf>
    <xf numFmtId="0" fontId="21" fillId="0" borderId="0" xfId="0" applyFont="1"/>
    <xf numFmtId="1" fontId="43" fillId="3" borderId="44" xfId="0" applyNumberFormat="1" applyFont="1" applyFill="1" applyBorder="1" applyAlignment="1">
      <alignment horizontal="center"/>
    </xf>
    <xf numFmtId="0" fontId="48" fillId="0" borderId="0" xfId="0" applyFont="1"/>
    <xf numFmtId="44" fontId="0" fillId="0" borderId="0" xfId="0" applyNumberFormat="1" applyAlignment="1">
      <alignment horizontal="center"/>
    </xf>
    <xf numFmtId="44" fontId="0" fillId="0" borderId="0" xfId="2" applyFont="1" applyBorder="1" applyAlignment="1"/>
    <xf numFmtId="0" fontId="49" fillId="0" borderId="0" xfId="0" applyFont="1" applyAlignment="1">
      <alignment horizontal="center" wrapText="1"/>
    </xf>
    <xf numFmtId="44" fontId="0" fillId="0" borderId="51" xfId="0" applyNumberFormat="1" applyBorder="1"/>
    <xf numFmtId="44" fontId="0" fillId="0" borderId="27" xfId="2" applyFont="1" applyBorder="1" applyAlignment="1"/>
    <xf numFmtId="44" fontId="0" fillId="0" borderId="52" xfId="0" applyNumberFormat="1" applyBorder="1"/>
    <xf numFmtId="0" fontId="0" fillId="2" borderId="3" xfId="0" applyFill="1" applyBorder="1"/>
    <xf numFmtId="44" fontId="0" fillId="2" borderId="55" xfId="0" applyNumberFormat="1" applyFill="1" applyBorder="1"/>
    <xf numFmtId="44" fontId="0" fillId="2" borderId="3" xfId="0" applyNumberFormat="1" applyFill="1" applyBorder="1"/>
    <xf numFmtId="44" fontId="0" fillId="2" borderId="56" xfId="0" applyNumberFormat="1" applyFill="1" applyBorder="1"/>
    <xf numFmtId="44" fontId="0" fillId="0" borderId="57" xfId="0" applyNumberFormat="1" applyBorder="1" applyAlignment="1">
      <alignment horizontal="center"/>
    </xf>
    <xf numFmtId="44" fontId="0" fillId="0" borderId="58" xfId="0" applyNumberFormat="1" applyBorder="1"/>
    <xf numFmtId="44" fontId="0" fillId="0" borderId="59" xfId="0" applyNumberFormat="1" applyBorder="1"/>
    <xf numFmtId="44" fontId="0" fillId="0" borderId="54" xfId="0" applyNumberFormat="1" applyBorder="1" applyAlignment="1">
      <alignment horizontal="center"/>
    </xf>
    <xf numFmtId="44" fontId="0" fillId="0" borderId="55" xfId="0" applyNumberFormat="1" applyBorder="1"/>
    <xf numFmtId="44" fontId="0" fillId="0" borderId="56" xfId="0" applyNumberFormat="1" applyBorder="1"/>
    <xf numFmtId="44" fontId="0" fillId="0" borderId="60" xfId="0" applyNumberFormat="1" applyBorder="1" applyAlignment="1">
      <alignment horizontal="center"/>
    </xf>
    <xf numFmtId="44" fontId="0" fillId="0" borderId="61" xfId="2" applyFont="1" applyBorder="1" applyAlignment="1"/>
    <xf numFmtId="44" fontId="0" fillId="0" borderId="62" xfId="2" applyFont="1" applyBorder="1" applyAlignment="1"/>
    <xf numFmtId="44" fontId="0" fillId="2" borderId="58" xfId="0" applyNumberFormat="1" applyFill="1" applyBorder="1"/>
    <xf numFmtId="174" fontId="0" fillId="2" borderId="58" xfId="3" applyNumberFormat="1" applyFont="1" applyFill="1" applyBorder="1"/>
    <xf numFmtId="44" fontId="0" fillId="2" borderId="2" xfId="0" applyNumberFormat="1" applyFill="1" applyBorder="1"/>
    <xf numFmtId="44" fontId="0" fillId="2" borderId="59" xfId="0" applyNumberFormat="1" applyFill="1" applyBorder="1"/>
    <xf numFmtId="44" fontId="47" fillId="0" borderId="60" xfId="0" applyNumberFormat="1" applyFont="1" applyBorder="1" applyAlignment="1">
      <alignment horizontal="center"/>
    </xf>
    <xf numFmtId="44" fontId="0" fillId="0" borderId="61" xfId="0" applyNumberFormat="1" applyBorder="1"/>
    <xf numFmtId="44" fontId="0" fillId="0" borderId="62" xfId="0" applyNumberFormat="1" applyBorder="1"/>
    <xf numFmtId="0" fontId="5" fillId="0" borderId="0" xfId="0" applyFont="1" applyAlignment="1">
      <alignment wrapText="1"/>
    </xf>
    <xf numFmtId="0" fontId="5" fillId="0" borderId="61" xfId="0" applyFont="1" applyBorder="1" applyAlignment="1">
      <alignment wrapText="1"/>
    </xf>
    <xf numFmtId="0" fontId="5" fillId="0" borderId="62" xfId="0" applyFont="1" applyBorder="1" applyAlignment="1">
      <alignment wrapText="1"/>
    </xf>
    <xf numFmtId="44" fontId="5" fillId="0" borderId="63" xfId="0" applyNumberFormat="1" applyFont="1" applyBorder="1" applyAlignment="1">
      <alignment horizontal="center" wrapText="1"/>
    </xf>
    <xf numFmtId="0" fontId="5" fillId="0" borderId="64" xfId="0" applyFont="1" applyBorder="1" applyAlignment="1">
      <alignment wrapText="1"/>
    </xf>
    <xf numFmtId="0" fontId="5" fillId="0" borderId="65" xfId="0" applyFont="1" applyBorder="1" applyAlignment="1">
      <alignment wrapText="1"/>
    </xf>
    <xf numFmtId="10" fontId="0" fillId="2" borderId="67" xfId="3" applyNumberFormat="1" applyFont="1" applyFill="1" applyBorder="1" applyAlignment="1"/>
    <xf numFmtId="10" fontId="0" fillId="2" borderId="0" xfId="3" applyNumberFormat="1" applyFont="1" applyFill="1" applyBorder="1" applyAlignment="1"/>
    <xf numFmtId="10" fontId="0" fillId="2" borderId="15" xfId="3" applyNumberFormat="1" applyFont="1" applyFill="1" applyBorder="1" applyAlignment="1"/>
    <xf numFmtId="10" fontId="0" fillId="2" borderId="68" xfId="3" applyNumberFormat="1" applyFont="1" applyFill="1" applyBorder="1" applyAlignment="1"/>
    <xf numFmtId="0" fontId="50" fillId="2" borderId="15" xfId="0" applyFont="1" applyFill="1" applyBorder="1" applyAlignment="1">
      <alignment horizontal="right"/>
    </xf>
    <xf numFmtId="0" fontId="51" fillId="2" borderId="24" xfId="0" applyFont="1" applyFill="1" applyBorder="1"/>
    <xf numFmtId="44" fontId="0" fillId="2" borderId="60" xfId="0" applyNumberFormat="1" applyFill="1" applyBorder="1" applyAlignment="1">
      <alignment horizontal="center"/>
    </xf>
    <xf numFmtId="0" fontId="52" fillId="2" borderId="0" xfId="0" applyFont="1" applyFill="1" applyAlignment="1">
      <alignment horizontal="right"/>
    </xf>
    <xf numFmtId="44" fontId="0" fillId="2" borderId="61" xfId="2" applyFont="1" applyFill="1" applyBorder="1" applyAlignment="1"/>
    <xf numFmtId="44" fontId="0" fillId="2" borderId="0" xfId="2" applyFont="1" applyFill="1" applyBorder="1" applyAlignment="1"/>
    <xf numFmtId="44" fontId="0" fillId="2" borderId="62" xfId="2" applyFont="1" applyFill="1" applyBorder="1" applyAlignment="1"/>
    <xf numFmtId="43" fontId="53" fillId="2" borderId="22" xfId="0" applyNumberFormat="1" applyFont="1" applyFill="1" applyBorder="1" applyAlignment="1">
      <alignment horizontal="center" vertical="center" wrapText="1"/>
    </xf>
    <xf numFmtId="43" fontId="0" fillId="2" borderId="60" xfId="1" applyFont="1" applyFill="1" applyBorder="1" applyAlignment="1">
      <alignment horizontal="center"/>
    </xf>
    <xf numFmtId="2" fontId="0" fillId="2" borderId="61" xfId="0" applyNumberFormat="1" applyFill="1" applyBorder="1"/>
    <xf numFmtId="2" fontId="0" fillId="2" borderId="62" xfId="0" applyNumberFormat="1" applyFill="1" applyBorder="1"/>
    <xf numFmtId="1" fontId="0" fillId="2" borderId="61" xfId="0" applyNumberFormat="1" applyFill="1" applyBorder="1"/>
    <xf numFmtId="1" fontId="0" fillId="2" borderId="62" xfId="0" applyNumberFormat="1" applyFill="1" applyBorder="1"/>
    <xf numFmtId="43" fontId="53" fillId="2" borderId="22" xfId="0" applyNumberFormat="1" applyFont="1" applyFill="1" applyBorder="1" applyAlignment="1">
      <alignment vertical="center"/>
    </xf>
    <xf numFmtId="0" fontId="54" fillId="2" borderId="0" xfId="0" applyFont="1" applyFill="1" applyAlignment="1">
      <alignment horizontal="right"/>
    </xf>
    <xf numFmtId="43" fontId="0" fillId="2" borderId="57" xfId="1" applyFont="1" applyFill="1" applyBorder="1" applyAlignment="1">
      <alignment horizontal="center"/>
    </xf>
    <xf numFmtId="1" fontId="0" fillId="2" borderId="58" xfId="0" applyNumberFormat="1" applyFill="1" applyBorder="1"/>
    <xf numFmtId="1" fontId="0" fillId="2" borderId="59" xfId="0" applyNumberFormat="1" applyFill="1" applyBorder="1"/>
    <xf numFmtId="43" fontId="52" fillId="2" borderId="2" xfId="0" applyNumberFormat="1" applyFont="1" applyFill="1" applyBorder="1" applyAlignment="1">
      <alignment horizontal="right"/>
    </xf>
    <xf numFmtId="43" fontId="53" fillId="2" borderId="23" xfId="0" applyNumberFormat="1" applyFont="1" applyFill="1" applyBorder="1" applyAlignment="1">
      <alignment vertical="center"/>
    </xf>
    <xf numFmtId="44" fontId="0" fillId="0" borderId="61" xfId="2" applyFont="1" applyBorder="1"/>
    <xf numFmtId="44" fontId="0" fillId="0" borderId="62" xfId="2" applyFont="1" applyBorder="1"/>
    <xf numFmtId="0" fontId="55" fillId="4" borderId="60" xfId="0" applyFont="1" applyFill="1" applyBorder="1" applyAlignment="1">
      <alignment horizontal="center"/>
    </xf>
    <xf numFmtId="0" fontId="55" fillId="4" borderId="69" xfId="0" applyFont="1" applyFill="1" applyBorder="1" applyAlignment="1">
      <alignment horizontal="center"/>
    </xf>
    <xf numFmtId="0" fontId="55" fillId="4" borderId="0" xfId="0" applyFont="1" applyFill="1" applyAlignment="1">
      <alignment horizontal="center"/>
    </xf>
    <xf numFmtId="14" fontId="55" fillId="4" borderId="61" xfId="0" applyNumberFormat="1" applyFont="1" applyFill="1" applyBorder="1" applyAlignment="1">
      <alignment horizontal="center"/>
    </xf>
    <xf numFmtId="14" fontId="55" fillId="4" borderId="12" xfId="0" applyNumberFormat="1" applyFont="1" applyFill="1" applyBorder="1" applyAlignment="1">
      <alignment horizontal="center"/>
    </xf>
    <xf numFmtId="0" fontId="55" fillId="4" borderId="21" xfId="0" applyFont="1" applyFill="1" applyBorder="1" applyAlignment="1">
      <alignment horizontal="center"/>
    </xf>
    <xf numFmtId="14" fontId="55" fillId="4" borderId="62" xfId="0" applyNumberFormat="1" applyFont="1" applyFill="1" applyBorder="1" applyAlignment="1">
      <alignment horizontal="center"/>
    </xf>
    <xf numFmtId="0" fontId="10" fillId="4" borderId="0" xfId="0" applyFont="1" applyFill="1"/>
    <xf numFmtId="0" fontId="56" fillId="4" borderId="0" xfId="0" applyFont="1" applyFill="1" applyAlignment="1">
      <alignment vertical="center" wrapText="1"/>
    </xf>
    <xf numFmtId="0" fontId="56" fillId="4" borderId="22" xfId="0" applyFont="1" applyFill="1" applyBorder="1" applyAlignment="1">
      <alignment vertical="center" wrapText="1"/>
    </xf>
    <xf numFmtId="0" fontId="51" fillId="2" borderId="22" xfId="0" applyFont="1" applyFill="1" applyBorder="1"/>
    <xf numFmtId="0" fontId="50" fillId="2" borderId="0" xfId="0" applyFont="1" applyFill="1" applyAlignment="1">
      <alignment horizontal="right"/>
    </xf>
    <xf numFmtId="10" fontId="0" fillId="2" borderId="62" xfId="3" applyNumberFormat="1" applyFont="1" applyFill="1" applyBorder="1" applyAlignment="1"/>
    <xf numFmtId="10" fontId="0" fillId="2" borderId="61" xfId="3" applyNumberFormat="1" applyFont="1" applyFill="1" applyBorder="1" applyAlignment="1"/>
    <xf numFmtId="0" fontId="0" fillId="6" borderId="0" xfId="0" applyFill="1"/>
    <xf numFmtId="0" fontId="5" fillId="6" borderId="0" xfId="0" applyFont="1" applyFill="1" applyAlignment="1">
      <alignment horizontal="left" wrapText="1"/>
    </xf>
    <xf numFmtId="44" fontId="11" fillId="6" borderId="0" xfId="0" applyNumberFormat="1" applyFont="1" applyFill="1"/>
    <xf numFmtId="44" fontId="11" fillId="6" borderId="20" xfId="0" applyNumberFormat="1" applyFont="1" applyFill="1" applyBorder="1"/>
    <xf numFmtId="0" fontId="57" fillId="0" borderId="0" xfId="0" applyFont="1" applyAlignment="1">
      <alignment horizontal="left" wrapText="1"/>
    </xf>
    <xf numFmtId="44" fontId="45" fillId="4" borderId="9" xfId="0" applyNumberFormat="1" applyFont="1" applyFill="1" applyBorder="1" applyAlignment="1">
      <alignment horizontal="right"/>
    </xf>
    <xf numFmtId="177" fontId="8" fillId="4" borderId="5" xfId="0" applyNumberFormat="1" applyFont="1" applyFill="1" applyBorder="1" applyAlignment="1">
      <alignment horizontal="right"/>
    </xf>
    <xf numFmtId="44" fontId="8" fillId="4" borderId="74" xfId="0" applyNumberFormat="1" applyFont="1" applyFill="1" applyBorder="1" applyAlignment="1">
      <alignment horizontal="right"/>
    </xf>
    <xf numFmtId="44" fontId="45" fillId="4" borderId="12" xfId="0" applyNumberFormat="1" applyFont="1" applyFill="1" applyBorder="1" applyAlignment="1">
      <alignment horizontal="right"/>
    </xf>
    <xf numFmtId="44" fontId="8" fillId="4" borderId="12" xfId="0" applyNumberFormat="1" applyFont="1" applyFill="1" applyBorder="1" applyAlignment="1">
      <alignment horizontal="right"/>
    </xf>
    <xf numFmtId="177" fontId="8" fillId="4" borderId="12" xfId="0" applyNumberFormat="1" applyFont="1" applyFill="1" applyBorder="1" applyAlignment="1">
      <alignment horizontal="right"/>
    </xf>
    <xf numFmtId="44" fontId="41" fillId="13" borderId="0" xfId="0" applyNumberFormat="1" applyFont="1" applyFill="1"/>
    <xf numFmtId="44" fontId="41" fillId="13" borderId="20" xfId="0" applyNumberFormat="1" applyFont="1" applyFill="1" applyBorder="1"/>
    <xf numFmtId="0" fontId="17" fillId="14" borderId="75" xfId="0" applyFont="1" applyFill="1" applyBorder="1" applyAlignment="1">
      <alignment horizontal="right"/>
    </xf>
    <xf numFmtId="0" fontId="17" fillId="14" borderId="76" xfId="0" applyFont="1" applyFill="1" applyBorder="1" applyAlignment="1">
      <alignment horizontal="right"/>
    </xf>
    <xf numFmtId="44" fontId="28" fillId="14" borderId="77" xfId="2" applyFont="1" applyFill="1" applyBorder="1" applyAlignment="1">
      <alignment horizontal="right"/>
    </xf>
    <xf numFmtId="44" fontId="28" fillId="14" borderId="78" xfId="2" applyFont="1" applyFill="1" applyBorder="1" applyAlignment="1">
      <alignment horizontal="right"/>
    </xf>
    <xf numFmtId="44" fontId="28" fillId="14" borderId="75" xfId="2" applyFont="1" applyFill="1" applyBorder="1" applyAlignment="1">
      <alignment horizontal="right"/>
    </xf>
    <xf numFmtId="44" fontId="43" fillId="14" borderId="77" xfId="2" applyFont="1" applyFill="1" applyBorder="1" applyAlignment="1">
      <alignment horizontal="right"/>
    </xf>
    <xf numFmtId="44" fontId="43" fillId="14" borderId="78" xfId="2" applyFont="1" applyFill="1" applyBorder="1" applyAlignment="1">
      <alignment horizontal="right"/>
    </xf>
    <xf numFmtId="44" fontId="43" fillId="14" borderId="75" xfId="2" applyFont="1" applyFill="1" applyBorder="1" applyAlignment="1">
      <alignment horizontal="right"/>
    </xf>
    <xf numFmtId="44" fontId="17" fillId="14" borderId="4" xfId="2" applyFont="1" applyFill="1" applyBorder="1" applyAlignment="1">
      <alignment horizontal="right"/>
    </xf>
    <xf numFmtId="44" fontId="17" fillId="14" borderId="5" xfId="2" applyFont="1" applyFill="1" applyBorder="1" applyAlignment="1">
      <alignment horizontal="right"/>
    </xf>
    <xf numFmtId="44" fontId="17" fillId="14" borderId="79" xfId="2" applyFont="1" applyFill="1" applyBorder="1" applyAlignment="1">
      <alignment horizontal="right"/>
    </xf>
    <xf numFmtId="172" fontId="17" fillId="2" borderId="7" xfId="2" applyNumberFormat="1" applyFont="1" applyFill="1" applyBorder="1" applyAlignment="1">
      <alignment horizontal="right"/>
    </xf>
    <xf numFmtId="167" fontId="17" fillId="2" borderId="73" xfId="1" applyNumberFormat="1" applyFont="1" applyFill="1" applyBorder="1" applyAlignment="1">
      <alignment horizontal="right"/>
    </xf>
    <xf numFmtId="172" fontId="17" fillId="2" borderId="80" xfId="2" applyNumberFormat="1" applyFont="1" applyFill="1" applyBorder="1" applyAlignment="1">
      <alignment horizontal="right"/>
    </xf>
    <xf numFmtId="167" fontId="17" fillId="2" borderId="2" xfId="1" applyNumberFormat="1" applyFont="1" applyFill="1" applyBorder="1" applyAlignment="1">
      <alignment horizontal="right"/>
    </xf>
    <xf numFmtId="167" fontId="17" fillId="2" borderId="13" xfId="1" applyNumberFormat="1" applyFont="1" applyFill="1" applyBorder="1" applyAlignment="1">
      <alignment horizontal="right"/>
    </xf>
    <xf numFmtId="0" fontId="17" fillId="2" borderId="8" xfId="1" applyNumberFormat="1" applyFont="1" applyFill="1" applyBorder="1" applyAlignment="1">
      <alignment horizontal="center"/>
    </xf>
    <xf numFmtId="44" fontId="45" fillId="4" borderId="0" xfId="0" applyNumberFormat="1" applyFont="1" applyFill="1" applyAlignment="1">
      <alignment horizontal="right"/>
    </xf>
    <xf numFmtId="44" fontId="8" fillId="4" borderId="0" xfId="0" applyNumberFormat="1" applyFont="1" applyFill="1" applyAlignment="1">
      <alignment horizontal="right"/>
    </xf>
    <xf numFmtId="177" fontId="8" fillId="4" borderId="0" xfId="0" applyNumberFormat="1" applyFont="1" applyFill="1" applyAlignment="1">
      <alignment horizontal="right"/>
    </xf>
    <xf numFmtId="172" fontId="17" fillId="2" borderId="12" xfId="2" applyNumberFormat="1" applyFont="1" applyFill="1" applyBorder="1" applyAlignment="1">
      <alignment horizontal="right"/>
    </xf>
    <xf numFmtId="172" fontId="17" fillId="2" borderId="43" xfId="2" applyNumberFormat="1" applyFont="1" applyFill="1" applyBorder="1" applyAlignment="1">
      <alignment horizontal="center"/>
    </xf>
    <xf numFmtId="1" fontId="0" fillId="2" borderId="61" xfId="3" applyNumberFormat="1" applyFont="1" applyFill="1" applyBorder="1" applyAlignment="1"/>
    <xf numFmtId="14" fontId="55" fillId="4" borderId="21" xfId="0" applyNumberFormat="1" applyFont="1" applyFill="1" applyBorder="1" applyAlignment="1">
      <alignment horizontal="center"/>
    </xf>
    <xf numFmtId="0" fontId="0" fillId="2" borderId="58" xfId="3" applyNumberFormat="1" applyFont="1" applyFill="1" applyBorder="1"/>
    <xf numFmtId="167" fontId="0" fillId="2" borderId="61" xfId="1" applyNumberFormat="1" applyFont="1" applyFill="1" applyBorder="1" applyAlignment="1"/>
    <xf numFmtId="167" fontId="17" fillId="2" borderId="48" xfId="1" applyNumberFormat="1" applyFont="1" applyFill="1" applyBorder="1" applyAlignment="1">
      <alignment horizontal="center"/>
    </xf>
    <xf numFmtId="1" fontId="43" fillId="3" borderId="2" xfId="0" applyNumberFormat="1" applyFont="1" applyFill="1" applyBorder="1" applyAlignment="1">
      <alignment horizontal="center"/>
    </xf>
    <xf numFmtId="0" fontId="43" fillId="3" borderId="46" xfId="0" applyFont="1" applyFill="1" applyBorder="1" applyAlignment="1">
      <alignment horizontal="center"/>
    </xf>
    <xf numFmtId="0" fontId="43" fillId="3" borderId="0" xfId="0" applyFont="1" applyFill="1" applyAlignment="1">
      <alignment horizontal="center"/>
    </xf>
    <xf numFmtId="0" fontId="24" fillId="2" borderId="15" xfId="0" applyFont="1" applyFill="1" applyBorder="1"/>
    <xf numFmtId="44" fontId="29" fillId="3" borderId="0" xfId="0" applyNumberFormat="1" applyFont="1" applyFill="1"/>
    <xf numFmtId="0" fontId="18" fillId="0" borderId="0" xfId="3" applyNumberFormat="1" applyFont="1" applyFill="1" applyBorder="1"/>
    <xf numFmtId="44" fontId="29" fillId="3" borderId="20" xfId="0" applyNumberFormat="1" applyFont="1" applyFill="1" applyBorder="1"/>
    <xf numFmtId="14" fontId="0" fillId="0" borderId="20" xfId="0" applyNumberFormat="1" applyBorder="1"/>
    <xf numFmtId="174" fontId="24" fillId="2" borderId="15" xfId="3" applyNumberFormat="1" applyFont="1" applyFill="1" applyBorder="1"/>
    <xf numFmtId="44" fontId="41" fillId="3" borderId="0" xfId="2" applyFont="1" applyFill="1" applyBorder="1"/>
    <xf numFmtId="169" fontId="19" fillId="3" borderId="2" xfId="1" applyNumberFormat="1" applyFont="1" applyFill="1" applyBorder="1"/>
    <xf numFmtId="43" fontId="19" fillId="3" borderId="0" xfId="1" applyFont="1" applyFill="1" applyBorder="1"/>
    <xf numFmtId="43" fontId="0" fillId="12" borderId="0" xfId="1" applyFont="1" applyFill="1" applyBorder="1"/>
    <xf numFmtId="167" fontId="20" fillId="3" borderId="16" xfId="1" applyNumberFormat="1" applyFont="1" applyFill="1" applyBorder="1"/>
    <xf numFmtId="167" fontId="4" fillId="0" borderId="20" xfId="1" applyNumberFormat="1" applyFont="1" applyFill="1" applyBorder="1"/>
    <xf numFmtId="167" fontId="4" fillId="0" borderId="16" xfId="1" applyNumberFormat="1" applyFont="1" applyFill="1" applyBorder="1"/>
    <xf numFmtId="167" fontId="19" fillId="0" borderId="20" xfId="1" applyNumberFormat="1" applyFont="1" applyFill="1" applyBorder="1"/>
    <xf numFmtId="167" fontId="21" fillId="0" borderId="20" xfId="1" applyNumberFormat="1" applyFont="1" applyFill="1" applyBorder="1"/>
    <xf numFmtId="43" fontId="18" fillId="0" borderId="20" xfId="1" applyFont="1" applyFill="1" applyBorder="1"/>
    <xf numFmtId="44" fontId="18" fillId="0" borderId="20" xfId="2" applyFont="1" applyFill="1" applyBorder="1"/>
    <xf numFmtId="0" fontId="18" fillId="0" borderId="20" xfId="3" applyNumberFormat="1" applyFont="1" applyFill="1" applyBorder="1"/>
    <xf numFmtId="1" fontId="18" fillId="0" borderId="20" xfId="2" applyNumberFormat="1" applyFont="1" applyFill="1" applyBorder="1"/>
    <xf numFmtId="174" fontId="41" fillId="0" borderId="20" xfId="3" applyNumberFormat="1" applyFont="1" applyFill="1" applyBorder="1"/>
    <xf numFmtId="176" fontId="18" fillId="0" borderId="20" xfId="2" applyNumberFormat="1" applyFont="1" applyFill="1" applyBorder="1"/>
    <xf numFmtId="177" fontId="18" fillId="0" borderId="20" xfId="2" applyNumberFormat="1" applyFont="1" applyFill="1" applyBorder="1"/>
    <xf numFmtId="164" fontId="6" fillId="0" borderId="20" xfId="0" applyNumberFormat="1" applyFont="1" applyBorder="1" applyAlignment="1">
      <alignment wrapText="1"/>
    </xf>
    <xf numFmtId="174" fontId="24" fillId="2" borderId="19" xfId="3" applyNumberFormat="1" applyFont="1" applyFill="1" applyBorder="1"/>
    <xf numFmtId="165" fontId="5" fillId="0" borderId="20" xfId="0" applyNumberFormat="1" applyFont="1" applyBorder="1" applyAlignment="1">
      <alignment horizontal="right" wrapText="1"/>
    </xf>
    <xf numFmtId="9" fontId="19" fillId="0" borderId="0" xfId="3" applyFont="1" applyFill="1" applyBorder="1"/>
    <xf numFmtId="9" fontId="19" fillId="3" borderId="0" xfId="3" applyFont="1" applyFill="1" applyBorder="1"/>
    <xf numFmtId="9" fontId="18" fillId="2" borderId="0" xfId="3" applyFont="1" applyFill="1" applyBorder="1"/>
    <xf numFmtId="9" fontId="18" fillId="2" borderId="20" xfId="3" applyFont="1" applyFill="1" applyBorder="1"/>
    <xf numFmtId="10" fontId="19" fillId="0" borderId="20" xfId="3" applyNumberFormat="1" applyFont="1" applyFill="1" applyBorder="1"/>
    <xf numFmtId="44" fontId="47" fillId="0" borderId="0" xfId="2" applyFont="1" applyFill="1" applyBorder="1"/>
    <xf numFmtId="44" fontId="47" fillId="0" borderId="20" xfId="2" applyFont="1" applyFill="1" applyBorder="1"/>
    <xf numFmtId="43" fontId="47" fillId="3" borderId="0" xfId="1" applyFont="1" applyFill="1" applyBorder="1"/>
    <xf numFmtId="44" fontId="47" fillId="2" borderId="0" xfId="2" applyFont="1" applyFill="1" applyBorder="1"/>
    <xf numFmtId="44" fontId="47" fillId="2" borderId="20" xfId="2" applyFont="1" applyFill="1" applyBorder="1"/>
    <xf numFmtId="0" fontId="47" fillId="2" borderId="0" xfId="2" applyNumberFormat="1" applyFont="1" applyFill="1" applyBorder="1"/>
    <xf numFmtId="43" fontId="47" fillId="2" borderId="57" xfId="1" applyFont="1" applyFill="1" applyBorder="1" applyAlignment="1">
      <alignment horizontal="center"/>
    </xf>
    <xf numFmtId="43" fontId="47" fillId="2" borderId="60" xfId="1" applyFont="1" applyFill="1" applyBorder="1" applyAlignment="1">
      <alignment horizontal="center"/>
    </xf>
    <xf numFmtId="1" fontId="41" fillId="6" borderId="0" xfId="0" applyNumberFormat="1" applyFont="1" applyFill="1"/>
    <xf numFmtId="0" fontId="41" fillId="0" borderId="0" xfId="3" applyNumberFormat="1" applyFont="1" applyFill="1" applyBorder="1"/>
    <xf numFmtId="0" fontId="10" fillId="4" borderId="5" xfId="0" applyFont="1" applyFill="1" applyBorder="1" applyAlignment="1">
      <alignment horizontal="center"/>
    </xf>
    <xf numFmtId="0" fontId="10" fillId="4" borderId="81" xfId="0" applyFont="1" applyFill="1" applyBorder="1" applyAlignment="1">
      <alignment horizontal="center"/>
    </xf>
    <xf numFmtId="10" fontId="19" fillId="0" borderId="0" xfId="3" applyNumberFormat="1" applyFont="1" applyFill="1" applyBorder="1"/>
    <xf numFmtId="44" fontId="43" fillId="3" borderId="0" xfId="0" applyNumberFormat="1" applyFont="1" applyFill="1"/>
    <xf numFmtId="43" fontId="20" fillId="3" borderId="20" xfId="1" applyFont="1" applyFill="1" applyBorder="1"/>
    <xf numFmtId="1" fontId="43" fillId="3" borderId="16" xfId="0" applyNumberFormat="1" applyFont="1" applyFill="1" applyBorder="1" applyAlignment="1">
      <alignment horizontal="center"/>
    </xf>
    <xf numFmtId="1" fontId="43" fillId="3" borderId="20" xfId="0" applyNumberFormat="1" applyFont="1" applyFill="1" applyBorder="1" applyAlignment="1">
      <alignment horizontal="center"/>
    </xf>
    <xf numFmtId="14" fontId="17" fillId="0" borderId="20" xfId="0" applyNumberFormat="1" applyFont="1" applyBorder="1" applyAlignment="1">
      <alignment horizontal="center"/>
    </xf>
    <xf numFmtId="9" fontId="17" fillId="7" borderId="20" xfId="3" applyFont="1" applyFill="1" applyBorder="1" applyAlignment="1">
      <alignment horizontal="center"/>
    </xf>
    <xf numFmtId="9" fontId="17" fillId="0" borderId="20" xfId="3" applyFont="1" applyBorder="1" applyAlignment="1">
      <alignment horizontal="center"/>
    </xf>
    <xf numFmtId="0" fontId="43" fillId="3" borderId="20" xfId="0" applyFont="1" applyFill="1" applyBorder="1" applyAlignment="1">
      <alignment horizontal="center"/>
    </xf>
    <xf numFmtId="1" fontId="11" fillId="0" borderId="16" xfId="0" applyNumberFormat="1" applyFont="1" applyBorder="1" applyAlignment="1">
      <alignment horizontal="center"/>
    </xf>
    <xf numFmtId="44" fontId="0" fillId="0" borderId="12" xfId="2" applyFont="1" applyBorder="1"/>
    <xf numFmtId="1" fontId="0" fillId="2" borderId="13" xfId="0" applyNumberFormat="1" applyFill="1" applyBorder="1"/>
    <xf numFmtId="1" fontId="0" fillId="2" borderId="12" xfId="0" applyNumberFormat="1" applyFill="1" applyBorder="1"/>
    <xf numFmtId="2" fontId="0" fillId="2" borderId="12" xfId="0" applyNumberFormat="1" applyFill="1" applyBorder="1"/>
    <xf numFmtId="44" fontId="0" fillId="2" borderId="12" xfId="2" applyFont="1" applyFill="1" applyBorder="1" applyAlignment="1"/>
    <xf numFmtId="10" fontId="0" fillId="2" borderId="83" xfId="3" applyNumberFormat="1" applyFont="1" applyFill="1" applyBorder="1" applyAlignment="1"/>
    <xf numFmtId="1" fontId="0" fillId="2" borderId="12" xfId="3" applyNumberFormat="1" applyFont="1" applyFill="1" applyBorder="1" applyAlignment="1"/>
    <xf numFmtId="0" fontId="5" fillId="0" borderId="49" xfId="0" applyFont="1" applyBorder="1" applyAlignment="1">
      <alignment wrapText="1"/>
    </xf>
    <xf numFmtId="44" fontId="0" fillId="0" borderId="12" xfId="2" applyFont="1" applyBorder="1" applyAlignment="1"/>
    <xf numFmtId="44" fontId="0" fillId="0" borderId="73" xfId="0" applyNumberFormat="1" applyBorder="1"/>
    <xf numFmtId="44" fontId="0" fillId="0" borderId="12" xfId="0" applyNumberFormat="1" applyBorder="1"/>
    <xf numFmtId="174" fontId="0" fillId="2" borderId="13" xfId="3" applyNumberFormat="1" applyFont="1" applyFill="1" applyBorder="1"/>
    <xf numFmtId="44" fontId="0" fillId="0" borderId="13" xfId="0" applyNumberFormat="1" applyBorder="1"/>
    <xf numFmtId="44" fontId="0" fillId="2" borderId="73" xfId="0" applyNumberFormat="1" applyFill="1" applyBorder="1"/>
    <xf numFmtId="44" fontId="0" fillId="0" borderId="82" xfId="0" applyNumberFormat="1" applyBorder="1"/>
    <xf numFmtId="1" fontId="0" fillId="2" borderId="0" xfId="3" applyNumberFormat="1" applyFont="1" applyFill="1" applyBorder="1" applyAlignment="1"/>
    <xf numFmtId="174" fontId="0" fillId="2" borderId="2" xfId="3" applyNumberFormat="1" applyFont="1" applyFill="1" applyBorder="1"/>
    <xf numFmtId="167" fontId="0" fillId="2" borderId="61" xfId="1" applyNumberFormat="1" applyFont="1" applyFill="1" applyBorder="1" applyAlignment="1">
      <alignment horizontal="center"/>
    </xf>
    <xf numFmtId="44" fontId="41" fillId="0" borderId="54" xfId="0" applyNumberFormat="1" applyFont="1" applyBorder="1" applyAlignment="1">
      <alignment horizontal="center"/>
    </xf>
    <xf numFmtId="44" fontId="41" fillId="0" borderId="60" xfId="0" applyNumberFormat="1" applyFont="1" applyBorder="1" applyAlignment="1">
      <alignment horizontal="center"/>
    </xf>
    <xf numFmtId="174" fontId="41" fillId="2" borderId="57" xfId="0" applyNumberFormat="1" applyFont="1" applyFill="1" applyBorder="1" applyAlignment="1">
      <alignment horizontal="center"/>
    </xf>
    <xf numFmtId="44" fontId="1" fillId="2" borderId="54" xfId="0" applyNumberFormat="1" applyFont="1" applyFill="1" applyBorder="1" applyAlignment="1">
      <alignment horizontal="center"/>
    </xf>
    <xf numFmtId="174" fontId="11" fillId="6" borderId="0" xfId="3" applyNumberFormat="1" applyFont="1" applyFill="1"/>
    <xf numFmtId="174" fontId="11" fillId="6" borderId="20" xfId="3" applyNumberFormat="1" applyFont="1" applyFill="1" applyBorder="1"/>
    <xf numFmtId="44" fontId="43" fillId="14" borderId="84" xfId="2" applyFont="1" applyFill="1" applyBorder="1" applyAlignment="1">
      <alignment horizontal="right"/>
    </xf>
    <xf numFmtId="44" fontId="28" fillId="14" borderId="84" xfId="2" applyFont="1" applyFill="1" applyBorder="1" applyAlignment="1">
      <alignment horizontal="right"/>
    </xf>
    <xf numFmtId="44" fontId="17" fillId="14" borderId="6" xfId="2" applyFont="1" applyFill="1" applyBorder="1" applyAlignment="1">
      <alignment horizontal="right"/>
    </xf>
    <xf numFmtId="44" fontId="43" fillId="14" borderId="85" xfId="2" applyFont="1" applyFill="1" applyBorder="1" applyAlignment="1">
      <alignment horizontal="right"/>
    </xf>
    <xf numFmtId="44" fontId="28" fillId="14" borderId="85" xfId="2" applyFont="1" applyFill="1" applyBorder="1" applyAlignment="1">
      <alignment horizontal="right"/>
    </xf>
    <xf numFmtId="44" fontId="17" fillId="14" borderId="17" xfId="2" applyFont="1" applyFill="1" applyBorder="1" applyAlignment="1">
      <alignment horizontal="right"/>
    </xf>
    <xf numFmtId="44" fontId="41" fillId="2" borderId="60" xfId="0" applyNumberFormat="1" applyFont="1" applyFill="1" applyBorder="1" applyAlignment="1">
      <alignment horizontal="center"/>
    </xf>
    <xf numFmtId="44" fontId="47" fillId="0" borderId="50" xfId="0" applyNumberFormat="1" applyFont="1" applyBorder="1" applyAlignment="1">
      <alignment horizontal="center"/>
    </xf>
    <xf numFmtId="167" fontId="11" fillId="0" borderId="12" xfId="0" applyNumberFormat="1" applyFont="1" applyBorder="1" applyAlignment="1">
      <alignment horizontal="right" vertical="center"/>
    </xf>
    <xf numFmtId="173" fontId="11" fillId="0" borderId="12" xfId="0" applyNumberFormat="1" applyFont="1" applyBorder="1"/>
    <xf numFmtId="168" fontId="37" fillId="10" borderId="12" xfId="0" applyNumberFormat="1" applyFont="1" applyFill="1" applyBorder="1" applyAlignment="1">
      <alignment horizontal="right"/>
    </xf>
    <xf numFmtId="0" fontId="11" fillId="0" borderId="12" xfId="0" applyFont="1" applyBorder="1"/>
    <xf numFmtId="168" fontId="12" fillId="0" borderId="12" xfId="0" applyNumberFormat="1" applyFont="1" applyBorder="1"/>
    <xf numFmtId="43" fontId="11" fillId="0" borderId="12" xfId="1" applyFont="1" applyBorder="1" applyAlignment="1">
      <alignment horizontal="right" vertical="center"/>
    </xf>
    <xf numFmtId="0" fontId="39" fillId="7" borderId="0" xfId="0" applyFont="1" applyFill="1" applyAlignment="1">
      <alignment horizontal="right"/>
    </xf>
    <xf numFmtId="0" fontId="30" fillId="4" borderId="4" xfId="0" applyFont="1" applyFill="1" applyBorder="1" applyAlignment="1">
      <alignment horizontal="right" vertical="center"/>
    </xf>
    <xf numFmtId="0" fontId="31" fillId="4" borderId="5" xfId="0" applyFont="1" applyFill="1" applyBorder="1" applyAlignment="1">
      <alignment horizontal="center" vertical="center"/>
    </xf>
    <xf numFmtId="0" fontId="31" fillId="4" borderId="6" xfId="0" applyFont="1" applyFill="1" applyBorder="1" applyAlignment="1">
      <alignment horizontal="center" vertical="center"/>
    </xf>
    <xf numFmtId="0" fontId="34" fillId="0" borderId="7" xfId="0" applyFont="1" applyBorder="1" applyAlignment="1">
      <alignment horizontal="left"/>
    </xf>
    <xf numFmtId="0" fontId="31" fillId="0" borderId="8" xfId="0" applyFont="1" applyBorder="1" applyAlignment="1">
      <alignment horizontal="center"/>
    </xf>
    <xf numFmtId="167" fontId="0" fillId="0" borderId="8" xfId="1" applyNumberFormat="1" applyFont="1" applyBorder="1"/>
    <xf numFmtId="172" fontId="17" fillId="2" borderId="48" xfId="2" applyNumberFormat="1" applyFont="1" applyFill="1" applyBorder="1"/>
    <xf numFmtId="0" fontId="35" fillId="0" borderId="7" xfId="0" applyFont="1" applyBorder="1" applyAlignment="1">
      <alignment horizontal="right" vertical="top"/>
    </xf>
    <xf numFmtId="9" fontId="36" fillId="0" borderId="8" xfId="3" applyFont="1" applyBorder="1"/>
    <xf numFmtId="172" fontId="11" fillId="2" borderId="47" xfId="2" applyNumberFormat="1" applyFont="1" applyFill="1" applyBorder="1" applyAlignment="1">
      <alignment horizontal="right"/>
    </xf>
    <xf numFmtId="172" fontId="11" fillId="2" borderId="48" xfId="2" applyNumberFormat="1" applyFont="1" applyFill="1" applyBorder="1"/>
    <xf numFmtId="0" fontId="33" fillId="10" borderId="9" xfId="0" applyFont="1" applyFill="1" applyBorder="1" applyAlignment="1">
      <alignment horizontal="right"/>
    </xf>
    <xf numFmtId="168" fontId="33" fillId="10" borderId="10" xfId="0" applyNumberFormat="1" applyFont="1" applyFill="1" applyBorder="1" applyAlignment="1">
      <alignment horizontal="right"/>
    </xf>
    <xf numFmtId="168" fontId="33" fillId="10" borderId="11" xfId="0" applyNumberFormat="1" applyFont="1" applyFill="1" applyBorder="1" applyAlignment="1">
      <alignment horizontal="right"/>
    </xf>
    <xf numFmtId="0" fontId="11" fillId="6" borderId="0" xfId="3" applyNumberFormat="1" applyFont="1" applyFill="1"/>
    <xf numFmtId="44" fontId="5" fillId="6" borderId="2" xfId="2" applyFont="1" applyFill="1" applyBorder="1" applyAlignment="1">
      <alignment horizontal="right" wrapText="1"/>
    </xf>
    <xf numFmtId="44" fontId="5" fillId="6" borderId="16" xfId="2" applyFont="1" applyFill="1" applyBorder="1" applyAlignment="1">
      <alignment horizontal="right" wrapText="1"/>
    </xf>
    <xf numFmtId="174" fontId="11" fillId="0" borderId="0" xfId="0" applyNumberFormat="1" applyFont="1"/>
    <xf numFmtId="44" fontId="41" fillId="3" borderId="20" xfId="2" applyFont="1" applyFill="1" applyBorder="1"/>
    <xf numFmtId="10" fontId="21" fillId="2" borderId="66" xfId="3" applyNumberFormat="1" applyFont="1" applyFill="1" applyBorder="1" applyAlignment="1">
      <alignment horizontal="center"/>
    </xf>
    <xf numFmtId="10" fontId="47" fillId="2" borderId="66" xfId="3" applyNumberFormat="1" applyFont="1" applyFill="1" applyBorder="1" applyAlignment="1">
      <alignment horizontal="center"/>
    </xf>
    <xf numFmtId="43" fontId="21" fillId="2" borderId="60" xfId="1" applyFont="1" applyFill="1" applyBorder="1" applyAlignment="1">
      <alignment horizontal="center"/>
    </xf>
    <xf numFmtId="1" fontId="5" fillId="6" borderId="2" xfId="0" applyNumberFormat="1" applyFont="1" applyFill="1" applyBorder="1" applyAlignment="1">
      <alignment horizontal="right" wrapText="1"/>
    </xf>
    <xf numFmtId="1" fontId="5" fillId="6" borderId="16" xfId="0" applyNumberFormat="1" applyFont="1" applyFill="1" applyBorder="1" applyAlignment="1">
      <alignment horizontal="right" wrapText="1"/>
    </xf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43" fontId="0" fillId="0" borderId="0" xfId="1" applyFont="1" applyFill="1" applyBorder="1"/>
    <xf numFmtId="1" fontId="5" fillId="0" borderId="0" xfId="0" applyNumberFormat="1" applyFont="1" applyAlignment="1">
      <alignment horizontal="right" wrapText="1"/>
    </xf>
    <xf numFmtId="174" fontId="19" fillId="3" borderId="0" xfId="3" applyNumberFormat="1" applyFont="1" applyFill="1" applyBorder="1"/>
    <xf numFmtId="44" fontId="21" fillId="0" borderId="60" xfId="0" applyNumberFormat="1" applyFont="1" applyBorder="1" applyAlignment="1">
      <alignment horizontal="center"/>
    </xf>
    <xf numFmtId="0" fontId="0" fillId="4" borderId="4" xfId="0" applyFill="1" applyBorder="1"/>
    <xf numFmtId="0" fontId="8" fillId="4" borderId="7" xfId="0" applyFont="1" applyFill="1" applyBorder="1"/>
    <xf numFmtId="0" fontId="5" fillId="0" borderId="7" xfId="0" applyFont="1" applyBorder="1" applyAlignment="1">
      <alignment horizontal="left" wrapText="1"/>
    </xf>
    <xf numFmtId="0" fontId="5" fillId="0" borderId="47" xfId="0" applyFont="1" applyBorder="1" applyAlignment="1">
      <alignment horizontal="left" wrapText="1"/>
    </xf>
    <xf numFmtId="43" fontId="5" fillId="0" borderId="7" xfId="1" applyFont="1" applyBorder="1" applyAlignment="1">
      <alignment horizontal="left" wrapText="1"/>
    </xf>
    <xf numFmtId="43" fontId="18" fillId="2" borderId="47" xfId="0" applyNumberFormat="1" applyFont="1" applyFill="1" applyBorder="1" applyAlignment="1">
      <alignment horizontal="right"/>
    </xf>
    <xf numFmtId="0" fontId="14" fillId="2" borderId="7" xfId="0" applyFont="1" applyFill="1" applyBorder="1" applyAlignment="1">
      <alignment horizontal="right"/>
    </xf>
    <xf numFmtId="0" fontId="18" fillId="2" borderId="7" xfId="0" applyFont="1" applyFill="1" applyBorder="1" applyAlignment="1">
      <alignment horizontal="right"/>
    </xf>
    <xf numFmtId="0" fontId="24" fillId="2" borderId="86" xfId="0" applyFont="1" applyFill="1" applyBorder="1" applyAlignment="1">
      <alignment horizontal="left"/>
    </xf>
    <xf numFmtId="44" fontId="41" fillId="0" borderId="50" xfId="0" applyNumberFormat="1" applyFont="1" applyBorder="1" applyAlignment="1">
      <alignment horizontal="center"/>
    </xf>
    <xf numFmtId="43" fontId="20" fillId="3" borderId="0" xfId="1" applyFont="1" applyFill="1" applyBorder="1"/>
    <xf numFmtId="174" fontId="11" fillId="6" borderId="0" xfId="3" applyNumberFormat="1" applyFont="1" applyFill="1" applyBorder="1"/>
    <xf numFmtId="164" fontId="44" fillId="3" borderId="0" xfId="0" applyNumberFormat="1" applyFont="1" applyFill="1" applyAlignment="1">
      <alignment horizontal="right" wrapText="1"/>
    </xf>
    <xf numFmtId="164" fontId="27" fillId="3" borderId="0" xfId="0" applyNumberFormat="1" applyFont="1" applyFill="1" applyAlignment="1">
      <alignment horizontal="right" wrapText="1"/>
    </xf>
    <xf numFmtId="44" fontId="27" fillId="3" borderId="2" xfId="2" applyFont="1" applyFill="1" applyBorder="1" applyAlignment="1">
      <alignment horizontal="right" wrapText="1"/>
    </xf>
    <xf numFmtId="44" fontId="29" fillId="0" borderId="0" xfId="0" applyNumberFormat="1" applyFont="1"/>
    <xf numFmtId="44" fontId="29" fillId="3" borderId="3" xfId="0" applyNumberFormat="1" applyFont="1" applyFill="1" applyBorder="1"/>
    <xf numFmtId="164" fontId="27" fillId="3" borderId="2" xfId="0" applyNumberFormat="1" applyFont="1" applyFill="1" applyBorder="1" applyAlignment="1">
      <alignment horizontal="right" wrapText="1"/>
    </xf>
    <xf numFmtId="0" fontId="58" fillId="0" borderId="4" xfId="0" applyFont="1" applyBorder="1" applyAlignment="1">
      <alignment horizontal="center" vertical="center"/>
    </xf>
    <xf numFmtId="0" fontId="58" fillId="0" borderId="5" xfId="0" applyFont="1" applyBorder="1" applyAlignment="1">
      <alignment horizontal="center" vertical="center"/>
    </xf>
    <xf numFmtId="0" fontId="58" fillId="0" borderId="6" xfId="0" applyFont="1" applyBorder="1" applyAlignment="1">
      <alignment horizontal="center" vertical="center"/>
    </xf>
    <xf numFmtId="0" fontId="58" fillId="0" borderId="7" xfId="0" applyFont="1" applyBorder="1" applyAlignment="1">
      <alignment horizontal="center" vertical="center"/>
    </xf>
    <xf numFmtId="0" fontId="58" fillId="0" borderId="0" xfId="0" applyFont="1" applyAlignment="1">
      <alignment horizontal="center" vertical="center"/>
    </xf>
    <xf numFmtId="0" fontId="58" fillId="0" borderId="8" xfId="0" applyFont="1" applyBorder="1" applyAlignment="1">
      <alignment horizontal="center" vertical="center"/>
    </xf>
    <xf numFmtId="0" fontId="42" fillId="0" borderId="0" xfId="0" applyFont="1" applyAlignment="1">
      <alignment horizontal="center"/>
    </xf>
    <xf numFmtId="0" fontId="46" fillId="0" borderId="4" xfId="0" applyFont="1" applyBorder="1" applyAlignment="1">
      <alignment horizontal="center"/>
    </xf>
    <xf numFmtId="0" fontId="46" fillId="0" borderId="5" xfId="0" applyFont="1" applyBorder="1" applyAlignment="1">
      <alignment horizontal="center"/>
    </xf>
    <xf numFmtId="0" fontId="46" fillId="0" borderId="6" xfId="0" applyFont="1" applyBorder="1" applyAlignment="1">
      <alignment horizontal="center"/>
    </xf>
    <xf numFmtId="179" fontId="31" fillId="4" borderId="72" xfId="0" applyNumberFormat="1" applyFont="1" applyFill="1" applyBorder="1" applyAlignment="1">
      <alignment horizontal="center"/>
    </xf>
    <xf numFmtId="179" fontId="31" fillId="4" borderId="71" xfId="0" applyNumberFormat="1" applyFont="1" applyFill="1" applyBorder="1" applyAlignment="1">
      <alignment horizontal="center"/>
    </xf>
    <xf numFmtId="179" fontId="31" fillId="4" borderId="70" xfId="0" applyNumberFormat="1" applyFont="1" applyFill="1" applyBorder="1" applyAlignment="1">
      <alignment horizontal="center"/>
    </xf>
    <xf numFmtId="0" fontId="49" fillId="0" borderId="22" xfId="0" applyFont="1" applyBorder="1" applyAlignment="1">
      <alignment horizontal="center" wrapText="1"/>
    </xf>
    <xf numFmtId="0" fontId="49" fillId="0" borderId="0" xfId="0" applyFont="1" applyAlignment="1">
      <alignment horizontal="center" wrapText="1"/>
    </xf>
    <xf numFmtId="0" fontId="49" fillId="0" borderId="28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 wrapText="1"/>
    </xf>
    <xf numFmtId="0" fontId="49" fillId="0" borderId="25" xfId="0" applyFont="1" applyBorder="1" applyAlignment="1">
      <alignment horizontal="center" wrapText="1"/>
    </xf>
    <xf numFmtId="0" fontId="49" fillId="0" borderId="5" xfId="0" applyFont="1" applyBorder="1" applyAlignment="1">
      <alignment horizontal="center" wrapText="1"/>
    </xf>
    <xf numFmtId="0" fontId="49" fillId="0" borderId="26" xfId="0" applyFont="1" applyBorder="1" applyAlignment="1">
      <alignment horizontal="center" wrapText="1"/>
    </xf>
    <xf numFmtId="0" fontId="49" fillId="0" borderId="3" xfId="0" applyFont="1" applyBorder="1" applyAlignment="1">
      <alignment horizontal="center" wrapText="1"/>
    </xf>
    <xf numFmtId="0" fontId="49" fillId="0" borderId="23" xfId="0" applyFont="1" applyBorder="1" applyAlignment="1">
      <alignment horizontal="center" wrapText="1"/>
    </xf>
    <xf numFmtId="0" fontId="49" fillId="0" borderId="2" xfId="0" applyFont="1" applyBorder="1" applyAlignment="1">
      <alignment horizontal="center" wrapText="1"/>
    </xf>
    <xf numFmtId="0" fontId="49" fillId="2" borderId="26" xfId="0" applyFont="1" applyFill="1" applyBorder="1" applyAlignment="1">
      <alignment horizontal="right" wrapText="1"/>
    </xf>
    <xf numFmtId="0" fontId="49" fillId="2" borderId="3" xfId="0" applyFont="1" applyFill="1" applyBorder="1" applyAlignment="1">
      <alignment horizontal="right" wrapText="1"/>
    </xf>
    <xf numFmtId="0" fontId="49" fillId="0" borderId="53" xfId="0" applyFont="1" applyBorder="1" applyAlignment="1">
      <alignment horizontal="center" wrapText="1"/>
    </xf>
    <xf numFmtId="0" fontId="49" fillId="0" borderId="27" xfId="0" applyFont="1" applyBorder="1" applyAlignment="1">
      <alignment horizontal="center" wrapText="1"/>
    </xf>
    <xf numFmtId="0" fontId="49" fillId="2" borderId="23" xfId="0" applyFont="1" applyFill="1" applyBorder="1" applyAlignment="1">
      <alignment horizontal="right" wrapText="1"/>
    </xf>
    <xf numFmtId="0" fontId="49" fillId="2" borderId="2" xfId="0" applyFont="1" applyFill="1" applyBorder="1" applyAlignment="1">
      <alignment horizontal="right" wrapText="1"/>
    </xf>
    <xf numFmtId="0" fontId="49" fillId="0" borderId="28" xfId="0" applyFont="1" applyBorder="1" applyAlignment="1">
      <alignment horizontal="center" wrapText="1"/>
    </xf>
    <xf numFmtId="0" fontId="49" fillId="0" borderId="1" xfId="0" applyFont="1" applyBorder="1" applyAlignment="1">
      <alignment horizontal="center" wrapText="1"/>
    </xf>
  </cellXfs>
  <cellStyles count="8">
    <cellStyle name="Comma" xfId="1" builtinId="3"/>
    <cellStyle name="Currency" xfId="2" builtinId="4"/>
    <cellStyle name="Normal" xfId="0" builtinId="0"/>
    <cellStyle name="Normal 2" xfId="4" xr:uid="{A5ED2F32-1B1B-4422-89AC-06B905178AB4}"/>
    <cellStyle name="Normal 3" xfId="5" xr:uid="{EEF0F66D-CCB6-4A89-A2B1-11A2C0430C60}"/>
    <cellStyle name="Normal 4" xfId="6" xr:uid="{5015E43E-9714-4930-A17C-691DE01CF2AC}"/>
    <cellStyle name="Normal 5" xfId="7" xr:uid="{B2BE4F6B-0336-47F0-90E9-D8419412B55F}"/>
    <cellStyle name="Percent" xfId="3" builtinId="5"/>
  </cellStyles>
  <dxfs count="1"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3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Cash</a:t>
            </a:r>
            <a:r>
              <a:rPr lang="en-US" b="0" baseline="0"/>
              <a:t> Position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1586593560621682E-2"/>
          <c:y val="7.8882915510537846E-2"/>
          <c:w val="0.89119345895470237"/>
          <c:h val="0.68670443737093045"/>
        </c:manualLayout>
      </c:layout>
      <c:areaChart>
        <c:grouping val="standard"/>
        <c:varyColors val="0"/>
        <c:ser>
          <c:idx val="12"/>
          <c:order val="2"/>
          <c:tx>
            <c:v>Expenses</c:v>
          </c:tx>
          <c:spPr>
            <a:solidFill>
              <a:schemeClr val="accent3">
                <a:shade val="86000"/>
              </a:schemeClr>
            </a:solidFill>
          </c:spPr>
          <c:cat>
            <c:numRef>
              <c:f>('Monthly Detail'!$P$4:$AE$4,'Monthly Detail'!$AR$4:$CY$4)</c:f>
              <c:numCache>
                <c:formatCode>m/d/yyyy</c:formatCode>
                <c:ptCount val="76"/>
                <c:pt idx="0">
                  <c:v>45199</c:v>
                </c:pt>
                <c:pt idx="1">
                  <c:v>45230</c:v>
                </c:pt>
                <c:pt idx="2">
                  <c:v>45260</c:v>
                </c:pt>
                <c:pt idx="3">
                  <c:v>45291</c:v>
                </c:pt>
                <c:pt idx="4">
                  <c:v>45322</c:v>
                </c:pt>
                <c:pt idx="5">
                  <c:v>45351</c:v>
                </c:pt>
                <c:pt idx="6">
                  <c:v>45382</c:v>
                </c:pt>
                <c:pt idx="7">
                  <c:v>45412</c:v>
                </c:pt>
                <c:pt idx="8">
                  <c:v>45443</c:v>
                </c:pt>
                <c:pt idx="9">
                  <c:v>45473</c:v>
                </c:pt>
                <c:pt idx="10">
                  <c:v>45504</c:v>
                </c:pt>
                <c:pt idx="11">
                  <c:v>45535</c:v>
                </c:pt>
                <c:pt idx="12">
                  <c:v>45565</c:v>
                </c:pt>
                <c:pt idx="13">
                  <c:v>45596</c:v>
                </c:pt>
                <c:pt idx="14">
                  <c:v>45626</c:v>
                </c:pt>
                <c:pt idx="15">
                  <c:v>45657</c:v>
                </c:pt>
                <c:pt idx="16">
                  <c:v>46053</c:v>
                </c:pt>
                <c:pt idx="17">
                  <c:v>46081</c:v>
                </c:pt>
                <c:pt idx="18">
                  <c:v>46112</c:v>
                </c:pt>
                <c:pt idx="19">
                  <c:v>46142</c:v>
                </c:pt>
                <c:pt idx="20">
                  <c:v>46173</c:v>
                </c:pt>
                <c:pt idx="21">
                  <c:v>46203</c:v>
                </c:pt>
                <c:pt idx="22">
                  <c:v>46234</c:v>
                </c:pt>
                <c:pt idx="23">
                  <c:v>46265</c:v>
                </c:pt>
                <c:pt idx="24">
                  <c:v>46295</c:v>
                </c:pt>
                <c:pt idx="25">
                  <c:v>46326</c:v>
                </c:pt>
                <c:pt idx="26">
                  <c:v>46356</c:v>
                </c:pt>
                <c:pt idx="27">
                  <c:v>46387</c:v>
                </c:pt>
                <c:pt idx="28">
                  <c:v>46418</c:v>
                </c:pt>
                <c:pt idx="29">
                  <c:v>46446</c:v>
                </c:pt>
                <c:pt idx="30">
                  <c:v>46477</c:v>
                </c:pt>
                <c:pt idx="31">
                  <c:v>46507</c:v>
                </c:pt>
                <c:pt idx="32">
                  <c:v>46538</c:v>
                </c:pt>
                <c:pt idx="33">
                  <c:v>46568</c:v>
                </c:pt>
                <c:pt idx="34">
                  <c:v>46599</c:v>
                </c:pt>
                <c:pt idx="35">
                  <c:v>46630</c:v>
                </c:pt>
                <c:pt idx="36">
                  <c:v>46660</c:v>
                </c:pt>
                <c:pt idx="37">
                  <c:v>46691</c:v>
                </c:pt>
                <c:pt idx="38">
                  <c:v>46721</c:v>
                </c:pt>
                <c:pt idx="39">
                  <c:v>46752</c:v>
                </c:pt>
                <c:pt idx="40">
                  <c:v>46783</c:v>
                </c:pt>
                <c:pt idx="41">
                  <c:v>46812</c:v>
                </c:pt>
                <c:pt idx="42">
                  <c:v>46843</c:v>
                </c:pt>
                <c:pt idx="43">
                  <c:v>46873</c:v>
                </c:pt>
                <c:pt idx="44">
                  <c:v>46904</c:v>
                </c:pt>
                <c:pt idx="45">
                  <c:v>46934</c:v>
                </c:pt>
                <c:pt idx="46">
                  <c:v>46965</c:v>
                </c:pt>
                <c:pt idx="47">
                  <c:v>46996</c:v>
                </c:pt>
                <c:pt idx="48">
                  <c:v>47026</c:v>
                </c:pt>
                <c:pt idx="49">
                  <c:v>47057</c:v>
                </c:pt>
                <c:pt idx="50">
                  <c:v>47087</c:v>
                </c:pt>
                <c:pt idx="51">
                  <c:v>47118</c:v>
                </c:pt>
                <c:pt idx="52">
                  <c:v>47149</c:v>
                </c:pt>
                <c:pt idx="53">
                  <c:v>47177</c:v>
                </c:pt>
                <c:pt idx="54">
                  <c:v>47208</c:v>
                </c:pt>
                <c:pt idx="55">
                  <c:v>47238</c:v>
                </c:pt>
                <c:pt idx="56">
                  <c:v>47269</c:v>
                </c:pt>
                <c:pt idx="57">
                  <c:v>47299</c:v>
                </c:pt>
                <c:pt idx="58">
                  <c:v>47330</c:v>
                </c:pt>
                <c:pt idx="59">
                  <c:v>47361</c:v>
                </c:pt>
                <c:pt idx="60">
                  <c:v>47391</c:v>
                </c:pt>
                <c:pt idx="61">
                  <c:v>47422</c:v>
                </c:pt>
                <c:pt idx="62">
                  <c:v>47452</c:v>
                </c:pt>
                <c:pt idx="63">
                  <c:v>47483</c:v>
                </c:pt>
                <c:pt idx="64">
                  <c:v>47514</c:v>
                </c:pt>
                <c:pt idx="65">
                  <c:v>47542</c:v>
                </c:pt>
                <c:pt idx="66">
                  <c:v>47573</c:v>
                </c:pt>
                <c:pt idx="67">
                  <c:v>47603</c:v>
                </c:pt>
                <c:pt idx="68">
                  <c:v>47634</c:v>
                </c:pt>
                <c:pt idx="69">
                  <c:v>47664</c:v>
                </c:pt>
                <c:pt idx="70">
                  <c:v>47695</c:v>
                </c:pt>
                <c:pt idx="71">
                  <c:v>47726</c:v>
                </c:pt>
                <c:pt idx="72">
                  <c:v>47756</c:v>
                </c:pt>
                <c:pt idx="73">
                  <c:v>47787</c:v>
                </c:pt>
                <c:pt idx="74">
                  <c:v>47817</c:v>
                </c:pt>
                <c:pt idx="75">
                  <c:v>47848</c:v>
                </c:pt>
              </c:numCache>
            </c:numRef>
          </c:cat>
          <c:val>
            <c:numRef>
              <c:f>'Monthly Detail'!$Q$106:$AE$106</c:f>
            </c:numRef>
          </c:val>
          <c:extLst>
            <c:ext xmlns:c16="http://schemas.microsoft.com/office/drawing/2014/chart" uri="{C3380CC4-5D6E-409C-BE32-E72D297353CC}">
              <c16:uniqueId val="{00000038-1ADE-46FA-B9C9-EB1F024414E3}"/>
            </c:ext>
          </c:extLst>
        </c:ser>
        <c:ser>
          <c:idx val="1"/>
          <c:order val="3"/>
          <c:tx>
            <c:v>Cash Balance</c:v>
          </c:tx>
          <c:spPr>
            <a:solidFill>
              <a:schemeClr val="accent6"/>
            </a:solidFill>
            <a:ln>
              <a:solidFill>
                <a:sysClr val="windowText" lastClr="000000"/>
              </a:solidFill>
            </a:ln>
            <a:effectLst/>
          </c:spPr>
          <c:cat>
            <c:numLit>
              <c:formatCode>General</c:formatCode>
              <c:ptCount val="24"/>
              <c:pt idx="0">
                <c:v>45322</c:v>
              </c:pt>
              <c:pt idx="1">
                <c:v>45351</c:v>
              </c:pt>
              <c:pt idx="2">
                <c:v>45382</c:v>
              </c:pt>
              <c:pt idx="3">
                <c:v>45412</c:v>
              </c:pt>
              <c:pt idx="4">
                <c:v>45443</c:v>
              </c:pt>
              <c:pt idx="5">
                <c:v>45473</c:v>
              </c:pt>
              <c:pt idx="6">
                <c:v>45504</c:v>
              </c:pt>
              <c:pt idx="7">
                <c:v>45535</c:v>
              </c:pt>
              <c:pt idx="8">
                <c:v>45565</c:v>
              </c:pt>
              <c:pt idx="9">
                <c:v>45596</c:v>
              </c:pt>
              <c:pt idx="10">
                <c:v>45626</c:v>
              </c:pt>
              <c:pt idx="11">
                <c:v>45657</c:v>
              </c:pt>
              <c:pt idx="12">
                <c:v>45688</c:v>
              </c:pt>
              <c:pt idx="13">
                <c:v>45716</c:v>
              </c:pt>
              <c:pt idx="14">
                <c:v>45747</c:v>
              </c:pt>
              <c:pt idx="15">
                <c:v>45777</c:v>
              </c:pt>
              <c:pt idx="16">
                <c:v>45808</c:v>
              </c:pt>
              <c:pt idx="17">
                <c:v>45838</c:v>
              </c:pt>
              <c:pt idx="18">
                <c:v>45869</c:v>
              </c:pt>
              <c:pt idx="19">
                <c:v>45900</c:v>
              </c:pt>
              <c:pt idx="20">
                <c:v>45930</c:v>
              </c:pt>
              <c:pt idx="21">
                <c:v>45961</c:v>
              </c:pt>
              <c:pt idx="22">
                <c:v>45991</c:v>
              </c:pt>
              <c:pt idx="23">
                <c:v>46022</c:v>
              </c:pt>
            </c:numLit>
          </c:cat>
          <c:val>
            <c:numRef>
              <c:f>'Monthly Detail'!$T$131:$AK$131</c:f>
              <c:numCache>
                <c:formatCode>_("$"* #,##0.00_);_("$"* \(#,##0.00\);_("$"*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5000</c:v>
                </c:pt>
                <c:pt idx="3">
                  <c:v>4875</c:v>
                </c:pt>
                <c:pt idx="4">
                  <c:v>4570.45</c:v>
                </c:pt>
                <c:pt idx="5">
                  <c:v>4345.76</c:v>
                </c:pt>
                <c:pt idx="6">
                  <c:v>2901</c:v>
                </c:pt>
                <c:pt idx="7">
                  <c:v>2901</c:v>
                </c:pt>
                <c:pt idx="8">
                  <c:v>1900.9651261375693</c:v>
                </c:pt>
                <c:pt idx="9">
                  <c:v>1463.2161779924927</c:v>
                </c:pt>
                <c:pt idx="10">
                  <c:v>3097.7642145335521</c:v>
                </c:pt>
                <c:pt idx="11">
                  <c:v>4340.2034697084327</c:v>
                </c:pt>
                <c:pt idx="12">
                  <c:v>3747.6674562745693</c:v>
                </c:pt>
                <c:pt idx="13">
                  <c:v>6060.9507156948885</c:v>
                </c:pt>
                <c:pt idx="14">
                  <c:v>6694.0457717952504</c:v>
                </c:pt>
                <c:pt idx="15">
                  <c:v>9455.3143515093689</c:v>
                </c:pt>
                <c:pt idx="16">
                  <c:v>9304.1918448773704</c:v>
                </c:pt>
                <c:pt idx="17">
                  <c:v>10385.272221271531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ADE-46FA-B9C9-EB1F02441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245648"/>
        <c:axId val="2026246064"/>
      </c:areaChart>
      <c:barChart>
        <c:barDir val="col"/>
        <c:grouping val="clustered"/>
        <c:varyColors val="0"/>
        <c:ser>
          <c:idx val="14"/>
          <c:order val="0"/>
          <c:tx>
            <c:v>Net Income</c:v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numRef>
              <c:f>'Monthly Detail'!$T$4:$AQ$4</c:f>
              <c:numCache>
                <c:formatCode>m/d/yyyy</c:formatCode>
                <c:ptCount val="24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  <c:pt idx="12">
                  <c:v>45688</c:v>
                </c:pt>
                <c:pt idx="13">
                  <c:v>45716</c:v>
                </c:pt>
                <c:pt idx="14">
                  <c:v>45747</c:v>
                </c:pt>
                <c:pt idx="15">
                  <c:v>45777</c:v>
                </c:pt>
                <c:pt idx="16">
                  <c:v>45808</c:v>
                </c:pt>
                <c:pt idx="17">
                  <c:v>45838</c:v>
                </c:pt>
                <c:pt idx="18">
                  <c:v>45869</c:v>
                </c:pt>
                <c:pt idx="19">
                  <c:v>45900</c:v>
                </c:pt>
                <c:pt idx="20">
                  <c:v>45930</c:v>
                </c:pt>
                <c:pt idx="21">
                  <c:v>45961</c:v>
                </c:pt>
                <c:pt idx="22">
                  <c:v>45991</c:v>
                </c:pt>
                <c:pt idx="23">
                  <c:v>46022</c:v>
                </c:pt>
              </c:numCache>
            </c:numRef>
          </c:cat>
          <c:val>
            <c:numRef>
              <c:f>'Monthly Detail'!$T$115:$AK$115</c:f>
              <c:numCache>
                <c:formatCode>_("$"* #,##0.00_);_("$"* \(#,##0.00\);_("$"*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-300</c:v>
                </c:pt>
                <c:pt idx="3">
                  <c:v>391.25</c:v>
                </c:pt>
                <c:pt idx="4">
                  <c:v>58.369999999999948</c:v>
                </c:pt>
                <c:pt idx="5">
                  <c:v>1709.87</c:v>
                </c:pt>
                <c:pt idx="6">
                  <c:v>-163.04000000000087</c:v>
                </c:pt>
                <c:pt idx="7">
                  <c:v>-163.04000000000087</c:v>
                </c:pt>
                <c:pt idx="8">
                  <c:v>434.22903229562053</c:v>
                </c:pt>
                <c:pt idx="9">
                  <c:v>1610.5553763941607</c:v>
                </c:pt>
                <c:pt idx="10">
                  <c:v>1218.4465950279809</c:v>
                </c:pt>
                <c:pt idx="11">
                  <c:v>826.33781366180028</c:v>
                </c:pt>
                <c:pt idx="12">
                  <c:v>2105.2979391265208</c:v>
                </c:pt>
                <c:pt idx="13">
                  <c:v>1321.0803763941603</c:v>
                </c:pt>
                <c:pt idx="14">
                  <c:v>2105.2979391265208</c:v>
                </c:pt>
                <c:pt idx="15">
                  <c:v>536.86281366179992</c:v>
                </c:pt>
                <c:pt idx="16">
                  <c:v>1321.0803763941603</c:v>
                </c:pt>
                <c:pt idx="17">
                  <c:v>1321.0803763941603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1ADE-46FA-B9C9-EB1F024414E3}"/>
            </c:ext>
          </c:extLst>
        </c:ser>
        <c:ser>
          <c:idx val="11"/>
          <c:order val="1"/>
          <c:tx>
            <c:v>Total Income</c:v>
          </c:tx>
          <c:spPr>
            <a:solidFill>
              <a:schemeClr val="bg2">
                <a:lumMod val="75000"/>
              </a:schemeClr>
            </a:solidFill>
          </c:spPr>
          <c:invertIfNegative val="0"/>
          <c:cat>
            <c:numRef>
              <c:f>('Monthly Detail'!$P$4:$AE$4,'Monthly Detail'!$AR$4:$CY$4)</c:f>
              <c:numCache>
                <c:formatCode>m/d/yyyy</c:formatCode>
                <c:ptCount val="76"/>
                <c:pt idx="0">
                  <c:v>45199</c:v>
                </c:pt>
                <c:pt idx="1">
                  <c:v>45230</c:v>
                </c:pt>
                <c:pt idx="2">
                  <c:v>45260</c:v>
                </c:pt>
                <c:pt idx="3">
                  <c:v>45291</c:v>
                </c:pt>
                <c:pt idx="4">
                  <c:v>45322</c:v>
                </c:pt>
                <c:pt idx="5">
                  <c:v>45351</c:v>
                </c:pt>
                <c:pt idx="6">
                  <c:v>45382</c:v>
                </c:pt>
                <c:pt idx="7">
                  <c:v>45412</c:v>
                </c:pt>
                <c:pt idx="8">
                  <c:v>45443</c:v>
                </c:pt>
                <c:pt idx="9">
                  <c:v>45473</c:v>
                </c:pt>
                <c:pt idx="10">
                  <c:v>45504</c:v>
                </c:pt>
                <c:pt idx="11">
                  <c:v>45535</c:v>
                </c:pt>
                <c:pt idx="12">
                  <c:v>45565</c:v>
                </c:pt>
                <c:pt idx="13">
                  <c:v>45596</c:v>
                </c:pt>
                <c:pt idx="14">
                  <c:v>45626</c:v>
                </c:pt>
                <c:pt idx="15">
                  <c:v>45657</c:v>
                </c:pt>
                <c:pt idx="16">
                  <c:v>46053</c:v>
                </c:pt>
                <c:pt idx="17">
                  <c:v>46081</c:v>
                </c:pt>
                <c:pt idx="18">
                  <c:v>46112</c:v>
                </c:pt>
                <c:pt idx="19">
                  <c:v>46142</c:v>
                </c:pt>
                <c:pt idx="20">
                  <c:v>46173</c:v>
                </c:pt>
                <c:pt idx="21">
                  <c:v>46203</c:v>
                </c:pt>
                <c:pt idx="22">
                  <c:v>46234</c:v>
                </c:pt>
                <c:pt idx="23">
                  <c:v>46265</c:v>
                </c:pt>
                <c:pt idx="24">
                  <c:v>46295</c:v>
                </c:pt>
                <c:pt idx="25">
                  <c:v>46326</c:v>
                </c:pt>
                <c:pt idx="26">
                  <c:v>46356</c:v>
                </c:pt>
                <c:pt idx="27">
                  <c:v>46387</c:v>
                </c:pt>
                <c:pt idx="28">
                  <c:v>46418</c:v>
                </c:pt>
                <c:pt idx="29">
                  <c:v>46446</c:v>
                </c:pt>
                <c:pt idx="30">
                  <c:v>46477</c:v>
                </c:pt>
                <c:pt idx="31">
                  <c:v>46507</c:v>
                </c:pt>
                <c:pt idx="32">
                  <c:v>46538</c:v>
                </c:pt>
                <c:pt idx="33">
                  <c:v>46568</c:v>
                </c:pt>
                <c:pt idx="34">
                  <c:v>46599</c:v>
                </c:pt>
                <c:pt idx="35">
                  <c:v>46630</c:v>
                </c:pt>
                <c:pt idx="36">
                  <c:v>46660</c:v>
                </c:pt>
                <c:pt idx="37">
                  <c:v>46691</c:v>
                </c:pt>
                <c:pt idx="38">
                  <c:v>46721</c:v>
                </c:pt>
                <c:pt idx="39">
                  <c:v>46752</c:v>
                </c:pt>
                <c:pt idx="40">
                  <c:v>46783</c:v>
                </c:pt>
                <c:pt idx="41">
                  <c:v>46812</c:v>
                </c:pt>
                <c:pt idx="42">
                  <c:v>46843</c:v>
                </c:pt>
                <c:pt idx="43">
                  <c:v>46873</c:v>
                </c:pt>
                <c:pt idx="44">
                  <c:v>46904</c:v>
                </c:pt>
                <c:pt idx="45">
                  <c:v>46934</c:v>
                </c:pt>
                <c:pt idx="46">
                  <c:v>46965</c:v>
                </c:pt>
                <c:pt idx="47">
                  <c:v>46996</c:v>
                </c:pt>
                <c:pt idx="48">
                  <c:v>47026</c:v>
                </c:pt>
                <c:pt idx="49">
                  <c:v>47057</c:v>
                </c:pt>
                <c:pt idx="50">
                  <c:v>47087</c:v>
                </c:pt>
                <c:pt idx="51">
                  <c:v>47118</c:v>
                </c:pt>
                <c:pt idx="52">
                  <c:v>47149</c:v>
                </c:pt>
                <c:pt idx="53">
                  <c:v>47177</c:v>
                </c:pt>
                <c:pt idx="54">
                  <c:v>47208</c:v>
                </c:pt>
                <c:pt idx="55">
                  <c:v>47238</c:v>
                </c:pt>
                <c:pt idx="56">
                  <c:v>47269</c:v>
                </c:pt>
                <c:pt idx="57">
                  <c:v>47299</c:v>
                </c:pt>
                <c:pt idx="58">
                  <c:v>47330</c:v>
                </c:pt>
                <c:pt idx="59">
                  <c:v>47361</c:v>
                </c:pt>
                <c:pt idx="60">
                  <c:v>47391</c:v>
                </c:pt>
                <c:pt idx="61">
                  <c:v>47422</c:v>
                </c:pt>
                <c:pt idx="62">
                  <c:v>47452</c:v>
                </c:pt>
                <c:pt idx="63">
                  <c:v>47483</c:v>
                </c:pt>
                <c:pt idx="64">
                  <c:v>47514</c:v>
                </c:pt>
                <c:pt idx="65">
                  <c:v>47542</c:v>
                </c:pt>
                <c:pt idx="66">
                  <c:v>47573</c:v>
                </c:pt>
                <c:pt idx="67">
                  <c:v>47603</c:v>
                </c:pt>
                <c:pt idx="68">
                  <c:v>47634</c:v>
                </c:pt>
                <c:pt idx="69">
                  <c:v>47664</c:v>
                </c:pt>
                <c:pt idx="70">
                  <c:v>47695</c:v>
                </c:pt>
                <c:pt idx="71">
                  <c:v>47726</c:v>
                </c:pt>
                <c:pt idx="72">
                  <c:v>47756</c:v>
                </c:pt>
                <c:pt idx="73">
                  <c:v>47787</c:v>
                </c:pt>
                <c:pt idx="74">
                  <c:v>47817</c:v>
                </c:pt>
                <c:pt idx="75">
                  <c:v>47848</c:v>
                </c:pt>
              </c:numCache>
            </c:numRef>
          </c:cat>
          <c:val>
            <c:numRef>
              <c:f>'Monthly Detail'!$T$24:$AK$24</c:f>
              <c:numCache>
                <c:formatCode>_("$"* #,##0.00_);_("$"* \(#,##0.00\);_("$"*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391.25</c:v>
                </c:pt>
                <c:pt idx="4">
                  <c:v>521</c:v>
                </c:pt>
                <c:pt idx="5">
                  <c:v>2417</c:v>
                </c:pt>
                <c:pt idx="6">
                  <c:v>6871.5199999999995</c:v>
                </c:pt>
                <c:pt idx="7">
                  <c:v>6871.5199999999995</c:v>
                </c:pt>
                <c:pt idx="8">
                  <c:v>3750.0000000000005</c:v>
                </c:pt>
                <c:pt idx="9">
                  <c:v>5000</c:v>
                </c:pt>
                <c:pt idx="10">
                  <c:v>4583.3333333333339</c:v>
                </c:pt>
                <c:pt idx="11">
                  <c:v>4166.666666666667</c:v>
                </c:pt>
                <c:pt idx="12">
                  <c:v>5833.3333333333339</c:v>
                </c:pt>
                <c:pt idx="13">
                  <c:v>5000</c:v>
                </c:pt>
                <c:pt idx="14">
                  <c:v>5833.3333333333339</c:v>
                </c:pt>
                <c:pt idx="15">
                  <c:v>4166.666666666667</c:v>
                </c:pt>
                <c:pt idx="16">
                  <c:v>5000</c:v>
                </c:pt>
                <c:pt idx="17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1ADE-46FA-B9C9-EB1F02441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6245648"/>
        <c:axId val="2026246064"/>
      </c:barChart>
      <c:catAx>
        <c:axId val="20262456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46064"/>
        <c:crosses val="autoZero"/>
        <c:auto val="1"/>
        <c:lblAlgn val="ctr"/>
        <c:lblOffset val="100"/>
        <c:tickLblSkip val="3"/>
        <c:noMultiLvlLbl val="0"/>
      </c:catAx>
      <c:valAx>
        <c:axId val="2026246064"/>
        <c:scaling>
          <c:orientation val="minMax"/>
        </c:scaling>
        <c:delete val="0"/>
        <c:axPos val="l"/>
        <c:numFmt formatCode="&quot;$&quot;* #,##0_€;[Red]\(&quot;$&quot;* #,##0_€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24564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'2024 Overview'!$B$33</c:f>
              <c:strCache>
                <c:ptCount val="1"/>
                <c:pt idx="0">
                  <c:v>Liquid Cash Balance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tx1"/>
              </a:solidFill>
            </a:ln>
            <a:effectLst/>
          </c:spPr>
          <c:cat>
            <c:strRef>
              <c:f>'2024 Overview'!$C$10:$N$10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Overview'!$C$33:$N$33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5000</c:v>
                </c:pt>
                <c:pt idx="3">
                  <c:v>4875</c:v>
                </c:pt>
                <c:pt idx="4">
                  <c:v>4570.45</c:v>
                </c:pt>
                <c:pt idx="5">
                  <c:v>4345.76</c:v>
                </c:pt>
                <c:pt idx="6">
                  <c:v>2901</c:v>
                </c:pt>
                <c:pt idx="7">
                  <c:v>2901</c:v>
                </c:pt>
                <c:pt idx="8">
                  <c:v>1900.9651261375693</c:v>
                </c:pt>
                <c:pt idx="9">
                  <c:v>1463.2161779924927</c:v>
                </c:pt>
                <c:pt idx="10">
                  <c:v>3097.7642145335521</c:v>
                </c:pt>
                <c:pt idx="11">
                  <c:v>4340.2034697084327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FE-45C3-B2DB-88758EC9FF95}"/>
            </c:ext>
          </c:extLst>
        </c:ser>
        <c:ser>
          <c:idx val="4"/>
          <c:order val="3"/>
          <c:tx>
            <c:strRef>
              <c:f>'2024 Overview'!$B$32</c:f>
              <c:strCache>
                <c:ptCount val="1"/>
                <c:pt idx="0">
                  <c:v>Operating Cash Balance</c:v>
                </c:pt>
              </c:strCache>
            </c:strRef>
          </c:tx>
          <c:spPr>
            <a:solidFill>
              <a:schemeClr val="accent5"/>
            </a:solidFill>
            <a:ln w="15875">
              <a:solidFill>
                <a:schemeClr val="tx1"/>
              </a:solidFill>
            </a:ln>
            <a:effectLst/>
          </c:spPr>
          <c:cat>
            <c:strRef>
              <c:f>'2024 Overview'!$C$10:$N$10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Overview'!$C$32:$N$32</c:f>
              <c:numCache>
                <c:formatCode>_("$"* #,##0.00_);_("$"* \(#,##0.00\);_("$"*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5000</c:v>
                </c:pt>
                <c:pt idx="3">
                  <c:v>4875</c:v>
                </c:pt>
                <c:pt idx="4">
                  <c:v>4570.45</c:v>
                </c:pt>
                <c:pt idx="5">
                  <c:v>4345.76</c:v>
                </c:pt>
                <c:pt idx="6">
                  <c:v>2901</c:v>
                </c:pt>
                <c:pt idx="7">
                  <c:v>2901</c:v>
                </c:pt>
                <c:pt idx="8">
                  <c:v>1900.9651261375693</c:v>
                </c:pt>
                <c:pt idx="9">
                  <c:v>1463.2161779924927</c:v>
                </c:pt>
                <c:pt idx="10">
                  <c:v>3097.7642145335521</c:v>
                </c:pt>
                <c:pt idx="11">
                  <c:v>4340.2034697084327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53-4DF6-A394-7D02AD009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8911"/>
        <c:axId val="1908237535"/>
      </c:areaChart>
      <c:barChart>
        <c:barDir val="col"/>
        <c:grouping val="clustered"/>
        <c:varyColors val="0"/>
        <c:ser>
          <c:idx val="1"/>
          <c:order val="1"/>
          <c:tx>
            <c:strRef>
              <c:f>'2024 Overview'!$B$29</c:f>
              <c:strCache>
                <c:ptCount val="1"/>
                <c:pt idx="0">
                  <c:v> Net Income 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'2024 Overview'!$C$10:$N$10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Overview'!$C$29:$N$29</c:f>
              <c:numCache>
                <c:formatCode>_("$"* #,##0_);_("$"* \(#,##0\);_("$"*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-300</c:v>
                </c:pt>
                <c:pt idx="3">
                  <c:v>391.25</c:v>
                </c:pt>
                <c:pt idx="4">
                  <c:v>58.369999999999948</c:v>
                </c:pt>
                <c:pt idx="5">
                  <c:v>2209.87</c:v>
                </c:pt>
                <c:pt idx="6">
                  <c:v>5573.9599999999991</c:v>
                </c:pt>
                <c:pt idx="7">
                  <c:v>5573.9599999999991</c:v>
                </c:pt>
                <c:pt idx="8">
                  <c:v>-2694.75</c:v>
                </c:pt>
                <c:pt idx="9">
                  <c:v>-2694.75</c:v>
                </c:pt>
                <c:pt idx="10">
                  <c:v>-2694.75</c:v>
                </c:pt>
                <c:pt idx="11">
                  <c:v>-2694.75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8-4FF8-893B-F51FE9D57B0C}"/>
            </c:ext>
          </c:extLst>
        </c:ser>
        <c:ser>
          <c:idx val="3"/>
          <c:order val="2"/>
          <c:tx>
            <c:strRef>
              <c:f>'2024 Overview'!$B$14</c:f>
              <c:strCache>
                <c:ptCount val="1"/>
                <c:pt idx="0">
                  <c:v> Total Income 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'2024 Overview'!$C$10:$N$10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'2024 Overview'!$C$14:$N$14</c:f>
              <c:numCache>
                <c:formatCode>_("$"* #,##0_);_("$"* \(#,##0\);_("$"*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391.25</c:v>
                </c:pt>
                <c:pt idx="4">
                  <c:v>521</c:v>
                </c:pt>
                <c:pt idx="5">
                  <c:v>2417</c:v>
                </c:pt>
                <c:pt idx="6">
                  <c:v>6871.5199999999995</c:v>
                </c:pt>
                <c:pt idx="7">
                  <c:v>6871.5199999999995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53-4DF6-A394-7D02AD009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418911"/>
        <c:axId val="1908237535"/>
      </c:barChart>
      <c:catAx>
        <c:axId val="1834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37535"/>
        <c:crosses val="autoZero"/>
        <c:auto val="1"/>
        <c:lblAlgn val="ctr"/>
        <c:lblOffset val="100"/>
        <c:noMultiLvlLbl val="0"/>
      </c:catAx>
      <c:valAx>
        <c:axId val="1908237535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186579</xdr:colOff>
      <xdr:row>6</xdr:row>
      <xdr:rowOff>118111</xdr:rowOff>
    </xdr:from>
    <xdr:to>
      <xdr:col>24</xdr:col>
      <xdr:colOff>310403</xdr:colOff>
      <xdr:row>25</xdr:row>
      <xdr:rowOff>167079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496BC6-3F52-4783-97CC-3D635E81F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95608</xdr:colOff>
      <xdr:row>41</xdr:row>
      <xdr:rowOff>160020</xdr:rowOff>
    </xdr:from>
    <xdr:to>
      <xdr:col>15</xdr:col>
      <xdr:colOff>747621</xdr:colOff>
      <xdr:row>58</xdr:row>
      <xdr:rowOff>3349924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BB4B0-0B06-40D3-9D19-7D81157D0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180976</xdr:colOff>
      <xdr:row>0</xdr:row>
      <xdr:rowOff>76201</xdr:rowOff>
    </xdr:from>
    <xdr:to>
      <xdr:col>11</xdr:col>
      <xdr:colOff>173354</xdr:colOff>
      <xdr:row>8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611C83-253A-2B45-EF80-D83615300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2576" y="76201"/>
          <a:ext cx="1552574" cy="155257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rdan lee" id="{1EAB70DF-57F2-4E03-B78C-7A4DE89F3DCA}" userId="03a4090e471ff419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28566087961" createdVersion="8" refreshedVersion="8" minRefreshableVersion="3" recordCount="6" xr:uid="{613EE8A1-CDF4-4843-88FB-66816C45A52A}">
  <cacheSource type="worksheet">
    <worksheetSource ref="A1:J7" sheet="August"/>
  </cacheSource>
  <cacheFields count="10">
    <cacheField name="Student" numFmtId="0">
      <sharedItems count="5">
        <s v="Caroline Frey"/>
        <s v="Nicolette Batori"/>
        <s v="Maddie Wilson"/>
        <s v="Sujay Penugonda"/>
        <s v="Matthew Aasen"/>
      </sharedItems>
    </cacheField>
    <cacheField name="Date" numFmtId="14">
      <sharedItems containsSemiMixedTypes="0" containsNonDate="0" containsDate="1" containsString="0" minDate="2022-08-20T00:00:00" maxDate="2022-08-24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50"/>
    </cacheField>
    <cacheField name="Coin" numFmtId="0">
      <sharedItems containsSemiMixedTypes="0" containsString="0" containsNumber="1" containsInteger="1" minValue="25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String="0" containsBlank="1" containsNumber="1" containsInteger="1" minValue="0" maxValue="10"/>
    </cacheField>
    <cacheField name="Totals" numFmtId="0">
      <sharedItems containsSemiMixedTypes="0" containsString="0" containsNumber="1" containsInteger="1" minValue="25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29830555557" createdVersion="8" refreshedVersion="8" minRefreshableVersion="3" recordCount="15" xr:uid="{154EBD7C-0101-4D63-9E70-E31B3C7C51A8}">
  <cacheSource type="worksheet">
    <worksheetSource ref="A1:J16" sheet="September"/>
  </cacheSource>
  <cacheFields count="10">
    <cacheField name="Student" numFmtId="0">
      <sharedItems count="9">
        <s v="Rohan Skanda"/>
        <s v="Maddie Wilson"/>
        <s v="Caroline Frey"/>
        <s v="Kathryn Oakford"/>
        <s v="Kaylie Thompson"/>
        <s v="Abby Owen"/>
        <s v="Mckenzie Frey"/>
        <s v="Claire Cecotti"/>
        <s v="Sam Cormier"/>
      </sharedItems>
    </cacheField>
    <cacheField name="Date" numFmtId="16">
      <sharedItems containsSemiMixedTypes="0" containsNonDate="0" containsDate="1" containsString="0" minDate="2022-09-18T00:00:00" maxDate="2022-09-29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100"/>
    </cacheField>
    <cacheField name="Coin" numFmtId="0">
      <sharedItems containsSemiMixedTypes="0" containsString="0" containsNumber="1" containsInteger="1" minValue="25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Blank="1" containsMixedTypes="1" containsNumber="1" containsInteger="1" minValue="25" maxValue="25"/>
    </cacheField>
    <cacheField name="Totals" numFmtId="0">
      <sharedItems containsString="0" containsBlank="1" containsNumber="1" containsInteger="1" minValue="5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895.930193171298" createdVersion="8" refreshedVersion="8" minRefreshableVersion="3" recordCount="40" xr:uid="{88D9A00C-977F-4705-83A8-FAB91CE502E6}">
  <cacheSource type="worksheet">
    <worksheetSource ref="A1:K41" sheet="October"/>
  </cacheSource>
  <cacheFields count="11">
    <cacheField name="Student" numFmtId="0">
      <sharedItems count="17">
        <s v="Abby Owen"/>
        <s v="Addison O'Connor"/>
        <s v="Caroline Frey"/>
        <s v="Claire Cecotti"/>
        <s v="Elle Mishler"/>
        <s v="Gabby Bagot"/>
        <s v="Julia Cecotti"/>
        <s v="Kathryn Oakford"/>
        <s v="Kaylie Thompson"/>
        <s v="Maddie Wilson"/>
        <s v="Maddox Rogers"/>
        <s v="Naura Peters"/>
        <s v="Nicolette Batori"/>
        <s v="Rohan Skanda"/>
        <s v="Sienna Cormier"/>
        <s v="Sophia Gonzales"/>
        <s v="Sujay Penugonda"/>
      </sharedItems>
    </cacheField>
    <cacheField name="Date" numFmtId="16">
      <sharedItems containsSemiMixedTypes="0" containsNonDate="0" containsDate="1" containsString="0" minDate="2022-10-02T00:00:00" maxDate="2022-11-01T00:00:00"/>
    </cacheField>
    <cacheField name="Hours" numFmtId="0">
      <sharedItems containsSemiMixedTypes="0" containsString="0" containsNumber="1" minValue="0.5" maxValue="5"/>
    </cacheField>
    <cacheField name="Rate ($/hr)" numFmtId="0">
      <sharedItems containsSemiMixedTypes="0" containsString="0" containsNumber="1" containsInteger="1" minValue="50" maxValue="60"/>
    </cacheField>
    <cacheField name="Coin" numFmtId="0">
      <sharedItems containsSemiMixedTypes="0" containsString="0" containsNumber="1" minValue="25" maxValue="175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/>
    </cacheField>
    <cacheField name="Paid via invoice?" numFmtId="0">
      <sharedItems/>
    </cacheField>
    <cacheField name="Totals" numFmtId="0">
      <sharedItems containsSemiMixedTypes="0" containsString="0" containsNumber="1" minValue="25" maxValue="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lee" refreshedDate="44910.784345601853" createdVersion="8" refreshedVersion="8" minRefreshableVersion="3" recordCount="24" xr:uid="{C87EF8AD-2BBE-4D3F-BE88-FC5B28F3A300}">
  <cacheSource type="worksheet">
    <worksheetSource ref="A1:K25" sheet="November"/>
  </cacheSource>
  <cacheFields count="11">
    <cacheField name="Student" numFmtId="0">
      <sharedItems count="11">
        <s v="Abby Owen"/>
        <s v="Brayden Wulff"/>
        <s v="Elle Mishler"/>
        <s v="Emma Thacker"/>
        <s v="Julia Cecotti"/>
        <s v="Kathryn Oakford"/>
        <s v="Naura Peters"/>
        <s v="Nicolette Batori"/>
        <s v="Rohan Skanda"/>
        <s v="Sienna Cormier"/>
        <s v="Sophia Gonzales"/>
      </sharedItems>
    </cacheField>
    <cacheField name="Date" numFmtId="16">
      <sharedItems containsSemiMixedTypes="0" containsNonDate="0" containsDate="1" containsString="0" minDate="2022-11-03T00:00:00" maxDate="2022-12-01T00:00:00"/>
    </cacheField>
    <cacheField name="Hours" numFmtId="0">
      <sharedItems containsSemiMixedTypes="0" containsString="0" containsNumber="1" minValue="0.5" maxValue="2"/>
    </cacheField>
    <cacheField name="Rate ($/hr)" numFmtId="0">
      <sharedItems containsSemiMixedTypes="0" containsString="0" containsNumber="1" containsInteger="1" minValue="50" maxValue="60"/>
    </cacheField>
    <cacheField name="Coin" numFmtId="0">
      <sharedItems containsSemiMixedTypes="0" containsString="0" containsNumber="1" minValue="30" maxValue="100"/>
    </cacheField>
    <cacheField name="Billed?" numFmtId="0">
      <sharedItems/>
    </cacheField>
    <cacheField name="Received payment?" numFmtId="0">
      <sharedItems/>
    </cacheField>
    <cacheField name="Topic" numFmtId="0">
      <sharedItems/>
    </cacheField>
    <cacheField name="Tip?" numFmtId="0">
      <sharedItems containsBlank="1"/>
    </cacheField>
    <cacheField name="Paid via invoice?" numFmtId="0">
      <sharedItems/>
    </cacheField>
    <cacheField name="Totals" numFmtId="0">
      <sharedItems containsSemiMixedTypes="0" containsString="0" containsNumber="1" minValue="3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d v="2022-08-20T00:00:00"/>
    <n v="0.5"/>
    <n v="50"/>
    <n v="25"/>
    <s v="Yes"/>
    <s v="Yes"/>
    <s v="Adderal form"/>
    <n v="10"/>
    <n v="35"/>
  </r>
  <r>
    <x v="1"/>
    <d v="2022-08-21T00:00:00"/>
    <n v="1.5"/>
    <n v="50"/>
    <n v="75"/>
    <s v="No"/>
    <s v="Yes"/>
    <s v="SAT/ACT overview, college talk/prep"/>
    <n v="0"/>
    <n v="75"/>
  </r>
  <r>
    <x v="2"/>
    <d v="2022-08-21T00:00:00"/>
    <n v="1"/>
    <n v="50"/>
    <n v="50"/>
    <s v="No"/>
    <s v="No"/>
    <s v="ACT Science"/>
    <m/>
    <n v="50"/>
  </r>
  <r>
    <x v="3"/>
    <d v="2022-08-23T00:00:00"/>
    <n v="2"/>
    <n v="50"/>
    <n v="100"/>
    <s v="Yes"/>
    <s v="Yes"/>
    <s v="Essay"/>
    <m/>
    <n v="100"/>
  </r>
  <r>
    <x v="2"/>
    <d v="2022-08-23T00:00:00"/>
    <n v="2"/>
    <n v="50"/>
    <n v="100"/>
    <s v="No"/>
    <s v="No"/>
    <s v="ACT Math, college essay"/>
    <m/>
    <n v="100"/>
  </r>
  <r>
    <x v="4"/>
    <d v="2022-08-23T00:00:00"/>
    <n v="0.5"/>
    <n v="50"/>
    <n v="25"/>
    <s v="Yes"/>
    <s v="Yes"/>
    <s v="2nd read common app"/>
    <m/>
    <n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d v="2022-09-18T00:00:00"/>
    <n v="1"/>
    <n v="50"/>
    <n v="50"/>
    <s v="Yes"/>
    <s v="Yes"/>
    <s v="AOS Math/Science"/>
    <s v="No"/>
    <n v="50"/>
  </r>
  <r>
    <x v="1"/>
    <d v="2022-09-18T00:00:00"/>
    <n v="2"/>
    <n v="50"/>
    <n v="100"/>
    <s v="Yes"/>
    <s v="Yes"/>
    <s v="College Essay"/>
    <s v="No"/>
    <n v="100"/>
  </r>
  <r>
    <x v="2"/>
    <d v="2022-09-18T00:00:00"/>
    <n v="1.5"/>
    <n v="50"/>
    <n v="75"/>
    <s v="Yes"/>
    <s v="Yes"/>
    <s v="College Supplemental Essays"/>
    <n v="25"/>
    <n v="100"/>
  </r>
  <r>
    <x v="3"/>
    <d v="2022-09-18T00:00:00"/>
    <n v="1.5"/>
    <n v="50"/>
    <n v="75"/>
    <s v="Yes"/>
    <s v="Yes"/>
    <s v="Business Calc"/>
    <s v="No"/>
    <n v="75"/>
  </r>
  <r>
    <x v="4"/>
    <d v="2022-09-18T00:00:00"/>
    <n v="1.5"/>
    <n v="50"/>
    <n v="75"/>
    <s v="Yes"/>
    <s v="Yes"/>
    <s v="College Essay"/>
    <s v="No"/>
    <n v="75"/>
  </r>
  <r>
    <x v="5"/>
    <d v="2022-09-19T00:00:00"/>
    <n v="2"/>
    <n v="50"/>
    <n v="100"/>
    <s v="Yes"/>
    <s v="Yes"/>
    <s v="Math Practice for Quiz"/>
    <s v="No"/>
    <n v="100"/>
  </r>
  <r>
    <x v="3"/>
    <d v="2022-09-19T00:00:00"/>
    <n v="1"/>
    <n v="50"/>
    <n v="50"/>
    <s v="Yes"/>
    <s v="Yes"/>
    <s v="Business Calc"/>
    <s v="No"/>
    <n v="50"/>
  </r>
  <r>
    <x v="1"/>
    <d v="2022-09-22T00:00:00"/>
    <n v="1"/>
    <n v="50"/>
    <n v="50"/>
    <s v="Yes"/>
    <s v="Yes"/>
    <s v="ACT Math, NHS Essay"/>
    <s v="No"/>
    <n v="50"/>
  </r>
  <r>
    <x v="6"/>
    <d v="2022-09-23T00:00:00"/>
    <n v="0.5"/>
    <n v="50"/>
    <n v="25"/>
    <s v="No"/>
    <s v="Yes (accounted for in October w Caroline)"/>
    <s v="PR/Project Planning"/>
    <m/>
    <m/>
  </r>
  <r>
    <x v="1"/>
    <d v="2022-09-23T00:00:00"/>
    <n v="1"/>
    <n v="50"/>
    <n v="50"/>
    <s v="Yes"/>
    <s v="Yes"/>
    <s v="NHS Essay"/>
    <s v="No"/>
    <n v="50"/>
  </r>
  <r>
    <x v="7"/>
    <d v="2022-09-25T00:00:00"/>
    <n v="1"/>
    <n v="50"/>
    <n v="50"/>
    <s v="Yes"/>
    <s v="Yes"/>
    <s v="Algebra Review/SAT Math"/>
    <s v="No"/>
    <n v="50"/>
  </r>
  <r>
    <x v="1"/>
    <d v="2022-09-25T00:00:00"/>
    <n v="2"/>
    <n v="100"/>
    <n v="100"/>
    <s v="Yes"/>
    <s v="Yes"/>
    <s v="Supplemental Essays"/>
    <s v="No"/>
    <n v="100"/>
  </r>
  <r>
    <x v="8"/>
    <d v="2022-09-25T00:00:00"/>
    <n v="2"/>
    <n v="100"/>
    <n v="100"/>
    <s v="Yes"/>
    <s v="Yes"/>
    <s v="Supplemental Essays"/>
    <s v="No"/>
    <n v="100"/>
  </r>
  <r>
    <x v="7"/>
    <d v="2022-09-26T00:00:00"/>
    <n v="1"/>
    <n v="50"/>
    <n v="50"/>
    <s v="Yes"/>
    <s v="Yes"/>
    <s v="Algebra Review/SAT Math"/>
    <s v="No"/>
    <n v="50"/>
  </r>
  <r>
    <x v="1"/>
    <d v="2022-09-28T00:00:00"/>
    <n v="1.5"/>
    <n v="50"/>
    <n v="75"/>
    <s v="Yes"/>
    <s v="Yes"/>
    <s v="Supplemental Essays"/>
    <s v="No"/>
    <n v="7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d v="2022-10-02T00:00:00"/>
    <n v="1"/>
    <n v="50"/>
    <n v="50"/>
    <s v="Yes"/>
    <s v="Yes"/>
    <s v="Math (general homework)"/>
    <s v="No"/>
    <s v="No"/>
    <n v="50"/>
  </r>
  <r>
    <x v="0"/>
    <d v="2022-10-12T00:00:00"/>
    <n v="2"/>
    <n v="50"/>
    <n v="100"/>
    <s v="Yes"/>
    <s v="Yes"/>
    <s v="Algebra 2"/>
    <s v="No"/>
    <s v="YES"/>
    <n v="100"/>
  </r>
  <r>
    <x v="0"/>
    <d v="2022-10-24T00:00:00"/>
    <n v="1"/>
    <n v="50"/>
    <n v="50"/>
    <s v="Yes"/>
    <s v="Yes"/>
    <s v="Emergency Math Lab"/>
    <s v="No"/>
    <s v="YES"/>
    <n v="50"/>
  </r>
  <r>
    <x v="0"/>
    <d v="2022-10-25T00:00:00"/>
    <n v="0.75"/>
    <n v="50"/>
    <n v="37.5"/>
    <s v="Yes"/>
    <s v="Yes"/>
    <s v="Logarithmic Functions Review"/>
    <s v="No"/>
    <s v="YES"/>
    <n v="37.5"/>
  </r>
  <r>
    <x v="0"/>
    <d v="2022-10-27T00:00:00"/>
    <n v="1"/>
    <n v="50"/>
    <n v="50"/>
    <s v="Yes"/>
    <s v="Yes"/>
    <s v="Precalc - Exponentials and Logs"/>
    <s v="No"/>
    <s v="YES"/>
    <n v="50"/>
  </r>
  <r>
    <x v="1"/>
    <d v="2022-10-15T00:00:00"/>
    <n v="1"/>
    <n v="60"/>
    <n v="60"/>
    <s v="Yes"/>
    <s v="Yes"/>
    <s v="Choreography Review"/>
    <s v="No"/>
    <s v="YES"/>
    <n v="60"/>
  </r>
  <r>
    <x v="2"/>
    <d v="2022-10-18T00:00:00"/>
    <n v="3.5"/>
    <n v="50"/>
    <n v="175"/>
    <s v="Yes"/>
    <s v="Yes"/>
    <s v="TN and CoC Essay Supplement Finalization"/>
    <s v="Yes"/>
    <s v="No - Venmo b/c tip; sent to personal account but transferred accordingly (sent to Eric and Eric venmo'd business acc)"/>
    <n v="200"/>
  </r>
  <r>
    <x v="2"/>
    <d v="2022-10-23T00:00:00"/>
    <n v="1"/>
    <n v="50"/>
    <n v="50"/>
    <s v="Yes"/>
    <s v="Yes"/>
    <s v="Bama Honors Appliation"/>
    <s v="No"/>
    <s v="No - venmo b/c tip"/>
    <n v="50"/>
  </r>
  <r>
    <x v="3"/>
    <d v="2022-10-03T00:00:00"/>
    <n v="1"/>
    <n v="50"/>
    <n v="50"/>
    <s v="Yes"/>
    <s v="Yes"/>
    <s v="SAT Math, Piecewise Functions Test"/>
    <s v="No"/>
    <s v="YES"/>
    <n v="50"/>
  </r>
  <r>
    <x v="4"/>
    <d v="2022-10-08T00:00:00"/>
    <n v="1"/>
    <n v="60"/>
    <n v="60"/>
    <s v="Yes"/>
    <s v="Yes"/>
    <s v="Algebra 1"/>
    <s v="No"/>
    <s v="YES"/>
    <n v="60"/>
  </r>
  <r>
    <x v="4"/>
    <d v="2022-10-12T00:00:00"/>
    <n v="1"/>
    <n v="60"/>
    <n v="60"/>
    <s v="Yes"/>
    <s v="Yes"/>
    <s v="Algebra 1"/>
    <s v="No"/>
    <s v="YES"/>
    <n v="60"/>
  </r>
  <r>
    <x v="4"/>
    <d v="2022-10-19T00:00:00"/>
    <n v="1.25"/>
    <n v="60"/>
    <n v="75"/>
    <s v="Yes"/>
    <s v="Yes"/>
    <s v="Algebra 1 Review"/>
    <s v="No"/>
    <s v="YES"/>
    <n v="75"/>
  </r>
  <r>
    <x v="5"/>
    <d v="2022-10-22T00:00:00"/>
    <n v="1"/>
    <n v="60"/>
    <n v="60"/>
    <s v="Yes"/>
    <s v="Yes"/>
    <s v="Algebra 1"/>
    <s v="No"/>
    <s v="YES"/>
    <n v="60"/>
  </r>
  <r>
    <x v="6"/>
    <d v="2022-10-11T00:00:00"/>
    <n v="1"/>
    <n v="50"/>
    <n v="50"/>
    <s v="Yes"/>
    <s v="Yes"/>
    <s v="Precalc - piecewise functions"/>
    <s v="No"/>
    <s v="YES"/>
    <n v="50"/>
  </r>
  <r>
    <x v="6"/>
    <d v="2022-10-17T00:00:00"/>
    <n v="1.5"/>
    <n v="50"/>
    <n v="75"/>
    <s v="Yes"/>
    <s v="Yes"/>
    <s v="Limits and Discontinuity"/>
    <s v="No"/>
    <s v="YES"/>
    <n v="75"/>
  </r>
  <r>
    <x v="7"/>
    <d v="2022-10-17T00:00:00"/>
    <n v="1.5"/>
    <n v="50"/>
    <n v="75"/>
    <s v="Yes"/>
    <s v="Yes"/>
    <s v="Business Calculus"/>
    <s v="No"/>
    <s v="YES"/>
    <n v="75"/>
  </r>
  <r>
    <x v="7"/>
    <d v="2022-10-23T00:00:00"/>
    <n v="1.5"/>
    <n v="50"/>
    <n v="75"/>
    <s v="Yes"/>
    <s v="Yes"/>
    <s v="Business Calculus"/>
    <s v="No"/>
    <s v="YES"/>
    <n v="75"/>
  </r>
  <r>
    <x v="8"/>
    <d v="2022-10-02T00:00:00"/>
    <n v="1.5"/>
    <n v="50"/>
    <n v="75"/>
    <s v="Yes"/>
    <s v="Yes"/>
    <s v="Common App Finalizaiton"/>
    <s v="No"/>
    <s v="No"/>
    <n v="75"/>
  </r>
  <r>
    <x v="9"/>
    <d v="2022-10-02T00:00:00"/>
    <n v="2"/>
    <n v="50"/>
    <n v="100"/>
    <s v="Yes"/>
    <s v="Yes"/>
    <s v="ACT Math"/>
    <s v="No"/>
    <s v="No"/>
    <n v="100"/>
  </r>
  <r>
    <x v="9"/>
    <d v="2022-10-20T00:00:00"/>
    <n v="1.5"/>
    <n v="50"/>
    <n v="75"/>
    <s v="Yes"/>
    <s v="Yes"/>
    <s v="ACT Math"/>
    <s v="No"/>
    <s v="No - received via PayPal and Transferred"/>
    <n v="75"/>
  </r>
  <r>
    <x v="10"/>
    <d v="2022-10-13T00:00:00"/>
    <n v="2"/>
    <n v="50"/>
    <n v="100"/>
    <s v="Yes"/>
    <s v="Yes"/>
    <s v="College Essay"/>
    <s v="No"/>
    <s v="YES"/>
    <n v="100"/>
  </r>
  <r>
    <x v="11"/>
    <d v="2022-10-22T00:00:00"/>
    <n v="0.5"/>
    <n v="60"/>
    <n v="30"/>
    <s v="Yes"/>
    <s v="Yes"/>
    <s v="Private lesson"/>
    <s v="No"/>
    <s v="YES"/>
    <n v="30"/>
  </r>
  <r>
    <x v="12"/>
    <d v="2022-10-23T00:00:00"/>
    <n v="2"/>
    <n v="50"/>
    <n v="100"/>
    <s v="Yes"/>
    <s v="Yes"/>
    <s v="AP Test Advice, Volunteering advice, SAT Math"/>
    <s v="No"/>
    <s v="YES"/>
    <n v="100"/>
  </r>
  <r>
    <x v="12"/>
    <d v="2022-10-29T00:00:00"/>
    <n v="1"/>
    <n v="50"/>
    <n v="50"/>
    <s v="Yes"/>
    <s v="Yes"/>
    <s v="SAT Math"/>
    <s v="No"/>
    <s v="YES"/>
    <n v="50"/>
  </r>
  <r>
    <x v="12"/>
    <d v="2022-10-31T00:00:00"/>
    <n v="1"/>
    <n v="50"/>
    <n v="50"/>
    <s v="Yes"/>
    <s v="Yes"/>
    <s v="SAT Math"/>
    <s v="No"/>
    <s v="YES"/>
    <n v="50"/>
  </r>
  <r>
    <x v="13"/>
    <d v="2022-10-04T00:00:00"/>
    <n v="1"/>
    <n v="50"/>
    <n v="50"/>
    <s v="Yes"/>
    <s v="Yes"/>
    <s v="AOS Integrated Math + Science"/>
    <s v="No"/>
    <s v="YES"/>
    <n v="50"/>
  </r>
  <r>
    <x v="13"/>
    <d v="2022-10-06T00:00:00"/>
    <n v="2"/>
    <n v="50"/>
    <n v="100"/>
    <s v="Yes"/>
    <s v="Yes"/>
    <s v="AOS Integrated Math + Science"/>
    <s v="No"/>
    <s v="YES"/>
    <n v="100"/>
  </r>
  <r>
    <x v="13"/>
    <d v="2022-10-17T00:00:00"/>
    <n v="1.5"/>
    <n v="50"/>
    <n v="75"/>
    <s v="Yes"/>
    <s v="Yes"/>
    <s v="Math and Physics Review"/>
    <s v="No"/>
    <s v="YES"/>
    <n v="75"/>
  </r>
  <r>
    <x v="13"/>
    <d v="2022-10-23T00:00:00"/>
    <n v="1"/>
    <n v="50"/>
    <n v="75"/>
    <s v="Yes"/>
    <s v="Yes"/>
    <s v="AOS Integrated Math + Science"/>
    <s v="No"/>
    <s v="YES"/>
    <n v="75"/>
  </r>
  <r>
    <x v="13"/>
    <d v="2022-10-24T00:00:00"/>
    <n v="1"/>
    <n v="50"/>
    <n v="50"/>
    <s v="Yes"/>
    <s v="Yes"/>
    <s v="AOS Integrated Math + Science"/>
    <s v="No"/>
    <s v="YES"/>
    <n v="50"/>
  </r>
  <r>
    <x v="13"/>
    <d v="2022-10-25T00:00:00"/>
    <n v="1"/>
    <n v="50"/>
    <n v="50"/>
    <s v="Yes"/>
    <s v="Yes"/>
    <s v="AOS Integrated Math + Science"/>
    <s v="No"/>
    <s v="YES"/>
    <n v="50"/>
  </r>
  <r>
    <x v="13"/>
    <d v="2022-10-26T00:00:00"/>
    <n v="1.25"/>
    <n v="50"/>
    <n v="62.5"/>
    <s v="Yes"/>
    <s v="Yes"/>
    <s v="AOS Integrated Math + Science"/>
    <s v="No"/>
    <s v="YES"/>
    <n v="62.5"/>
  </r>
  <r>
    <x v="14"/>
    <d v="2022-10-12T00:00:00"/>
    <n v="1.5"/>
    <n v="50"/>
    <n v="75"/>
    <s v="Yes"/>
    <s v="Yes"/>
    <s v="Geometry"/>
    <s v="No"/>
    <s v="YES"/>
    <n v="75"/>
  </r>
  <r>
    <x v="15"/>
    <d v="2022-10-26T00:00:00"/>
    <n v="1"/>
    <n v="60"/>
    <n v="60"/>
    <s v="Yes (folded into next-day invoice)"/>
    <s v="Yes"/>
    <s v="Physics"/>
    <s v="No"/>
    <s v="YES"/>
    <n v="60"/>
  </r>
  <r>
    <x v="15"/>
    <d v="2022-10-27T00:00:00"/>
    <n v="1"/>
    <n v="60"/>
    <n v="60"/>
    <s v="Yes"/>
    <s v="Yes"/>
    <s v="Physics"/>
    <s v="No"/>
    <s v="YES"/>
    <n v="60"/>
  </r>
  <r>
    <x v="16"/>
    <d v="2022-10-06T00:00:00"/>
    <n v="1.5"/>
    <n v="50"/>
    <n v="75"/>
    <s v="Yes"/>
    <s v="Yes"/>
    <s v="Supplemental Essays"/>
    <s v="No"/>
    <s v="YES"/>
    <n v="75"/>
  </r>
  <r>
    <x v="16"/>
    <d v="2022-10-21T00:00:00"/>
    <n v="2"/>
    <n v="50"/>
    <n v="100"/>
    <s v="Yes"/>
    <s v="Yes"/>
    <s v="College Essay"/>
    <s v="No"/>
    <s v="YES"/>
    <n v="100"/>
  </r>
  <r>
    <x v="16"/>
    <d v="2022-10-23T00:00:00"/>
    <n v="0.5"/>
    <n v="50"/>
    <n v="25"/>
    <s v="No"/>
    <s v="Yes"/>
    <s v="College Essay"/>
    <s v="No"/>
    <s v="YES"/>
    <n v="25"/>
  </r>
  <r>
    <x v="16"/>
    <d v="2022-10-29T00:00:00"/>
    <n v="5"/>
    <n v="50"/>
    <n v="125"/>
    <s v="Yes"/>
    <s v="Yes"/>
    <s v="College Essay"/>
    <s v="No"/>
    <s v="YES"/>
    <n v="250"/>
  </r>
  <r>
    <x v="16"/>
    <d v="2022-10-30T00:00:00"/>
    <n v="2.5"/>
    <n v="50"/>
    <n v="125"/>
    <s v="Yes"/>
    <s v="Yes"/>
    <s v="College Essay"/>
    <s v="No"/>
    <s v="No - asked to send via Zelle. Transferred from personal to biz immediately."/>
    <n v="12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d v="2022-11-03T00:00:00"/>
    <n v="1"/>
    <n v="50"/>
    <n v="50"/>
    <s v="Yes"/>
    <s v="Yes"/>
    <s v="Properties of logs and exponents; APERT"/>
    <s v="No"/>
    <s v="Yes"/>
    <n v="50"/>
  </r>
  <r>
    <x v="1"/>
    <d v="2022-11-13T00:00:00"/>
    <n v="1"/>
    <n v="60"/>
    <n v="60"/>
    <s v="Yes"/>
    <s v="Yes"/>
    <s v="Math Analysis"/>
    <s v="No"/>
    <s v="QBA"/>
    <n v="60"/>
  </r>
  <r>
    <x v="1"/>
    <d v="2022-11-15T00:00:00"/>
    <n v="1.5"/>
    <n v="60"/>
    <n v="90"/>
    <s v="Yes"/>
    <s v="Yes"/>
    <s v="Math Analysis"/>
    <s v="No"/>
    <s v="QBA"/>
    <n v="90"/>
  </r>
  <r>
    <x v="2"/>
    <d v="2022-11-07T00:00:00"/>
    <n v="1"/>
    <n v="60"/>
    <n v="60"/>
    <s v="Yes"/>
    <s v="Yes"/>
    <s v="Algebra 1 - Absolute Value Functions"/>
    <s v="No"/>
    <s v="QBA"/>
    <n v="60"/>
  </r>
  <r>
    <x v="2"/>
    <d v="2022-11-27T00:00:00"/>
    <n v="1.5"/>
    <n v="60"/>
    <n v="90"/>
    <s v="Yes"/>
    <s v="Yes"/>
    <s v="Algebra 1 - Graphing, Domain, and Range"/>
    <s v="No"/>
    <s v="QBA"/>
    <n v="90"/>
  </r>
  <r>
    <x v="3"/>
    <d v="2022-11-13T00:00:00"/>
    <n v="1"/>
    <n v="60"/>
    <n v="60"/>
    <s v="Yes"/>
    <s v="Yes"/>
    <s v="Algebra 2 Trig"/>
    <s v="No"/>
    <s v="QBA"/>
    <n v="60"/>
  </r>
  <r>
    <x v="3"/>
    <d v="2022-11-19T00:00:00"/>
    <n v="1.5"/>
    <n v="60"/>
    <n v="90"/>
    <s v="Yes"/>
    <s v="Yes"/>
    <s v="Algebra 2 Trig"/>
    <s v="No"/>
    <s v="QBA"/>
    <n v="90"/>
  </r>
  <r>
    <x v="4"/>
    <d v="2022-11-10T00:00:00"/>
    <n v="1.5"/>
    <n v="50"/>
    <n v="75"/>
    <s v="Yes"/>
    <s v="Yes"/>
    <s v="Precalc - rational functions, domain/range, holes, asymptotes, graphing, factoring"/>
    <s v="No"/>
    <s v="QBA"/>
    <n v="75"/>
  </r>
  <r>
    <x v="5"/>
    <d v="2022-11-21T00:00:00"/>
    <n v="1"/>
    <n v="50"/>
    <n v="50"/>
    <s v="Yes"/>
    <s v="Yes"/>
    <s v="Business Calc (College)"/>
    <s v="No"/>
    <s v="QBA"/>
    <n v="50"/>
  </r>
  <r>
    <x v="6"/>
    <d v="2022-11-12T00:00:00"/>
    <n v="0.5"/>
    <n v="60"/>
    <n v="30"/>
    <s v="Yes"/>
    <s v="Yes"/>
    <s v="Dance"/>
    <s v="No"/>
    <s v="QBA"/>
    <n v="30"/>
  </r>
  <r>
    <x v="7"/>
    <d v="2022-11-06T00:00:00"/>
    <n v="2"/>
    <n v="50"/>
    <n v="100"/>
    <s v="Yes"/>
    <s v="Yes"/>
    <s v="SAT Math (Calculator Section)"/>
    <s v="No"/>
    <s v="QBA"/>
    <n v="100"/>
  </r>
  <r>
    <x v="7"/>
    <d v="2022-11-08T00:00:00"/>
    <n v="1"/>
    <n v="50"/>
    <n v="50"/>
    <s v="Yes"/>
    <s v="Yes"/>
    <s v="Trig Proofs"/>
    <s v="No"/>
    <s v="QBA"/>
    <n v="50"/>
  </r>
  <r>
    <x v="7"/>
    <d v="2022-11-19T00:00:00"/>
    <n v="1.5"/>
    <n v="50"/>
    <n v="75"/>
    <s v="Yes"/>
    <s v="Yes"/>
    <s v="SAT English"/>
    <s v="No"/>
    <s v="QBA"/>
    <n v="75"/>
  </r>
  <r>
    <x v="7"/>
    <d v="2022-11-26T00:00:00"/>
    <n v="1.5"/>
    <n v="50"/>
    <n v="75"/>
    <s v="Yes"/>
    <s v="Yes"/>
    <s v="SAT Grammar"/>
    <s v="No"/>
    <s v="QBA"/>
    <n v="75"/>
  </r>
  <r>
    <x v="7"/>
    <d v="2022-11-27T00:00:00"/>
    <n v="1.5"/>
    <n v="50"/>
    <n v="75"/>
    <s v="Yes"/>
    <s v="Yes"/>
    <s v="SAT Reading Comprehension"/>
    <s v="No"/>
    <s v="QBA"/>
    <n v="75"/>
  </r>
  <r>
    <x v="8"/>
    <d v="2022-11-03T00:00:00"/>
    <n v="1.25"/>
    <n v="50"/>
    <n v="62.5"/>
    <s v="Yes"/>
    <s v="Yes"/>
    <s v="Difference Quotient, pre-calc"/>
    <s v="No"/>
    <s v="Yes"/>
    <n v="62.5"/>
  </r>
  <r>
    <x v="8"/>
    <d v="2022-11-08T00:00:00"/>
    <n v="1"/>
    <n v="50"/>
    <n v="50"/>
    <s v="Yes"/>
    <s v="Yes"/>
    <s v="AOS Integrated Math and Science"/>
    <s v="No"/>
    <s v="QBA"/>
    <n v="50"/>
  </r>
  <r>
    <x v="8"/>
    <d v="2022-11-10T00:00:00"/>
    <n v="1.25"/>
    <n v="50"/>
    <n v="62.5"/>
    <s v="Yes"/>
    <s v="Yes"/>
    <s v="Physics - Position and Veloicty"/>
    <s v="No"/>
    <s v="QBA"/>
    <n v="62.5"/>
  </r>
  <r>
    <x v="8"/>
    <d v="2022-11-21T00:00:00"/>
    <n v="1.5"/>
    <n v="50"/>
    <n v="75"/>
    <s v="Yes"/>
    <s v="Yes"/>
    <s v="AOS Integrated Math and Science"/>
    <s v="No"/>
    <s v="QBA"/>
    <n v="75"/>
  </r>
  <r>
    <x v="8"/>
    <d v="2022-11-26T00:00:00"/>
    <n v="1"/>
    <n v="50"/>
    <n v="50"/>
    <s v="Yes"/>
    <s v="Yes"/>
    <s v="AOS Integrated Math and Science"/>
    <s v="No"/>
    <s v="QBA"/>
    <n v="50"/>
  </r>
  <r>
    <x v="8"/>
    <d v="2022-11-27T00:00:00"/>
    <n v="2"/>
    <n v="50"/>
    <n v="100"/>
    <s v="Yes"/>
    <s v="Yes"/>
    <s v="AOS Integrated Math and Science"/>
    <s v="No"/>
    <s v="QBA"/>
    <n v="100"/>
  </r>
  <r>
    <x v="8"/>
    <d v="2022-11-28T00:00:00"/>
    <n v="1"/>
    <n v="50"/>
    <n v="50"/>
    <s v="Yes"/>
    <s v="Yes"/>
    <s v="AOS Integrated Math and Science"/>
    <s v="No"/>
    <s v="QBA"/>
    <n v="50"/>
  </r>
  <r>
    <x v="9"/>
    <d v="2022-11-30T00:00:00"/>
    <n v="2"/>
    <n v="50"/>
    <n v="100"/>
    <s v="Yes"/>
    <s v="Yes"/>
    <s v="Chemistry"/>
    <s v="No"/>
    <s v="QBA"/>
    <n v="100"/>
  </r>
  <r>
    <x v="10"/>
    <d v="2022-11-21T00:00:00"/>
    <n v="1"/>
    <n v="60"/>
    <n v="60"/>
    <s v="Yes"/>
    <s v="Yes"/>
    <s v="Physics - Angles, Motion"/>
    <m/>
    <s v="QBA"/>
    <n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29E4AA-C066-42A7-97F8-2643FFBDC7EF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8:Q36" firstHeaderRow="0" firstDataRow="1" firstDataCol="1"/>
  <pivotFields count="11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6E357D-8EA8-4F97-A879-3A48C0495C5B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0:Q20" firstHeaderRow="0" firstDataRow="1" firstDataCol="1"/>
  <pivotFields count="10">
    <pivotField axis="axisRow" showAll="0">
      <items count="10">
        <item x="5"/>
        <item x="2"/>
        <item x="7"/>
        <item x="3"/>
        <item x="4"/>
        <item x="1"/>
        <item x="6"/>
        <item x="0"/>
        <item x="8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B6D204-EEC9-4877-9298-15233B036C3D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5:Q11" firstHeaderRow="0" firstDataRow="1" firstDataCol="1"/>
  <pivotFields count="10">
    <pivotField axis="axisRow" showAll="0">
      <items count="6">
        <item x="0"/>
        <item x="2"/>
        <item x="4"/>
        <item x="1"/>
        <item x="3"/>
        <item t="default"/>
      </items>
    </pivotField>
    <pivotField numFmtId="14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872157-608F-4E6E-8684-6F9401855189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2:T14" firstHeaderRow="0" firstDataRow="1" firstDataCol="1"/>
  <pivotFields count="11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2" baseField="0" baseItem="0"/>
    <dataField name="Sum of Coi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80" dT="2022-12-01T04:02:35.34" personId="{1EAB70DF-57F2-4E03-B78C-7A4DE89F3DCA}" id="{735C9239-FB8A-4B36-9D20-C68BC4D2B976}">
    <text>Tax Advice JMM Group LLC</text>
  </threadedComment>
  <threadedComment ref="L80" dT="2022-12-01T04:02:35.34" personId="{1EAB70DF-57F2-4E03-B78C-7A4DE89F3DCA}" id="{701A54C3-1B46-4893-BC62-B2EFF266C055}">
    <text>Offboarding JMM Group LLC</text>
  </threadedComment>
  <threadedComment ref="W173" dT="2024-03-21T23:09:48.78" personId="{1EAB70DF-57F2-4E03-B78C-7A4DE89F3DCA}" id="{7B363865-6F1A-4F5B-82C0-37EDEDBA789D}">
    <text>$400 Owner Contribution</text>
  </threadedComment>
</ThreadedComment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01BF3-DA73-4F62-AD90-BD106EE48A29}">
  <dimension ref="A1"/>
  <sheetViews>
    <sheetView showGridLines="0" workbookViewId="0">
      <selection activeCell="B2" sqref="B2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704F9-EB95-4406-8456-593F4CDE8E21}">
  <dimension ref="A1"/>
  <sheetViews>
    <sheetView showGridLines="0" zoomScaleNormal="100" workbookViewId="0">
      <selection activeCell="A2" sqref="A2"/>
    </sheetView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1969-6692-436E-A9D4-61C76D6D34C8}">
  <dimension ref="A1:Q43"/>
  <sheetViews>
    <sheetView topLeftCell="N1" workbookViewId="0">
      <pane ySplit="1" topLeftCell="A15" activePane="bottomLeft" state="frozen"/>
      <selection activeCell="R3" sqref="R3:R13"/>
      <selection pane="bottomLeft" activeCell="R3" sqref="R3:R13"/>
    </sheetView>
  </sheetViews>
  <sheetFormatPr defaultColWidth="9.109375" defaultRowHeight="14.4" x14ac:dyDescent="0.3"/>
  <cols>
    <col min="1" max="1" width="17.33203125" style="32" bestFit="1" customWidth="1"/>
    <col min="2" max="2" width="7.44140625" style="32" bestFit="1" customWidth="1"/>
    <col min="3" max="3" width="8.44140625" style="32" bestFit="1" customWidth="1"/>
    <col min="4" max="4" width="12.88671875" style="32" bestFit="1" customWidth="1"/>
    <col min="5" max="5" width="7.33203125" style="32" bestFit="1" customWidth="1"/>
    <col min="6" max="6" width="31.5546875" style="32" bestFit="1" customWidth="1"/>
    <col min="7" max="7" width="21" style="32" bestFit="1" customWidth="1"/>
    <col min="8" max="8" width="43.33203125" style="32" bestFit="1" customWidth="1"/>
    <col min="9" max="9" width="7" style="32" bestFit="1" customWidth="1"/>
    <col min="10" max="10" width="106.109375" style="32" bestFit="1" customWidth="1"/>
    <col min="11" max="11" width="8.5546875" style="32" bestFit="1" customWidth="1"/>
    <col min="12" max="13" width="9.109375" style="32"/>
    <col min="14" max="14" width="39.109375" style="32" bestFit="1" customWidth="1"/>
    <col min="15" max="15" width="17.33203125" style="32" bestFit="1" customWidth="1"/>
    <col min="16" max="16" width="12.6640625" style="32" bestFit="1" customWidth="1"/>
    <col min="17" max="17" width="11.5546875" style="32" bestFit="1" customWidth="1"/>
    <col min="18" max="16384" width="9.109375" style="32"/>
  </cols>
  <sheetData>
    <row r="1" spans="1:14" x14ac:dyDescent="0.3">
      <c r="A1" s="32" t="s">
        <v>54</v>
      </c>
      <c r="B1" s="32" t="s">
        <v>55</v>
      </c>
      <c r="C1" s="32" t="s">
        <v>56</v>
      </c>
      <c r="D1" s="32" t="s">
        <v>57</v>
      </c>
      <c r="E1" s="32" t="s">
        <v>58</v>
      </c>
      <c r="F1" s="32" t="s">
        <v>59</v>
      </c>
      <c r="G1" s="32" t="s">
        <v>60</v>
      </c>
      <c r="H1" s="32" t="s">
        <v>61</v>
      </c>
      <c r="I1" s="32" t="s">
        <v>62</v>
      </c>
      <c r="J1" s="33" t="s">
        <v>63</v>
      </c>
      <c r="K1" s="32" t="s">
        <v>64</v>
      </c>
    </row>
    <row r="2" spans="1:14" x14ac:dyDescent="0.3">
      <c r="A2" s="34" t="s">
        <v>65</v>
      </c>
      <c r="B2" s="35">
        <v>44836</v>
      </c>
      <c r="C2" s="34">
        <v>1</v>
      </c>
      <c r="D2" s="34">
        <v>50</v>
      </c>
      <c r="E2" s="34">
        <v>50</v>
      </c>
      <c r="F2" s="34" t="s">
        <v>66</v>
      </c>
      <c r="G2" s="34" t="s">
        <v>66</v>
      </c>
      <c r="H2" s="34" t="s">
        <v>67</v>
      </c>
      <c r="I2" s="34" t="s">
        <v>68</v>
      </c>
      <c r="J2" s="36" t="s">
        <v>68</v>
      </c>
      <c r="K2" s="34">
        <v>50</v>
      </c>
      <c r="N2" s="32" t="s">
        <v>69</v>
      </c>
    </row>
    <row r="3" spans="1:14" x14ac:dyDescent="0.3">
      <c r="A3" s="34" t="s">
        <v>65</v>
      </c>
      <c r="B3" s="35">
        <v>44846</v>
      </c>
      <c r="C3" s="34">
        <v>2</v>
      </c>
      <c r="D3" s="34">
        <v>50</v>
      </c>
      <c r="E3" s="34">
        <v>100</v>
      </c>
      <c r="F3" s="34" t="s">
        <v>66</v>
      </c>
      <c r="G3" s="34" t="s">
        <v>66</v>
      </c>
      <c r="H3" s="34" t="s">
        <v>70</v>
      </c>
      <c r="I3" s="34" t="s">
        <v>68</v>
      </c>
      <c r="J3" s="34" t="s">
        <v>71</v>
      </c>
      <c r="K3" s="34">
        <v>100</v>
      </c>
    </row>
    <row r="4" spans="1:14" x14ac:dyDescent="0.3">
      <c r="A4" s="34" t="s">
        <v>65</v>
      </c>
      <c r="B4" s="35">
        <v>44858</v>
      </c>
      <c r="C4" s="34">
        <v>1</v>
      </c>
      <c r="D4" s="34">
        <v>50</v>
      </c>
      <c r="E4" s="34">
        <v>50</v>
      </c>
      <c r="F4" s="34" t="s">
        <v>66</v>
      </c>
      <c r="G4" s="34" t="s">
        <v>66</v>
      </c>
      <c r="H4" s="34" t="s">
        <v>72</v>
      </c>
      <c r="I4" s="34" t="s">
        <v>68</v>
      </c>
      <c r="J4" s="34" t="s">
        <v>71</v>
      </c>
      <c r="K4" s="34">
        <v>50</v>
      </c>
    </row>
    <row r="5" spans="1:14" x14ac:dyDescent="0.3">
      <c r="A5" s="34" t="s">
        <v>65</v>
      </c>
      <c r="B5" s="35">
        <v>44859</v>
      </c>
      <c r="C5" s="34">
        <v>0.75</v>
      </c>
      <c r="D5" s="34">
        <v>50</v>
      </c>
      <c r="E5" s="34">
        <v>37.5</v>
      </c>
      <c r="F5" s="34" t="s">
        <v>66</v>
      </c>
      <c r="G5" s="34" t="s">
        <v>66</v>
      </c>
      <c r="H5" s="34" t="s">
        <v>73</v>
      </c>
      <c r="I5" s="34" t="s">
        <v>68</v>
      </c>
      <c r="J5" s="34" t="s">
        <v>71</v>
      </c>
      <c r="K5" s="34">
        <v>37.5</v>
      </c>
    </row>
    <row r="6" spans="1:14" x14ac:dyDescent="0.3">
      <c r="A6" s="34" t="s">
        <v>65</v>
      </c>
      <c r="B6" s="35">
        <v>44861</v>
      </c>
      <c r="C6" s="34">
        <v>1</v>
      </c>
      <c r="D6" s="34">
        <v>50</v>
      </c>
      <c r="E6" s="34">
        <v>50</v>
      </c>
      <c r="F6" s="34" t="s">
        <v>66</v>
      </c>
      <c r="G6" s="34" t="s">
        <v>66</v>
      </c>
      <c r="H6" s="34" t="s">
        <v>74</v>
      </c>
      <c r="I6" s="34" t="s">
        <v>68</v>
      </c>
      <c r="J6" s="34" t="s">
        <v>71</v>
      </c>
      <c r="K6" s="34">
        <v>50</v>
      </c>
    </row>
    <row r="7" spans="1:14" x14ac:dyDescent="0.3">
      <c r="A7" s="34" t="s">
        <v>75</v>
      </c>
      <c r="B7" s="35">
        <v>44849</v>
      </c>
      <c r="C7" s="34">
        <v>1</v>
      </c>
      <c r="D7" s="34">
        <v>60</v>
      </c>
      <c r="E7" s="34">
        <v>60</v>
      </c>
      <c r="F7" s="34" t="s">
        <v>66</v>
      </c>
      <c r="G7" s="34" t="s">
        <v>66</v>
      </c>
      <c r="H7" s="34" t="s">
        <v>76</v>
      </c>
      <c r="I7" s="34" t="s">
        <v>68</v>
      </c>
      <c r="J7" s="34" t="s">
        <v>71</v>
      </c>
      <c r="K7" s="34">
        <v>60</v>
      </c>
    </row>
    <row r="8" spans="1:14" x14ac:dyDescent="0.3">
      <c r="A8" s="34" t="s">
        <v>77</v>
      </c>
      <c r="B8" s="35">
        <v>44852</v>
      </c>
      <c r="C8" s="34">
        <v>3.5</v>
      </c>
      <c r="D8" s="34">
        <v>50</v>
      </c>
      <c r="E8" s="34">
        <v>175</v>
      </c>
      <c r="F8" s="34" t="s">
        <v>66</v>
      </c>
      <c r="G8" s="34" t="s">
        <v>66</v>
      </c>
      <c r="H8" s="34" t="s">
        <v>78</v>
      </c>
      <c r="I8" s="34" t="s">
        <v>66</v>
      </c>
      <c r="J8" s="34" t="s">
        <v>79</v>
      </c>
      <c r="K8" s="34">
        <v>200</v>
      </c>
    </row>
    <row r="9" spans="1:14" x14ac:dyDescent="0.3">
      <c r="A9" s="34" t="s">
        <v>77</v>
      </c>
      <c r="B9" s="35">
        <v>44857</v>
      </c>
      <c r="C9" s="34">
        <v>1</v>
      </c>
      <c r="D9" s="34">
        <v>50</v>
      </c>
      <c r="E9" s="34">
        <v>50</v>
      </c>
      <c r="F9" s="34" t="s">
        <v>66</v>
      </c>
      <c r="G9" s="34" t="s">
        <v>66</v>
      </c>
      <c r="H9" s="34" t="s">
        <v>80</v>
      </c>
      <c r="I9" s="34" t="s">
        <v>68</v>
      </c>
      <c r="J9" s="34" t="s">
        <v>81</v>
      </c>
      <c r="K9" s="34">
        <v>50</v>
      </c>
    </row>
    <row r="10" spans="1:14" x14ac:dyDescent="0.3">
      <c r="A10" s="34" t="s">
        <v>82</v>
      </c>
      <c r="B10" s="35">
        <v>44837</v>
      </c>
      <c r="C10" s="34">
        <v>1</v>
      </c>
      <c r="D10" s="34">
        <v>50</v>
      </c>
      <c r="E10" s="34">
        <v>50</v>
      </c>
      <c r="F10" s="34" t="s">
        <v>66</v>
      </c>
      <c r="G10" s="34" t="s">
        <v>66</v>
      </c>
      <c r="H10" s="34" t="s">
        <v>83</v>
      </c>
      <c r="I10" s="34" t="s">
        <v>68</v>
      </c>
      <c r="J10" s="34" t="s">
        <v>71</v>
      </c>
      <c r="K10" s="34">
        <v>50</v>
      </c>
    </row>
    <row r="11" spans="1:14" x14ac:dyDescent="0.3">
      <c r="A11" s="34" t="s">
        <v>84</v>
      </c>
      <c r="B11" s="35">
        <v>44842</v>
      </c>
      <c r="C11" s="34">
        <v>1</v>
      </c>
      <c r="D11" s="34">
        <v>60</v>
      </c>
      <c r="E11" s="34">
        <v>60</v>
      </c>
      <c r="F11" s="34" t="s">
        <v>66</v>
      </c>
      <c r="G11" s="34" t="s">
        <v>66</v>
      </c>
      <c r="H11" s="34" t="s">
        <v>85</v>
      </c>
      <c r="I11" s="34" t="s">
        <v>68</v>
      </c>
      <c r="J11" s="34" t="s">
        <v>71</v>
      </c>
      <c r="K11" s="34">
        <v>60</v>
      </c>
    </row>
    <row r="12" spans="1:14" x14ac:dyDescent="0.3">
      <c r="A12" s="34" t="s">
        <v>84</v>
      </c>
      <c r="B12" s="35">
        <v>44846</v>
      </c>
      <c r="C12" s="34">
        <v>1</v>
      </c>
      <c r="D12" s="34">
        <v>60</v>
      </c>
      <c r="E12" s="34">
        <v>60</v>
      </c>
      <c r="F12" s="34" t="s">
        <v>66</v>
      </c>
      <c r="G12" s="34" t="s">
        <v>66</v>
      </c>
      <c r="H12" s="34" t="s">
        <v>85</v>
      </c>
      <c r="I12" s="34" t="s">
        <v>68</v>
      </c>
      <c r="J12" s="34" t="s">
        <v>71</v>
      </c>
      <c r="K12" s="34">
        <v>60</v>
      </c>
    </row>
    <row r="13" spans="1:14" x14ac:dyDescent="0.3">
      <c r="A13" s="34" t="s">
        <v>84</v>
      </c>
      <c r="B13" s="35">
        <v>44853</v>
      </c>
      <c r="C13" s="34">
        <v>1.25</v>
      </c>
      <c r="D13" s="34">
        <v>60</v>
      </c>
      <c r="E13" s="34">
        <v>75</v>
      </c>
      <c r="F13" s="34" t="s">
        <v>66</v>
      </c>
      <c r="G13" s="34" t="s">
        <v>66</v>
      </c>
      <c r="H13" s="34" t="s">
        <v>86</v>
      </c>
      <c r="I13" s="34" t="s">
        <v>68</v>
      </c>
      <c r="J13" s="34" t="s">
        <v>71</v>
      </c>
      <c r="K13" s="34">
        <v>75</v>
      </c>
    </row>
    <row r="14" spans="1:14" x14ac:dyDescent="0.3">
      <c r="A14" s="34" t="s">
        <v>87</v>
      </c>
      <c r="B14" s="35">
        <v>44856</v>
      </c>
      <c r="C14" s="34">
        <v>1</v>
      </c>
      <c r="D14" s="34">
        <v>60</v>
      </c>
      <c r="E14" s="34">
        <v>60</v>
      </c>
      <c r="F14" s="34" t="s">
        <v>66</v>
      </c>
      <c r="G14" s="34" t="s">
        <v>66</v>
      </c>
      <c r="H14" s="34" t="s">
        <v>85</v>
      </c>
      <c r="I14" s="34" t="s">
        <v>68</v>
      </c>
      <c r="J14" s="34" t="s">
        <v>71</v>
      </c>
      <c r="K14" s="34">
        <v>60</v>
      </c>
      <c r="N14" s="32" t="s">
        <v>88</v>
      </c>
    </row>
    <row r="15" spans="1:14" x14ac:dyDescent="0.3">
      <c r="A15" s="34" t="s">
        <v>89</v>
      </c>
      <c r="B15" s="35">
        <v>44845</v>
      </c>
      <c r="C15" s="34">
        <v>1</v>
      </c>
      <c r="D15" s="34">
        <v>50</v>
      </c>
      <c r="E15" s="34">
        <v>50</v>
      </c>
      <c r="F15" s="34" t="s">
        <v>66</v>
      </c>
      <c r="G15" s="34" t="s">
        <v>66</v>
      </c>
      <c r="H15" s="34" t="s">
        <v>90</v>
      </c>
      <c r="I15" s="34" t="s">
        <v>68</v>
      </c>
      <c r="J15" s="34" t="s">
        <v>71</v>
      </c>
      <c r="K15" s="34">
        <v>50</v>
      </c>
    </row>
    <row r="16" spans="1:14" x14ac:dyDescent="0.3">
      <c r="A16" s="34" t="s">
        <v>89</v>
      </c>
      <c r="B16" s="35">
        <v>44851</v>
      </c>
      <c r="C16" s="34">
        <v>1.5</v>
      </c>
      <c r="D16" s="34">
        <v>50</v>
      </c>
      <c r="E16" s="34">
        <v>75</v>
      </c>
      <c r="F16" s="34" t="s">
        <v>66</v>
      </c>
      <c r="G16" s="34" t="s">
        <v>66</v>
      </c>
      <c r="H16" s="34" t="s">
        <v>91</v>
      </c>
      <c r="I16" s="34" t="s">
        <v>68</v>
      </c>
      <c r="J16" s="34" t="s">
        <v>71</v>
      </c>
      <c r="K16" s="34">
        <v>75</v>
      </c>
    </row>
    <row r="17" spans="1:17" x14ac:dyDescent="0.3">
      <c r="A17" s="34" t="s">
        <v>92</v>
      </c>
      <c r="B17" s="35">
        <v>44851</v>
      </c>
      <c r="C17" s="34">
        <v>1.5</v>
      </c>
      <c r="D17" s="34">
        <v>50</v>
      </c>
      <c r="E17" s="34">
        <v>75</v>
      </c>
      <c r="F17" s="34" t="s">
        <v>66</v>
      </c>
      <c r="G17" s="34" t="s">
        <v>66</v>
      </c>
      <c r="H17" s="34" t="s">
        <v>93</v>
      </c>
      <c r="I17" s="34" t="s">
        <v>68</v>
      </c>
      <c r="J17" s="34" t="s">
        <v>71</v>
      </c>
      <c r="K17" s="34">
        <v>75</v>
      </c>
    </row>
    <row r="18" spans="1:17" x14ac:dyDescent="0.3">
      <c r="A18" s="34" t="s">
        <v>92</v>
      </c>
      <c r="B18" s="35">
        <v>44857</v>
      </c>
      <c r="C18" s="34">
        <v>1.5</v>
      </c>
      <c r="D18" s="34">
        <v>50</v>
      </c>
      <c r="E18" s="34">
        <v>75</v>
      </c>
      <c r="F18" s="34" t="s">
        <v>66</v>
      </c>
      <c r="G18" s="34" t="s">
        <v>66</v>
      </c>
      <c r="H18" s="34" t="s">
        <v>93</v>
      </c>
      <c r="I18" s="34" t="s">
        <v>68</v>
      </c>
      <c r="J18" s="34" t="s">
        <v>71</v>
      </c>
      <c r="K18" s="34">
        <v>75</v>
      </c>
      <c r="O18" s="42" t="s">
        <v>135</v>
      </c>
      <c r="P18" t="s">
        <v>137</v>
      </c>
      <c r="Q18" t="s">
        <v>138</v>
      </c>
    </row>
    <row r="19" spans="1:17" x14ac:dyDescent="0.3">
      <c r="A19" s="34" t="s">
        <v>94</v>
      </c>
      <c r="B19" s="35">
        <v>44836</v>
      </c>
      <c r="C19" s="34">
        <v>1.5</v>
      </c>
      <c r="D19" s="34">
        <v>50</v>
      </c>
      <c r="E19" s="34">
        <v>75</v>
      </c>
      <c r="F19" s="34" t="s">
        <v>66</v>
      </c>
      <c r="G19" s="34" t="s">
        <v>66</v>
      </c>
      <c r="H19" s="34" t="s">
        <v>95</v>
      </c>
      <c r="I19" s="34" t="s">
        <v>68</v>
      </c>
      <c r="J19" s="36" t="s">
        <v>68</v>
      </c>
      <c r="K19" s="34">
        <v>75</v>
      </c>
      <c r="O19" s="43" t="s">
        <v>65</v>
      </c>
      <c r="P19">
        <v>5.75</v>
      </c>
      <c r="Q19">
        <v>287.5</v>
      </c>
    </row>
    <row r="20" spans="1:17" x14ac:dyDescent="0.3">
      <c r="A20" s="34" t="s">
        <v>96</v>
      </c>
      <c r="B20" s="35">
        <v>44836</v>
      </c>
      <c r="C20" s="34">
        <v>2</v>
      </c>
      <c r="D20" s="34">
        <v>50</v>
      </c>
      <c r="E20" s="34">
        <v>100</v>
      </c>
      <c r="F20" s="34" t="s">
        <v>66</v>
      </c>
      <c r="G20" s="34" t="s">
        <v>66</v>
      </c>
      <c r="H20" s="34" t="s">
        <v>97</v>
      </c>
      <c r="I20" s="34" t="s">
        <v>68</v>
      </c>
      <c r="J20" s="36" t="s">
        <v>68</v>
      </c>
      <c r="K20" s="34">
        <v>100</v>
      </c>
      <c r="O20" s="43" t="s">
        <v>75</v>
      </c>
      <c r="P20">
        <v>1</v>
      </c>
      <c r="Q20">
        <v>60</v>
      </c>
    </row>
    <row r="21" spans="1:17" ht="14.25" customHeight="1" x14ac:dyDescent="0.3">
      <c r="A21" s="34" t="s">
        <v>96</v>
      </c>
      <c r="B21" s="35">
        <v>44854</v>
      </c>
      <c r="C21" s="34">
        <v>1.5</v>
      </c>
      <c r="D21" s="34">
        <v>50</v>
      </c>
      <c r="E21" s="34">
        <v>75</v>
      </c>
      <c r="F21" s="34" t="s">
        <v>66</v>
      </c>
      <c r="G21" s="34" t="s">
        <v>66</v>
      </c>
      <c r="H21" s="34" t="s">
        <v>97</v>
      </c>
      <c r="I21" s="34" t="s">
        <v>68</v>
      </c>
      <c r="J21" s="34" t="s">
        <v>98</v>
      </c>
      <c r="K21" s="34">
        <v>75</v>
      </c>
      <c r="O21" s="43" t="s">
        <v>77</v>
      </c>
      <c r="P21">
        <v>4.5</v>
      </c>
      <c r="Q21">
        <v>225</v>
      </c>
    </row>
    <row r="22" spans="1:17" x14ac:dyDescent="0.3">
      <c r="A22" s="34" t="s">
        <v>99</v>
      </c>
      <c r="B22" s="35">
        <v>44847</v>
      </c>
      <c r="C22" s="34">
        <v>2</v>
      </c>
      <c r="D22" s="34">
        <v>50</v>
      </c>
      <c r="E22" s="34">
        <v>100</v>
      </c>
      <c r="F22" s="34" t="s">
        <v>66</v>
      </c>
      <c r="G22" s="34" t="s">
        <v>66</v>
      </c>
      <c r="H22" s="34" t="s">
        <v>100</v>
      </c>
      <c r="I22" s="34" t="s">
        <v>68</v>
      </c>
      <c r="J22" s="34" t="s">
        <v>71</v>
      </c>
      <c r="K22" s="34">
        <v>100</v>
      </c>
      <c r="O22" s="43" t="s">
        <v>82</v>
      </c>
      <c r="P22">
        <v>1</v>
      </c>
      <c r="Q22">
        <v>50</v>
      </c>
    </row>
    <row r="23" spans="1:17" x14ac:dyDescent="0.3">
      <c r="A23" s="34" t="s">
        <v>101</v>
      </c>
      <c r="B23" s="35">
        <v>44856</v>
      </c>
      <c r="C23" s="34">
        <v>0.5</v>
      </c>
      <c r="D23" s="34">
        <v>60</v>
      </c>
      <c r="E23" s="34">
        <v>30</v>
      </c>
      <c r="F23" s="34" t="s">
        <v>66</v>
      </c>
      <c r="G23" s="34" t="s">
        <v>66</v>
      </c>
      <c r="H23" s="34" t="s">
        <v>102</v>
      </c>
      <c r="I23" s="34" t="s">
        <v>68</v>
      </c>
      <c r="J23" s="34" t="s">
        <v>71</v>
      </c>
      <c r="K23" s="34">
        <v>30</v>
      </c>
      <c r="O23" s="43" t="s">
        <v>84</v>
      </c>
      <c r="P23">
        <v>3.25</v>
      </c>
      <c r="Q23">
        <v>195</v>
      </c>
    </row>
    <row r="24" spans="1:17" x14ac:dyDescent="0.3">
      <c r="A24" s="34" t="s">
        <v>103</v>
      </c>
      <c r="B24" s="35">
        <v>44857</v>
      </c>
      <c r="C24" s="34">
        <v>2</v>
      </c>
      <c r="D24" s="34">
        <v>50</v>
      </c>
      <c r="E24" s="34">
        <v>100</v>
      </c>
      <c r="F24" s="34" t="s">
        <v>66</v>
      </c>
      <c r="G24" s="34" t="s">
        <v>66</v>
      </c>
      <c r="H24" s="34" t="s">
        <v>104</v>
      </c>
      <c r="I24" s="34" t="s">
        <v>68</v>
      </c>
      <c r="J24" s="34" t="s">
        <v>71</v>
      </c>
      <c r="K24" s="34">
        <v>100</v>
      </c>
      <c r="O24" s="43" t="s">
        <v>87</v>
      </c>
      <c r="P24">
        <v>1</v>
      </c>
      <c r="Q24">
        <v>60</v>
      </c>
    </row>
    <row r="25" spans="1:17" x14ac:dyDescent="0.3">
      <c r="A25" s="34" t="s">
        <v>103</v>
      </c>
      <c r="B25" s="35">
        <v>44863</v>
      </c>
      <c r="C25" s="34">
        <v>1</v>
      </c>
      <c r="D25" s="34">
        <v>50</v>
      </c>
      <c r="E25" s="34">
        <v>50</v>
      </c>
      <c r="F25" s="34" t="s">
        <v>66</v>
      </c>
      <c r="G25" s="34" t="s">
        <v>66</v>
      </c>
      <c r="H25" s="34" t="s">
        <v>105</v>
      </c>
      <c r="I25" s="34" t="s">
        <v>68</v>
      </c>
      <c r="J25" s="34" t="s">
        <v>71</v>
      </c>
      <c r="K25" s="34">
        <v>50</v>
      </c>
      <c r="O25" s="43" t="s">
        <v>89</v>
      </c>
      <c r="P25">
        <v>2.5</v>
      </c>
      <c r="Q25">
        <v>125</v>
      </c>
    </row>
    <row r="26" spans="1:17" x14ac:dyDescent="0.3">
      <c r="A26" s="34" t="s">
        <v>103</v>
      </c>
      <c r="B26" s="35">
        <v>44865</v>
      </c>
      <c r="C26" s="34">
        <v>1</v>
      </c>
      <c r="D26" s="34">
        <v>50</v>
      </c>
      <c r="E26" s="34">
        <v>50</v>
      </c>
      <c r="F26" s="34" t="s">
        <v>66</v>
      </c>
      <c r="G26" s="34" t="s">
        <v>66</v>
      </c>
      <c r="H26" s="34" t="s">
        <v>105</v>
      </c>
      <c r="I26" s="34" t="s">
        <v>68</v>
      </c>
      <c r="J26" s="34" t="s">
        <v>71</v>
      </c>
      <c r="K26" s="34">
        <v>50</v>
      </c>
      <c r="O26" s="43" t="s">
        <v>92</v>
      </c>
      <c r="P26">
        <v>3</v>
      </c>
      <c r="Q26">
        <v>150</v>
      </c>
    </row>
    <row r="27" spans="1:17" x14ac:dyDescent="0.3">
      <c r="A27" s="34" t="s">
        <v>106</v>
      </c>
      <c r="B27" s="35">
        <v>44838</v>
      </c>
      <c r="C27" s="34">
        <v>1</v>
      </c>
      <c r="D27" s="34">
        <v>50</v>
      </c>
      <c r="E27" s="34">
        <v>50</v>
      </c>
      <c r="F27" s="34" t="s">
        <v>66</v>
      </c>
      <c r="G27" s="34" t="s">
        <v>66</v>
      </c>
      <c r="H27" s="34" t="s">
        <v>107</v>
      </c>
      <c r="I27" s="34" t="s">
        <v>68</v>
      </c>
      <c r="J27" s="34" t="s">
        <v>71</v>
      </c>
      <c r="K27" s="34">
        <v>50</v>
      </c>
      <c r="O27" s="43" t="s">
        <v>94</v>
      </c>
      <c r="P27">
        <v>1.5</v>
      </c>
      <c r="Q27">
        <v>75</v>
      </c>
    </row>
    <row r="28" spans="1:17" x14ac:dyDescent="0.3">
      <c r="A28" s="34" t="s">
        <v>106</v>
      </c>
      <c r="B28" s="35">
        <v>44840</v>
      </c>
      <c r="C28" s="34">
        <v>2</v>
      </c>
      <c r="D28" s="34">
        <v>50</v>
      </c>
      <c r="E28" s="34">
        <v>100</v>
      </c>
      <c r="F28" s="34" t="s">
        <v>66</v>
      </c>
      <c r="G28" s="34" t="s">
        <v>66</v>
      </c>
      <c r="H28" s="34" t="s">
        <v>107</v>
      </c>
      <c r="I28" s="34" t="s">
        <v>68</v>
      </c>
      <c r="J28" s="34" t="s">
        <v>71</v>
      </c>
      <c r="K28" s="34">
        <v>100</v>
      </c>
      <c r="O28" s="43" t="s">
        <v>96</v>
      </c>
      <c r="P28">
        <v>3.5</v>
      </c>
      <c r="Q28">
        <v>175</v>
      </c>
    </row>
    <row r="29" spans="1:17" x14ac:dyDescent="0.3">
      <c r="A29" s="34" t="s">
        <v>106</v>
      </c>
      <c r="B29" s="35">
        <v>44851</v>
      </c>
      <c r="C29" s="34">
        <v>1.5</v>
      </c>
      <c r="D29" s="34">
        <v>50</v>
      </c>
      <c r="E29" s="34">
        <v>75</v>
      </c>
      <c r="F29" s="34" t="s">
        <v>66</v>
      </c>
      <c r="G29" s="34" t="s">
        <v>66</v>
      </c>
      <c r="H29" s="34" t="s">
        <v>108</v>
      </c>
      <c r="I29" s="34" t="s">
        <v>68</v>
      </c>
      <c r="J29" s="34" t="s">
        <v>71</v>
      </c>
      <c r="K29" s="34">
        <v>75</v>
      </c>
      <c r="O29" s="43" t="s">
        <v>99</v>
      </c>
      <c r="P29">
        <v>2</v>
      </c>
      <c r="Q29">
        <v>100</v>
      </c>
    </row>
    <row r="30" spans="1:17" x14ac:dyDescent="0.3">
      <c r="A30" s="34" t="s">
        <v>106</v>
      </c>
      <c r="B30" s="35">
        <v>44857</v>
      </c>
      <c r="C30" s="34">
        <v>1</v>
      </c>
      <c r="D30" s="34">
        <v>50</v>
      </c>
      <c r="E30" s="34">
        <v>75</v>
      </c>
      <c r="F30" s="34" t="s">
        <v>66</v>
      </c>
      <c r="G30" s="34" t="s">
        <v>66</v>
      </c>
      <c r="H30" s="34" t="s">
        <v>107</v>
      </c>
      <c r="I30" s="34" t="s">
        <v>68</v>
      </c>
      <c r="J30" s="34" t="s">
        <v>71</v>
      </c>
      <c r="K30" s="34">
        <v>75</v>
      </c>
      <c r="O30" s="43" t="s">
        <v>101</v>
      </c>
      <c r="P30">
        <v>0.5</v>
      </c>
      <c r="Q30">
        <v>30</v>
      </c>
    </row>
    <row r="31" spans="1:17" x14ac:dyDescent="0.3">
      <c r="A31" s="34" t="s">
        <v>106</v>
      </c>
      <c r="B31" s="35">
        <v>44858</v>
      </c>
      <c r="C31" s="34">
        <v>1</v>
      </c>
      <c r="D31" s="34">
        <v>50</v>
      </c>
      <c r="E31" s="34">
        <v>50</v>
      </c>
      <c r="F31" s="34" t="s">
        <v>66</v>
      </c>
      <c r="G31" s="34" t="s">
        <v>66</v>
      </c>
      <c r="H31" s="34" t="s">
        <v>107</v>
      </c>
      <c r="I31" s="34" t="s">
        <v>68</v>
      </c>
      <c r="J31" s="34" t="s">
        <v>71</v>
      </c>
      <c r="K31" s="34">
        <v>50</v>
      </c>
      <c r="O31" s="43" t="s">
        <v>103</v>
      </c>
      <c r="P31">
        <v>4</v>
      </c>
      <c r="Q31">
        <v>200</v>
      </c>
    </row>
    <row r="32" spans="1:17" x14ac:dyDescent="0.3">
      <c r="A32" s="34" t="s">
        <v>106</v>
      </c>
      <c r="B32" s="35">
        <v>44859</v>
      </c>
      <c r="C32" s="34">
        <v>1</v>
      </c>
      <c r="D32" s="34">
        <v>50</v>
      </c>
      <c r="E32" s="34">
        <v>50</v>
      </c>
      <c r="F32" s="34" t="s">
        <v>66</v>
      </c>
      <c r="G32" s="34" t="s">
        <v>66</v>
      </c>
      <c r="H32" s="34" t="s">
        <v>107</v>
      </c>
      <c r="I32" s="34" t="s">
        <v>68</v>
      </c>
      <c r="J32" s="34" t="s">
        <v>71</v>
      </c>
      <c r="K32" s="34">
        <v>50</v>
      </c>
      <c r="O32" s="43" t="s">
        <v>106</v>
      </c>
      <c r="P32">
        <v>8.75</v>
      </c>
      <c r="Q32">
        <v>462.5</v>
      </c>
    </row>
    <row r="33" spans="1:17" x14ac:dyDescent="0.3">
      <c r="A33" s="34" t="s">
        <v>106</v>
      </c>
      <c r="B33" s="35">
        <v>44860</v>
      </c>
      <c r="C33" s="34">
        <v>1.25</v>
      </c>
      <c r="D33" s="34">
        <v>50</v>
      </c>
      <c r="E33" s="34">
        <v>62.5</v>
      </c>
      <c r="F33" s="34" t="s">
        <v>66</v>
      </c>
      <c r="G33" s="34" t="s">
        <v>66</v>
      </c>
      <c r="H33" s="34" t="s">
        <v>107</v>
      </c>
      <c r="I33" s="34" t="s">
        <v>68</v>
      </c>
      <c r="J33" s="34" t="s">
        <v>71</v>
      </c>
      <c r="K33" s="34">
        <v>62.5</v>
      </c>
      <c r="O33" s="43" t="s">
        <v>109</v>
      </c>
      <c r="P33">
        <v>1.5</v>
      </c>
      <c r="Q33">
        <v>75</v>
      </c>
    </row>
    <row r="34" spans="1:17" x14ac:dyDescent="0.3">
      <c r="A34" s="34" t="s">
        <v>109</v>
      </c>
      <c r="B34" s="35">
        <v>44846</v>
      </c>
      <c r="C34" s="34">
        <v>1.5</v>
      </c>
      <c r="D34" s="34">
        <v>50</v>
      </c>
      <c r="E34" s="34">
        <v>75</v>
      </c>
      <c r="F34" s="34" t="s">
        <v>66</v>
      </c>
      <c r="G34" s="34" t="s">
        <v>66</v>
      </c>
      <c r="H34" s="34" t="s">
        <v>110</v>
      </c>
      <c r="I34" s="34" t="s">
        <v>68</v>
      </c>
      <c r="J34" s="34" t="s">
        <v>71</v>
      </c>
      <c r="K34" s="34">
        <v>75</v>
      </c>
      <c r="O34" s="43" t="s">
        <v>111</v>
      </c>
      <c r="P34">
        <v>2</v>
      </c>
      <c r="Q34">
        <v>120</v>
      </c>
    </row>
    <row r="35" spans="1:17" x14ac:dyDescent="0.3">
      <c r="A35" s="34" t="s">
        <v>111</v>
      </c>
      <c r="B35" s="35">
        <v>44860</v>
      </c>
      <c r="C35" s="34">
        <v>1</v>
      </c>
      <c r="D35" s="34">
        <v>60</v>
      </c>
      <c r="E35" s="34">
        <v>60</v>
      </c>
      <c r="F35" s="34" t="s">
        <v>112</v>
      </c>
      <c r="G35" s="34" t="s">
        <v>66</v>
      </c>
      <c r="H35" s="34" t="s">
        <v>113</v>
      </c>
      <c r="I35" s="34" t="s">
        <v>68</v>
      </c>
      <c r="J35" s="34" t="s">
        <v>71</v>
      </c>
      <c r="K35" s="34">
        <v>60</v>
      </c>
      <c r="O35" s="43" t="s">
        <v>114</v>
      </c>
      <c r="P35">
        <v>11.5</v>
      </c>
      <c r="Q35">
        <v>450</v>
      </c>
    </row>
    <row r="36" spans="1:17" x14ac:dyDescent="0.3">
      <c r="A36" s="34" t="s">
        <v>111</v>
      </c>
      <c r="B36" s="35">
        <v>44861</v>
      </c>
      <c r="C36" s="34">
        <v>1</v>
      </c>
      <c r="D36" s="34">
        <v>60</v>
      </c>
      <c r="E36" s="34">
        <v>60</v>
      </c>
      <c r="F36" s="34" t="s">
        <v>66</v>
      </c>
      <c r="G36" s="34" t="s">
        <v>66</v>
      </c>
      <c r="H36" s="34" t="s">
        <v>113</v>
      </c>
      <c r="I36" s="34" t="s">
        <v>68</v>
      </c>
      <c r="J36" s="34" t="s">
        <v>71</v>
      </c>
      <c r="K36" s="34">
        <v>60</v>
      </c>
      <c r="O36" s="43" t="s">
        <v>136</v>
      </c>
      <c r="P36">
        <v>57.25</v>
      </c>
      <c r="Q36">
        <v>2840</v>
      </c>
    </row>
    <row r="37" spans="1:17" x14ac:dyDescent="0.3">
      <c r="A37" s="34" t="s">
        <v>114</v>
      </c>
      <c r="B37" s="35">
        <v>44840</v>
      </c>
      <c r="C37" s="34">
        <v>1.5</v>
      </c>
      <c r="D37" s="34">
        <v>50</v>
      </c>
      <c r="E37" s="34">
        <v>75</v>
      </c>
      <c r="F37" s="34" t="s">
        <v>66</v>
      </c>
      <c r="G37" s="34" t="s">
        <v>66</v>
      </c>
      <c r="H37" s="34" t="s">
        <v>115</v>
      </c>
      <c r="I37" s="34" t="s">
        <v>68</v>
      </c>
      <c r="J37" s="34" t="s">
        <v>71</v>
      </c>
      <c r="K37" s="34">
        <v>75</v>
      </c>
    </row>
    <row r="38" spans="1:17" x14ac:dyDescent="0.3">
      <c r="A38" s="34" t="s">
        <v>114</v>
      </c>
      <c r="B38" s="35">
        <v>44855</v>
      </c>
      <c r="C38" s="34">
        <v>2</v>
      </c>
      <c r="D38" s="34">
        <v>50</v>
      </c>
      <c r="E38" s="34">
        <v>100</v>
      </c>
      <c r="F38" s="34" t="s">
        <v>66</v>
      </c>
      <c r="G38" s="34" t="s">
        <v>66</v>
      </c>
      <c r="H38" s="34" t="s">
        <v>100</v>
      </c>
      <c r="I38" s="34" t="s">
        <v>68</v>
      </c>
      <c r="J38" s="34" t="s">
        <v>71</v>
      </c>
      <c r="K38" s="34">
        <v>100</v>
      </c>
    </row>
    <row r="39" spans="1:17" x14ac:dyDescent="0.3">
      <c r="A39" s="34" t="s">
        <v>114</v>
      </c>
      <c r="B39" s="35">
        <v>44857</v>
      </c>
      <c r="C39" s="34">
        <v>0.5</v>
      </c>
      <c r="D39" s="34">
        <v>50</v>
      </c>
      <c r="E39" s="34">
        <v>25</v>
      </c>
      <c r="F39" s="34" t="s">
        <v>68</v>
      </c>
      <c r="G39" s="34" t="s">
        <v>66</v>
      </c>
      <c r="H39" s="34" t="s">
        <v>100</v>
      </c>
      <c r="I39" s="34" t="s">
        <v>68</v>
      </c>
      <c r="J39" s="34" t="s">
        <v>71</v>
      </c>
      <c r="K39" s="34">
        <v>25</v>
      </c>
    </row>
    <row r="40" spans="1:17" x14ac:dyDescent="0.3">
      <c r="A40" s="34" t="s">
        <v>114</v>
      </c>
      <c r="B40" s="35">
        <v>44863</v>
      </c>
      <c r="C40" s="34">
        <v>5</v>
      </c>
      <c r="D40" s="34">
        <v>50</v>
      </c>
      <c r="E40" s="34">
        <v>125</v>
      </c>
      <c r="F40" s="34" t="s">
        <v>66</v>
      </c>
      <c r="G40" s="34" t="s">
        <v>66</v>
      </c>
      <c r="H40" s="34" t="s">
        <v>100</v>
      </c>
      <c r="I40" s="34" t="s">
        <v>68</v>
      </c>
      <c r="J40" s="34" t="s">
        <v>71</v>
      </c>
      <c r="K40" s="34">
        <v>250</v>
      </c>
    </row>
    <row r="41" spans="1:17" x14ac:dyDescent="0.3">
      <c r="A41" s="34" t="s">
        <v>114</v>
      </c>
      <c r="B41" s="35">
        <v>44864</v>
      </c>
      <c r="C41" s="34">
        <v>2.5</v>
      </c>
      <c r="D41" s="34">
        <v>50</v>
      </c>
      <c r="E41" s="34">
        <v>125</v>
      </c>
      <c r="F41" s="34" t="s">
        <v>66</v>
      </c>
      <c r="G41" s="34" t="s">
        <v>66</v>
      </c>
      <c r="H41" s="34" t="s">
        <v>100</v>
      </c>
      <c r="I41" s="34" t="s">
        <v>68</v>
      </c>
      <c r="J41" s="34" t="s">
        <v>116</v>
      </c>
      <c r="K41" s="34">
        <v>125</v>
      </c>
    </row>
    <row r="42" spans="1:17" x14ac:dyDescent="0.3">
      <c r="B42" s="37"/>
    </row>
    <row r="43" spans="1:17" x14ac:dyDescent="0.3">
      <c r="B43" s="37"/>
      <c r="K43" s="32">
        <f>SUM(K2:K41)</f>
        <v>2990</v>
      </c>
    </row>
  </sheetData>
  <autoFilter ref="A1:K41" xr:uid="{D3EF0EA6-529F-4507-9157-BE315FC3F571}">
    <sortState xmlns:xlrd2="http://schemas.microsoft.com/office/spreadsheetml/2017/richdata2" ref="A2:K41">
      <sortCondition ref="A1:A41"/>
    </sortState>
  </autoFilter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50884-CA0A-40B5-9B91-41BC9D88A1A2}">
  <dimension ref="A1:Q27"/>
  <sheetViews>
    <sheetView workbookViewId="0">
      <pane ySplit="1" topLeftCell="A2" activePane="bottomLeft" state="frozen"/>
      <selection activeCell="O19" sqref="O19:O35"/>
      <selection pane="bottomLeft" activeCell="O19" sqref="O19:O35"/>
    </sheetView>
  </sheetViews>
  <sheetFormatPr defaultColWidth="9.109375" defaultRowHeight="14.4" x14ac:dyDescent="0.3"/>
  <cols>
    <col min="1" max="1" width="16.33203125" style="32" bestFit="1" customWidth="1"/>
    <col min="2" max="2" width="7" style="32" bestFit="1" customWidth="1"/>
    <col min="3" max="3" width="6.109375" style="32" bestFit="1" customWidth="1"/>
    <col min="4" max="4" width="10.5546875" style="32" bestFit="1" customWidth="1"/>
    <col min="5" max="5" width="5" style="32" bestFit="1" customWidth="1"/>
    <col min="6" max="6" width="7.109375" style="32" bestFit="1" customWidth="1"/>
    <col min="7" max="7" width="38.5546875" style="32" bestFit="1" customWidth="1"/>
    <col min="8" max="8" width="27.109375" style="32" bestFit="1" customWidth="1"/>
    <col min="9" max="9" width="4.6640625" style="32" bestFit="1" customWidth="1"/>
    <col min="10" max="10" width="6.33203125" style="32" bestFit="1" customWidth="1"/>
    <col min="11" max="14" width="9.109375" style="32"/>
    <col min="15" max="15" width="16.33203125" style="32" bestFit="1" customWidth="1"/>
    <col min="16" max="16" width="12.6640625" style="32" bestFit="1" customWidth="1"/>
    <col min="17" max="17" width="11.5546875" style="32" bestFit="1" customWidth="1"/>
    <col min="18" max="16384" width="9.109375" style="32"/>
  </cols>
  <sheetData>
    <row r="1" spans="1:17" x14ac:dyDescent="0.3">
      <c r="A1" s="32" t="s">
        <v>54</v>
      </c>
      <c r="B1" s="32" t="s">
        <v>55</v>
      </c>
      <c r="C1" s="32" t="s">
        <v>56</v>
      </c>
      <c r="D1" s="32" t="s">
        <v>57</v>
      </c>
      <c r="E1" s="32" t="s">
        <v>58</v>
      </c>
      <c r="F1" s="32" t="s">
        <v>59</v>
      </c>
      <c r="G1" s="32" t="s">
        <v>60</v>
      </c>
      <c r="H1" s="32" t="s">
        <v>61</v>
      </c>
      <c r="I1" s="32" t="s">
        <v>62</v>
      </c>
      <c r="J1" s="32" t="s">
        <v>64</v>
      </c>
    </row>
    <row r="2" spans="1:17" x14ac:dyDescent="0.3">
      <c r="A2" s="38" t="s">
        <v>106</v>
      </c>
      <c r="B2" s="39">
        <v>44822</v>
      </c>
      <c r="C2" s="38">
        <v>1</v>
      </c>
      <c r="D2" s="38">
        <v>50</v>
      </c>
      <c r="E2" s="38">
        <v>50</v>
      </c>
      <c r="F2" s="38" t="s">
        <v>66</v>
      </c>
      <c r="G2" s="38" t="s">
        <v>66</v>
      </c>
      <c r="H2" s="38" t="s">
        <v>117</v>
      </c>
      <c r="I2" s="38" t="s">
        <v>68</v>
      </c>
      <c r="J2" s="38">
        <v>50</v>
      </c>
      <c r="M2" s="32" t="s">
        <v>69</v>
      </c>
    </row>
    <row r="3" spans="1:17" x14ac:dyDescent="0.3">
      <c r="A3" s="38" t="s">
        <v>96</v>
      </c>
      <c r="B3" s="39">
        <v>44822</v>
      </c>
      <c r="C3" s="38">
        <v>2</v>
      </c>
      <c r="D3" s="38">
        <v>50</v>
      </c>
      <c r="E3" s="38">
        <v>100</v>
      </c>
      <c r="F3" s="38" t="s">
        <v>66</v>
      </c>
      <c r="G3" s="38" t="s">
        <v>66</v>
      </c>
      <c r="H3" s="38" t="s">
        <v>100</v>
      </c>
      <c r="I3" s="38" t="s">
        <v>68</v>
      </c>
      <c r="J3" s="38">
        <v>100</v>
      </c>
    </row>
    <row r="4" spans="1:17" x14ac:dyDescent="0.3">
      <c r="A4" s="38" t="s">
        <v>77</v>
      </c>
      <c r="B4" s="39">
        <v>44822</v>
      </c>
      <c r="C4" s="38">
        <v>1.5</v>
      </c>
      <c r="D4" s="38">
        <v>50</v>
      </c>
      <c r="E4" s="38">
        <v>75</v>
      </c>
      <c r="F4" s="38" t="s">
        <v>66</v>
      </c>
      <c r="G4" s="38" t="s">
        <v>66</v>
      </c>
      <c r="H4" s="38" t="s">
        <v>118</v>
      </c>
      <c r="I4" s="38">
        <v>25</v>
      </c>
      <c r="J4" s="38">
        <v>100</v>
      </c>
    </row>
    <row r="5" spans="1:17" x14ac:dyDescent="0.3">
      <c r="A5" s="38" t="s">
        <v>92</v>
      </c>
      <c r="B5" s="39">
        <v>44822</v>
      </c>
      <c r="C5" s="38">
        <v>1.5</v>
      </c>
      <c r="D5" s="38">
        <v>50</v>
      </c>
      <c r="E5" s="38">
        <v>75</v>
      </c>
      <c r="F5" s="38" t="s">
        <v>66</v>
      </c>
      <c r="G5" s="38" t="s">
        <v>66</v>
      </c>
      <c r="H5" s="38" t="s">
        <v>119</v>
      </c>
      <c r="I5" s="38" t="s">
        <v>68</v>
      </c>
      <c r="J5" s="38">
        <v>75</v>
      </c>
    </row>
    <row r="6" spans="1:17" x14ac:dyDescent="0.3">
      <c r="A6" s="38" t="s">
        <v>94</v>
      </c>
      <c r="B6" s="39">
        <v>44822</v>
      </c>
      <c r="C6" s="38">
        <v>1.5</v>
      </c>
      <c r="D6" s="38">
        <v>50</v>
      </c>
      <c r="E6" s="38">
        <v>75</v>
      </c>
      <c r="F6" s="38" t="s">
        <v>66</v>
      </c>
      <c r="G6" s="38" t="s">
        <v>66</v>
      </c>
      <c r="H6" s="38" t="s">
        <v>100</v>
      </c>
      <c r="I6" s="38" t="s">
        <v>68</v>
      </c>
      <c r="J6" s="38">
        <v>75</v>
      </c>
    </row>
    <row r="7" spans="1:17" x14ac:dyDescent="0.3">
      <c r="A7" s="38" t="s">
        <v>65</v>
      </c>
      <c r="B7" s="39">
        <v>44823</v>
      </c>
      <c r="C7" s="38">
        <v>2</v>
      </c>
      <c r="D7" s="38">
        <v>50</v>
      </c>
      <c r="E7" s="38">
        <v>100</v>
      </c>
      <c r="F7" s="38" t="s">
        <v>66</v>
      </c>
      <c r="G7" s="38" t="s">
        <v>66</v>
      </c>
      <c r="H7" s="38" t="s">
        <v>120</v>
      </c>
      <c r="I7" s="38" t="s">
        <v>68</v>
      </c>
      <c r="J7" s="38">
        <v>100</v>
      </c>
    </row>
    <row r="8" spans="1:17" x14ac:dyDescent="0.3">
      <c r="A8" s="38" t="s">
        <v>92</v>
      </c>
      <c r="B8" s="39">
        <v>44823</v>
      </c>
      <c r="C8" s="38">
        <v>1</v>
      </c>
      <c r="D8" s="38">
        <v>50</v>
      </c>
      <c r="E8" s="38">
        <v>50</v>
      </c>
      <c r="F8" s="38" t="s">
        <v>66</v>
      </c>
      <c r="G8" s="38" t="s">
        <v>66</v>
      </c>
      <c r="H8" s="38" t="s">
        <v>119</v>
      </c>
      <c r="I8" s="38" t="s">
        <v>68</v>
      </c>
      <c r="J8" s="38">
        <v>50</v>
      </c>
    </row>
    <row r="9" spans="1:17" x14ac:dyDescent="0.3">
      <c r="A9" s="38" t="s">
        <v>96</v>
      </c>
      <c r="B9" s="39">
        <v>44826</v>
      </c>
      <c r="C9" s="38">
        <v>1</v>
      </c>
      <c r="D9" s="38">
        <v>50</v>
      </c>
      <c r="E9" s="38">
        <v>50</v>
      </c>
      <c r="F9" s="38" t="s">
        <v>66</v>
      </c>
      <c r="G9" s="38" t="s">
        <v>66</v>
      </c>
      <c r="H9" s="38" t="s">
        <v>121</v>
      </c>
      <c r="I9" s="38" t="s">
        <v>68</v>
      </c>
      <c r="J9" s="38">
        <v>50</v>
      </c>
    </row>
    <row r="10" spans="1:17" x14ac:dyDescent="0.3">
      <c r="A10" s="38" t="s">
        <v>122</v>
      </c>
      <c r="B10" s="39">
        <v>44827</v>
      </c>
      <c r="C10" s="38">
        <v>0.5</v>
      </c>
      <c r="D10" s="38">
        <v>50</v>
      </c>
      <c r="E10" s="38">
        <v>25</v>
      </c>
      <c r="F10" s="38" t="s">
        <v>68</v>
      </c>
      <c r="G10" s="38" t="s">
        <v>123</v>
      </c>
      <c r="H10" s="38" t="s">
        <v>124</v>
      </c>
      <c r="I10" s="38"/>
      <c r="J10" s="38"/>
      <c r="O10" s="42" t="s">
        <v>135</v>
      </c>
      <c r="P10" t="s">
        <v>137</v>
      </c>
      <c r="Q10" t="s">
        <v>138</v>
      </c>
    </row>
    <row r="11" spans="1:17" x14ac:dyDescent="0.3">
      <c r="A11" s="38" t="s">
        <v>96</v>
      </c>
      <c r="B11" s="39">
        <v>44827</v>
      </c>
      <c r="C11" s="38">
        <v>1</v>
      </c>
      <c r="D11" s="38">
        <v>50</v>
      </c>
      <c r="E11" s="38">
        <v>50</v>
      </c>
      <c r="F11" s="38" t="s">
        <v>66</v>
      </c>
      <c r="G11" s="38" t="s">
        <v>66</v>
      </c>
      <c r="H11" s="38" t="s">
        <v>125</v>
      </c>
      <c r="I11" s="38" t="s">
        <v>68</v>
      </c>
      <c r="J11" s="38">
        <v>50</v>
      </c>
      <c r="O11" s="43" t="s">
        <v>65</v>
      </c>
      <c r="P11">
        <v>2</v>
      </c>
      <c r="Q11">
        <v>100</v>
      </c>
    </row>
    <row r="12" spans="1:17" x14ac:dyDescent="0.3">
      <c r="A12" s="38" t="s">
        <v>82</v>
      </c>
      <c r="B12" s="39">
        <v>44829</v>
      </c>
      <c r="C12" s="38">
        <v>1</v>
      </c>
      <c r="D12" s="38">
        <v>50</v>
      </c>
      <c r="E12" s="38">
        <v>50</v>
      </c>
      <c r="F12" s="38" t="s">
        <v>66</v>
      </c>
      <c r="G12" s="38" t="s">
        <v>66</v>
      </c>
      <c r="H12" s="38" t="s">
        <v>126</v>
      </c>
      <c r="I12" s="38" t="s">
        <v>68</v>
      </c>
      <c r="J12" s="38">
        <v>50</v>
      </c>
      <c r="O12" s="43" t="s">
        <v>77</v>
      </c>
      <c r="P12">
        <v>1.5</v>
      </c>
      <c r="Q12">
        <v>75</v>
      </c>
    </row>
    <row r="13" spans="1:17" x14ac:dyDescent="0.3">
      <c r="A13" s="38" t="s">
        <v>96</v>
      </c>
      <c r="B13" s="39">
        <v>44829</v>
      </c>
      <c r="C13" s="38">
        <v>2</v>
      </c>
      <c r="D13" s="38">
        <v>100</v>
      </c>
      <c r="E13" s="38">
        <v>100</v>
      </c>
      <c r="F13" s="38" t="s">
        <v>66</v>
      </c>
      <c r="G13" s="38" t="s">
        <v>66</v>
      </c>
      <c r="H13" s="38" t="s">
        <v>115</v>
      </c>
      <c r="I13" s="38" t="s">
        <v>68</v>
      </c>
      <c r="J13" s="38">
        <v>100</v>
      </c>
      <c r="O13" s="43" t="s">
        <v>82</v>
      </c>
      <c r="P13">
        <v>2</v>
      </c>
      <c r="Q13">
        <v>100</v>
      </c>
    </row>
    <row r="14" spans="1:17" x14ac:dyDescent="0.3">
      <c r="A14" s="38" t="s">
        <v>127</v>
      </c>
      <c r="B14" s="39">
        <v>44829</v>
      </c>
      <c r="C14" s="38">
        <v>2</v>
      </c>
      <c r="D14" s="38">
        <v>100</v>
      </c>
      <c r="E14" s="38">
        <v>100</v>
      </c>
      <c r="F14" s="38" t="s">
        <v>66</v>
      </c>
      <c r="G14" s="38" t="s">
        <v>66</v>
      </c>
      <c r="H14" s="38" t="s">
        <v>115</v>
      </c>
      <c r="I14" s="38" t="s">
        <v>68</v>
      </c>
      <c r="J14" s="38">
        <v>100</v>
      </c>
      <c r="O14" s="43" t="s">
        <v>92</v>
      </c>
      <c r="P14">
        <v>2.5</v>
      </c>
      <c r="Q14">
        <v>125</v>
      </c>
    </row>
    <row r="15" spans="1:17" x14ac:dyDescent="0.3">
      <c r="A15" s="38" t="s">
        <v>82</v>
      </c>
      <c r="B15" s="39">
        <v>44830</v>
      </c>
      <c r="C15" s="38">
        <v>1</v>
      </c>
      <c r="D15" s="38">
        <v>50</v>
      </c>
      <c r="E15" s="38">
        <v>50</v>
      </c>
      <c r="F15" s="38" t="s">
        <v>66</v>
      </c>
      <c r="G15" s="38" t="s">
        <v>66</v>
      </c>
      <c r="H15" s="38" t="s">
        <v>126</v>
      </c>
      <c r="I15" s="38" t="s">
        <v>68</v>
      </c>
      <c r="J15" s="38">
        <v>50</v>
      </c>
      <c r="O15" s="43" t="s">
        <v>94</v>
      </c>
      <c r="P15">
        <v>1.5</v>
      </c>
      <c r="Q15">
        <v>75</v>
      </c>
    </row>
    <row r="16" spans="1:17" x14ac:dyDescent="0.3">
      <c r="A16" s="38" t="s">
        <v>96</v>
      </c>
      <c r="B16" s="39">
        <v>44832</v>
      </c>
      <c r="C16" s="38">
        <v>1.5</v>
      </c>
      <c r="D16" s="38">
        <v>50</v>
      </c>
      <c r="E16" s="38">
        <v>75</v>
      </c>
      <c r="F16" s="38" t="s">
        <v>66</v>
      </c>
      <c r="G16" s="38" t="s">
        <v>66</v>
      </c>
      <c r="H16" s="38" t="s">
        <v>115</v>
      </c>
      <c r="I16" s="38" t="s">
        <v>68</v>
      </c>
      <c r="J16" s="38">
        <v>75</v>
      </c>
      <c r="O16" s="43" t="s">
        <v>96</v>
      </c>
      <c r="P16">
        <v>7.5</v>
      </c>
      <c r="Q16">
        <v>375</v>
      </c>
    </row>
    <row r="17" spans="2:17" x14ac:dyDescent="0.3">
      <c r="B17" s="37"/>
      <c r="O17" s="43" t="s">
        <v>122</v>
      </c>
      <c r="P17">
        <v>0.5</v>
      </c>
      <c r="Q17">
        <v>25</v>
      </c>
    </row>
    <row r="18" spans="2:17" x14ac:dyDescent="0.3">
      <c r="J18" s="32">
        <f>SUM(J2:J16)</f>
        <v>1025</v>
      </c>
      <c r="O18" s="43" t="s">
        <v>106</v>
      </c>
      <c r="P18">
        <v>1</v>
      </c>
      <c r="Q18">
        <v>50</v>
      </c>
    </row>
    <row r="19" spans="2:17" x14ac:dyDescent="0.3">
      <c r="O19" s="43" t="s">
        <v>127</v>
      </c>
      <c r="P19">
        <v>2</v>
      </c>
      <c r="Q19">
        <v>100</v>
      </c>
    </row>
    <row r="20" spans="2:17" x14ac:dyDescent="0.3">
      <c r="O20" s="43" t="s">
        <v>136</v>
      </c>
      <c r="P20">
        <v>20.5</v>
      </c>
      <c r="Q20">
        <v>1025</v>
      </c>
    </row>
    <row r="21" spans="2:17" x14ac:dyDescent="0.3">
      <c r="O21"/>
      <c r="P21"/>
      <c r="Q21"/>
    </row>
    <row r="22" spans="2:17" x14ac:dyDescent="0.3">
      <c r="O22"/>
      <c r="P22"/>
      <c r="Q22"/>
    </row>
    <row r="23" spans="2:17" x14ac:dyDescent="0.3">
      <c r="O23"/>
      <c r="P23"/>
      <c r="Q23"/>
    </row>
    <row r="24" spans="2:17" x14ac:dyDescent="0.3">
      <c r="O24"/>
      <c r="P24"/>
      <c r="Q24"/>
    </row>
    <row r="25" spans="2:17" x14ac:dyDescent="0.3">
      <c r="O25"/>
      <c r="P25"/>
      <c r="Q25"/>
    </row>
    <row r="26" spans="2:17" x14ac:dyDescent="0.3">
      <c r="O26"/>
      <c r="P26"/>
      <c r="Q26"/>
    </row>
    <row r="27" spans="2:17" x14ac:dyDescent="0.3">
      <c r="O27"/>
      <c r="P27"/>
      <c r="Q27"/>
    </row>
  </sheetData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C50D3-5430-4040-A2C7-88AE9FBF77B5}">
  <dimension ref="A1:Q22"/>
  <sheetViews>
    <sheetView workbookViewId="0">
      <pane ySplit="1" topLeftCell="A2" activePane="bottomLeft" state="frozen"/>
      <selection activeCell="O19" sqref="O19:O35"/>
      <selection pane="bottomLeft" activeCell="O19" sqref="O19:O35"/>
    </sheetView>
  </sheetViews>
  <sheetFormatPr defaultColWidth="9.109375" defaultRowHeight="14.4" x14ac:dyDescent="0.3"/>
  <cols>
    <col min="1" max="1" width="15.109375" style="32" bestFit="1" customWidth="1"/>
    <col min="2" max="2" width="9.6640625" style="32" bestFit="1" customWidth="1"/>
    <col min="3" max="3" width="6.109375" style="32" bestFit="1" customWidth="1"/>
    <col min="4" max="6" width="9.109375" style="32"/>
    <col min="7" max="7" width="18.6640625" style="32" bestFit="1" customWidth="1"/>
    <col min="8" max="14" width="9.109375" style="32"/>
    <col min="15" max="15" width="16.33203125" style="32" bestFit="1" customWidth="1"/>
    <col min="16" max="16" width="12.6640625" style="32" bestFit="1" customWidth="1"/>
    <col min="17" max="17" width="11.5546875" style="32" bestFit="1" customWidth="1"/>
    <col min="18" max="16384" width="9.109375" style="32"/>
  </cols>
  <sheetData>
    <row r="1" spans="1:17" x14ac:dyDescent="0.3">
      <c r="A1" s="32" t="s">
        <v>54</v>
      </c>
      <c r="B1" s="32" t="s">
        <v>55</v>
      </c>
      <c r="C1" s="32" t="s">
        <v>56</v>
      </c>
      <c r="D1" s="32" t="s">
        <v>57</v>
      </c>
      <c r="E1" s="32" t="s">
        <v>58</v>
      </c>
      <c r="F1" s="32" t="s">
        <v>59</v>
      </c>
      <c r="G1" s="32" t="s">
        <v>60</v>
      </c>
      <c r="H1" s="32" t="s">
        <v>61</v>
      </c>
      <c r="I1" s="32" t="s">
        <v>62</v>
      </c>
      <c r="J1" s="32" t="s">
        <v>64</v>
      </c>
    </row>
    <row r="2" spans="1:17" x14ac:dyDescent="0.3">
      <c r="A2" s="40" t="s">
        <v>77</v>
      </c>
      <c r="B2" s="41">
        <v>44793</v>
      </c>
      <c r="C2" s="40">
        <v>0.5</v>
      </c>
      <c r="D2" s="40">
        <v>50</v>
      </c>
      <c r="E2" s="40">
        <f t="shared" ref="E2:E7" si="0">C2*D2</f>
        <v>25</v>
      </c>
      <c r="F2" s="40" t="s">
        <v>66</v>
      </c>
      <c r="G2" s="40" t="s">
        <v>66</v>
      </c>
      <c r="H2" s="40" t="s">
        <v>128</v>
      </c>
      <c r="I2" s="40">
        <v>10</v>
      </c>
      <c r="J2" s="40">
        <f t="shared" ref="J2:J7" si="1">E2+I2</f>
        <v>35</v>
      </c>
    </row>
    <row r="3" spans="1:17" x14ac:dyDescent="0.3">
      <c r="A3" s="40" t="s">
        <v>103</v>
      </c>
      <c r="B3" s="41">
        <v>44794</v>
      </c>
      <c r="C3" s="40">
        <v>1.5</v>
      </c>
      <c r="D3" s="40">
        <v>50</v>
      </c>
      <c r="E3" s="40">
        <f t="shared" si="0"/>
        <v>75</v>
      </c>
      <c r="F3" s="40" t="s">
        <v>68</v>
      </c>
      <c r="G3" s="40" t="s">
        <v>66</v>
      </c>
      <c r="H3" s="40" t="s">
        <v>129</v>
      </c>
      <c r="I3" s="40">
        <v>0</v>
      </c>
      <c r="J3" s="40">
        <f t="shared" si="1"/>
        <v>75</v>
      </c>
    </row>
    <row r="4" spans="1:17" x14ac:dyDescent="0.3">
      <c r="A4" s="40" t="s">
        <v>96</v>
      </c>
      <c r="B4" s="41">
        <v>44794</v>
      </c>
      <c r="C4" s="40">
        <v>1</v>
      </c>
      <c r="D4" s="40">
        <v>50</v>
      </c>
      <c r="E4" s="40">
        <f t="shared" si="0"/>
        <v>50</v>
      </c>
      <c r="F4" s="40" t="s">
        <v>68</v>
      </c>
      <c r="G4" s="40" t="s">
        <v>68</v>
      </c>
      <c r="H4" s="40" t="s">
        <v>130</v>
      </c>
      <c r="I4" s="40"/>
      <c r="J4" s="40">
        <f t="shared" si="1"/>
        <v>50</v>
      </c>
    </row>
    <row r="5" spans="1:17" x14ac:dyDescent="0.3">
      <c r="A5" s="40" t="s">
        <v>114</v>
      </c>
      <c r="B5" s="41">
        <v>44796</v>
      </c>
      <c r="C5" s="40">
        <v>2</v>
      </c>
      <c r="D5" s="40">
        <v>50</v>
      </c>
      <c r="E5" s="40">
        <f t="shared" si="0"/>
        <v>100</v>
      </c>
      <c r="F5" s="40" t="s">
        <v>66</v>
      </c>
      <c r="G5" s="40" t="s">
        <v>66</v>
      </c>
      <c r="H5" s="40" t="s">
        <v>131</v>
      </c>
      <c r="I5" s="40"/>
      <c r="J5" s="40">
        <f t="shared" si="1"/>
        <v>100</v>
      </c>
      <c r="O5" s="42" t="s">
        <v>135</v>
      </c>
      <c r="P5" t="s">
        <v>137</v>
      </c>
      <c r="Q5" t="s">
        <v>138</v>
      </c>
    </row>
    <row r="6" spans="1:17" x14ac:dyDescent="0.3">
      <c r="A6" s="40" t="s">
        <v>96</v>
      </c>
      <c r="B6" s="41">
        <v>44796</v>
      </c>
      <c r="C6" s="40">
        <v>2</v>
      </c>
      <c r="D6" s="40">
        <v>50</v>
      </c>
      <c r="E6" s="40">
        <f t="shared" si="0"/>
        <v>100</v>
      </c>
      <c r="F6" s="40" t="s">
        <v>68</v>
      </c>
      <c r="G6" s="40" t="s">
        <v>68</v>
      </c>
      <c r="H6" s="40" t="s">
        <v>132</v>
      </c>
      <c r="I6" s="40"/>
      <c r="J6" s="40">
        <f t="shared" si="1"/>
        <v>100</v>
      </c>
      <c r="O6" s="43" t="s">
        <v>77</v>
      </c>
      <c r="P6">
        <v>0.5</v>
      </c>
      <c r="Q6">
        <v>25</v>
      </c>
    </row>
    <row r="7" spans="1:17" x14ac:dyDescent="0.3">
      <c r="A7" s="40" t="s">
        <v>133</v>
      </c>
      <c r="B7" s="41">
        <v>44796</v>
      </c>
      <c r="C7" s="40">
        <v>0.5</v>
      </c>
      <c r="D7" s="40">
        <v>50</v>
      </c>
      <c r="E7" s="40">
        <f t="shared" si="0"/>
        <v>25</v>
      </c>
      <c r="F7" s="40" t="s">
        <v>66</v>
      </c>
      <c r="G7" s="40" t="s">
        <v>66</v>
      </c>
      <c r="H7" s="40" t="s">
        <v>134</v>
      </c>
      <c r="I7" s="40"/>
      <c r="J7" s="40">
        <f t="shared" si="1"/>
        <v>25</v>
      </c>
      <c r="O7" s="43" t="s">
        <v>96</v>
      </c>
      <c r="P7">
        <v>3</v>
      </c>
      <c r="Q7">
        <v>150</v>
      </c>
    </row>
    <row r="8" spans="1:17" x14ac:dyDescent="0.3">
      <c r="O8" s="43" t="s">
        <v>133</v>
      </c>
      <c r="P8">
        <v>0.5</v>
      </c>
      <c r="Q8">
        <v>25</v>
      </c>
    </row>
    <row r="9" spans="1:17" x14ac:dyDescent="0.3">
      <c r="O9" s="43" t="s">
        <v>103</v>
      </c>
      <c r="P9">
        <v>1.5</v>
      </c>
      <c r="Q9">
        <v>75</v>
      </c>
    </row>
    <row r="10" spans="1:17" x14ac:dyDescent="0.3">
      <c r="J10" s="32">
        <f>SUM(J2:J7)</f>
        <v>385</v>
      </c>
      <c r="O10" s="43" t="s">
        <v>114</v>
      </c>
      <c r="P10">
        <v>2</v>
      </c>
      <c r="Q10">
        <v>100</v>
      </c>
    </row>
    <row r="11" spans="1:17" x14ac:dyDescent="0.3">
      <c r="O11" s="43" t="s">
        <v>136</v>
      </c>
      <c r="P11">
        <v>7.5</v>
      </c>
      <c r="Q11">
        <v>375</v>
      </c>
    </row>
    <row r="12" spans="1:17" x14ac:dyDescent="0.3">
      <c r="J12" s="32" t="s">
        <v>69</v>
      </c>
      <c r="O12"/>
      <c r="P12"/>
      <c r="Q12"/>
    </row>
    <row r="13" spans="1:17" x14ac:dyDescent="0.3">
      <c r="O13"/>
      <c r="P13"/>
      <c r="Q13"/>
    </row>
    <row r="14" spans="1:17" x14ac:dyDescent="0.3">
      <c r="O14"/>
      <c r="P14"/>
      <c r="Q14"/>
    </row>
    <row r="15" spans="1:17" x14ac:dyDescent="0.3">
      <c r="O15"/>
      <c r="P15"/>
      <c r="Q15"/>
    </row>
    <row r="16" spans="1:17" x14ac:dyDescent="0.3">
      <c r="O16"/>
      <c r="P16"/>
      <c r="Q16"/>
    </row>
    <row r="17" spans="15:17" x14ac:dyDescent="0.3">
      <c r="O17"/>
      <c r="P17"/>
      <c r="Q17"/>
    </row>
    <row r="18" spans="15:17" x14ac:dyDescent="0.3">
      <c r="O18"/>
      <c r="P18"/>
      <c r="Q18"/>
    </row>
    <row r="19" spans="15:17" x14ac:dyDescent="0.3">
      <c r="O19"/>
      <c r="P19"/>
      <c r="Q19"/>
    </row>
    <row r="20" spans="15:17" x14ac:dyDescent="0.3">
      <c r="O20"/>
      <c r="P20"/>
      <c r="Q20"/>
    </row>
    <row r="21" spans="15:17" x14ac:dyDescent="0.3">
      <c r="O21"/>
      <c r="P21"/>
      <c r="Q21"/>
    </row>
    <row r="22" spans="15:17" x14ac:dyDescent="0.3">
      <c r="O22"/>
      <c r="P22"/>
      <c r="Q22"/>
    </row>
  </sheetData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132EF-6F70-4F0A-89EC-6389DAFE8A56}">
  <sheetPr>
    <tabColor theme="7"/>
  </sheetPr>
  <dimension ref="B2:CK22"/>
  <sheetViews>
    <sheetView topLeftCell="A2" workbookViewId="0">
      <selection activeCell="I22" sqref="I22"/>
    </sheetView>
  </sheetViews>
  <sheetFormatPr defaultRowHeight="14.4" x14ac:dyDescent="0.3"/>
  <cols>
    <col min="3" max="3" width="23.5546875" bestFit="1" customWidth="1"/>
    <col min="4" max="4" width="19.109375" customWidth="1"/>
    <col min="5" max="5" width="1" hidden="1" customWidth="1"/>
    <col min="6" max="13" width="10.109375" bestFit="1" customWidth="1"/>
    <col min="14" max="14" width="9.6640625" bestFit="1" customWidth="1"/>
    <col min="15" max="17" width="10.6640625" bestFit="1" customWidth="1"/>
    <col min="18" max="26" width="9.6640625" bestFit="1" customWidth="1"/>
    <col min="27" max="29" width="10.6640625" bestFit="1" customWidth="1"/>
    <col min="30" max="38" width="9.6640625" bestFit="1" customWidth="1"/>
    <col min="39" max="41" width="10.6640625" bestFit="1" customWidth="1"/>
    <col min="42" max="50" width="9.6640625" bestFit="1" customWidth="1"/>
    <col min="51" max="53" width="10.6640625" bestFit="1" customWidth="1"/>
    <col min="54" max="62" width="9.6640625" bestFit="1" customWidth="1"/>
    <col min="63" max="65" width="10.6640625" bestFit="1" customWidth="1"/>
    <col min="66" max="74" width="9.6640625" bestFit="1" customWidth="1"/>
    <col min="75" max="77" width="10.6640625" bestFit="1" customWidth="1"/>
    <col min="78" max="86" width="9.6640625" bestFit="1" customWidth="1"/>
    <col min="87" max="89" width="10.6640625" bestFit="1" customWidth="1"/>
  </cols>
  <sheetData>
    <row r="2" spans="2:89" x14ac:dyDescent="0.3">
      <c r="F2" s="284">
        <v>45322</v>
      </c>
      <c r="G2" s="300">
        <v>45351</v>
      </c>
      <c r="H2" s="253">
        <v>45382</v>
      </c>
      <c r="I2" s="253">
        <v>45412</v>
      </c>
      <c r="J2" s="253">
        <v>45443</v>
      </c>
      <c r="K2" s="253">
        <v>45473</v>
      </c>
      <c r="L2" s="253">
        <v>45504</v>
      </c>
      <c r="M2" s="253">
        <v>45535</v>
      </c>
      <c r="N2" s="253">
        <v>45565</v>
      </c>
      <c r="O2" s="253">
        <v>45596</v>
      </c>
      <c r="P2" s="253">
        <v>45626</v>
      </c>
      <c r="Q2" s="253">
        <v>45657</v>
      </c>
      <c r="R2" s="253">
        <v>45688</v>
      </c>
      <c r="S2" s="253">
        <v>45716</v>
      </c>
      <c r="T2" s="253">
        <v>45747</v>
      </c>
      <c r="U2" s="253">
        <v>45777</v>
      </c>
      <c r="V2" s="253">
        <v>45808</v>
      </c>
      <c r="W2" s="253">
        <v>45838</v>
      </c>
      <c r="X2" s="253">
        <v>45869</v>
      </c>
      <c r="Y2" s="253">
        <v>45900</v>
      </c>
      <c r="Z2" s="253">
        <v>45930</v>
      </c>
      <c r="AA2" s="253">
        <v>45961</v>
      </c>
      <c r="AB2" s="253">
        <v>45991</v>
      </c>
      <c r="AC2" s="253">
        <v>46022</v>
      </c>
      <c r="AD2" s="253">
        <v>46053</v>
      </c>
      <c r="AE2" s="253">
        <v>46081</v>
      </c>
      <c r="AF2" s="253">
        <v>46112</v>
      </c>
      <c r="AG2" s="253">
        <v>46142</v>
      </c>
      <c r="AH2" s="253">
        <v>46173</v>
      </c>
      <c r="AI2" s="253">
        <v>46203</v>
      </c>
      <c r="AJ2" s="253">
        <v>46234</v>
      </c>
      <c r="AK2" s="253">
        <v>46265</v>
      </c>
      <c r="AL2" s="253">
        <v>46295</v>
      </c>
      <c r="AM2" s="253">
        <v>46326</v>
      </c>
      <c r="AN2" s="253">
        <v>46356</v>
      </c>
      <c r="AO2" s="253">
        <v>46387</v>
      </c>
      <c r="AP2" s="253">
        <v>46418</v>
      </c>
      <c r="AQ2" s="253">
        <v>46446</v>
      </c>
      <c r="AR2" s="253">
        <v>46477</v>
      </c>
      <c r="AS2" s="253">
        <v>46507</v>
      </c>
      <c r="AT2" s="253">
        <v>46538</v>
      </c>
      <c r="AU2" s="253">
        <v>46568</v>
      </c>
      <c r="AV2" s="253">
        <v>46599</v>
      </c>
      <c r="AW2" s="253">
        <v>46630</v>
      </c>
      <c r="AX2" s="253">
        <v>46660</v>
      </c>
      <c r="AY2" s="253">
        <v>46691</v>
      </c>
      <c r="AZ2" s="253">
        <v>46721</v>
      </c>
      <c r="BA2" s="253">
        <v>46752</v>
      </c>
      <c r="BB2" s="253">
        <v>46783</v>
      </c>
      <c r="BC2" s="253">
        <v>46812</v>
      </c>
      <c r="BD2" s="253">
        <v>46843</v>
      </c>
      <c r="BE2" s="253">
        <v>46873</v>
      </c>
      <c r="BF2" s="253">
        <v>46904</v>
      </c>
      <c r="BG2" s="253">
        <v>46934</v>
      </c>
      <c r="BH2" s="253">
        <v>46965</v>
      </c>
      <c r="BI2" s="253">
        <v>46996</v>
      </c>
      <c r="BJ2" s="253">
        <v>47026</v>
      </c>
      <c r="BK2" s="253">
        <v>47057</v>
      </c>
      <c r="BL2" s="253">
        <v>47087</v>
      </c>
      <c r="BM2" s="253">
        <v>47118</v>
      </c>
      <c r="BN2" s="253">
        <v>47149</v>
      </c>
      <c r="BO2" s="253">
        <v>47177</v>
      </c>
      <c r="BP2" s="253">
        <v>47208</v>
      </c>
      <c r="BQ2" s="253">
        <v>47238</v>
      </c>
      <c r="BR2" s="253">
        <v>47269</v>
      </c>
      <c r="BS2" s="253">
        <v>47299</v>
      </c>
      <c r="BT2" s="253">
        <v>47330</v>
      </c>
      <c r="BU2" s="253">
        <v>47361</v>
      </c>
      <c r="BV2" s="253">
        <v>47391</v>
      </c>
      <c r="BW2" s="253">
        <v>47422</v>
      </c>
      <c r="BX2" s="253">
        <v>47452</v>
      </c>
      <c r="BY2" s="253">
        <v>47483</v>
      </c>
      <c r="BZ2" s="253">
        <v>47514</v>
      </c>
      <c r="CA2" s="253">
        <v>47542</v>
      </c>
      <c r="CB2" s="253">
        <v>47573</v>
      </c>
      <c r="CC2" s="253">
        <v>47603</v>
      </c>
      <c r="CD2" s="253">
        <v>47634</v>
      </c>
      <c r="CE2" s="253">
        <v>47664</v>
      </c>
      <c r="CF2" s="253">
        <v>47695</v>
      </c>
      <c r="CG2" s="253">
        <v>47726</v>
      </c>
      <c r="CH2" s="253">
        <v>47756</v>
      </c>
      <c r="CI2" s="253">
        <v>47787</v>
      </c>
      <c r="CJ2" s="253">
        <v>47817</v>
      </c>
      <c r="CK2" s="254">
        <v>47848</v>
      </c>
    </row>
    <row r="3" spans="2:89" x14ac:dyDescent="0.3">
      <c r="D3" t="s">
        <v>334</v>
      </c>
      <c r="F3" s="277">
        <v>15</v>
      </c>
      <c r="G3" s="460">
        <v>15</v>
      </c>
      <c r="H3" s="460">
        <v>17</v>
      </c>
      <c r="I3" s="460">
        <v>25</v>
      </c>
      <c r="J3" s="460">
        <v>34</v>
      </c>
      <c r="K3" s="508">
        <v>27</v>
      </c>
      <c r="L3" s="346">
        <f>+K3+5</f>
        <v>32</v>
      </c>
      <c r="M3" s="277">
        <f>+L3</f>
        <v>32</v>
      </c>
      <c r="N3" s="277">
        <f t="shared" ref="N3:P3" si="0">+M3</f>
        <v>32</v>
      </c>
      <c r="O3" s="277">
        <f t="shared" si="0"/>
        <v>32</v>
      </c>
      <c r="P3" s="277">
        <f t="shared" si="0"/>
        <v>32</v>
      </c>
      <c r="Q3" s="277">
        <f>+P3</f>
        <v>32</v>
      </c>
      <c r="R3" s="277">
        <f>+Q3+5</f>
        <v>37</v>
      </c>
      <c r="S3" s="277">
        <f>+R3</f>
        <v>37</v>
      </c>
      <c r="T3" s="277">
        <f t="shared" ref="T3:W3" si="1">+S3</f>
        <v>37</v>
      </c>
      <c r="U3" s="277">
        <f t="shared" si="1"/>
        <v>37</v>
      </c>
      <c r="V3" s="277">
        <f t="shared" si="1"/>
        <v>37</v>
      </c>
      <c r="W3" s="277">
        <f t="shared" si="1"/>
        <v>37</v>
      </c>
      <c r="X3" s="277">
        <f>+W3+5</f>
        <v>42</v>
      </c>
      <c r="Y3" s="277">
        <f>+X3</f>
        <v>42</v>
      </c>
      <c r="Z3" s="277">
        <f t="shared" ref="Z3:AC3" si="2">+Y3</f>
        <v>42</v>
      </c>
      <c r="AA3" s="277">
        <f t="shared" si="2"/>
        <v>42</v>
      </c>
      <c r="AB3" s="277">
        <f t="shared" si="2"/>
        <v>42</v>
      </c>
      <c r="AC3" s="277">
        <f t="shared" si="2"/>
        <v>42</v>
      </c>
      <c r="AD3" s="277">
        <f>+AC3+5</f>
        <v>47</v>
      </c>
      <c r="AE3" s="277">
        <f>+AD3</f>
        <v>47</v>
      </c>
      <c r="AF3" s="277">
        <f t="shared" ref="AF3:AI3" si="3">+AE3</f>
        <v>47</v>
      </c>
      <c r="AG3" s="277">
        <f t="shared" si="3"/>
        <v>47</v>
      </c>
      <c r="AH3" s="277">
        <f t="shared" si="3"/>
        <v>47</v>
      </c>
      <c r="AI3" s="277">
        <f t="shared" si="3"/>
        <v>47</v>
      </c>
      <c r="AJ3" s="277">
        <f>+AI3+5</f>
        <v>52</v>
      </c>
      <c r="AK3" s="277">
        <f>+AJ3</f>
        <v>52</v>
      </c>
      <c r="AL3" s="277">
        <f t="shared" ref="AL3:AO3" si="4">+AK3</f>
        <v>52</v>
      </c>
      <c r="AM3" s="277">
        <f t="shared" si="4"/>
        <v>52</v>
      </c>
      <c r="AN3" s="277">
        <f t="shared" si="4"/>
        <v>52</v>
      </c>
      <c r="AO3" s="277">
        <f t="shared" si="4"/>
        <v>52</v>
      </c>
      <c r="AP3" s="277">
        <f>+AO3+5</f>
        <v>57</v>
      </c>
      <c r="AQ3" s="277">
        <f>+AP3</f>
        <v>57</v>
      </c>
      <c r="AR3" s="277">
        <f t="shared" ref="AR3:AU3" si="5">+AQ3</f>
        <v>57</v>
      </c>
      <c r="AS3" s="277">
        <f t="shared" si="5"/>
        <v>57</v>
      </c>
      <c r="AT3" s="277">
        <f t="shared" si="5"/>
        <v>57</v>
      </c>
      <c r="AU3" s="277">
        <f t="shared" si="5"/>
        <v>57</v>
      </c>
      <c r="AV3" s="277">
        <f>+AU3+5</f>
        <v>62</v>
      </c>
      <c r="AW3" s="277">
        <f>+AV3</f>
        <v>62</v>
      </c>
      <c r="AX3" s="277">
        <f t="shared" ref="AX3:BA3" si="6">+AW3</f>
        <v>62</v>
      </c>
      <c r="AY3" s="277">
        <f t="shared" si="6"/>
        <v>62</v>
      </c>
      <c r="AZ3" s="277">
        <f t="shared" si="6"/>
        <v>62</v>
      </c>
      <c r="BA3" s="277">
        <f t="shared" si="6"/>
        <v>62</v>
      </c>
      <c r="BB3" s="277">
        <f>+BA3+5</f>
        <v>67</v>
      </c>
      <c r="BC3" s="277">
        <f>+BB3</f>
        <v>67</v>
      </c>
      <c r="BD3" s="277">
        <f t="shared" ref="BD3:BG3" si="7">+BC3</f>
        <v>67</v>
      </c>
      <c r="BE3" s="277">
        <f t="shared" si="7"/>
        <v>67</v>
      </c>
      <c r="BF3" s="277">
        <f t="shared" si="7"/>
        <v>67</v>
      </c>
      <c r="BG3" s="277">
        <f t="shared" si="7"/>
        <v>67</v>
      </c>
      <c r="BH3" s="277">
        <f>+BG3+5</f>
        <v>72</v>
      </c>
      <c r="BI3" s="277">
        <f>+BH3</f>
        <v>72</v>
      </c>
      <c r="BJ3" s="277">
        <f t="shared" ref="BJ3:BM3" si="8">+BI3</f>
        <v>72</v>
      </c>
      <c r="BK3" s="277">
        <f t="shared" si="8"/>
        <v>72</v>
      </c>
      <c r="BL3" s="277">
        <f t="shared" si="8"/>
        <v>72</v>
      </c>
      <c r="BM3" s="277">
        <f t="shared" si="8"/>
        <v>72</v>
      </c>
      <c r="BN3" s="277">
        <f>+BM3+5</f>
        <v>77</v>
      </c>
      <c r="BO3" s="277">
        <f>+BN3</f>
        <v>77</v>
      </c>
      <c r="BP3" s="277">
        <f t="shared" ref="BP3:BS3" si="9">+BO3</f>
        <v>77</v>
      </c>
      <c r="BQ3" s="277">
        <f t="shared" si="9"/>
        <v>77</v>
      </c>
      <c r="BR3" s="277">
        <f t="shared" si="9"/>
        <v>77</v>
      </c>
      <c r="BS3" s="277">
        <f t="shared" si="9"/>
        <v>77</v>
      </c>
      <c r="BT3" s="277">
        <f>+BS3+5</f>
        <v>82</v>
      </c>
      <c r="BU3" s="277">
        <f>+BT3</f>
        <v>82</v>
      </c>
      <c r="BV3" s="277">
        <f t="shared" ref="BV3:BY3" si="10">+BU3</f>
        <v>82</v>
      </c>
      <c r="BW3" s="277">
        <f t="shared" si="10"/>
        <v>82</v>
      </c>
      <c r="BX3" s="277">
        <f t="shared" si="10"/>
        <v>82</v>
      </c>
      <c r="BY3" s="277">
        <f t="shared" si="10"/>
        <v>82</v>
      </c>
      <c r="BZ3" s="277">
        <f>+BY3+5</f>
        <v>87</v>
      </c>
      <c r="CA3" s="277">
        <f>+BZ3</f>
        <v>87</v>
      </c>
      <c r="CB3" s="277">
        <f t="shared" ref="CB3:CE3" si="11">+CA3</f>
        <v>87</v>
      </c>
      <c r="CC3" s="277">
        <f t="shared" si="11"/>
        <v>87</v>
      </c>
      <c r="CD3" s="277">
        <f t="shared" si="11"/>
        <v>87</v>
      </c>
      <c r="CE3" s="277">
        <f t="shared" si="11"/>
        <v>87</v>
      </c>
      <c r="CF3" s="277">
        <f>+CE3+5</f>
        <v>92</v>
      </c>
      <c r="CG3" s="277">
        <f>+CF3</f>
        <v>92</v>
      </c>
      <c r="CH3" s="277">
        <f t="shared" ref="CH3:CK3" si="12">+CG3</f>
        <v>92</v>
      </c>
      <c r="CI3" s="277">
        <f t="shared" si="12"/>
        <v>92</v>
      </c>
      <c r="CJ3" s="277">
        <f t="shared" si="12"/>
        <v>92</v>
      </c>
      <c r="CK3" s="277">
        <f t="shared" si="12"/>
        <v>92</v>
      </c>
    </row>
    <row r="4" spans="2:89" x14ac:dyDescent="0.3">
      <c r="B4" s="276">
        <v>0.75</v>
      </c>
      <c r="C4" t="s">
        <v>330</v>
      </c>
      <c r="F4" s="277">
        <v>12</v>
      </c>
      <c r="G4" s="277">
        <v>10</v>
      </c>
      <c r="H4" s="277">
        <f t="shared" ref="H4" si="13">+ROUNDDOWN(H$3*$B4, 0)</f>
        <v>12</v>
      </c>
      <c r="I4" s="277">
        <f t="shared" ref="I4:BS7" si="14">+ROUNDDOWN(I$3*$B4, 0)</f>
        <v>18</v>
      </c>
      <c r="J4" s="277">
        <v>25</v>
      </c>
      <c r="K4" s="509">
        <v>23</v>
      </c>
      <c r="L4" s="301">
        <f t="shared" si="14"/>
        <v>24</v>
      </c>
      <c r="M4" s="278">
        <f t="shared" si="14"/>
        <v>24</v>
      </c>
      <c r="N4" s="278">
        <f t="shared" si="14"/>
        <v>24</v>
      </c>
      <c r="O4" s="278">
        <f t="shared" si="14"/>
        <v>24</v>
      </c>
      <c r="P4" s="278">
        <f t="shared" si="14"/>
        <v>24</v>
      </c>
      <c r="Q4" s="278">
        <f t="shared" si="14"/>
        <v>24</v>
      </c>
      <c r="R4" s="278">
        <f t="shared" si="14"/>
        <v>27</v>
      </c>
      <c r="S4" s="278">
        <f t="shared" si="14"/>
        <v>27</v>
      </c>
      <c r="T4" s="278">
        <f t="shared" si="14"/>
        <v>27</v>
      </c>
      <c r="U4" s="278">
        <f t="shared" si="14"/>
        <v>27</v>
      </c>
      <c r="V4" s="278">
        <f t="shared" si="14"/>
        <v>27</v>
      </c>
      <c r="W4" s="278">
        <f t="shared" si="14"/>
        <v>27</v>
      </c>
      <c r="X4" s="278">
        <f t="shared" si="14"/>
        <v>31</v>
      </c>
      <c r="Y4" s="278">
        <f t="shared" si="14"/>
        <v>31</v>
      </c>
      <c r="Z4" s="278">
        <f t="shared" si="14"/>
        <v>31</v>
      </c>
      <c r="AA4" s="278">
        <f t="shared" si="14"/>
        <v>31</v>
      </c>
      <c r="AB4" s="278">
        <f t="shared" si="14"/>
        <v>31</v>
      </c>
      <c r="AC4" s="278">
        <f t="shared" si="14"/>
        <v>31</v>
      </c>
      <c r="AD4" s="278">
        <f t="shared" si="14"/>
        <v>35</v>
      </c>
      <c r="AE4" s="278">
        <f t="shared" si="14"/>
        <v>35</v>
      </c>
      <c r="AF4" s="278">
        <f t="shared" si="14"/>
        <v>35</v>
      </c>
      <c r="AG4" s="278">
        <f t="shared" si="14"/>
        <v>35</v>
      </c>
      <c r="AH4" s="278">
        <f t="shared" si="14"/>
        <v>35</v>
      </c>
      <c r="AI4" s="278">
        <f t="shared" si="14"/>
        <v>35</v>
      </c>
      <c r="AJ4" s="278">
        <f t="shared" si="14"/>
        <v>39</v>
      </c>
      <c r="AK4" s="278">
        <f t="shared" si="14"/>
        <v>39</v>
      </c>
      <c r="AL4" s="278">
        <f t="shared" si="14"/>
        <v>39</v>
      </c>
      <c r="AM4" s="278">
        <f t="shared" si="14"/>
        <v>39</v>
      </c>
      <c r="AN4" s="278">
        <f t="shared" si="14"/>
        <v>39</v>
      </c>
      <c r="AO4" s="278">
        <f t="shared" si="14"/>
        <v>39</v>
      </c>
      <c r="AP4" s="278">
        <f t="shared" si="14"/>
        <v>42</v>
      </c>
      <c r="AQ4" s="278">
        <f t="shared" si="14"/>
        <v>42</v>
      </c>
      <c r="AR4" s="278">
        <f t="shared" si="14"/>
        <v>42</v>
      </c>
      <c r="AS4" s="278">
        <f t="shared" si="14"/>
        <v>42</v>
      </c>
      <c r="AT4" s="278">
        <f t="shared" si="14"/>
        <v>42</v>
      </c>
      <c r="AU4" s="278">
        <f t="shared" si="14"/>
        <v>42</v>
      </c>
      <c r="AV4" s="278">
        <f t="shared" si="14"/>
        <v>46</v>
      </c>
      <c r="AW4" s="278">
        <f t="shared" si="14"/>
        <v>46</v>
      </c>
      <c r="AX4" s="278">
        <f t="shared" si="14"/>
        <v>46</v>
      </c>
      <c r="AY4" s="278">
        <f t="shared" si="14"/>
        <v>46</v>
      </c>
      <c r="AZ4" s="278">
        <f t="shared" si="14"/>
        <v>46</v>
      </c>
      <c r="BA4" s="278">
        <f t="shared" si="14"/>
        <v>46</v>
      </c>
      <c r="BB4" s="278">
        <f t="shared" si="14"/>
        <v>50</v>
      </c>
      <c r="BC4" s="278">
        <f t="shared" si="14"/>
        <v>50</v>
      </c>
      <c r="BD4" s="278">
        <f t="shared" si="14"/>
        <v>50</v>
      </c>
      <c r="BE4" s="278">
        <f t="shared" si="14"/>
        <v>50</v>
      </c>
      <c r="BF4" s="278">
        <f t="shared" si="14"/>
        <v>50</v>
      </c>
      <c r="BG4" s="278">
        <f t="shared" si="14"/>
        <v>50</v>
      </c>
      <c r="BH4" s="278">
        <f t="shared" si="14"/>
        <v>54</v>
      </c>
      <c r="BI4" s="278">
        <f t="shared" si="14"/>
        <v>54</v>
      </c>
      <c r="BJ4" s="278">
        <f t="shared" si="14"/>
        <v>54</v>
      </c>
      <c r="BK4" s="278">
        <f t="shared" si="14"/>
        <v>54</v>
      </c>
      <c r="BL4" s="278">
        <f t="shared" si="14"/>
        <v>54</v>
      </c>
      <c r="BM4" s="278">
        <f t="shared" si="14"/>
        <v>54</v>
      </c>
      <c r="BN4" s="278">
        <f t="shared" si="14"/>
        <v>57</v>
      </c>
      <c r="BO4" s="278">
        <f t="shared" si="14"/>
        <v>57</v>
      </c>
      <c r="BP4" s="278">
        <f t="shared" si="14"/>
        <v>57</v>
      </c>
      <c r="BQ4" s="278">
        <f t="shared" si="14"/>
        <v>57</v>
      </c>
      <c r="BR4" s="278">
        <f t="shared" si="14"/>
        <v>57</v>
      </c>
      <c r="BS4" s="278">
        <f t="shared" si="14"/>
        <v>57</v>
      </c>
      <c r="BT4" s="278">
        <f t="shared" ref="BT4:CK8" si="15">+ROUNDDOWN(BT$3*$B4, 0)</f>
        <v>61</v>
      </c>
      <c r="BU4" s="278">
        <f t="shared" si="15"/>
        <v>61</v>
      </c>
      <c r="BV4" s="278">
        <f t="shared" si="15"/>
        <v>61</v>
      </c>
      <c r="BW4" s="278">
        <f t="shared" si="15"/>
        <v>61</v>
      </c>
      <c r="BX4" s="278">
        <f t="shared" si="15"/>
        <v>61</v>
      </c>
      <c r="BY4" s="278">
        <f t="shared" si="15"/>
        <v>61</v>
      </c>
      <c r="BZ4" s="278">
        <f t="shared" si="15"/>
        <v>65</v>
      </c>
      <c r="CA4" s="278">
        <f t="shared" si="15"/>
        <v>65</v>
      </c>
      <c r="CB4" s="278">
        <f t="shared" si="15"/>
        <v>65</v>
      </c>
      <c r="CC4" s="278">
        <f t="shared" si="15"/>
        <v>65</v>
      </c>
      <c r="CD4" s="278">
        <f t="shared" si="15"/>
        <v>65</v>
      </c>
      <c r="CE4" s="278">
        <f t="shared" si="15"/>
        <v>65</v>
      </c>
      <c r="CF4" s="278">
        <f t="shared" si="15"/>
        <v>69</v>
      </c>
      <c r="CG4" s="278">
        <f t="shared" si="15"/>
        <v>69</v>
      </c>
      <c r="CH4" s="278">
        <f t="shared" si="15"/>
        <v>69</v>
      </c>
      <c r="CI4" s="278">
        <f t="shared" si="15"/>
        <v>69</v>
      </c>
      <c r="CJ4" s="278">
        <f t="shared" si="15"/>
        <v>69</v>
      </c>
      <c r="CK4" s="278">
        <f t="shared" si="15"/>
        <v>69</v>
      </c>
    </row>
    <row r="5" spans="2:89" x14ac:dyDescent="0.3">
      <c r="B5" s="276">
        <v>0.33</v>
      </c>
      <c r="C5" t="s">
        <v>331</v>
      </c>
      <c r="F5" s="277">
        <v>2</v>
      </c>
      <c r="G5" s="277">
        <v>1</v>
      </c>
      <c r="H5" s="277">
        <f>+ROUNDDOWN(H$3*$B5, 0)</f>
        <v>5</v>
      </c>
      <c r="I5" s="277">
        <f t="shared" si="14"/>
        <v>8</v>
      </c>
      <c r="J5" s="277">
        <v>10</v>
      </c>
      <c r="K5" s="509">
        <f t="shared" si="14"/>
        <v>8</v>
      </c>
      <c r="L5" s="301">
        <f t="shared" si="14"/>
        <v>10</v>
      </c>
      <c r="M5" s="278">
        <f t="shared" si="14"/>
        <v>10</v>
      </c>
      <c r="N5" s="278">
        <f t="shared" si="14"/>
        <v>10</v>
      </c>
      <c r="O5" s="278">
        <f t="shared" si="14"/>
        <v>10</v>
      </c>
      <c r="P5" s="278">
        <f t="shared" si="14"/>
        <v>10</v>
      </c>
      <c r="Q5" s="278">
        <f t="shared" si="14"/>
        <v>10</v>
      </c>
      <c r="R5" s="278">
        <f t="shared" si="14"/>
        <v>12</v>
      </c>
      <c r="S5" s="278">
        <f t="shared" si="14"/>
        <v>12</v>
      </c>
      <c r="T5" s="278">
        <f t="shared" si="14"/>
        <v>12</v>
      </c>
      <c r="U5" s="278">
        <f t="shared" si="14"/>
        <v>12</v>
      </c>
      <c r="V5" s="278">
        <f t="shared" si="14"/>
        <v>12</v>
      </c>
      <c r="W5" s="278">
        <f t="shared" si="14"/>
        <v>12</v>
      </c>
      <c r="X5" s="278">
        <f t="shared" si="14"/>
        <v>13</v>
      </c>
      <c r="Y5" s="278">
        <f t="shared" si="14"/>
        <v>13</v>
      </c>
      <c r="Z5" s="278">
        <f t="shared" si="14"/>
        <v>13</v>
      </c>
      <c r="AA5" s="278">
        <f t="shared" si="14"/>
        <v>13</v>
      </c>
      <c r="AB5" s="278">
        <f t="shared" si="14"/>
        <v>13</v>
      </c>
      <c r="AC5" s="278">
        <f t="shared" si="14"/>
        <v>13</v>
      </c>
      <c r="AD5" s="278">
        <f t="shared" si="14"/>
        <v>15</v>
      </c>
      <c r="AE5" s="278">
        <f t="shared" si="14"/>
        <v>15</v>
      </c>
      <c r="AF5" s="278">
        <f t="shared" si="14"/>
        <v>15</v>
      </c>
      <c r="AG5" s="278">
        <f t="shared" si="14"/>
        <v>15</v>
      </c>
      <c r="AH5" s="278">
        <f t="shared" si="14"/>
        <v>15</v>
      </c>
      <c r="AI5" s="278">
        <f t="shared" si="14"/>
        <v>15</v>
      </c>
      <c r="AJ5" s="278">
        <f t="shared" si="14"/>
        <v>17</v>
      </c>
      <c r="AK5" s="278">
        <f t="shared" si="14"/>
        <v>17</v>
      </c>
      <c r="AL5" s="278">
        <f t="shared" si="14"/>
        <v>17</v>
      </c>
      <c r="AM5" s="278">
        <f t="shared" si="14"/>
        <v>17</v>
      </c>
      <c r="AN5" s="278">
        <f t="shared" si="14"/>
        <v>17</v>
      </c>
      <c r="AO5" s="278">
        <f t="shared" si="14"/>
        <v>17</v>
      </c>
      <c r="AP5" s="278">
        <f t="shared" si="14"/>
        <v>18</v>
      </c>
      <c r="AQ5" s="278">
        <f t="shared" si="14"/>
        <v>18</v>
      </c>
      <c r="AR5" s="278">
        <f t="shared" si="14"/>
        <v>18</v>
      </c>
      <c r="AS5" s="278">
        <f t="shared" si="14"/>
        <v>18</v>
      </c>
      <c r="AT5" s="278">
        <f t="shared" si="14"/>
        <v>18</v>
      </c>
      <c r="AU5" s="278">
        <f t="shared" si="14"/>
        <v>18</v>
      </c>
      <c r="AV5" s="278">
        <f t="shared" si="14"/>
        <v>20</v>
      </c>
      <c r="AW5" s="278">
        <f t="shared" si="14"/>
        <v>20</v>
      </c>
      <c r="AX5" s="278">
        <f t="shared" si="14"/>
        <v>20</v>
      </c>
      <c r="AY5" s="278">
        <f t="shared" si="14"/>
        <v>20</v>
      </c>
      <c r="AZ5" s="278">
        <f t="shared" si="14"/>
        <v>20</v>
      </c>
      <c r="BA5" s="278">
        <f t="shared" si="14"/>
        <v>20</v>
      </c>
      <c r="BB5" s="278">
        <f t="shared" si="14"/>
        <v>22</v>
      </c>
      <c r="BC5" s="278">
        <f t="shared" si="14"/>
        <v>22</v>
      </c>
      <c r="BD5" s="278">
        <f t="shared" si="14"/>
        <v>22</v>
      </c>
      <c r="BE5" s="278">
        <f t="shared" si="14"/>
        <v>22</v>
      </c>
      <c r="BF5" s="278">
        <f t="shared" si="14"/>
        <v>22</v>
      </c>
      <c r="BG5" s="278">
        <f t="shared" si="14"/>
        <v>22</v>
      </c>
      <c r="BH5" s="278">
        <f t="shared" si="14"/>
        <v>23</v>
      </c>
      <c r="BI5" s="278">
        <f t="shared" si="14"/>
        <v>23</v>
      </c>
      <c r="BJ5" s="278">
        <f t="shared" si="14"/>
        <v>23</v>
      </c>
      <c r="BK5" s="278">
        <f t="shared" si="14"/>
        <v>23</v>
      </c>
      <c r="BL5" s="278">
        <f t="shared" si="14"/>
        <v>23</v>
      </c>
      <c r="BM5" s="278">
        <f t="shared" si="14"/>
        <v>23</v>
      </c>
      <c r="BN5" s="278">
        <f t="shared" si="14"/>
        <v>25</v>
      </c>
      <c r="BO5" s="278">
        <f t="shared" si="14"/>
        <v>25</v>
      </c>
      <c r="BP5" s="278">
        <f t="shared" si="14"/>
        <v>25</v>
      </c>
      <c r="BQ5" s="278">
        <f t="shared" si="14"/>
        <v>25</v>
      </c>
      <c r="BR5" s="278">
        <f t="shared" si="14"/>
        <v>25</v>
      </c>
      <c r="BS5" s="278">
        <f t="shared" si="14"/>
        <v>25</v>
      </c>
      <c r="BT5" s="278">
        <f t="shared" si="15"/>
        <v>27</v>
      </c>
      <c r="BU5" s="278">
        <f t="shared" si="15"/>
        <v>27</v>
      </c>
      <c r="BV5" s="278">
        <f t="shared" si="15"/>
        <v>27</v>
      </c>
      <c r="BW5" s="278">
        <f t="shared" si="15"/>
        <v>27</v>
      </c>
      <c r="BX5" s="278">
        <f t="shared" si="15"/>
        <v>27</v>
      </c>
      <c r="BY5" s="278">
        <f t="shared" si="15"/>
        <v>27</v>
      </c>
      <c r="BZ5" s="278">
        <f t="shared" si="15"/>
        <v>28</v>
      </c>
      <c r="CA5" s="278">
        <f t="shared" si="15"/>
        <v>28</v>
      </c>
      <c r="CB5" s="278">
        <f t="shared" si="15"/>
        <v>28</v>
      </c>
      <c r="CC5" s="278">
        <f t="shared" si="15"/>
        <v>28</v>
      </c>
      <c r="CD5" s="278">
        <f t="shared" si="15"/>
        <v>28</v>
      </c>
      <c r="CE5" s="278">
        <f t="shared" si="15"/>
        <v>28</v>
      </c>
      <c r="CF5" s="278">
        <f t="shared" si="15"/>
        <v>30</v>
      </c>
      <c r="CG5" s="278">
        <f t="shared" si="15"/>
        <v>30</v>
      </c>
      <c r="CH5" s="278">
        <f t="shared" si="15"/>
        <v>30</v>
      </c>
      <c r="CI5" s="278">
        <f t="shared" si="15"/>
        <v>30</v>
      </c>
      <c r="CJ5" s="278">
        <f t="shared" si="15"/>
        <v>30</v>
      </c>
      <c r="CK5" s="278">
        <f t="shared" si="15"/>
        <v>30</v>
      </c>
    </row>
    <row r="6" spans="2:89" x14ac:dyDescent="0.3">
      <c r="B6" s="276">
        <v>0.15</v>
      </c>
      <c r="C6" t="s">
        <v>332</v>
      </c>
      <c r="F6" s="277">
        <v>1</v>
      </c>
      <c r="G6" s="277">
        <v>1</v>
      </c>
      <c r="H6" s="277">
        <f t="shared" ref="H6:H7" si="16">+ROUNDDOWN(H$3*$B6, 0)</f>
        <v>2</v>
      </c>
      <c r="I6" s="277">
        <f t="shared" si="14"/>
        <v>3</v>
      </c>
      <c r="J6" s="277">
        <v>4</v>
      </c>
      <c r="K6" s="509">
        <v>1</v>
      </c>
      <c r="L6" s="301">
        <f t="shared" si="14"/>
        <v>4</v>
      </c>
      <c r="M6" s="278">
        <f t="shared" si="14"/>
        <v>4</v>
      </c>
      <c r="N6" s="278">
        <f t="shared" si="14"/>
        <v>4</v>
      </c>
      <c r="O6" s="278">
        <f t="shared" si="14"/>
        <v>4</v>
      </c>
      <c r="P6" s="278">
        <f t="shared" si="14"/>
        <v>4</v>
      </c>
      <c r="Q6" s="278">
        <f t="shared" si="14"/>
        <v>4</v>
      </c>
      <c r="R6" s="278">
        <f t="shared" si="14"/>
        <v>5</v>
      </c>
      <c r="S6" s="278">
        <f t="shared" si="14"/>
        <v>5</v>
      </c>
      <c r="T6" s="278">
        <f t="shared" si="14"/>
        <v>5</v>
      </c>
      <c r="U6" s="278">
        <f t="shared" si="14"/>
        <v>5</v>
      </c>
      <c r="V6" s="278">
        <f t="shared" si="14"/>
        <v>5</v>
      </c>
      <c r="W6" s="278">
        <f t="shared" si="14"/>
        <v>5</v>
      </c>
      <c r="X6" s="278">
        <f t="shared" si="14"/>
        <v>6</v>
      </c>
      <c r="Y6" s="278">
        <f t="shared" si="14"/>
        <v>6</v>
      </c>
      <c r="Z6" s="278">
        <f t="shared" si="14"/>
        <v>6</v>
      </c>
      <c r="AA6" s="278">
        <f t="shared" si="14"/>
        <v>6</v>
      </c>
      <c r="AB6" s="278">
        <f t="shared" si="14"/>
        <v>6</v>
      </c>
      <c r="AC6" s="278">
        <f t="shared" si="14"/>
        <v>6</v>
      </c>
      <c r="AD6" s="278">
        <f t="shared" si="14"/>
        <v>7</v>
      </c>
      <c r="AE6" s="278">
        <f t="shared" si="14"/>
        <v>7</v>
      </c>
      <c r="AF6" s="278">
        <f t="shared" si="14"/>
        <v>7</v>
      </c>
      <c r="AG6" s="278">
        <f t="shared" si="14"/>
        <v>7</v>
      </c>
      <c r="AH6" s="278">
        <f t="shared" si="14"/>
        <v>7</v>
      </c>
      <c r="AI6" s="278">
        <f t="shared" si="14"/>
        <v>7</v>
      </c>
      <c r="AJ6" s="278">
        <f t="shared" si="14"/>
        <v>7</v>
      </c>
      <c r="AK6" s="278">
        <f t="shared" si="14"/>
        <v>7</v>
      </c>
      <c r="AL6" s="278">
        <f t="shared" si="14"/>
        <v>7</v>
      </c>
      <c r="AM6" s="278">
        <f t="shared" si="14"/>
        <v>7</v>
      </c>
      <c r="AN6" s="278">
        <f t="shared" si="14"/>
        <v>7</v>
      </c>
      <c r="AO6" s="278">
        <f t="shared" si="14"/>
        <v>7</v>
      </c>
      <c r="AP6" s="278">
        <f t="shared" si="14"/>
        <v>8</v>
      </c>
      <c r="AQ6" s="278">
        <f t="shared" si="14"/>
        <v>8</v>
      </c>
      <c r="AR6" s="278">
        <f t="shared" si="14"/>
        <v>8</v>
      </c>
      <c r="AS6" s="278">
        <f t="shared" si="14"/>
        <v>8</v>
      </c>
      <c r="AT6" s="278">
        <f t="shared" si="14"/>
        <v>8</v>
      </c>
      <c r="AU6" s="278">
        <f t="shared" si="14"/>
        <v>8</v>
      </c>
      <c r="AV6" s="278">
        <f t="shared" si="14"/>
        <v>9</v>
      </c>
      <c r="AW6" s="278">
        <f t="shared" si="14"/>
        <v>9</v>
      </c>
      <c r="AX6" s="278">
        <f t="shared" si="14"/>
        <v>9</v>
      </c>
      <c r="AY6" s="278">
        <f t="shared" si="14"/>
        <v>9</v>
      </c>
      <c r="AZ6" s="278">
        <f t="shared" si="14"/>
        <v>9</v>
      </c>
      <c r="BA6" s="278">
        <f t="shared" si="14"/>
        <v>9</v>
      </c>
      <c r="BB6" s="278">
        <f t="shared" si="14"/>
        <v>10</v>
      </c>
      <c r="BC6" s="278">
        <f t="shared" si="14"/>
        <v>10</v>
      </c>
      <c r="BD6" s="278">
        <f t="shared" si="14"/>
        <v>10</v>
      </c>
      <c r="BE6" s="278">
        <f t="shared" si="14"/>
        <v>10</v>
      </c>
      <c r="BF6" s="278">
        <f t="shared" si="14"/>
        <v>10</v>
      </c>
      <c r="BG6" s="278">
        <f t="shared" si="14"/>
        <v>10</v>
      </c>
      <c r="BH6" s="278">
        <f t="shared" si="14"/>
        <v>10</v>
      </c>
      <c r="BI6" s="278">
        <f t="shared" si="14"/>
        <v>10</v>
      </c>
      <c r="BJ6" s="278">
        <f t="shared" si="14"/>
        <v>10</v>
      </c>
      <c r="BK6" s="278">
        <f t="shared" si="14"/>
        <v>10</v>
      </c>
      <c r="BL6" s="278">
        <f t="shared" si="14"/>
        <v>10</v>
      </c>
      <c r="BM6" s="278">
        <f t="shared" si="14"/>
        <v>10</v>
      </c>
      <c r="BN6" s="278">
        <f t="shared" si="14"/>
        <v>11</v>
      </c>
      <c r="BO6" s="278">
        <f t="shared" si="14"/>
        <v>11</v>
      </c>
      <c r="BP6" s="278">
        <f t="shared" si="14"/>
        <v>11</v>
      </c>
      <c r="BQ6" s="278">
        <f t="shared" si="14"/>
        <v>11</v>
      </c>
      <c r="BR6" s="278">
        <f t="shared" si="14"/>
        <v>11</v>
      </c>
      <c r="BS6" s="278">
        <f t="shared" si="14"/>
        <v>11</v>
      </c>
      <c r="BT6" s="278">
        <f t="shared" si="15"/>
        <v>12</v>
      </c>
      <c r="BU6" s="278">
        <f t="shared" si="15"/>
        <v>12</v>
      </c>
      <c r="BV6" s="278">
        <f t="shared" si="15"/>
        <v>12</v>
      </c>
      <c r="BW6" s="278">
        <f t="shared" si="15"/>
        <v>12</v>
      </c>
      <c r="BX6" s="278">
        <f t="shared" si="15"/>
        <v>12</v>
      </c>
      <c r="BY6" s="278">
        <f t="shared" si="15"/>
        <v>12</v>
      </c>
      <c r="BZ6" s="278">
        <f t="shared" si="15"/>
        <v>13</v>
      </c>
      <c r="CA6" s="278">
        <f t="shared" si="15"/>
        <v>13</v>
      </c>
      <c r="CB6" s="278">
        <f t="shared" si="15"/>
        <v>13</v>
      </c>
      <c r="CC6" s="278">
        <f t="shared" si="15"/>
        <v>13</v>
      </c>
      <c r="CD6" s="278">
        <f t="shared" si="15"/>
        <v>13</v>
      </c>
      <c r="CE6" s="278">
        <f t="shared" si="15"/>
        <v>13</v>
      </c>
      <c r="CF6" s="278">
        <f t="shared" si="15"/>
        <v>13</v>
      </c>
      <c r="CG6" s="278">
        <f t="shared" si="15"/>
        <v>13</v>
      </c>
      <c r="CH6" s="278">
        <f t="shared" si="15"/>
        <v>13</v>
      </c>
      <c r="CI6" s="278">
        <f t="shared" si="15"/>
        <v>13</v>
      </c>
      <c r="CJ6" s="278">
        <f t="shared" si="15"/>
        <v>13</v>
      </c>
      <c r="CK6" s="278">
        <f t="shared" si="15"/>
        <v>13</v>
      </c>
    </row>
    <row r="7" spans="2:89" x14ac:dyDescent="0.3">
      <c r="B7" s="276">
        <v>0.1</v>
      </c>
      <c r="C7" t="s">
        <v>333</v>
      </c>
      <c r="F7" s="277">
        <v>1</v>
      </c>
      <c r="G7" s="277">
        <v>1</v>
      </c>
      <c r="H7" s="277">
        <f t="shared" si="16"/>
        <v>1</v>
      </c>
      <c r="I7" s="277">
        <f t="shared" si="14"/>
        <v>2</v>
      </c>
      <c r="J7" s="277">
        <v>2</v>
      </c>
      <c r="K7" s="509">
        <v>1</v>
      </c>
      <c r="L7" s="301">
        <f t="shared" si="14"/>
        <v>3</v>
      </c>
      <c r="M7" s="278">
        <f t="shared" si="14"/>
        <v>3</v>
      </c>
      <c r="N7" s="278">
        <f t="shared" si="14"/>
        <v>3</v>
      </c>
      <c r="O7" s="278">
        <f t="shared" si="14"/>
        <v>3</v>
      </c>
      <c r="P7" s="278">
        <f t="shared" si="14"/>
        <v>3</v>
      </c>
      <c r="Q7" s="278">
        <f t="shared" si="14"/>
        <v>3</v>
      </c>
      <c r="R7" s="278">
        <f t="shared" si="14"/>
        <v>3</v>
      </c>
      <c r="S7" s="278">
        <f t="shared" si="14"/>
        <v>3</v>
      </c>
      <c r="T7" s="278">
        <f t="shared" si="14"/>
        <v>3</v>
      </c>
      <c r="U7" s="278">
        <f t="shared" si="14"/>
        <v>3</v>
      </c>
      <c r="V7" s="278">
        <f t="shared" si="14"/>
        <v>3</v>
      </c>
      <c r="W7" s="278">
        <f t="shared" si="14"/>
        <v>3</v>
      </c>
      <c r="X7" s="278">
        <f t="shared" si="14"/>
        <v>4</v>
      </c>
      <c r="Y7" s="278">
        <f t="shared" si="14"/>
        <v>4</v>
      </c>
      <c r="Z7" s="278">
        <f t="shared" si="14"/>
        <v>4</v>
      </c>
      <c r="AA7" s="278">
        <f t="shared" si="14"/>
        <v>4</v>
      </c>
      <c r="AB7" s="278">
        <f t="shared" si="14"/>
        <v>4</v>
      </c>
      <c r="AC7" s="278">
        <f t="shared" si="14"/>
        <v>4</v>
      </c>
      <c r="AD7" s="278">
        <f t="shared" si="14"/>
        <v>4</v>
      </c>
      <c r="AE7" s="278">
        <f t="shared" si="14"/>
        <v>4</v>
      </c>
      <c r="AF7" s="278">
        <f t="shared" si="14"/>
        <v>4</v>
      </c>
      <c r="AG7" s="278">
        <f t="shared" si="14"/>
        <v>4</v>
      </c>
      <c r="AH7" s="278">
        <f t="shared" si="14"/>
        <v>4</v>
      </c>
      <c r="AI7" s="278">
        <f t="shared" si="14"/>
        <v>4</v>
      </c>
      <c r="AJ7" s="278">
        <f t="shared" si="14"/>
        <v>5</v>
      </c>
      <c r="AK7" s="278">
        <f t="shared" si="14"/>
        <v>5</v>
      </c>
      <c r="AL7" s="278">
        <f t="shared" si="14"/>
        <v>5</v>
      </c>
      <c r="AM7" s="278">
        <f t="shared" si="14"/>
        <v>5</v>
      </c>
      <c r="AN7" s="278">
        <f t="shared" si="14"/>
        <v>5</v>
      </c>
      <c r="AO7" s="278">
        <f t="shared" si="14"/>
        <v>5</v>
      </c>
      <c r="AP7" s="278">
        <f t="shared" si="14"/>
        <v>5</v>
      </c>
      <c r="AQ7" s="278">
        <f t="shared" si="14"/>
        <v>5</v>
      </c>
      <c r="AR7" s="278">
        <f t="shared" si="14"/>
        <v>5</v>
      </c>
      <c r="AS7" s="278">
        <f t="shared" si="14"/>
        <v>5</v>
      </c>
      <c r="AT7" s="278">
        <f t="shared" si="14"/>
        <v>5</v>
      </c>
      <c r="AU7" s="278">
        <f t="shared" si="14"/>
        <v>5</v>
      </c>
      <c r="AV7" s="278">
        <f t="shared" si="14"/>
        <v>6</v>
      </c>
      <c r="AW7" s="278">
        <f t="shared" si="14"/>
        <v>6</v>
      </c>
      <c r="AX7" s="278">
        <f t="shared" si="14"/>
        <v>6</v>
      </c>
      <c r="AY7" s="278">
        <f t="shared" si="14"/>
        <v>6</v>
      </c>
      <c r="AZ7" s="278">
        <f t="shared" si="14"/>
        <v>6</v>
      </c>
      <c r="BA7" s="278">
        <f t="shared" si="14"/>
        <v>6</v>
      </c>
      <c r="BB7" s="278">
        <f t="shared" si="14"/>
        <v>6</v>
      </c>
      <c r="BC7" s="278">
        <f t="shared" si="14"/>
        <v>6</v>
      </c>
      <c r="BD7" s="278">
        <f t="shared" si="14"/>
        <v>6</v>
      </c>
      <c r="BE7" s="278">
        <f t="shared" si="14"/>
        <v>6</v>
      </c>
      <c r="BF7" s="278">
        <f t="shared" si="14"/>
        <v>6</v>
      </c>
      <c r="BG7" s="278">
        <f t="shared" si="14"/>
        <v>6</v>
      </c>
      <c r="BH7" s="278">
        <f t="shared" si="14"/>
        <v>7</v>
      </c>
      <c r="BI7" s="278">
        <f t="shared" si="14"/>
        <v>7</v>
      </c>
      <c r="BJ7" s="278">
        <f t="shared" si="14"/>
        <v>7</v>
      </c>
      <c r="BK7" s="278">
        <f t="shared" si="14"/>
        <v>7</v>
      </c>
      <c r="BL7" s="278">
        <f t="shared" si="14"/>
        <v>7</v>
      </c>
      <c r="BM7" s="278">
        <f t="shared" si="14"/>
        <v>7</v>
      </c>
      <c r="BN7" s="278">
        <f t="shared" si="14"/>
        <v>7</v>
      </c>
      <c r="BO7" s="278">
        <f t="shared" si="14"/>
        <v>7</v>
      </c>
      <c r="BP7" s="278">
        <f t="shared" si="14"/>
        <v>7</v>
      </c>
      <c r="BQ7" s="278">
        <f t="shared" si="14"/>
        <v>7</v>
      </c>
      <c r="BR7" s="278">
        <f t="shared" si="14"/>
        <v>7</v>
      </c>
      <c r="BS7" s="278">
        <f t="shared" ref="BS7:BS8" si="17">+ROUNDDOWN(BS$3*$B7, 0)</f>
        <v>7</v>
      </c>
      <c r="BT7" s="278">
        <f t="shared" si="15"/>
        <v>8</v>
      </c>
      <c r="BU7" s="278">
        <f t="shared" si="15"/>
        <v>8</v>
      </c>
      <c r="BV7" s="278">
        <f t="shared" si="15"/>
        <v>8</v>
      </c>
      <c r="BW7" s="278">
        <f t="shared" si="15"/>
        <v>8</v>
      </c>
      <c r="BX7" s="278">
        <f t="shared" si="15"/>
        <v>8</v>
      </c>
      <c r="BY7" s="278">
        <f t="shared" si="15"/>
        <v>8</v>
      </c>
      <c r="BZ7" s="278">
        <f t="shared" si="15"/>
        <v>8</v>
      </c>
      <c r="CA7" s="278">
        <f t="shared" si="15"/>
        <v>8</v>
      </c>
      <c r="CB7" s="278">
        <f t="shared" si="15"/>
        <v>8</v>
      </c>
      <c r="CC7" s="278">
        <f t="shared" si="15"/>
        <v>8</v>
      </c>
      <c r="CD7" s="278">
        <f t="shared" si="15"/>
        <v>8</v>
      </c>
      <c r="CE7" s="278">
        <f t="shared" si="15"/>
        <v>8</v>
      </c>
      <c r="CF7" s="278">
        <f t="shared" si="15"/>
        <v>9</v>
      </c>
      <c r="CG7" s="278">
        <f t="shared" si="15"/>
        <v>9</v>
      </c>
      <c r="CH7" s="278">
        <f t="shared" si="15"/>
        <v>9</v>
      </c>
      <c r="CI7" s="278">
        <f t="shared" si="15"/>
        <v>9</v>
      </c>
      <c r="CJ7" s="278">
        <f t="shared" si="15"/>
        <v>9</v>
      </c>
      <c r="CK7" s="278">
        <f t="shared" si="15"/>
        <v>9</v>
      </c>
    </row>
    <row r="8" spans="2:89" x14ac:dyDescent="0.3">
      <c r="B8" s="276">
        <v>0.05</v>
      </c>
      <c r="C8" t="s">
        <v>347</v>
      </c>
      <c r="F8" s="277">
        <v>0</v>
      </c>
      <c r="G8" s="277">
        <v>0</v>
      </c>
      <c r="H8" s="277">
        <v>0</v>
      </c>
      <c r="I8" s="277">
        <v>1</v>
      </c>
      <c r="J8" s="277">
        <v>1</v>
      </c>
      <c r="K8" s="509">
        <v>0</v>
      </c>
      <c r="L8" s="301">
        <f t="shared" ref="L8:BR8" si="18">+ROUNDDOWN(L$3*$B8, 0)</f>
        <v>1</v>
      </c>
      <c r="M8" s="278">
        <f t="shared" si="18"/>
        <v>1</v>
      </c>
      <c r="N8" s="278">
        <f t="shared" si="18"/>
        <v>1</v>
      </c>
      <c r="O8" s="278">
        <f t="shared" si="18"/>
        <v>1</v>
      </c>
      <c r="P8" s="278">
        <f t="shared" si="18"/>
        <v>1</v>
      </c>
      <c r="Q8" s="278">
        <f t="shared" si="18"/>
        <v>1</v>
      </c>
      <c r="R8" s="278">
        <f t="shared" si="18"/>
        <v>1</v>
      </c>
      <c r="S8" s="278">
        <f t="shared" si="18"/>
        <v>1</v>
      </c>
      <c r="T8" s="278">
        <f t="shared" si="18"/>
        <v>1</v>
      </c>
      <c r="U8" s="278">
        <f t="shared" si="18"/>
        <v>1</v>
      </c>
      <c r="V8" s="278">
        <f t="shared" si="18"/>
        <v>1</v>
      </c>
      <c r="W8" s="278">
        <f t="shared" si="18"/>
        <v>1</v>
      </c>
      <c r="X8" s="278">
        <f t="shared" si="18"/>
        <v>2</v>
      </c>
      <c r="Y8" s="278">
        <f t="shared" si="18"/>
        <v>2</v>
      </c>
      <c r="Z8" s="278">
        <f t="shared" si="18"/>
        <v>2</v>
      </c>
      <c r="AA8" s="278">
        <f t="shared" si="18"/>
        <v>2</v>
      </c>
      <c r="AB8" s="278">
        <f t="shared" si="18"/>
        <v>2</v>
      </c>
      <c r="AC8" s="278">
        <f t="shared" si="18"/>
        <v>2</v>
      </c>
      <c r="AD8" s="278">
        <f t="shared" si="18"/>
        <v>2</v>
      </c>
      <c r="AE8" s="278">
        <f t="shared" si="18"/>
        <v>2</v>
      </c>
      <c r="AF8" s="278">
        <f t="shared" si="18"/>
        <v>2</v>
      </c>
      <c r="AG8" s="278">
        <f t="shared" si="18"/>
        <v>2</v>
      </c>
      <c r="AH8" s="278">
        <f t="shared" si="18"/>
        <v>2</v>
      </c>
      <c r="AI8" s="278">
        <f t="shared" si="18"/>
        <v>2</v>
      </c>
      <c r="AJ8" s="278">
        <f t="shared" si="18"/>
        <v>2</v>
      </c>
      <c r="AK8" s="278">
        <f t="shared" si="18"/>
        <v>2</v>
      </c>
      <c r="AL8" s="278">
        <f t="shared" si="18"/>
        <v>2</v>
      </c>
      <c r="AM8" s="278">
        <f t="shared" si="18"/>
        <v>2</v>
      </c>
      <c r="AN8" s="278">
        <f t="shared" si="18"/>
        <v>2</v>
      </c>
      <c r="AO8" s="278">
        <f t="shared" si="18"/>
        <v>2</v>
      </c>
      <c r="AP8" s="278">
        <f t="shared" si="18"/>
        <v>2</v>
      </c>
      <c r="AQ8" s="278">
        <f t="shared" si="18"/>
        <v>2</v>
      </c>
      <c r="AR8" s="278">
        <f t="shared" si="18"/>
        <v>2</v>
      </c>
      <c r="AS8" s="278">
        <f t="shared" si="18"/>
        <v>2</v>
      </c>
      <c r="AT8" s="278">
        <f t="shared" si="18"/>
        <v>2</v>
      </c>
      <c r="AU8" s="278">
        <f t="shared" si="18"/>
        <v>2</v>
      </c>
      <c r="AV8" s="278">
        <f t="shared" si="18"/>
        <v>3</v>
      </c>
      <c r="AW8" s="278">
        <f t="shared" si="18"/>
        <v>3</v>
      </c>
      <c r="AX8" s="278">
        <f t="shared" si="18"/>
        <v>3</v>
      </c>
      <c r="AY8" s="278">
        <f t="shared" si="18"/>
        <v>3</v>
      </c>
      <c r="AZ8" s="278">
        <f t="shared" si="18"/>
        <v>3</v>
      </c>
      <c r="BA8" s="278">
        <f t="shared" si="18"/>
        <v>3</v>
      </c>
      <c r="BB8" s="278">
        <f t="shared" si="18"/>
        <v>3</v>
      </c>
      <c r="BC8" s="278">
        <f t="shared" si="18"/>
        <v>3</v>
      </c>
      <c r="BD8" s="278">
        <f t="shared" si="18"/>
        <v>3</v>
      </c>
      <c r="BE8" s="278">
        <f t="shared" si="18"/>
        <v>3</v>
      </c>
      <c r="BF8" s="278">
        <f t="shared" si="18"/>
        <v>3</v>
      </c>
      <c r="BG8" s="278">
        <f t="shared" si="18"/>
        <v>3</v>
      </c>
      <c r="BH8" s="278">
        <f t="shared" si="18"/>
        <v>3</v>
      </c>
      <c r="BI8" s="278">
        <f t="shared" si="18"/>
        <v>3</v>
      </c>
      <c r="BJ8" s="278">
        <f t="shared" si="18"/>
        <v>3</v>
      </c>
      <c r="BK8" s="278">
        <f t="shared" si="18"/>
        <v>3</v>
      </c>
      <c r="BL8" s="278">
        <f t="shared" si="18"/>
        <v>3</v>
      </c>
      <c r="BM8" s="278">
        <f t="shared" si="18"/>
        <v>3</v>
      </c>
      <c r="BN8" s="278">
        <f t="shared" si="18"/>
        <v>3</v>
      </c>
      <c r="BO8" s="278">
        <f t="shared" si="18"/>
        <v>3</v>
      </c>
      <c r="BP8" s="278">
        <f t="shared" si="18"/>
        <v>3</v>
      </c>
      <c r="BQ8" s="278">
        <f t="shared" si="18"/>
        <v>3</v>
      </c>
      <c r="BR8" s="278">
        <f t="shared" si="18"/>
        <v>3</v>
      </c>
      <c r="BS8" s="278">
        <f t="shared" si="17"/>
        <v>3</v>
      </c>
      <c r="BT8" s="278">
        <f t="shared" si="15"/>
        <v>4</v>
      </c>
      <c r="BU8" s="278">
        <f t="shared" si="15"/>
        <v>4</v>
      </c>
      <c r="BV8" s="278">
        <f t="shared" si="15"/>
        <v>4</v>
      </c>
      <c r="BW8" s="278">
        <f t="shared" si="15"/>
        <v>4</v>
      </c>
      <c r="BX8" s="278">
        <f t="shared" si="15"/>
        <v>4</v>
      </c>
      <c r="BY8" s="278">
        <f t="shared" si="15"/>
        <v>4</v>
      </c>
      <c r="BZ8" s="278">
        <f t="shared" si="15"/>
        <v>4</v>
      </c>
      <c r="CA8" s="278">
        <f t="shared" si="15"/>
        <v>4</v>
      </c>
      <c r="CB8" s="278">
        <f t="shared" si="15"/>
        <v>4</v>
      </c>
      <c r="CC8" s="278">
        <f t="shared" si="15"/>
        <v>4</v>
      </c>
      <c r="CD8" s="278">
        <f t="shared" si="15"/>
        <v>4</v>
      </c>
      <c r="CE8" s="278">
        <f t="shared" si="15"/>
        <v>4</v>
      </c>
      <c r="CF8" s="278">
        <f t="shared" si="15"/>
        <v>4</v>
      </c>
      <c r="CG8" s="278">
        <f t="shared" si="15"/>
        <v>4</v>
      </c>
      <c r="CH8" s="278">
        <f t="shared" si="15"/>
        <v>4</v>
      </c>
      <c r="CI8" s="278">
        <f t="shared" si="15"/>
        <v>4</v>
      </c>
      <c r="CJ8" s="278">
        <f t="shared" si="15"/>
        <v>4</v>
      </c>
      <c r="CK8" s="278">
        <f t="shared" si="15"/>
        <v>4</v>
      </c>
    </row>
    <row r="9" spans="2:89" x14ac:dyDescent="0.3">
      <c r="F9" s="275"/>
      <c r="G9" s="275"/>
      <c r="H9" s="275"/>
      <c r="I9" s="275"/>
      <c r="J9" s="275"/>
      <c r="K9" s="510"/>
      <c r="L9" s="302"/>
      <c r="M9" s="275"/>
      <c r="N9" s="275"/>
      <c r="O9" s="275"/>
      <c r="P9" s="275"/>
      <c r="Q9" s="275"/>
      <c r="R9" s="275"/>
      <c r="S9" s="275"/>
      <c r="T9" s="275"/>
      <c r="U9" s="275"/>
      <c r="V9" s="275"/>
      <c r="W9" s="275"/>
      <c r="X9" s="275"/>
      <c r="Y9" s="275"/>
      <c r="Z9" s="275"/>
      <c r="AA9" s="275"/>
      <c r="AB9" s="275"/>
      <c r="AC9" s="275"/>
      <c r="AD9" s="275"/>
      <c r="AE9" s="275"/>
      <c r="AF9" s="275"/>
      <c r="AG9" s="275"/>
      <c r="AH9" s="275"/>
      <c r="AI9" s="275"/>
      <c r="AJ9" s="275"/>
      <c r="AK9" s="275"/>
      <c r="AL9" s="275"/>
      <c r="AM9" s="275"/>
      <c r="AN9" s="275"/>
      <c r="AO9" s="275"/>
      <c r="AP9" s="275"/>
      <c r="AQ9" s="275"/>
      <c r="AR9" s="275"/>
      <c r="AS9" s="275"/>
      <c r="AT9" s="275"/>
      <c r="AU9" s="275"/>
      <c r="AV9" s="275"/>
      <c r="AW9" s="275"/>
      <c r="AX9" s="275"/>
      <c r="AY9" s="275"/>
      <c r="AZ9" s="275"/>
      <c r="BA9" s="275"/>
      <c r="BB9" s="275"/>
      <c r="BC9" s="275"/>
      <c r="BD9" s="275"/>
      <c r="BE9" s="275"/>
      <c r="BF9" s="275"/>
      <c r="BG9" s="275"/>
      <c r="BH9" s="275"/>
      <c r="BI9" s="275"/>
      <c r="BJ9" s="275"/>
      <c r="BK9" s="275"/>
      <c r="BL9" s="275"/>
      <c r="BM9" s="275"/>
      <c r="BN9" s="275"/>
      <c r="BO9" s="275"/>
      <c r="BP9" s="275"/>
      <c r="BQ9" s="275"/>
      <c r="BR9" s="275"/>
      <c r="BS9" s="275"/>
      <c r="BT9" s="275"/>
      <c r="BU9" s="275"/>
      <c r="BV9" s="275"/>
      <c r="BW9" s="275"/>
      <c r="BX9" s="275"/>
      <c r="BY9" s="275"/>
      <c r="BZ9" s="275"/>
      <c r="CA9" s="275"/>
      <c r="CB9" s="275"/>
      <c r="CC9" s="275"/>
      <c r="CD9" s="275"/>
      <c r="CE9" s="275"/>
      <c r="CF9" s="275"/>
      <c r="CG9" s="275"/>
      <c r="CH9" s="275"/>
      <c r="CI9" s="275"/>
      <c r="CJ9" s="275"/>
      <c r="CK9" s="275"/>
    </row>
    <row r="10" spans="2:89" x14ac:dyDescent="0.3">
      <c r="F10" s="275"/>
      <c r="G10" s="275"/>
      <c r="H10" s="275"/>
      <c r="I10" s="275"/>
      <c r="J10" s="275"/>
      <c r="K10" s="510"/>
      <c r="L10" s="302"/>
      <c r="M10" s="275"/>
      <c r="N10" s="275"/>
      <c r="O10" s="275"/>
      <c r="P10" s="275"/>
      <c r="Q10" s="275"/>
      <c r="R10" s="275"/>
      <c r="S10" s="275"/>
      <c r="T10" s="275"/>
      <c r="U10" s="275"/>
      <c r="V10" s="275"/>
      <c r="W10" s="275"/>
      <c r="X10" s="275"/>
      <c r="Y10" s="275"/>
      <c r="Z10" s="275"/>
      <c r="AA10" s="275"/>
      <c r="AB10" s="275"/>
      <c r="AC10" s="275"/>
      <c r="AD10" s="275"/>
      <c r="AE10" s="275"/>
      <c r="AF10" s="275"/>
      <c r="AG10" s="275"/>
      <c r="AH10" s="275"/>
      <c r="AI10" s="275"/>
      <c r="AJ10" s="275"/>
      <c r="AK10" s="275"/>
      <c r="AL10" s="275"/>
      <c r="AM10" s="275"/>
      <c r="AN10" s="275"/>
      <c r="AO10" s="275"/>
      <c r="AP10" s="275"/>
      <c r="AQ10" s="275"/>
      <c r="AR10" s="275"/>
      <c r="AS10" s="275"/>
      <c r="AT10" s="275"/>
      <c r="AU10" s="275"/>
      <c r="AV10" s="275"/>
      <c r="AW10" s="275"/>
      <c r="AX10" s="275"/>
      <c r="AY10" s="275"/>
      <c r="AZ10" s="275"/>
      <c r="BA10" s="275"/>
      <c r="BB10" s="275"/>
      <c r="BC10" s="275"/>
      <c r="BD10" s="275"/>
      <c r="BE10" s="275"/>
      <c r="BF10" s="275"/>
      <c r="BG10" s="275"/>
      <c r="BH10" s="275"/>
      <c r="BI10" s="275"/>
      <c r="BJ10" s="275"/>
      <c r="BK10" s="275"/>
      <c r="BL10" s="275"/>
      <c r="BM10" s="275"/>
      <c r="BN10" s="275"/>
      <c r="BO10" s="275"/>
      <c r="BP10" s="275"/>
      <c r="BQ10" s="275"/>
      <c r="BR10" s="275"/>
      <c r="BS10" s="275"/>
      <c r="BT10" s="275"/>
      <c r="BU10" s="275"/>
      <c r="BV10" s="275"/>
      <c r="BW10" s="275"/>
      <c r="BX10" s="275"/>
      <c r="BY10" s="275"/>
      <c r="BZ10" s="275"/>
      <c r="CA10" s="275"/>
      <c r="CB10" s="275"/>
      <c r="CC10" s="275"/>
      <c r="CD10" s="275"/>
      <c r="CE10" s="275"/>
      <c r="CF10" s="275"/>
      <c r="CG10" s="275"/>
      <c r="CH10" s="275"/>
      <c r="CI10" s="275"/>
      <c r="CJ10" s="275"/>
      <c r="CK10" s="275"/>
    </row>
    <row r="11" spans="2:89" x14ac:dyDescent="0.3">
      <c r="C11" t="s">
        <v>330</v>
      </c>
      <c r="F11" s="283">
        <f>+F4/F$3</f>
        <v>0.8</v>
      </c>
      <c r="G11" s="283">
        <f t="shared" ref="G11:BR12" si="19">+G4/G$3</f>
        <v>0.66666666666666663</v>
      </c>
      <c r="H11" s="283">
        <f t="shared" si="19"/>
        <v>0.70588235294117652</v>
      </c>
      <c r="I11" s="283">
        <f t="shared" si="19"/>
        <v>0.72</v>
      </c>
      <c r="J11" s="283">
        <f t="shared" si="19"/>
        <v>0.73529411764705888</v>
      </c>
      <c r="K11" s="511">
        <f t="shared" si="19"/>
        <v>0.85185185185185186</v>
      </c>
      <c r="L11" s="303">
        <f t="shared" si="19"/>
        <v>0.75</v>
      </c>
      <c r="M11" s="283">
        <f t="shared" si="19"/>
        <v>0.75</v>
      </c>
      <c r="N11" s="283">
        <f t="shared" si="19"/>
        <v>0.75</v>
      </c>
      <c r="O11" s="283">
        <f t="shared" si="19"/>
        <v>0.75</v>
      </c>
      <c r="P11" s="283">
        <f t="shared" si="19"/>
        <v>0.75</v>
      </c>
      <c r="Q11" s="283">
        <f t="shared" si="19"/>
        <v>0.75</v>
      </c>
      <c r="R11" s="283">
        <f t="shared" si="19"/>
        <v>0.72972972972972971</v>
      </c>
      <c r="S11" s="283">
        <f t="shared" si="19"/>
        <v>0.72972972972972971</v>
      </c>
      <c r="T11" s="283">
        <f t="shared" si="19"/>
        <v>0.72972972972972971</v>
      </c>
      <c r="U11" s="283">
        <f t="shared" si="19"/>
        <v>0.72972972972972971</v>
      </c>
      <c r="V11" s="283">
        <f t="shared" si="19"/>
        <v>0.72972972972972971</v>
      </c>
      <c r="W11" s="283">
        <f t="shared" si="19"/>
        <v>0.72972972972972971</v>
      </c>
      <c r="X11" s="283">
        <f t="shared" si="19"/>
        <v>0.73809523809523814</v>
      </c>
      <c r="Y11" s="283">
        <f t="shared" si="19"/>
        <v>0.73809523809523814</v>
      </c>
      <c r="Z11" s="283">
        <f t="shared" si="19"/>
        <v>0.73809523809523814</v>
      </c>
      <c r="AA11" s="283">
        <f t="shared" si="19"/>
        <v>0.73809523809523814</v>
      </c>
      <c r="AB11" s="283">
        <f t="shared" si="19"/>
        <v>0.73809523809523814</v>
      </c>
      <c r="AC11" s="283">
        <f t="shared" si="19"/>
        <v>0.73809523809523814</v>
      </c>
      <c r="AD11" s="283">
        <f t="shared" si="19"/>
        <v>0.74468085106382975</v>
      </c>
      <c r="AE11" s="283">
        <f t="shared" si="19"/>
        <v>0.74468085106382975</v>
      </c>
      <c r="AF11" s="283">
        <f t="shared" si="19"/>
        <v>0.74468085106382975</v>
      </c>
      <c r="AG11" s="283">
        <f t="shared" si="19"/>
        <v>0.74468085106382975</v>
      </c>
      <c r="AH11" s="283">
        <f t="shared" si="19"/>
        <v>0.74468085106382975</v>
      </c>
      <c r="AI11" s="283">
        <f t="shared" si="19"/>
        <v>0.74468085106382975</v>
      </c>
      <c r="AJ11" s="283">
        <f t="shared" si="19"/>
        <v>0.75</v>
      </c>
      <c r="AK11" s="283">
        <f t="shared" si="19"/>
        <v>0.75</v>
      </c>
      <c r="AL11" s="283">
        <f t="shared" si="19"/>
        <v>0.75</v>
      </c>
      <c r="AM11" s="283">
        <f t="shared" si="19"/>
        <v>0.75</v>
      </c>
      <c r="AN11" s="283">
        <f t="shared" si="19"/>
        <v>0.75</v>
      </c>
      <c r="AO11" s="283">
        <f t="shared" si="19"/>
        <v>0.75</v>
      </c>
      <c r="AP11" s="283">
        <f t="shared" si="19"/>
        <v>0.73684210526315785</v>
      </c>
      <c r="AQ11" s="283">
        <f t="shared" si="19"/>
        <v>0.73684210526315785</v>
      </c>
      <c r="AR11" s="283">
        <f t="shared" si="19"/>
        <v>0.73684210526315785</v>
      </c>
      <c r="AS11" s="283">
        <f t="shared" si="19"/>
        <v>0.73684210526315785</v>
      </c>
      <c r="AT11" s="283">
        <f t="shared" si="19"/>
        <v>0.73684210526315785</v>
      </c>
      <c r="AU11" s="283">
        <f t="shared" si="19"/>
        <v>0.73684210526315785</v>
      </c>
      <c r="AV11" s="283">
        <f t="shared" si="19"/>
        <v>0.74193548387096775</v>
      </c>
      <c r="AW11" s="283">
        <f t="shared" si="19"/>
        <v>0.74193548387096775</v>
      </c>
      <c r="AX11" s="283">
        <f t="shared" si="19"/>
        <v>0.74193548387096775</v>
      </c>
      <c r="AY11" s="283">
        <f t="shared" si="19"/>
        <v>0.74193548387096775</v>
      </c>
      <c r="AZ11" s="283">
        <f t="shared" si="19"/>
        <v>0.74193548387096775</v>
      </c>
      <c r="BA11" s="283">
        <f t="shared" si="19"/>
        <v>0.74193548387096775</v>
      </c>
      <c r="BB11" s="283">
        <f t="shared" si="19"/>
        <v>0.74626865671641796</v>
      </c>
      <c r="BC11" s="283">
        <f t="shared" si="19"/>
        <v>0.74626865671641796</v>
      </c>
      <c r="BD11" s="283">
        <f t="shared" si="19"/>
        <v>0.74626865671641796</v>
      </c>
      <c r="BE11" s="283">
        <f t="shared" si="19"/>
        <v>0.74626865671641796</v>
      </c>
      <c r="BF11" s="283">
        <f t="shared" si="19"/>
        <v>0.74626865671641796</v>
      </c>
      <c r="BG11" s="283">
        <f t="shared" si="19"/>
        <v>0.74626865671641796</v>
      </c>
      <c r="BH11" s="283">
        <f t="shared" si="19"/>
        <v>0.75</v>
      </c>
      <c r="BI11" s="283">
        <f t="shared" si="19"/>
        <v>0.75</v>
      </c>
      <c r="BJ11" s="283">
        <f t="shared" si="19"/>
        <v>0.75</v>
      </c>
      <c r="BK11" s="283">
        <f t="shared" si="19"/>
        <v>0.75</v>
      </c>
      <c r="BL11" s="283">
        <f t="shared" si="19"/>
        <v>0.75</v>
      </c>
      <c r="BM11" s="283">
        <f t="shared" si="19"/>
        <v>0.75</v>
      </c>
      <c r="BN11" s="283">
        <f t="shared" si="19"/>
        <v>0.74025974025974028</v>
      </c>
      <c r="BO11" s="283">
        <f t="shared" si="19"/>
        <v>0.74025974025974028</v>
      </c>
      <c r="BP11" s="283">
        <f t="shared" si="19"/>
        <v>0.74025974025974028</v>
      </c>
      <c r="BQ11" s="283">
        <f t="shared" si="19"/>
        <v>0.74025974025974028</v>
      </c>
      <c r="BR11" s="283">
        <f t="shared" si="19"/>
        <v>0.74025974025974028</v>
      </c>
      <c r="BS11" s="283">
        <f t="shared" ref="BS11:CK15" si="20">+BS4/BS$3</f>
        <v>0.74025974025974028</v>
      </c>
      <c r="BT11" s="283">
        <f t="shared" si="20"/>
        <v>0.74390243902439024</v>
      </c>
      <c r="BU11" s="283">
        <f t="shared" si="20"/>
        <v>0.74390243902439024</v>
      </c>
      <c r="BV11" s="283">
        <f t="shared" si="20"/>
        <v>0.74390243902439024</v>
      </c>
      <c r="BW11" s="283">
        <f t="shared" si="20"/>
        <v>0.74390243902439024</v>
      </c>
      <c r="BX11" s="283">
        <f t="shared" si="20"/>
        <v>0.74390243902439024</v>
      </c>
      <c r="BY11" s="283">
        <f t="shared" si="20"/>
        <v>0.74390243902439024</v>
      </c>
      <c r="BZ11" s="283">
        <f t="shared" si="20"/>
        <v>0.74712643678160917</v>
      </c>
      <c r="CA11" s="283">
        <f t="shared" si="20"/>
        <v>0.74712643678160917</v>
      </c>
      <c r="CB11" s="283">
        <f t="shared" si="20"/>
        <v>0.74712643678160917</v>
      </c>
      <c r="CC11" s="283">
        <f t="shared" si="20"/>
        <v>0.74712643678160917</v>
      </c>
      <c r="CD11" s="283">
        <f t="shared" si="20"/>
        <v>0.74712643678160917</v>
      </c>
      <c r="CE11" s="283">
        <f t="shared" si="20"/>
        <v>0.74712643678160917</v>
      </c>
      <c r="CF11" s="283">
        <f t="shared" si="20"/>
        <v>0.75</v>
      </c>
      <c r="CG11" s="283">
        <f t="shared" si="20"/>
        <v>0.75</v>
      </c>
      <c r="CH11" s="283">
        <f t="shared" si="20"/>
        <v>0.75</v>
      </c>
      <c r="CI11" s="283">
        <f t="shared" si="20"/>
        <v>0.75</v>
      </c>
      <c r="CJ11" s="283">
        <f t="shared" si="20"/>
        <v>0.75</v>
      </c>
      <c r="CK11" s="283">
        <f t="shared" si="20"/>
        <v>0.75</v>
      </c>
    </row>
    <row r="12" spans="2:89" x14ac:dyDescent="0.3">
      <c r="C12" t="s">
        <v>331</v>
      </c>
      <c r="F12" s="283">
        <f t="shared" ref="F12:U15" si="21">+F5/F$3</f>
        <v>0.13333333333333333</v>
      </c>
      <c r="G12" s="283">
        <f t="shared" si="21"/>
        <v>6.6666666666666666E-2</v>
      </c>
      <c r="H12" s="283">
        <f t="shared" si="21"/>
        <v>0.29411764705882354</v>
      </c>
      <c r="I12" s="283">
        <f t="shared" si="21"/>
        <v>0.32</v>
      </c>
      <c r="J12" s="283">
        <f t="shared" si="21"/>
        <v>0.29411764705882354</v>
      </c>
      <c r="K12" s="511">
        <f t="shared" si="21"/>
        <v>0.29629629629629628</v>
      </c>
      <c r="L12" s="303">
        <f t="shared" si="21"/>
        <v>0.3125</v>
      </c>
      <c r="M12" s="283">
        <f t="shared" si="21"/>
        <v>0.3125</v>
      </c>
      <c r="N12" s="283">
        <f t="shared" si="21"/>
        <v>0.3125</v>
      </c>
      <c r="O12" s="283">
        <f t="shared" si="21"/>
        <v>0.3125</v>
      </c>
      <c r="P12" s="283">
        <f t="shared" si="21"/>
        <v>0.3125</v>
      </c>
      <c r="Q12" s="283">
        <f t="shared" si="21"/>
        <v>0.3125</v>
      </c>
      <c r="R12" s="283">
        <f t="shared" si="21"/>
        <v>0.32432432432432434</v>
      </c>
      <c r="S12" s="283">
        <f t="shared" si="21"/>
        <v>0.32432432432432434</v>
      </c>
      <c r="T12" s="283">
        <f t="shared" si="21"/>
        <v>0.32432432432432434</v>
      </c>
      <c r="U12" s="283">
        <f t="shared" si="21"/>
        <v>0.32432432432432434</v>
      </c>
      <c r="V12" s="283">
        <f t="shared" si="19"/>
        <v>0.32432432432432434</v>
      </c>
      <c r="W12" s="283">
        <f t="shared" si="19"/>
        <v>0.32432432432432434</v>
      </c>
      <c r="X12" s="283">
        <f t="shared" si="19"/>
        <v>0.30952380952380953</v>
      </c>
      <c r="Y12" s="283">
        <f t="shared" si="19"/>
        <v>0.30952380952380953</v>
      </c>
      <c r="Z12" s="283">
        <f t="shared" si="19"/>
        <v>0.30952380952380953</v>
      </c>
      <c r="AA12" s="283">
        <f t="shared" si="19"/>
        <v>0.30952380952380953</v>
      </c>
      <c r="AB12" s="283">
        <f t="shared" si="19"/>
        <v>0.30952380952380953</v>
      </c>
      <c r="AC12" s="283">
        <f t="shared" si="19"/>
        <v>0.30952380952380953</v>
      </c>
      <c r="AD12" s="283">
        <f t="shared" si="19"/>
        <v>0.31914893617021278</v>
      </c>
      <c r="AE12" s="283">
        <f t="shared" si="19"/>
        <v>0.31914893617021278</v>
      </c>
      <c r="AF12" s="283">
        <f t="shared" si="19"/>
        <v>0.31914893617021278</v>
      </c>
      <c r="AG12" s="283">
        <f t="shared" si="19"/>
        <v>0.31914893617021278</v>
      </c>
      <c r="AH12" s="283">
        <f t="shared" si="19"/>
        <v>0.31914893617021278</v>
      </c>
      <c r="AI12" s="283">
        <f t="shared" si="19"/>
        <v>0.31914893617021278</v>
      </c>
      <c r="AJ12" s="283">
        <f t="shared" si="19"/>
        <v>0.32692307692307693</v>
      </c>
      <c r="AK12" s="283">
        <f t="shared" si="19"/>
        <v>0.32692307692307693</v>
      </c>
      <c r="AL12" s="283">
        <f t="shared" si="19"/>
        <v>0.32692307692307693</v>
      </c>
      <c r="AM12" s="283">
        <f t="shared" si="19"/>
        <v>0.32692307692307693</v>
      </c>
      <c r="AN12" s="283">
        <f t="shared" si="19"/>
        <v>0.32692307692307693</v>
      </c>
      <c r="AO12" s="283">
        <f t="shared" si="19"/>
        <v>0.32692307692307693</v>
      </c>
      <c r="AP12" s="283">
        <f t="shared" si="19"/>
        <v>0.31578947368421051</v>
      </c>
      <c r="AQ12" s="283">
        <f t="shared" si="19"/>
        <v>0.31578947368421051</v>
      </c>
      <c r="AR12" s="283">
        <f t="shared" si="19"/>
        <v>0.31578947368421051</v>
      </c>
      <c r="AS12" s="283">
        <f t="shared" si="19"/>
        <v>0.31578947368421051</v>
      </c>
      <c r="AT12" s="283">
        <f t="shared" si="19"/>
        <v>0.31578947368421051</v>
      </c>
      <c r="AU12" s="283">
        <f t="shared" si="19"/>
        <v>0.31578947368421051</v>
      </c>
      <c r="AV12" s="283">
        <f t="shared" si="19"/>
        <v>0.32258064516129031</v>
      </c>
      <c r="AW12" s="283">
        <f t="shared" si="19"/>
        <v>0.32258064516129031</v>
      </c>
      <c r="AX12" s="283">
        <f t="shared" si="19"/>
        <v>0.32258064516129031</v>
      </c>
      <c r="AY12" s="283">
        <f t="shared" si="19"/>
        <v>0.32258064516129031</v>
      </c>
      <c r="AZ12" s="283">
        <f t="shared" si="19"/>
        <v>0.32258064516129031</v>
      </c>
      <c r="BA12" s="283">
        <f t="shared" si="19"/>
        <v>0.32258064516129031</v>
      </c>
      <c r="BB12" s="283">
        <f t="shared" si="19"/>
        <v>0.32835820895522388</v>
      </c>
      <c r="BC12" s="283">
        <f t="shared" si="19"/>
        <v>0.32835820895522388</v>
      </c>
      <c r="BD12" s="283">
        <f t="shared" si="19"/>
        <v>0.32835820895522388</v>
      </c>
      <c r="BE12" s="283">
        <f t="shared" si="19"/>
        <v>0.32835820895522388</v>
      </c>
      <c r="BF12" s="283">
        <f t="shared" si="19"/>
        <v>0.32835820895522388</v>
      </c>
      <c r="BG12" s="283">
        <f t="shared" si="19"/>
        <v>0.32835820895522388</v>
      </c>
      <c r="BH12" s="283">
        <f t="shared" si="19"/>
        <v>0.31944444444444442</v>
      </c>
      <c r="BI12" s="283">
        <f t="shared" si="19"/>
        <v>0.31944444444444442</v>
      </c>
      <c r="BJ12" s="283">
        <f t="shared" si="19"/>
        <v>0.31944444444444442</v>
      </c>
      <c r="BK12" s="283">
        <f t="shared" si="19"/>
        <v>0.31944444444444442</v>
      </c>
      <c r="BL12" s="283">
        <f t="shared" si="19"/>
        <v>0.31944444444444442</v>
      </c>
      <c r="BM12" s="283">
        <f t="shared" si="19"/>
        <v>0.31944444444444442</v>
      </c>
      <c r="BN12" s="283">
        <f t="shared" si="19"/>
        <v>0.32467532467532467</v>
      </c>
      <c r="BO12" s="283">
        <f t="shared" si="19"/>
        <v>0.32467532467532467</v>
      </c>
      <c r="BP12" s="283">
        <f t="shared" si="19"/>
        <v>0.32467532467532467</v>
      </c>
      <c r="BQ12" s="283">
        <f t="shared" si="19"/>
        <v>0.32467532467532467</v>
      </c>
      <c r="BR12" s="283">
        <f t="shared" si="19"/>
        <v>0.32467532467532467</v>
      </c>
      <c r="BS12" s="283">
        <f t="shared" si="20"/>
        <v>0.32467532467532467</v>
      </c>
      <c r="BT12" s="283">
        <f t="shared" si="20"/>
        <v>0.32926829268292684</v>
      </c>
      <c r="BU12" s="283">
        <f t="shared" si="20"/>
        <v>0.32926829268292684</v>
      </c>
      <c r="BV12" s="283">
        <f t="shared" si="20"/>
        <v>0.32926829268292684</v>
      </c>
      <c r="BW12" s="283">
        <f t="shared" si="20"/>
        <v>0.32926829268292684</v>
      </c>
      <c r="BX12" s="283">
        <f t="shared" si="20"/>
        <v>0.32926829268292684</v>
      </c>
      <c r="BY12" s="283">
        <f t="shared" si="20"/>
        <v>0.32926829268292684</v>
      </c>
      <c r="BZ12" s="283">
        <f t="shared" si="20"/>
        <v>0.32183908045977011</v>
      </c>
      <c r="CA12" s="283">
        <f t="shared" si="20"/>
        <v>0.32183908045977011</v>
      </c>
      <c r="CB12" s="283">
        <f t="shared" si="20"/>
        <v>0.32183908045977011</v>
      </c>
      <c r="CC12" s="283">
        <f t="shared" si="20"/>
        <v>0.32183908045977011</v>
      </c>
      <c r="CD12" s="283">
        <f t="shared" si="20"/>
        <v>0.32183908045977011</v>
      </c>
      <c r="CE12" s="283">
        <f t="shared" si="20"/>
        <v>0.32183908045977011</v>
      </c>
      <c r="CF12" s="283">
        <f t="shared" si="20"/>
        <v>0.32608695652173914</v>
      </c>
      <c r="CG12" s="283">
        <f t="shared" si="20"/>
        <v>0.32608695652173914</v>
      </c>
      <c r="CH12" s="283">
        <f t="shared" si="20"/>
        <v>0.32608695652173914</v>
      </c>
      <c r="CI12" s="283">
        <f t="shared" si="20"/>
        <v>0.32608695652173914</v>
      </c>
      <c r="CJ12" s="283">
        <f t="shared" si="20"/>
        <v>0.32608695652173914</v>
      </c>
      <c r="CK12" s="283">
        <f t="shared" si="20"/>
        <v>0.32608695652173914</v>
      </c>
    </row>
    <row r="13" spans="2:89" x14ac:dyDescent="0.3">
      <c r="C13" t="s">
        <v>332</v>
      </c>
      <c r="F13" s="283">
        <f t="shared" si="21"/>
        <v>6.6666666666666666E-2</v>
      </c>
      <c r="G13" s="283">
        <f t="shared" ref="G13:BR15" si="22">+G6/G$3</f>
        <v>6.6666666666666666E-2</v>
      </c>
      <c r="H13" s="283">
        <f t="shared" si="22"/>
        <v>0.11764705882352941</v>
      </c>
      <c r="I13" s="283">
        <f t="shared" si="22"/>
        <v>0.12</v>
      </c>
      <c r="J13" s="283">
        <f t="shared" si="22"/>
        <v>0.11764705882352941</v>
      </c>
      <c r="K13" s="511">
        <f t="shared" si="22"/>
        <v>3.7037037037037035E-2</v>
      </c>
      <c r="L13" s="303">
        <f t="shared" si="22"/>
        <v>0.125</v>
      </c>
      <c r="M13" s="283">
        <f t="shared" si="22"/>
        <v>0.125</v>
      </c>
      <c r="N13" s="283">
        <f t="shared" si="22"/>
        <v>0.125</v>
      </c>
      <c r="O13" s="283">
        <f t="shared" si="22"/>
        <v>0.125</v>
      </c>
      <c r="P13" s="283">
        <f t="shared" si="22"/>
        <v>0.125</v>
      </c>
      <c r="Q13" s="283">
        <f t="shared" si="22"/>
        <v>0.125</v>
      </c>
      <c r="R13" s="283">
        <f t="shared" si="22"/>
        <v>0.13513513513513514</v>
      </c>
      <c r="S13" s="283">
        <f t="shared" si="22"/>
        <v>0.13513513513513514</v>
      </c>
      <c r="T13" s="283">
        <f t="shared" si="22"/>
        <v>0.13513513513513514</v>
      </c>
      <c r="U13" s="283">
        <f t="shared" si="22"/>
        <v>0.13513513513513514</v>
      </c>
      <c r="V13" s="283">
        <f t="shared" si="22"/>
        <v>0.13513513513513514</v>
      </c>
      <c r="W13" s="283">
        <f t="shared" si="22"/>
        <v>0.13513513513513514</v>
      </c>
      <c r="X13" s="283">
        <f t="shared" si="22"/>
        <v>0.14285714285714285</v>
      </c>
      <c r="Y13" s="283">
        <f t="shared" si="22"/>
        <v>0.14285714285714285</v>
      </c>
      <c r="Z13" s="283">
        <f t="shared" si="22"/>
        <v>0.14285714285714285</v>
      </c>
      <c r="AA13" s="283">
        <f t="shared" si="22"/>
        <v>0.14285714285714285</v>
      </c>
      <c r="AB13" s="283">
        <f t="shared" si="22"/>
        <v>0.14285714285714285</v>
      </c>
      <c r="AC13" s="283">
        <f t="shared" si="22"/>
        <v>0.14285714285714285</v>
      </c>
      <c r="AD13" s="283">
        <f t="shared" si="22"/>
        <v>0.14893617021276595</v>
      </c>
      <c r="AE13" s="283">
        <f t="shared" si="22"/>
        <v>0.14893617021276595</v>
      </c>
      <c r="AF13" s="283">
        <f t="shared" si="22"/>
        <v>0.14893617021276595</v>
      </c>
      <c r="AG13" s="283">
        <f t="shared" si="22"/>
        <v>0.14893617021276595</v>
      </c>
      <c r="AH13" s="283">
        <f t="shared" si="22"/>
        <v>0.14893617021276595</v>
      </c>
      <c r="AI13" s="283">
        <f t="shared" si="22"/>
        <v>0.14893617021276595</v>
      </c>
      <c r="AJ13" s="283">
        <f t="shared" si="22"/>
        <v>0.13461538461538461</v>
      </c>
      <c r="AK13" s="283">
        <f t="shared" si="22"/>
        <v>0.13461538461538461</v>
      </c>
      <c r="AL13" s="283">
        <f t="shared" si="22"/>
        <v>0.13461538461538461</v>
      </c>
      <c r="AM13" s="283">
        <f t="shared" si="22"/>
        <v>0.13461538461538461</v>
      </c>
      <c r="AN13" s="283">
        <f t="shared" si="22"/>
        <v>0.13461538461538461</v>
      </c>
      <c r="AO13" s="283">
        <f t="shared" si="22"/>
        <v>0.13461538461538461</v>
      </c>
      <c r="AP13" s="283">
        <f t="shared" si="22"/>
        <v>0.14035087719298245</v>
      </c>
      <c r="AQ13" s="283">
        <f t="shared" si="22"/>
        <v>0.14035087719298245</v>
      </c>
      <c r="AR13" s="283">
        <f t="shared" si="22"/>
        <v>0.14035087719298245</v>
      </c>
      <c r="AS13" s="283">
        <f t="shared" si="22"/>
        <v>0.14035087719298245</v>
      </c>
      <c r="AT13" s="283">
        <f t="shared" si="22"/>
        <v>0.14035087719298245</v>
      </c>
      <c r="AU13" s="283">
        <f t="shared" si="22"/>
        <v>0.14035087719298245</v>
      </c>
      <c r="AV13" s="283">
        <f t="shared" si="22"/>
        <v>0.14516129032258066</v>
      </c>
      <c r="AW13" s="283">
        <f t="shared" si="22"/>
        <v>0.14516129032258066</v>
      </c>
      <c r="AX13" s="283">
        <f t="shared" si="22"/>
        <v>0.14516129032258066</v>
      </c>
      <c r="AY13" s="283">
        <f t="shared" si="22"/>
        <v>0.14516129032258066</v>
      </c>
      <c r="AZ13" s="283">
        <f t="shared" si="22"/>
        <v>0.14516129032258066</v>
      </c>
      <c r="BA13" s="283">
        <f t="shared" si="22"/>
        <v>0.14516129032258066</v>
      </c>
      <c r="BB13" s="283">
        <f t="shared" si="22"/>
        <v>0.14925373134328357</v>
      </c>
      <c r="BC13" s="283">
        <f t="shared" si="22"/>
        <v>0.14925373134328357</v>
      </c>
      <c r="BD13" s="283">
        <f t="shared" si="22"/>
        <v>0.14925373134328357</v>
      </c>
      <c r="BE13" s="283">
        <f t="shared" si="22"/>
        <v>0.14925373134328357</v>
      </c>
      <c r="BF13" s="283">
        <f t="shared" si="22"/>
        <v>0.14925373134328357</v>
      </c>
      <c r="BG13" s="283">
        <f t="shared" si="22"/>
        <v>0.14925373134328357</v>
      </c>
      <c r="BH13" s="283">
        <f t="shared" si="22"/>
        <v>0.1388888888888889</v>
      </c>
      <c r="BI13" s="283">
        <f t="shared" si="22"/>
        <v>0.1388888888888889</v>
      </c>
      <c r="BJ13" s="283">
        <f t="shared" si="22"/>
        <v>0.1388888888888889</v>
      </c>
      <c r="BK13" s="283">
        <f t="shared" si="22"/>
        <v>0.1388888888888889</v>
      </c>
      <c r="BL13" s="283">
        <f t="shared" si="22"/>
        <v>0.1388888888888889</v>
      </c>
      <c r="BM13" s="283">
        <f t="shared" si="22"/>
        <v>0.1388888888888889</v>
      </c>
      <c r="BN13" s="283">
        <f t="shared" si="22"/>
        <v>0.14285714285714285</v>
      </c>
      <c r="BO13" s="283">
        <f t="shared" si="22"/>
        <v>0.14285714285714285</v>
      </c>
      <c r="BP13" s="283">
        <f t="shared" si="22"/>
        <v>0.14285714285714285</v>
      </c>
      <c r="BQ13" s="283">
        <f t="shared" si="22"/>
        <v>0.14285714285714285</v>
      </c>
      <c r="BR13" s="283">
        <f t="shared" si="22"/>
        <v>0.14285714285714285</v>
      </c>
      <c r="BS13" s="283">
        <f t="shared" si="20"/>
        <v>0.14285714285714285</v>
      </c>
      <c r="BT13" s="283">
        <f t="shared" si="20"/>
        <v>0.14634146341463414</v>
      </c>
      <c r="BU13" s="283">
        <f t="shared" si="20"/>
        <v>0.14634146341463414</v>
      </c>
      <c r="BV13" s="283">
        <f t="shared" si="20"/>
        <v>0.14634146341463414</v>
      </c>
      <c r="BW13" s="283">
        <f t="shared" si="20"/>
        <v>0.14634146341463414</v>
      </c>
      <c r="BX13" s="283">
        <f t="shared" si="20"/>
        <v>0.14634146341463414</v>
      </c>
      <c r="BY13" s="283">
        <f t="shared" si="20"/>
        <v>0.14634146341463414</v>
      </c>
      <c r="BZ13" s="283">
        <f t="shared" si="20"/>
        <v>0.14942528735632185</v>
      </c>
      <c r="CA13" s="283">
        <f t="shared" si="20"/>
        <v>0.14942528735632185</v>
      </c>
      <c r="CB13" s="283">
        <f t="shared" si="20"/>
        <v>0.14942528735632185</v>
      </c>
      <c r="CC13" s="283">
        <f t="shared" si="20"/>
        <v>0.14942528735632185</v>
      </c>
      <c r="CD13" s="283">
        <f t="shared" si="20"/>
        <v>0.14942528735632185</v>
      </c>
      <c r="CE13" s="283">
        <f t="shared" si="20"/>
        <v>0.14942528735632185</v>
      </c>
      <c r="CF13" s="283">
        <f t="shared" si="20"/>
        <v>0.14130434782608695</v>
      </c>
      <c r="CG13" s="283">
        <f t="shared" si="20"/>
        <v>0.14130434782608695</v>
      </c>
      <c r="CH13" s="283">
        <f t="shared" si="20"/>
        <v>0.14130434782608695</v>
      </c>
      <c r="CI13" s="283">
        <f t="shared" si="20"/>
        <v>0.14130434782608695</v>
      </c>
      <c r="CJ13" s="283">
        <f t="shared" si="20"/>
        <v>0.14130434782608695</v>
      </c>
      <c r="CK13" s="283">
        <f t="shared" si="20"/>
        <v>0.14130434782608695</v>
      </c>
    </row>
    <row r="14" spans="2:89" x14ac:dyDescent="0.3">
      <c r="C14" t="s">
        <v>333</v>
      </c>
      <c r="F14" s="283">
        <f t="shared" si="21"/>
        <v>6.6666666666666666E-2</v>
      </c>
      <c r="G14" s="283">
        <f t="shared" si="22"/>
        <v>6.6666666666666666E-2</v>
      </c>
      <c r="H14" s="283">
        <f t="shared" si="22"/>
        <v>5.8823529411764705E-2</v>
      </c>
      <c r="I14" s="283">
        <f t="shared" si="22"/>
        <v>0.08</v>
      </c>
      <c r="J14" s="283">
        <f t="shared" si="22"/>
        <v>5.8823529411764705E-2</v>
      </c>
      <c r="K14" s="511">
        <f t="shared" si="22"/>
        <v>3.7037037037037035E-2</v>
      </c>
      <c r="L14" s="303">
        <f t="shared" si="22"/>
        <v>9.375E-2</v>
      </c>
      <c r="M14" s="283">
        <f t="shared" si="22"/>
        <v>9.375E-2</v>
      </c>
      <c r="N14" s="283">
        <f t="shared" si="22"/>
        <v>9.375E-2</v>
      </c>
      <c r="O14" s="283">
        <f t="shared" si="22"/>
        <v>9.375E-2</v>
      </c>
      <c r="P14" s="283">
        <f t="shared" si="22"/>
        <v>9.375E-2</v>
      </c>
      <c r="Q14" s="283">
        <f t="shared" si="22"/>
        <v>9.375E-2</v>
      </c>
      <c r="R14" s="283">
        <f t="shared" si="22"/>
        <v>8.1081081081081086E-2</v>
      </c>
      <c r="S14" s="283">
        <f t="shared" si="22"/>
        <v>8.1081081081081086E-2</v>
      </c>
      <c r="T14" s="283">
        <f t="shared" si="22"/>
        <v>8.1081081081081086E-2</v>
      </c>
      <c r="U14" s="283">
        <f t="shared" si="22"/>
        <v>8.1081081081081086E-2</v>
      </c>
      <c r="V14" s="283">
        <f t="shared" si="22"/>
        <v>8.1081081081081086E-2</v>
      </c>
      <c r="W14" s="283">
        <f t="shared" si="22"/>
        <v>8.1081081081081086E-2</v>
      </c>
      <c r="X14" s="283">
        <f t="shared" si="22"/>
        <v>9.5238095238095233E-2</v>
      </c>
      <c r="Y14" s="283">
        <f t="shared" si="22"/>
        <v>9.5238095238095233E-2</v>
      </c>
      <c r="Z14" s="283">
        <f t="shared" si="22"/>
        <v>9.5238095238095233E-2</v>
      </c>
      <c r="AA14" s="283">
        <f t="shared" si="22"/>
        <v>9.5238095238095233E-2</v>
      </c>
      <c r="AB14" s="283">
        <f t="shared" si="22"/>
        <v>9.5238095238095233E-2</v>
      </c>
      <c r="AC14" s="283">
        <f t="shared" si="22"/>
        <v>9.5238095238095233E-2</v>
      </c>
      <c r="AD14" s="283">
        <f t="shared" si="22"/>
        <v>8.5106382978723402E-2</v>
      </c>
      <c r="AE14" s="283">
        <f t="shared" si="22"/>
        <v>8.5106382978723402E-2</v>
      </c>
      <c r="AF14" s="283">
        <f t="shared" si="22"/>
        <v>8.5106382978723402E-2</v>
      </c>
      <c r="AG14" s="283">
        <f t="shared" si="22"/>
        <v>8.5106382978723402E-2</v>
      </c>
      <c r="AH14" s="283">
        <f t="shared" si="22"/>
        <v>8.5106382978723402E-2</v>
      </c>
      <c r="AI14" s="283">
        <f t="shared" si="22"/>
        <v>8.5106382978723402E-2</v>
      </c>
      <c r="AJ14" s="283">
        <f t="shared" si="22"/>
        <v>9.6153846153846159E-2</v>
      </c>
      <c r="AK14" s="283">
        <f t="shared" si="22"/>
        <v>9.6153846153846159E-2</v>
      </c>
      <c r="AL14" s="283">
        <f t="shared" si="22"/>
        <v>9.6153846153846159E-2</v>
      </c>
      <c r="AM14" s="283">
        <f t="shared" si="22"/>
        <v>9.6153846153846159E-2</v>
      </c>
      <c r="AN14" s="283">
        <f t="shared" si="22"/>
        <v>9.6153846153846159E-2</v>
      </c>
      <c r="AO14" s="283">
        <f t="shared" si="22"/>
        <v>9.6153846153846159E-2</v>
      </c>
      <c r="AP14" s="283">
        <f t="shared" si="22"/>
        <v>8.771929824561403E-2</v>
      </c>
      <c r="AQ14" s="283">
        <f t="shared" si="22"/>
        <v>8.771929824561403E-2</v>
      </c>
      <c r="AR14" s="283">
        <f t="shared" si="22"/>
        <v>8.771929824561403E-2</v>
      </c>
      <c r="AS14" s="283">
        <f t="shared" si="22"/>
        <v>8.771929824561403E-2</v>
      </c>
      <c r="AT14" s="283">
        <f t="shared" si="22"/>
        <v>8.771929824561403E-2</v>
      </c>
      <c r="AU14" s="283">
        <f t="shared" si="22"/>
        <v>8.771929824561403E-2</v>
      </c>
      <c r="AV14" s="283">
        <f t="shared" si="22"/>
        <v>9.6774193548387094E-2</v>
      </c>
      <c r="AW14" s="283">
        <f t="shared" si="22"/>
        <v>9.6774193548387094E-2</v>
      </c>
      <c r="AX14" s="283">
        <f t="shared" si="22"/>
        <v>9.6774193548387094E-2</v>
      </c>
      <c r="AY14" s="283">
        <f t="shared" si="22"/>
        <v>9.6774193548387094E-2</v>
      </c>
      <c r="AZ14" s="283">
        <f t="shared" si="22"/>
        <v>9.6774193548387094E-2</v>
      </c>
      <c r="BA14" s="283">
        <f t="shared" si="22"/>
        <v>9.6774193548387094E-2</v>
      </c>
      <c r="BB14" s="283">
        <f t="shared" si="22"/>
        <v>8.9552238805970144E-2</v>
      </c>
      <c r="BC14" s="283">
        <f t="shared" si="22"/>
        <v>8.9552238805970144E-2</v>
      </c>
      <c r="BD14" s="283">
        <f t="shared" si="22"/>
        <v>8.9552238805970144E-2</v>
      </c>
      <c r="BE14" s="283">
        <f t="shared" si="22"/>
        <v>8.9552238805970144E-2</v>
      </c>
      <c r="BF14" s="283">
        <f t="shared" si="22"/>
        <v>8.9552238805970144E-2</v>
      </c>
      <c r="BG14" s="283">
        <f t="shared" si="22"/>
        <v>8.9552238805970144E-2</v>
      </c>
      <c r="BH14" s="283">
        <f t="shared" si="22"/>
        <v>9.7222222222222224E-2</v>
      </c>
      <c r="BI14" s="283">
        <f t="shared" si="22"/>
        <v>9.7222222222222224E-2</v>
      </c>
      <c r="BJ14" s="283">
        <f t="shared" si="22"/>
        <v>9.7222222222222224E-2</v>
      </c>
      <c r="BK14" s="283">
        <f t="shared" si="22"/>
        <v>9.7222222222222224E-2</v>
      </c>
      <c r="BL14" s="283">
        <f t="shared" si="22"/>
        <v>9.7222222222222224E-2</v>
      </c>
      <c r="BM14" s="283">
        <f t="shared" si="22"/>
        <v>9.7222222222222224E-2</v>
      </c>
      <c r="BN14" s="283">
        <f t="shared" si="22"/>
        <v>9.0909090909090912E-2</v>
      </c>
      <c r="BO14" s="283">
        <f t="shared" si="22"/>
        <v>9.0909090909090912E-2</v>
      </c>
      <c r="BP14" s="283">
        <f t="shared" si="22"/>
        <v>9.0909090909090912E-2</v>
      </c>
      <c r="BQ14" s="283">
        <f t="shared" si="22"/>
        <v>9.0909090909090912E-2</v>
      </c>
      <c r="BR14" s="283">
        <f t="shared" si="22"/>
        <v>9.0909090909090912E-2</v>
      </c>
      <c r="BS14" s="283">
        <f t="shared" si="20"/>
        <v>9.0909090909090912E-2</v>
      </c>
      <c r="BT14" s="283">
        <f t="shared" si="20"/>
        <v>9.7560975609756101E-2</v>
      </c>
      <c r="BU14" s="283">
        <f t="shared" si="20"/>
        <v>9.7560975609756101E-2</v>
      </c>
      <c r="BV14" s="283">
        <f t="shared" si="20"/>
        <v>9.7560975609756101E-2</v>
      </c>
      <c r="BW14" s="283">
        <f t="shared" si="20"/>
        <v>9.7560975609756101E-2</v>
      </c>
      <c r="BX14" s="283">
        <f t="shared" si="20"/>
        <v>9.7560975609756101E-2</v>
      </c>
      <c r="BY14" s="283">
        <f t="shared" si="20"/>
        <v>9.7560975609756101E-2</v>
      </c>
      <c r="BZ14" s="283">
        <f t="shared" si="20"/>
        <v>9.1954022988505746E-2</v>
      </c>
      <c r="CA14" s="283">
        <f t="shared" si="20"/>
        <v>9.1954022988505746E-2</v>
      </c>
      <c r="CB14" s="283">
        <f t="shared" si="20"/>
        <v>9.1954022988505746E-2</v>
      </c>
      <c r="CC14" s="283">
        <f t="shared" si="20"/>
        <v>9.1954022988505746E-2</v>
      </c>
      <c r="CD14" s="283">
        <f t="shared" si="20"/>
        <v>9.1954022988505746E-2</v>
      </c>
      <c r="CE14" s="283">
        <f t="shared" si="20"/>
        <v>9.1954022988505746E-2</v>
      </c>
      <c r="CF14" s="283">
        <f t="shared" si="20"/>
        <v>9.7826086956521743E-2</v>
      </c>
      <c r="CG14" s="283">
        <f t="shared" si="20"/>
        <v>9.7826086956521743E-2</v>
      </c>
      <c r="CH14" s="283">
        <f t="shared" si="20"/>
        <v>9.7826086956521743E-2</v>
      </c>
      <c r="CI14" s="283">
        <f t="shared" si="20"/>
        <v>9.7826086956521743E-2</v>
      </c>
      <c r="CJ14" s="283">
        <f t="shared" si="20"/>
        <v>9.7826086956521743E-2</v>
      </c>
      <c r="CK14" s="283">
        <f t="shared" si="20"/>
        <v>9.7826086956521743E-2</v>
      </c>
    </row>
    <row r="15" spans="2:89" x14ac:dyDescent="0.3">
      <c r="C15" t="s">
        <v>341</v>
      </c>
      <c r="F15" s="283">
        <f t="shared" si="21"/>
        <v>0</v>
      </c>
      <c r="G15" s="283">
        <f t="shared" si="22"/>
        <v>0</v>
      </c>
      <c r="H15" s="283">
        <f t="shared" si="22"/>
        <v>0</v>
      </c>
      <c r="I15" s="283">
        <f t="shared" si="22"/>
        <v>0.04</v>
      </c>
      <c r="J15" s="283">
        <f t="shared" si="22"/>
        <v>2.9411764705882353E-2</v>
      </c>
      <c r="K15" s="511">
        <f t="shared" si="22"/>
        <v>0</v>
      </c>
      <c r="L15" s="303">
        <f t="shared" si="22"/>
        <v>3.125E-2</v>
      </c>
      <c r="M15" s="283">
        <f t="shared" si="22"/>
        <v>3.125E-2</v>
      </c>
      <c r="N15" s="283">
        <f t="shared" si="22"/>
        <v>3.125E-2</v>
      </c>
      <c r="O15" s="283">
        <f t="shared" si="22"/>
        <v>3.125E-2</v>
      </c>
      <c r="P15" s="283">
        <f t="shared" si="22"/>
        <v>3.125E-2</v>
      </c>
      <c r="Q15" s="283">
        <f t="shared" si="22"/>
        <v>3.125E-2</v>
      </c>
      <c r="R15" s="283">
        <f t="shared" si="22"/>
        <v>2.7027027027027029E-2</v>
      </c>
      <c r="S15" s="283">
        <f t="shared" si="22"/>
        <v>2.7027027027027029E-2</v>
      </c>
      <c r="T15" s="283">
        <f t="shared" si="22"/>
        <v>2.7027027027027029E-2</v>
      </c>
      <c r="U15" s="283">
        <f t="shared" si="22"/>
        <v>2.7027027027027029E-2</v>
      </c>
      <c r="V15" s="283">
        <f t="shared" si="22"/>
        <v>2.7027027027027029E-2</v>
      </c>
      <c r="W15" s="283">
        <f t="shared" si="22"/>
        <v>2.7027027027027029E-2</v>
      </c>
      <c r="X15" s="283">
        <f t="shared" si="22"/>
        <v>4.7619047619047616E-2</v>
      </c>
      <c r="Y15" s="283">
        <f t="shared" si="22"/>
        <v>4.7619047619047616E-2</v>
      </c>
      <c r="Z15" s="283">
        <f t="shared" si="22"/>
        <v>4.7619047619047616E-2</v>
      </c>
      <c r="AA15" s="283">
        <f t="shared" si="22"/>
        <v>4.7619047619047616E-2</v>
      </c>
      <c r="AB15" s="283">
        <f t="shared" si="22"/>
        <v>4.7619047619047616E-2</v>
      </c>
      <c r="AC15" s="283">
        <f t="shared" si="22"/>
        <v>4.7619047619047616E-2</v>
      </c>
      <c r="AD15" s="283">
        <f t="shared" si="22"/>
        <v>4.2553191489361701E-2</v>
      </c>
      <c r="AE15" s="283">
        <f t="shared" si="22"/>
        <v>4.2553191489361701E-2</v>
      </c>
      <c r="AF15" s="283">
        <f t="shared" si="22"/>
        <v>4.2553191489361701E-2</v>
      </c>
      <c r="AG15" s="283">
        <f t="shared" si="22"/>
        <v>4.2553191489361701E-2</v>
      </c>
      <c r="AH15" s="283">
        <f t="shared" si="22"/>
        <v>4.2553191489361701E-2</v>
      </c>
      <c r="AI15" s="283">
        <f t="shared" si="22"/>
        <v>4.2553191489361701E-2</v>
      </c>
      <c r="AJ15" s="283">
        <f t="shared" si="22"/>
        <v>3.8461538461538464E-2</v>
      </c>
      <c r="AK15" s="283">
        <f t="shared" si="22"/>
        <v>3.8461538461538464E-2</v>
      </c>
      <c r="AL15" s="283">
        <f t="shared" si="22"/>
        <v>3.8461538461538464E-2</v>
      </c>
      <c r="AM15" s="283">
        <f t="shared" si="22"/>
        <v>3.8461538461538464E-2</v>
      </c>
      <c r="AN15" s="283">
        <f t="shared" si="22"/>
        <v>3.8461538461538464E-2</v>
      </c>
      <c r="AO15" s="283">
        <f t="shared" si="22"/>
        <v>3.8461538461538464E-2</v>
      </c>
      <c r="AP15" s="283">
        <f t="shared" si="22"/>
        <v>3.5087719298245612E-2</v>
      </c>
      <c r="AQ15" s="283">
        <f t="shared" si="22"/>
        <v>3.5087719298245612E-2</v>
      </c>
      <c r="AR15" s="283">
        <f t="shared" si="22"/>
        <v>3.5087719298245612E-2</v>
      </c>
      <c r="AS15" s="283">
        <f t="shared" si="22"/>
        <v>3.5087719298245612E-2</v>
      </c>
      <c r="AT15" s="283">
        <f t="shared" si="22"/>
        <v>3.5087719298245612E-2</v>
      </c>
      <c r="AU15" s="283">
        <f t="shared" si="22"/>
        <v>3.5087719298245612E-2</v>
      </c>
      <c r="AV15" s="283">
        <f t="shared" si="22"/>
        <v>4.8387096774193547E-2</v>
      </c>
      <c r="AW15" s="283">
        <f t="shared" si="22"/>
        <v>4.8387096774193547E-2</v>
      </c>
      <c r="AX15" s="283">
        <f t="shared" si="22"/>
        <v>4.8387096774193547E-2</v>
      </c>
      <c r="AY15" s="283">
        <f t="shared" si="22"/>
        <v>4.8387096774193547E-2</v>
      </c>
      <c r="AZ15" s="283">
        <f t="shared" si="22"/>
        <v>4.8387096774193547E-2</v>
      </c>
      <c r="BA15" s="283">
        <f t="shared" si="22"/>
        <v>4.8387096774193547E-2</v>
      </c>
      <c r="BB15" s="283">
        <f t="shared" si="22"/>
        <v>4.4776119402985072E-2</v>
      </c>
      <c r="BC15" s="283">
        <f t="shared" si="22"/>
        <v>4.4776119402985072E-2</v>
      </c>
      <c r="BD15" s="283">
        <f t="shared" si="22"/>
        <v>4.4776119402985072E-2</v>
      </c>
      <c r="BE15" s="283">
        <f t="shared" si="22"/>
        <v>4.4776119402985072E-2</v>
      </c>
      <c r="BF15" s="283">
        <f t="shared" si="22"/>
        <v>4.4776119402985072E-2</v>
      </c>
      <c r="BG15" s="283">
        <f t="shared" si="22"/>
        <v>4.4776119402985072E-2</v>
      </c>
      <c r="BH15" s="283">
        <f t="shared" si="22"/>
        <v>4.1666666666666664E-2</v>
      </c>
      <c r="BI15" s="283">
        <f t="shared" si="22"/>
        <v>4.1666666666666664E-2</v>
      </c>
      <c r="BJ15" s="283">
        <f t="shared" si="22"/>
        <v>4.1666666666666664E-2</v>
      </c>
      <c r="BK15" s="283">
        <f t="shared" si="22"/>
        <v>4.1666666666666664E-2</v>
      </c>
      <c r="BL15" s="283">
        <f t="shared" si="22"/>
        <v>4.1666666666666664E-2</v>
      </c>
      <c r="BM15" s="283">
        <f t="shared" si="22"/>
        <v>4.1666666666666664E-2</v>
      </c>
      <c r="BN15" s="283">
        <f t="shared" si="22"/>
        <v>3.896103896103896E-2</v>
      </c>
      <c r="BO15" s="283">
        <f t="shared" si="22"/>
        <v>3.896103896103896E-2</v>
      </c>
      <c r="BP15" s="283">
        <f t="shared" si="22"/>
        <v>3.896103896103896E-2</v>
      </c>
      <c r="BQ15" s="283">
        <f t="shared" si="22"/>
        <v>3.896103896103896E-2</v>
      </c>
      <c r="BR15" s="283">
        <f t="shared" si="22"/>
        <v>3.896103896103896E-2</v>
      </c>
      <c r="BS15" s="283">
        <f t="shared" si="20"/>
        <v>3.896103896103896E-2</v>
      </c>
      <c r="BT15" s="283">
        <f t="shared" si="20"/>
        <v>4.878048780487805E-2</v>
      </c>
      <c r="BU15" s="283">
        <f t="shared" si="20"/>
        <v>4.878048780487805E-2</v>
      </c>
      <c r="BV15" s="283">
        <f t="shared" si="20"/>
        <v>4.878048780487805E-2</v>
      </c>
      <c r="BW15" s="283">
        <f t="shared" si="20"/>
        <v>4.878048780487805E-2</v>
      </c>
      <c r="BX15" s="283">
        <f t="shared" si="20"/>
        <v>4.878048780487805E-2</v>
      </c>
      <c r="BY15" s="283">
        <f t="shared" si="20"/>
        <v>4.878048780487805E-2</v>
      </c>
      <c r="BZ15" s="283">
        <f t="shared" si="20"/>
        <v>4.5977011494252873E-2</v>
      </c>
      <c r="CA15" s="283">
        <f t="shared" si="20"/>
        <v>4.5977011494252873E-2</v>
      </c>
      <c r="CB15" s="283">
        <f t="shared" si="20"/>
        <v>4.5977011494252873E-2</v>
      </c>
      <c r="CC15" s="283">
        <f t="shared" si="20"/>
        <v>4.5977011494252873E-2</v>
      </c>
      <c r="CD15" s="283">
        <f t="shared" si="20"/>
        <v>4.5977011494252873E-2</v>
      </c>
      <c r="CE15" s="283">
        <f t="shared" si="20"/>
        <v>4.5977011494252873E-2</v>
      </c>
      <c r="CF15" s="283">
        <f t="shared" si="20"/>
        <v>4.3478260869565216E-2</v>
      </c>
      <c r="CG15" s="283">
        <f t="shared" si="20"/>
        <v>4.3478260869565216E-2</v>
      </c>
      <c r="CH15" s="283">
        <f t="shared" si="20"/>
        <v>4.3478260869565216E-2</v>
      </c>
      <c r="CI15" s="283">
        <f t="shared" si="20"/>
        <v>4.3478260869565216E-2</v>
      </c>
      <c r="CJ15" s="283">
        <f t="shared" si="20"/>
        <v>4.3478260869565216E-2</v>
      </c>
      <c r="CK15" s="283">
        <f t="shared" si="20"/>
        <v>4.3478260869565216E-2</v>
      </c>
    </row>
    <row r="16" spans="2:89" x14ac:dyDescent="0.3">
      <c r="F16" s="279"/>
      <c r="G16" s="279"/>
      <c r="H16" s="279"/>
      <c r="I16" s="279"/>
      <c r="J16" s="279"/>
      <c r="K16" s="512"/>
      <c r="L16" s="304"/>
      <c r="M16" s="279"/>
      <c r="N16" s="279"/>
      <c r="O16" s="279"/>
      <c r="P16" s="279"/>
      <c r="Q16" s="279"/>
      <c r="R16" s="279"/>
      <c r="S16" s="279"/>
      <c r="T16" s="279"/>
      <c r="U16" s="279"/>
      <c r="V16" s="279"/>
      <c r="W16" s="279"/>
      <c r="X16" s="279"/>
      <c r="Y16" s="279"/>
      <c r="Z16" s="279"/>
      <c r="AA16" s="279"/>
      <c r="AB16" s="279"/>
      <c r="AC16" s="279"/>
      <c r="AD16" s="279"/>
      <c r="AE16" s="279"/>
      <c r="AF16" s="279"/>
      <c r="AG16" s="279"/>
      <c r="AH16" s="279"/>
      <c r="AI16" s="279"/>
      <c r="AJ16" s="279"/>
      <c r="AK16" s="279"/>
      <c r="AL16" s="279"/>
      <c r="AM16" s="279"/>
      <c r="AN16" s="279"/>
      <c r="AO16" s="279"/>
      <c r="AP16" s="279"/>
      <c r="AQ16" s="279"/>
      <c r="AR16" s="279"/>
      <c r="AS16" s="279"/>
      <c r="AT16" s="279"/>
      <c r="AU16" s="279"/>
      <c r="AV16" s="279"/>
      <c r="AW16" s="279"/>
      <c r="AX16" s="279"/>
      <c r="AY16" s="279"/>
      <c r="AZ16" s="279"/>
      <c r="BA16" s="279"/>
      <c r="BB16" s="279"/>
      <c r="BC16" s="279"/>
      <c r="BD16" s="279"/>
      <c r="BE16" s="279"/>
      <c r="BF16" s="279"/>
      <c r="BG16" s="279"/>
      <c r="BH16" s="279"/>
      <c r="BI16" s="279"/>
      <c r="BJ16" s="279"/>
      <c r="BK16" s="279"/>
      <c r="BL16" s="279"/>
      <c r="BM16" s="279"/>
      <c r="BN16" s="279"/>
      <c r="BO16" s="279"/>
      <c r="BP16" s="279"/>
      <c r="BQ16" s="279"/>
      <c r="BR16" s="279"/>
      <c r="BS16" s="279"/>
      <c r="BT16" s="279"/>
      <c r="BU16" s="279"/>
      <c r="BV16" s="279"/>
      <c r="BW16" s="279"/>
      <c r="BX16" s="279"/>
      <c r="BY16" s="279"/>
      <c r="BZ16" s="279"/>
      <c r="CA16" s="279"/>
      <c r="CB16" s="279"/>
      <c r="CC16" s="279"/>
      <c r="CD16" s="279"/>
      <c r="CE16" s="279"/>
      <c r="CF16" s="279"/>
      <c r="CG16" s="279"/>
      <c r="CH16" s="279"/>
      <c r="CI16" s="279"/>
      <c r="CJ16" s="279"/>
      <c r="CK16" s="279"/>
    </row>
    <row r="17" spans="3:89" x14ac:dyDescent="0.3">
      <c r="C17" s="263" t="s">
        <v>385</v>
      </c>
      <c r="F17" s="277">
        <v>0</v>
      </c>
      <c r="G17" s="277">
        <v>0</v>
      </c>
      <c r="H17" s="277">
        <v>0</v>
      </c>
      <c r="I17" s="277">
        <v>0</v>
      </c>
      <c r="J17" s="277">
        <v>1</v>
      </c>
      <c r="K17" s="509">
        <f t="shared" ref="K17:BU17" si="23">+IF(SUM(H17:J17)&lt;=0, K8, 0)</f>
        <v>0</v>
      </c>
      <c r="L17" s="301">
        <f t="shared" si="23"/>
        <v>0</v>
      </c>
      <c r="M17" s="285">
        <f t="shared" si="23"/>
        <v>0</v>
      </c>
      <c r="N17" s="285">
        <f t="shared" si="23"/>
        <v>1</v>
      </c>
      <c r="O17" s="285">
        <f t="shared" si="23"/>
        <v>0</v>
      </c>
      <c r="P17" s="285">
        <f t="shared" si="23"/>
        <v>0</v>
      </c>
      <c r="Q17" s="285">
        <f t="shared" si="23"/>
        <v>0</v>
      </c>
      <c r="R17" s="285">
        <f t="shared" si="23"/>
        <v>1</v>
      </c>
      <c r="S17" s="285">
        <f t="shared" si="23"/>
        <v>0</v>
      </c>
      <c r="T17" s="285">
        <f t="shared" si="23"/>
        <v>0</v>
      </c>
      <c r="U17" s="285">
        <f t="shared" si="23"/>
        <v>0</v>
      </c>
      <c r="V17" s="285">
        <f t="shared" si="23"/>
        <v>1</v>
      </c>
      <c r="W17" s="285">
        <f t="shared" si="23"/>
        <v>0</v>
      </c>
      <c r="X17" s="285">
        <f t="shared" si="23"/>
        <v>0</v>
      </c>
      <c r="Y17" s="285">
        <f t="shared" si="23"/>
        <v>0</v>
      </c>
      <c r="Z17" s="285">
        <f t="shared" si="23"/>
        <v>2</v>
      </c>
      <c r="AA17" s="285">
        <f t="shared" si="23"/>
        <v>0</v>
      </c>
      <c r="AB17" s="285">
        <f t="shared" si="23"/>
        <v>0</v>
      </c>
      <c r="AC17" s="285">
        <f t="shared" si="23"/>
        <v>0</v>
      </c>
      <c r="AD17" s="285">
        <f t="shared" si="23"/>
        <v>2</v>
      </c>
      <c r="AE17" s="285">
        <f t="shared" si="23"/>
        <v>0</v>
      </c>
      <c r="AF17" s="285">
        <f t="shared" si="23"/>
        <v>0</v>
      </c>
      <c r="AG17" s="285">
        <f t="shared" si="23"/>
        <v>0</v>
      </c>
      <c r="AH17" s="285">
        <f t="shared" si="23"/>
        <v>2</v>
      </c>
      <c r="AI17" s="285">
        <f t="shared" si="23"/>
        <v>0</v>
      </c>
      <c r="AJ17" s="285">
        <f t="shared" si="23"/>
        <v>0</v>
      </c>
      <c r="AK17" s="285">
        <f t="shared" si="23"/>
        <v>0</v>
      </c>
      <c r="AL17" s="285">
        <f t="shared" si="23"/>
        <v>2</v>
      </c>
      <c r="AM17" s="285">
        <f t="shared" si="23"/>
        <v>0</v>
      </c>
      <c r="AN17" s="285">
        <f t="shared" si="23"/>
        <v>0</v>
      </c>
      <c r="AO17" s="285">
        <f t="shared" si="23"/>
        <v>0</v>
      </c>
      <c r="AP17" s="285">
        <f t="shared" si="23"/>
        <v>2</v>
      </c>
      <c r="AQ17" s="285">
        <f t="shared" si="23"/>
        <v>0</v>
      </c>
      <c r="AR17" s="285">
        <f t="shared" si="23"/>
        <v>0</v>
      </c>
      <c r="AS17" s="285">
        <f t="shared" si="23"/>
        <v>0</v>
      </c>
      <c r="AT17" s="285">
        <f t="shared" si="23"/>
        <v>2</v>
      </c>
      <c r="AU17" s="285">
        <f t="shared" si="23"/>
        <v>0</v>
      </c>
      <c r="AV17" s="285">
        <f t="shared" si="23"/>
        <v>0</v>
      </c>
      <c r="AW17" s="285">
        <f t="shared" si="23"/>
        <v>0</v>
      </c>
      <c r="AX17" s="285">
        <f t="shared" si="23"/>
        <v>3</v>
      </c>
      <c r="AY17" s="285">
        <f t="shared" si="23"/>
        <v>0</v>
      </c>
      <c r="AZ17" s="285">
        <f t="shared" si="23"/>
        <v>0</v>
      </c>
      <c r="BA17" s="285">
        <f t="shared" si="23"/>
        <v>0</v>
      </c>
      <c r="BB17" s="285">
        <f t="shared" si="23"/>
        <v>3</v>
      </c>
      <c r="BC17" s="285">
        <f t="shared" si="23"/>
        <v>0</v>
      </c>
      <c r="BD17" s="285">
        <f t="shared" si="23"/>
        <v>0</v>
      </c>
      <c r="BE17" s="285">
        <f t="shared" si="23"/>
        <v>0</v>
      </c>
      <c r="BF17" s="285">
        <f t="shared" si="23"/>
        <v>3</v>
      </c>
      <c r="BG17" s="285">
        <f t="shared" si="23"/>
        <v>0</v>
      </c>
      <c r="BH17" s="285">
        <f t="shared" si="23"/>
        <v>0</v>
      </c>
      <c r="BI17" s="285">
        <f t="shared" si="23"/>
        <v>0</v>
      </c>
      <c r="BJ17" s="285">
        <f t="shared" si="23"/>
        <v>3</v>
      </c>
      <c r="BK17" s="285">
        <f t="shared" si="23"/>
        <v>0</v>
      </c>
      <c r="BL17" s="285">
        <f t="shared" si="23"/>
        <v>0</v>
      </c>
      <c r="BM17" s="285">
        <f t="shared" si="23"/>
        <v>0</v>
      </c>
      <c r="BN17" s="285">
        <f t="shared" si="23"/>
        <v>3</v>
      </c>
      <c r="BO17" s="285">
        <f t="shared" si="23"/>
        <v>0</v>
      </c>
      <c r="BP17" s="285">
        <f t="shared" si="23"/>
        <v>0</v>
      </c>
      <c r="BQ17" s="285">
        <f t="shared" si="23"/>
        <v>0</v>
      </c>
      <c r="BR17" s="285">
        <f t="shared" si="23"/>
        <v>3</v>
      </c>
      <c r="BS17" s="285">
        <f t="shared" si="23"/>
        <v>0</v>
      </c>
      <c r="BT17" s="285">
        <f t="shared" si="23"/>
        <v>0</v>
      </c>
      <c r="BU17" s="285">
        <f t="shared" si="23"/>
        <v>0</v>
      </c>
      <c r="BV17" s="285">
        <f t="shared" ref="BV17:CK17" si="24">+IF(SUM(BS17:BU17)&lt;=0, BV8, 0)</f>
        <v>4</v>
      </c>
      <c r="BW17" s="285">
        <f t="shared" si="24"/>
        <v>0</v>
      </c>
      <c r="BX17" s="285">
        <f t="shared" si="24"/>
        <v>0</v>
      </c>
      <c r="BY17" s="285">
        <f t="shared" si="24"/>
        <v>0</v>
      </c>
      <c r="BZ17" s="285">
        <f t="shared" si="24"/>
        <v>4</v>
      </c>
      <c r="CA17" s="285">
        <f t="shared" si="24"/>
        <v>0</v>
      </c>
      <c r="CB17" s="285">
        <f t="shared" si="24"/>
        <v>0</v>
      </c>
      <c r="CC17" s="285">
        <f t="shared" si="24"/>
        <v>0</v>
      </c>
      <c r="CD17" s="285">
        <f t="shared" si="24"/>
        <v>4</v>
      </c>
      <c r="CE17" s="285">
        <f t="shared" si="24"/>
        <v>0</v>
      </c>
      <c r="CF17" s="285">
        <f t="shared" si="24"/>
        <v>0</v>
      </c>
      <c r="CG17" s="285">
        <f t="shared" si="24"/>
        <v>0</v>
      </c>
      <c r="CH17" s="285">
        <f t="shared" si="24"/>
        <v>4</v>
      </c>
      <c r="CI17" s="285">
        <f t="shared" si="24"/>
        <v>0</v>
      </c>
      <c r="CJ17" s="285">
        <f t="shared" si="24"/>
        <v>0</v>
      </c>
      <c r="CK17" s="285">
        <f t="shared" si="24"/>
        <v>0</v>
      </c>
    </row>
    <row r="18" spans="3:89" x14ac:dyDescent="0.3">
      <c r="C18" s="267" t="s">
        <v>229</v>
      </c>
      <c r="F18" s="277">
        <v>0</v>
      </c>
      <c r="G18" s="277">
        <v>0</v>
      </c>
      <c r="H18" s="277">
        <v>0</v>
      </c>
      <c r="I18" s="277">
        <v>0</v>
      </c>
      <c r="J18" s="277">
        <v>0</v>
      </c>
      <c r="K18" s="509">
        <f t="shared" ref="K18:AN18" si="25">+IF(SUM(J18:J18)&lt;=0, K8-K17, 0)</f>
        <v>0</v>
      </c>
      <c r="L18" s="301">
        <f t="shared" si="25"/>
        <v>1</v>
      </c>
      <c r="M18" s="285">
        <f t="shared" si="25"/>
        <v>0</v>
      </c>
      <c r="N18" s="285">
        <f t="shared" si="25"/>
        <v>0</v>
      </c>
      <c r="O18" s="285">
        <f t="shared" si="25"/>
        <v>1</v>
      </c>
      <c r="P18" s="285">
        <f t="shared" si="25"/>
        <v>0</v>
      </c>
      <c r="Q18" s="285">
        <f t="shared" si="25"/>
        <v>1</v>
      </c>
      <c r="R18" s="285">
        <f t="shared" si="25"/>
        <v>0</v>
      </c>
      <c r="S18" s="285">
        <f t="shared" si="25"/>
        <v>1</v>
      </c>
      <c r="T18" s="285">
        <f t="shared" si="25"/>
        <v>0</v>
      </c>
      <c r="U18" s="285">
        <f t="shared" si="25"/>
        <v>1</v>
      </c>
      <c r="V18" s="285">
        <f t="shared" si="25"/>
        <v>0</v>
      </c>
      <c r="W18" s="285">
        <f t="shared" si="25"/>
        <v>1</v>
      </c>
      <c r="X18" s="285">
        <f t="shared" si="25"/>
        <v>0</v>
      </c>
      <c r="Y18" s="285">
        <f t="shared" si="25"/>
        <v>2</v>
      </c>
      <c r="Z18" s="285">
        <f t="shared" si="25"/>
        <v>0</v>
      </c>
      <c r="AA18" s="285">
        <f t="shared" si="25"/>
        <v>2</v>
      </c>
      <c r="AB18" s="285">
        <f t="shared" si="25"/>
        <v>0</v>
      </c>
      <c r="AC18" s="285">
        <f t="shared" si="25"/>
        <v>2</v>
      </c>
      <c r="AD18" s="285">
        <f t="shared" si="25"/>
        <v>0</v>
      </c>
      <c r="AE18" s="285">
        <f t="shared" si="25"/>
        <v>2</v>
      </c>
      <c r="AF18" s="285">
        <f t="shared" si="25"/>
        <v>0</v>
      </c>
      <c r="AG18" s="285">
        <f t="shared" si="25"/>
        <v>2</v>
      </c>
      <c r="AH18" s="285">
        <f t="shared" si="25"/>
        <v>0</v>
      </c>
      <c r="AI18" s="285">
        <f t="shared" si="25"/>
        <v>2</v>
      </c>
      <c r="AJ18" s="285">
        <f t="shared" si="25"/>
        <v>0</v>
      </c>
      <c r="AK18" s="285">
        <f t="shared" si="25"/>
        <v>2</v>
      </c>
      <c r="AL18" s="285">
        <f t="shared" si="25"/>
        <v>0</v>
      </c>
      <c r="AM18" s="285">
        <f t="shared" si="25"/>
        <v>2</v>
      </c>
      <c r="AN18" s="285">
        <f t="shared" si="25"/>
        <v>0</v>
      </c>
      <c r="AO18" s="285">
        <f t="shared" ref="AO18:BT18" si="26">+IF(SUM(AN18:AN18)&lt;=0, AO8-AO17, 0)</f>
        <v>2</v>
      </c>
      <c r="AP18" s="285">
        <f t="shared" si="26"/>
        <v>0</v>
      </c>
      <c r="AQ18" s="285">
        <f t="shared" si="26"/>
        <v>2</v>
      </c>
      <c r="AR18" s="285">
        <f t="shared" si="26"/>
        <v>0</v>
      </c>
      <c r="AS18" s="285">
        <f t="shared" si="26"/>
        <v>2</v>
      </c>
      <c r="AT18" s="285">
        <f t="shared" si="26"/>
        <v>0</v>
      </c>
      <c r="AU18" s="285">
        <f t="shared" si="26"/>
        <v>2</v>
      </c>
      <c r="AV18" s="285">
        <f t="shared" si="26"/>
        <v>0</v>
      </c>
      <c r="AW18" s="285">
        <f t="shared" si="26"/>
        <v>3</v>
      </c>
      <c r="AX18" s="285">
        <f t="shared" si="26"/>
        <v>0</v>
      </c>
      <c r="AY18" s="285">
        <f t="shared" si="26"/>
        <v>3</v>
      </c>
      <c r="AZ18" s="285">
        <f t="shared" si="26"/>
        <v>0</v>
      </c>
      <c r="BA18" s="285">
        <f t="shared" si="26"/>
        <v>3</v>
      </c>
      <c r="BB18" s="285">
        <f t="shared" si="26"/>
        <v>0</v>
      </c>
      <c r="BC18" s="285">
        <f t="shared" si="26"/>
        <v>3</v>
      </c>
      <c r="BD18" s="285">
        <f t="shared" si="26"/>
        <v>0</v>
      </c>
      <c r="BE18" s="285">
        <f t="shared" si="26"/>
        <v>3</v>
      </c>
      <c r="BF18" s="285">
        <f t="shared" si="26"/>
        <v>0</v>
      </c>
      <c r="BG18" s="285">
        <f t="shared" si="26"/>
        <v>3</v>
      </c>
      <c r="BH18" s="285">
        <f t="shared" si="26"/>
        <v>0</v>
      </c>
      <c r="BI18" s="285">
        <f t="shared" si="26"/>
        <v>3</v>
      </c>
      <c r="BJ18" s="285">
        <f t="shared" si="26"/>
        <v>0</v>
      </c>
      <c r="BK18" s="285">
        <f t="shared" si="26"/>
        <v>3</v>
      </c>
      <c r="BL18" s="285">
        <f t="shared" si="26"/>
        <v>0</v>
      </c>
      <c r="BM18" s="285">
        <f t="shared" si="26"/>
        <v>3</v>
      </c>
      <c r="BN18" s="285">
        <f t="shared" si="26"/>
        <v>0</v>
      </c>
      <c r="BO18" s="285">
        <f t="shared" si="26"/>
        <v>3</v>
      </c>
      <c r="BP18" s="285">
        <f t="shared" si="26"/>
        <v>0</v>
      </c>
      <c r="BQ18" s="285">
        <f t="shared" si="26"/>
        <v>3</v>
      </c>
      <c r="BR18" s="285">
        <f t="shared" si="26"/>
        <v>0</v>
      </c>
      <c r="BS18" s="285">
        <f t="shared" si="26"/>
        <v>3</v>
      </c>
      <c r="BT18" s="285">
        <f t="shared" si="26"/>
        <v>0</v>
      </c>
      <c r="BU18" s="285">
        <f t="shared" ref="BU18:CK18" si="27">+IF(SUM(BT18:BT18)&lt;=0, BU8-BU17, 0)</f>
        <v>4</v>
      </c>
      <c r="BV18" s="285">
        <f t="shared" si="27"/>
        <v>0</v>
      </c>
      <c r="BW18" s="285">
        <f t="shared" si="27"/>
        <v>4</v>
      </c>
      <c r="BX18" s="285">
        <f t="shared" si="27"/>
        <v>0</v>
      </c>
      <c r="BY18" s="285">
        <f t="shared" si="27"/>
        <v>4</v>
      </c>
      <c r="BZ18" s="285">
        <f t="shared" si="27"/>
        <v>0</v>
      </c>
      <c r="CA18" s="285">
        <f t="shared" si="27"/>
        <v>4</v>
      </c>
      <c r="CB18" s="285">
        <f t="shared" si="27"/>
        <v>0</v>
      </c>
      <c r="CC18" s="285">
        <f t="shared" si="27"/>
        <v>4</v>
      </c>
      <c r="CD18" s="285">
        <f t="shared" si="27"/>
        <v>0</v>
      </c>
      <c r="CE18" s="285">
        <f t="shared" si="27"/>
        <v>4</v>
      </c>
      <c r="CF18" s="285">
        <f t="shared" si="27"/>
        <v>0</v>
      </c>
      <c r="CG18" s="285">
        <f t="shared" si="27"/>
        <v>4</v>
      </c>
      <c r="CH18" s="285">
        <f t="shared" si="27"/>
        <v>0</v>
      </c>
      <c r="CI18" s="285">
        <f t="shared" si="27"/>
        <v>4</v>
      </c>
      <c r="CJ18" s="285">
        <f t="shared" si="27"/>
        <v>0</v>
      </c>
      <c r="CK18" s="285">
        <f t="shared" si="27"/>
        <v>4</v>
      </c>
    </row>
    <row r="19" spans="3:89" x14ac:dyDescent="0.3">
      <c r="C19" s="267" t="s">
        <v>230</v>
      </c>
      <c r="F19" s="277">
        <v>0</v>
      </c>
      <c r="G19" s="277">
        <v>0</v>
      </c>
      <c r="H19" s="277">
        <v>0</v>
      </c>
      <c r="I19" s="277">
        <v>0</v>
      </c>
      <c r="J19" s="277">
        <v>0</v>
      </c>
      <c r="K19" s="509">
        <f t="shared" ref="K19:AN19" si="28">+IF(SUM(I19:J19)&lt;=0, K8-SUM(K17:K18), 0)</f>
        <v>0</v>
      </c>
      <c r="L19" s="301">
        <f t="shared" si="28"/>
        <v>0</v>
      </c>
      <c r="M19" s="285">
        <f t="shared" si="28"/>
        <v>1</v>
      </c>
      <c r="N19" s="285">
        <f t="shared" si="28"/>
        <v>0</v>
      </c>
      <c r="O19" s="285">
        <f t="shared" si="28"/>
        <v>0</v>
      </c>
      <c r="P19" s="285">
        <f t="shared" si="28"/>
        <v>1</v>
      </c>
      <c r="Q19" s="285">
        <f t="shared" si="28"/>
        <v>0</v>
      </c>
      <c r="R19" s="285">
        <f t="shared" si="28"/>
        <v>0</v>
      </c>
      <c r="S19" s="285">
        <f t="shared" si="28"/>
        <v>0</v>
      </c>
      <c r="T19" s="285">
        <f t="shared" si="28"/>
        <v>1</v>
      </c>
      <c r="U19" s="285">
        <f t="shared" si="28"/>
        <v>0</v>
      </c>
      <c r="V19" s="285">
        <f t="shared" si="28"/>
        <v>0</v>
      </c>
      <c r="W19" s="285">
        <f t="shared" si="28"/>
        <v>0</v>
      </c>
      <c r="X19" s="285">
        <f t="shared" si="28"/>
        <v>2</v>
      </c>
      <c r="Y19" s="285">
        <f t="shared" si="28"/>
        <v>0</v>
      </c>
      <c r="Z19" s="285">
        <f t="shared" si="28"/>
        <v>0</v>
      </c>
      <c r="AA19" s="285">
        <f t="shared" si="28"/>
        <v>0</v>
      </c>
      <c r="AB19" s="285">
        <f t="shared" si="28"/>
        <v>2</v>
      </c>
      <c r="AC19" s="285">
        <f t="shared" si="28"/>
        <v>0</v>
      </c>
      <c r="AD19" s="285">
        <f t="shared" si="28"/>
        <v>0</v>
      </c>
      <c r="AE19" s="285">
        <f t="shared" si="28"/>
        <v>0</v>
      </c>
      <c r="AF19" s="285">
        <f t="shared" si="28"/>
        <v>2</v>
      </c>
      <c r="AG19" s="285">
        <f t="shared" si="28"/>
        <v>0</v>
      </c>
      <c r="AH19" s="285">
        <f t="shared" si="28"/>
        <v>0</v>
      </c>
      <c r="AI19" s="285">
        <f t="shared" si="28"/>
        <v>0</v>
      </c>
      <c r="AJ19" s="285">
        <f t="shared" si="28"/>
        <v>2</v>
      </c>
      <c r="AK19" s="285">
        <f t="shared" si="28"/>
        <v>0</v>
      </c>
      <c r="AL19" s="285">
        <f t="shared" si="28"/>
        <v>0</v>
      </c>
      <c r="AM19" s="285">
        <f t="shared" si="28"/>
        <v>0</v>
      </c>
      <c r="AN19" s="285">
        <f t="shared" si="28"/>
        <v>2</v>
      </c>
      <c r="AO19" s="285">
        <f t="shared" ref="AO19:BT19" si="29">+IF(SUM(AM19:AN19)&lt;=0, AO8-SUM(AO17:AO18), 0)</f>
        <v>0</v>
      </c>
      <c r="AP19" s="285">
        <f t="shared" si="29"/>
        <v>0</v>
      </c>
      <c r="AQ19" s="285">
        <f t="shared" si="29"/>
        <v>0</v>
      </c>
      <c r="AR19" s="285">
        <f t="shared" si="29"/>
        <v>2</v>
      </c>
      <c r="AS19" s="285">
        <f t="shared" si="29"/>
        <v>0</v>
      </c>
      <c r="AT19" s="285">
        <f t="shared" si="29"/>
        <v>0</v>
      </c>
      <c r="AU19" s="285">
        <f t="shared" si="29"/>
        <v>0</v>
      </c>
      <c r="AV19" s="285">
        <f t="shared" si="29"/>
        <v>3</v>
      </c>
      <c r="AW19" s="285">
        <f t="shared" si="29"/>
        <v>0</v>
      </c>
      <c r="AX19" s="285">
        <f t="shared" si="29"/>
        <v>0</v>
      </c>
      <c r="AY19" s="285">
        <f t="shared" si="29"/>
        <v>0</v>
      </c>
      <c r="AZ19" s="285">
        <f t="shared" si="29"/>
        <v>3</v>
      </c>
      <c r="BA19" s="285">
        <f t="shared" si="29"/>
        <v>0</v>
      </c>
      <c r="BB19" s="285">
        <f t="shared" si="29"/>
        <v>0</v>
      </c>
      <c r="BC19" s="285">
        <f t="shared" si="29"/>
        <v>0</v>
      </c>
      <c r="BD19" s="285">
        <f t="shared" si="29"/>
        <v>3</v>
      </c>
      <c r="BE19" s="285">
        <f t="shared" si="29"/>
        <v>0</v>
      </c>
      <c r="BF19" s="285">
        <f t="shared" si="29"/>
        <v>0</v>
      </c>
      <c r="BG19" s="285">
        <f t="shared" si="29"/>
        <v>0</v>
      </c>
      <c r="BH19" s="285">
        <f t="shared" si="29"/>
        <v>3</v>
      </c>
      <c r="BI19" s="285">
        <f t="shared" si="29"/>
        <v>0</v>
      </c>
      <c r="BJ19" s="285">
        <f t="shared" si="29"/>
        <v>0</v>
      </c>
      <c r="BK19" s="285">
        <f t="shared" si="29"/>
        <v>0</v>
      </c>
      <c r="BL19" s="285">
        <f t="shared" si="29"/>
        <v>3</v>
      </c>
      <c r="BM19" s="285">
        <f t="shared" si="29"/>
        <v>0</v>
      </c>
      <c r="BN19" s="285">
        <f t="shared" si="29"/>
        <v>0</v>
      </c>
      <c r="BO19" s="285">
        <f t="shared" si="29"/>
        <v>0</v>
      </c>
      <c r="BP19" s="285">
        <f t="shared" si="29"/>
        <v>3</v>
      </c>
      <c r="BQ19" s="285">
        <f t="shared" si="29"/>
        <v>0</v>
      </c>
      <c r="BR19" s="285">
        <f t="shared" si="29"/>
        <v>0</v>
      </c>
      <c r="BS19" s="285">
        <f t="shared" si="29"/>
        <v>0</v>
      </c>
      <c r="BT19" s="285">
        <f t="shared" si="29"/>
        <v>4</v>
      </c>
      <c r="BU19" s="285">
        <f t="shared" ref="BU19:CK19" si="30">+IF(SUM(BS19:BT19)&lt;=0, BU8-SUM(BU17:BU18), 0)</f>
        <v>0</v>
      </c>
      <c r="BV19" s="285">
        <f t="shared" si="30"/>
        <v>0</v>
      </c>
      <c r="BW19" s="285">
        <f t="shared" si="30"/>
        <v>0</v>
      </c>
      <c r="BX19" s="285">
        <f t="shared" si="30"/>
        <v>4</v>
      </c>
      <c r="BY19" s="285">
        <f t="shared" si="30"/>
        <v>0</v>
      </c>
      <c r="BZ19" s="285">
        <f t="shared" si="30"/>
        <v>0</v>
      </c>
      <c r="CA19" s="285">
        <f t="shared" si="30"/>
        <v>0</v>
      </c>
      <c r="CB19" s="285">
        <f t="shared" si="30"/>
        <v>4</v>
      </c>
      <c r="CC19" s="285">
        <f t="shared" si="30"/>
        <v>0</v>
      </c>
      <c r="CD19" s="285">
        <f t="shared" si="30"/>
        <v>0</v>
      </c>
      <c r="CE19" s="285">
        <f t="shared" si="30"/>
        <v>0</v>
      </c>
      <c r="CF19" s="285">
        <f t="shared" si="30"/>
        <v>4</v>
      </c>
      <c r="CG19" s="285">
        <f t="shared" si="30"/>
        <v>0</v>
      </c>
      <c r="CH19" s="285">
        <f t="shared" si="30"/>
        <v>0</v>
      </c>
      <c r="CI19" s="285">
        <f t="shared" si="30"/>
        <v>0</v>
      </c>
      <c r="CJ19" s="285">
        <f t="shared" si="30"/>
        <v>4</v>
      </c>
      <c r="CK19" s="285">
        <f t="shared" si="30"/>
        <v>0</v>
      </c>
    </row>
    <row r="20" spans="3:89" x14ac:dyDescent="0.3">
      <c r="C20" s="267" t="s">
        <v>233</v>
      </c>
      <c r="F20" s="277">
        <v>0</v>
      </c>
      <c r="G20" s="277">
        <v>0</v>
      </c>
      <c r="H20" s="462">
        <v>0</v>
      </c>
      <c r="I20" s="462">
        <v>1</v>
      </c>
      <c r="J20" s="462">
        <f t="shared" ref="J20:AN20" si="31">+IF(SUM(H20:I20)&lt;=0, J8-SUM(J17:J19), 0)</f>
        <v>0</v>
      </c>
      <c r="K20" s="513">
        <f t="shared" si="31"/>
        <v>0</v>
      </c>
      <c r="L20" s="461">
        <f t="shared" si="31"/>
        <v>0</v>
      </c>
      <c r="M20" s="286">
        <f t="shared" si="31"/>
        <v>0</v>
      </c>
      <c r="N20" s="286">
        <f t="shared" si="31"/>
        <v>0</v>
      </c>
      <c r="O20" s="286">
        <f t="shared" si="31"/>
        <v>0</v>
      </c>
      <c r="P20" s="286">
        <f t="shared" si="31"/>
        <v>0</v>
      </c>
      <c r="Q20" s="286">
        <f t="shared" si="31"/>
        <v>0</v>
      </c>
      <c r="R20" s="286">
        <f t="shared" si="31"/>
        <v>0</v>
      </c>
      <c r="S20" s="286">
        <f t="shared" si="31"/>
        <v>0</v>
      </c>
      <c r="T20" s="286">
        <f t="shared" si="31"/>
        <v>0</v>
      </c>
      <c r="U20" s="286">
        <f t="shared" si="31"/>
        <v>0</v>
      </c>
      <c r="V20" s="286">
        <f t="shared" si="31"/>
        <v>0</v>
      </c>
      <c r="W20" s="286">
        <f t="shared" si="31"/>
        <v>0</v>
      </c>
      <c r="X20" s="286">
        <f t="shared" si="31"/>
        <v>0</v>
      </c>
      <c r="Y20" s="286">
        <f t="shared" si="31"/>
        <v>0</v>
      </c>
      <c r="Z20" s="286">
        <f t="shared" si="31"/>
        <v>0</v>
      </c>
      <c r="AA20" s="286">
        <f t="shared" si="31"/>
        <v>0</v>
      </c>
      <c r="AB20" s="286">
        <f t="shared" si="31"/>
        <v>0</v>
      </c>
      <c r="AC20" s="286">
        <f t="shared" si="31"/>
        <v>0</v>
      </c>
      <c r="AD20" s="286">
        <f t="shared" si="31"/>
        <v>0</v>
      </c>
      <c r="AE20" s="286">
        <f t="shared" si="31"/>
        <v>0</v>
      </c>
      <c r="AF20" s="286">
        <f t="shared" si="31"/>
        <v>0</v>
      </c>
      <c r="AG20" s="286">
        <f t="shared" si="31"/>
        <v>0</v>
      </c>
      <c r="AH20" s="286">
        <f t="shared" si="31"/>
        <v>0</v>
      </c>
      <c r="AI20" s="286">
        <f t="shared" si="31"/>
        <v>0</v>
      </c>
      <c r="AJ20" s="286">
        <f t="shared" si="31"/>
        <v>0</v>
      </c>
      <c r="AK20" s="286">
        <f t="shared" si="31"/>
        <v>0</v>
      </c>
      <c r="AL20" s="286">
        <f t="shared" si="31"/>
        <v>0</v>
      </c>
      <c r="AM20" s="286">
        <f t="shared" si="31"/>
        <v>0</v>
      </c>
      <c r="AN20" s="286">
        <f t="shared" si="31"/>
        <v>0</v>
      </c>
      <c r="AO20" s="286">
        <f t="shared" ref="AO20:BT20" si="32">+IF(SUM(AM20:AN20)&lt;=0, AO8-SUM(AO17:AO19), 0)</f>
        <v>0</v>
      </c>
      <c r="AP20" s="286">
        <f t="shared" si="32"/>
        <v>0</v>
      </c>
      <c r="AQ20" s="286">
        <f t="shared" si="32"/>
        <v>0</v>
      </c>
      <c r="AR20" s="286">
        <f t="shared" si="32"/>
        <v>0</v>
      </c>
      <c r="AS20" s="286">
        <f t="shared" si="32"/>
        <v>0</v>
      </c>
      <c r="AT20" s="286">
        <f t="shared" si="32"/>
        <v>0</v>
      </c>
      <c r="AU20" s="286">
        <f t="shared" si="32"/>
        <v>0</v>
      </c>
      <c r="AV20" s="286">
        <f t="shared" si="32"/>
        <v>0</v>
      </c>
      <c r="AW20" s="286">
        <f t="shared" si="32"/>
        <v>0</v>
      </c>
      <c r="AX20" s="286">
        <f t="shared" si="32"/>
        <v>0</v>
      </c>
      <c r="AY20" s="286">
        <f t="shared" si="32"/>
        <v>0</v>
      </c>
      <c r="AZ20" s="286">
        <f t="shared" si="32"/>
        <v>0</v>
      </c>
      <c r="BA20" s="286">
        <f t="shared" si="32"/>
        <v>0</v>
      </c>
      <c r="BB20" s="286">
        <f t="shared" si="32"/>
        <v>0</v>
      </c>
      <c r="BC20" s="286">
        <f t="shared" si="32"/>
        <v>0</v>
      </c>
      <c r="BD20" s="286">
        <f t="shared" si="32"/>
        <v>0</v>
      </c>
      <c r="BE20" s="286">
        <f t="shared" si="32"/>
        <v>0</v>
      </c>
      <c r="BF20" s="286">
        <f t="shared" si="32"/>
        <v>0</v>
      </c>
      <c r="BG20" s="286">
        <f t="shared" si="32"/>
        <v>0</v>
      </c>
      <c r="BH20" s="286">
        <f t="shared" si="32"/>
        <v>0</v>
      </c>
      <c r="BI20" s="286">
        <f t="shared" si="32"/>
        <v>0</v>
      </c>
      <c r="BJ20" s="286">
        <f t="shared" si="32"/>
        <v>0</v>
      </c>
      <c r="BK20" s="286">
        <f t="shared" si="32"/>
        <v>0</v>
      </c>
      <c r="BL20" s="286">
        <f t="shared" si="32"/>
        <v>0</v>
      </c>
      <c r="BM20" s="286">
        <f t="shared" si="32"/>
        <v>0</v>
      </c>
      <c r="BN20" s="286">
        <f t="shared" si="32"/>
        <v>0</v>
      </c>
      <c r="BO20" s="286">
        <f t="shared" si="32"/>
        <v>0</v>
      </c>
      <c r="BP20" s="286">
        <f t="shared" si="32"/>
        <v>0</v>
      </c>
      <c r="BQ20" s="286">
        <f t="shared" si="32"/>
        <v>0</v>
      </c>
      <c r="BR20" s="286">
        <f t="shared" si="32"/>
        <v>0</v>
      </c>
      <c r="BS20" s="286">
        <f t="shared" si="32"/>
        <v>0</v>
      </c>
      <c r="BT20" s="286">
        <f t="shared" si="32"/>
        <v>0</v>
      </c>
      <c r="BU20" s="286">
        <f t="shared" ref="BU20:CK20" si="33">+IF(SUM(BS20:BT20)&lt;=0, BU8-SUM(BU17:BU19), 0)</f>
        <v>0</v>
      </c>
      <c r="BV20" s="286">
        <f t="shared" si="33"/>
        <v>0</v>
      </c>
      <c r="BW20" s="286">
        <f t="shared" si="33"/>
        <v>0</v>
      </c>
      <c r="BX20" s="286">
        <f t="shared" si="33"/>
        <v>0</v>
      </c>
      <c r="BY20" s="286">
        <f t="shared" si="33"/>
        <v>0</v>
      </c>
      <c r="BZ20" s="286">
        <f t="shared" si="33"/>
        <v>0</v>
      </c>
      <c r="CA20" s="286">
        <f t="shared" si="33"/>
        <v>0</v>
      </c>
      <c r="CB20" s="286">
        <f t="shared" si="33"/>
        <v>0</v>
      </c>
      <c r="CC20" s="286">
        <f t="shared" si="33"/>
        <v>0</v>
      </c>
      <c r="CD20" s="286">
        <f t="shared" si="33"/>
        <v>0</v>
      </c>
      <c r="CE20" s="286">
        <f t="shared" si="33"/>
        <v>0</v>
      </c>
      <c r="CF20" s="286">
        <f t="shared" si="33"/>
        <v>0</v>
      </c>
      <c r="CG20" s="286">
        <f t="shared" si="33"/>
        <v>0</v>
      </c>
      <c r="CH20" s="286">
        <f t="shared" si="33"/>
        <v>0</v>
      </c>
      <c r="CI20" s="286">
        <f t="shared" si="33"/>
        <v>0</v>
      </c>
      <c r="CJ20" s="286">
        <f t="shared" si="33"/>
        <v>0</v>
      </c>
      <c r="CK20" s="286">
        <f t="shared" si="33"/>
        <v>0</v>
      </c>
    </row>
    <row r="21" spans="3:89" x14ac:dyDescent="0.3">
      <c r="C21" s="265" t="s">
        <v>232</v>
      </c>
      <c r="F21" s="277">
        <v>0</v>
      </c>
      <c r="G21" s="277">
        <v>0</v>
      </c>
      <c r="H21" s="462">
        <v>0</v>
      </c>
      <c r="I21" s="462">
        <v>0</v>
      </c>
      <c r="J21" s="462">
        <v>0</v>
      </c>
      <c r="K21" s="513">
        <f t="shared" ref="K21:BT21" si="34">+IF(SUM(I21:J21)&lt;=0, K8-SUM(K17:K20), 0)</f>
        <v>0</v>
      </c>
      <c r="L21" s="461">
        <f t="shared" si="34"/>
        <v>0</v>
      </c>
      <c r="M21" s="286">
        <f t="shared" si="34"/>
        <v>0</v>
      </c>
      <c r="N21" s="286">
        <f t="shared" si="34"/>
        <v>0</v>
      </c>
      <c r="O21" s="286">
        <f t="shared" si="34"/>
        <v>0</v>
      </c>
      <c r="P21" s="286">
        <f t="shared" si="34"/>
        <v>0</v>
      </c>
      <c r="Q21" s="286">
        <f t="shared" si="34"/>
        <v>0</v>
      </c>
      <c r="R21" s="286">
        <f t="shared" si="34"/>
        <v>0</v>
      </c>
      <c r="S21" s="286">
        <f t="shared" si="34"/>
        <v>0</v>
      </c>
      <c r="T21" s="286">
        <f t="shared" si="34"/>
        <v>0</v>
      </c>
      <c r="U21" s="286">
        <f t="shared" si="34"/>
        <v>0</v>
      </c>
      <c r="V21" s="286">
        <f t="shared" si="34"/>
        <v>0</v>
      </c>
      <c r="W21" s="286">
        <f t="shared" si="34"/>
        <v>0</v>
      </c>
      <c r="X21" s="286">
        <f t="shared" si="34"/>
        <v>0</v>
      </c>
      <c r="Y21" s="286">
        <f t="shared" si="34"/>
        <v>0</v>
      </c>
      <c r="Z21" s="286">
        <f t="shared" si="34"/>
        <v>0</v>
      </c>
      <c r="AA21" s="286">
        <f t="shared" si="34"/>
        <v>0</v>
      </c>
      <c r="AB21" s="286">
        <f t="shared" si="34"/>
        <v>0</v>
      </c>
      <c r="AC21" s="286">
        <f t="shared" si="34"/>
        <v>0</v>
      </c>
      <c r="AD21" s="286">
        <f t="shared" si="34"/>
        <v>0</v>
      </c>
      <c r="AE21" s="286">
        <f t="shared" si="34"/>
        <v>0</v>
      </c>
      <c r="AF21" s="286">
        <f t="shared" si="34"/>
        <v>0</v>
      </c>
      <c r="AG21" s="286">
        <f t="shared" si="34"/>
        <v>0</v>
      </c>
      <c r="AH21" s="286">
        <f t="shared" si="34"/>
        <v>0</v>
      </c>
      <c r="AI21" s="286">
        <f t="shared" si="34"/>
        <v>0</v>
      </c>
      <c r="AJ21" s="286">
        <f t="shared" si="34"/>
        <v>0</v>
      </c>
      <c r="AK21" s="286">
        <f t="shared" si="34"/>
        <v>0</v>
      </c>
      <c r="AL21" s="286">
        <f t="shared" si="34"/>
        <v>0</v>
      </c>
      <c r="AM21" s="286">
        <f t="shared" si="34"/>
        <v>0</v>
      </c>
      <c r="AN21" s="286">
        <f t="shared" si="34"/>
        <v>0</v>
      </c>
      <c r="AO21" s="286">
        <f t="shared" si="34"/>
        <v>0</v>
      </c>
      <c r="AP21" s="286">
        <f t="shared" si="34"/>
        <v>0</v>
      </c>
      <c r="AQ21" s="286">
        <f t="shared" si="34"/>
        <v>0</v>
      </c>
      <c r="AR21" s="286">
        <f t="shared" si="34"/>
        <v>0</v>
      </c>
      <c r="AS21" s="286">
        <f t="shared" si="34"/>
        <v>0</v>
      </c>
      <c r="AT21" s="286">
        <f t="shared" si="34"/>
        <v>0</v>
      </c>
      <c r="AU21" s="286">
        <f t="shared" si="34"/>
        <v>0</v>
      </c>
      <c r="AV21" s="286">
        <f t="shared" si="34"/>
        <v>0</v>
      </c>
      <c r="AW21" s="286">
        <f t="shared" si="34"/>
        <v>0</v>
      </c>
      <c r="AX21" s="286">
        <f t="shared" si="34"/>
        <v>0</v>
      </c>
      <c r="AY21" s="286">
        <f t="shared" si="34"/>
        <v>0</v>
      </c>
      <c r="AZ21" s="286">
        <f t="shared" si="34"/>
        <v>0</v>
      </c>
      <c r="BA21" s="286">
        <f t="shared" si="34"/>
        <v>0</v>
      </c>
      <c r="BB21" s="286">
        <f t="shared" si="34"/>
        <v>0</v>
      </c>
      <c r="BC21" s="286">
        <f t="shared" si="34"/>
        <v>0</v>
      </c>
      <c r="BD21" s="286">
        <f t="shared" si="34"/>
        <v>0</v>
      </c>
      <c r="BE21" s="286">
        <f t="shared" si="34"/>
        <v>0</v>
      </c>
      <c r="BF21" s="286">
        <f t="shared" si="34"/>
        <v>0</v>
      </c>
      <c r="BG21" s="286">
        <f t="shared" si="34"/>
        <v>0</v>
      </c>
      <c r="BH21" s="286">
        <f t="shared" si="34"/>
        <v>0</v>
      </c>
      <c r="BI21" s="286">
        <f t="shared" si="34"/>
        <v>0</v>
      </c>
      <c r="BJ21" s="286">
        <f t="shared" si="34"/>
        <v>0</v>
      </c>
      <c r="BK21" s="286">
        <f t="shared" si="34"/>
        <v>0</v>
      </c>
      <c r="BL21" s="286">
        <f t="shared" si="34"/>
        <v>0</v>
      </c>
      <c r="BM21" s="286">
        <f t="shared" si="34"/>
        <v>0</v>
      </c>
      <c r="BN21" s="286">
        <f t="shared" si="34"/>
        <v>0</v>
      </c>
      <c r="BO21" s="286">
        <f t="shared" si="34"/>
        <v>0</v>
      </c>
      <c r="BP21" s="286">
        <f t="shared" si="34"/>
        <v>0</v>
      </c>
      <c r="BQ21" s="286">
        <f t="shared" si="34"/>
        <v>0</v>
      </c>
      <c r="BR21" s="286">
        <f t="shared" si="34"/>
        <v>0</v>
      </c>
      <c r="BS21" s="286">
        <f t="shared" si="34"/>
        <v>0</v>
      </c>
      <c r="BT21" s="286">
        <f t="shared" si="34"/>
        <v>0</v>
      </c>
      <c r="BU21" s="286">
        <f t="shared" ref="BU21:CK21" si="35">+IF(SUM(BS21:BT21)&lt;=0, BU8-SUM(BU17:BU20), 0)</f>
        <v>0</v>
      </c>
      <c r="BV21" s="286">
        <f t="shared" si="35"/>
        <v>0</v>
      </c>
      <c r="BW21" s="286">
        <f t="shared" si="35"/>
        <v>0</v>
      </c>
      <c r="BX21" s="286">
        <f t="shared" si="35"/>
        <v>0</v>
      </c>
      <c r="BY21" s="286">
        <f t="shared" si="35"/>
        <v>0</v>
      </c>
      <c r="BZ21" s="286">
        <f t="shared" si="35"/>
        <v>0</v>
      </c>
      <c r="CA21" s="286">
        <f t="shared" si="35"/>
        <v>0</v>
      </c>
      <c r="CB21" s="286">
        <f t="shared" si="35"/>
        <v>0</v>
      </c>
      <c r="CC21" s="286">
        <f t="shared" si="35"/>
        <v>0</v>
      </c>
      <c r="CD21" s="286">
        <f t="shared" si="35"/>
        <v>0</v>
      </c>
      <c r="CE21" s="286">
        <f t="shared" si="35"/>
        <v>0</v>
      </c>
      <c r="CF21" s="286">
        <f t="shared" si="35"/>
        <v>0</v>
      </c>
      <c r="CG21" s="286">
        <f t="shared" si="35"/>
        <v>0</v>
      </c>
      <c r="CH21" s="286">
        <f t="shared" si="35"/>
        <v>0</v>
      </c>
      <c r="CI21" s="286">
        <f t="shared" si="35"/>
        <v>0</v>
      </c>
      <c r="CJ21" s="286">
        <f t="shared" si="35"/>
        <v>0</v>
      </c>
      <c r="CK21" s="286">
        <f t="shared" si="35"/>
        <v>0</v>
      </c>
    </row>
    <row r="22" spans="3:89" x14ac:dyDescent="0.3">
      <c r="D22" s="282" t="s">
        <v>335</v>
      </c>
      <c r="E22" s="3"/>
      <c r="F22" s="287">
        <f>SUM(F17:F21)</f>
        <v>0</v>
      </c>
      <c r="G22" s="287">
        <f t="shared" ref="G22:BR22" si="36">SUM(G17:G21)</f>
        <v>0</v>
      </c>
      <c r="H22" s="287">
        <f t="shared" si="36"/>
        <v>0</v>
      </c>
      <c r="I22" s="287">
        <f t="shared" si="36"/>
        <v>1</v>
      </c>
      <c r="J22" s="287">
        <f t="shared" si="36"/>
        <v>1</v>
      </c>
      <c r="K22" s="514">
        <f t="shared" si="36"/>
        <v>0</v>
      </c>
      <c r="L22" s="305">
        <f t="shared" si="36"/>
        <v>1</v>
      </c>
      <c r="M22" s="287">
        <f t="shared" si="36"/>
        <v>1</v>
      </c>
      <c r="N22" s="287">
        <f t="shared" si="36"/>
        <v>1</v>
      </c>
      <c r="O22" s="287">
        <f t="shared" si="36"/>
        <v>1</v>
      </c>
      <c r="P22" s="287">
        <f t="shared" si="36"/>
        <v>1</v>
      </c>
      <c r="Q22" s="287">
        <f t="shared" si="36"/>
        <v>1</v>
      </c>
      <c r="R22" s="287">
        <f t="shared" si="36"/>
        <v>1</v>
      </c>
      <c r="S22" s="287">
        <f t="shared" si="36"/>
        <v>1</v>
      </c>
      <c r="T22" s="287">
        <f t="shared" si="36"/>
        <v>1</v>
      </c>
      <c r="U22" s="287">
        <f t="shared" si="36"/>
        <v>1</v>
      </c>
      <c r="V22" s="287">
        <f t="shared" si="36"/>
        <v>1</v>
      </c>
      <c r="W22" s="287">
        <f t="shared" si="36"/>
        <v>1</v>
      </c>
      <c r="X22" s="287">
        <f t="shared" si="36"/>
        <v>2</v>
      </c>
      <c r="Y22" s="287">
        <f t="shared" si="36"/>
        <v>2</v>
      </c>
      <c r="Z22" s="287">
        <f t="shared" si="36"/>
        <v>2</v>
      </c>
      <c r="AA22" s="287">
        <f t="shared" si="36"/>
        <v>2</v>
      </c>
      <c r="AB22" s="287">
        <f t="shared" si="36"/>
        <v>2</v>
      </c>
      <c r="AC22" s="287">
        <f t="shared" si="36"/>
        <v>2</v>
      </c>
      <c r="AD22" s="287">
        <f t="shared" si="36"/>
        <v>2</v>
      </c>
      <c r="AE22" s="287">
        <f t="shared" si="36"/>
        <v>2</v>
      </c>
      <c r="AF22" s="287">
        <f t="shared" si="36"/>
        <v>2</v>
      </c>
      <c r="AG22" s="287">
        <f t="shared" si="36"/>
        <v>2</v>
      </c>
      <c r="AH22" s="287">
        <f t="shared" si="36"/>
        <v>2</v>
      </c>
      <c r="AI22" s="287">
        <f t="shared" si="36"/>
        <v>2</v>
      </c>
      <c r="AJ22" s="287">
        <f t="shared" si="36"/>
        <v>2</v>
      </c>
      <c r="AK22" s="287">
        <f t="shared" si="36"/>
        <v>2</v>
      </c>
      <c r="AL22" s="287">
        <f t="shared" si="36"/>
        <v>2</v>
      </c>
      <c r="AM22" s="287">
        <f t="shared" si="36"/>
        <v>2</v>
      </c>
      <c r="AN22" s="287">
        <f t="shared" si="36"/>
        <v>2</v>
      </c>
      <c r="AO22" s="287">
        <f t="shared" si="36"/>
        <v>2</v>
      </c>
      <c r="AP22" s="287">
        <f t="shared" si="36"/>
        <v>2</v>
      </c>
      <c r="AQ22" s="287">
        <f t="shared" si="36"/>
        <v>2</v>
      </c>
      <c r="AR22" s="287">
        <f t="shared" si="36"/>
        <v>2</v>
      </c>
      <c r="AS22" s="287">
        <f t="shared" si="36"/>
        <v>2</v>
      </c>
      <c r="AT22" s="287">
        <f t="shared" si="36"/>
        <v>2</v>
      </c>
      <c r="AU22" s="287">
        <f t="shared" si="36"/>
        <v>2</v>
      </c>
      <c r="AV22" s="287">
        <f t="shared" si="36"/>
        <v>3</v>
      </c>
      <c r="AW22" s="287">
        <f t="shared" si="36"/>
        <v>3</v>
      </c>
      <c r="AX22" s="287">
        <f t="shared" si="36"/>
        <v>3</v>
      </c>
      <c r="AY22" s="287">
        <f t="shared" si="36"/>
        <v>3</v>
      </c>
      <c r="AZ22" s="287">
        <f t="shared" si="36"/>
        <v>3</v>
      </c>
      <c r="BA22" s="287">
        <f t="shared" si="36"/>
        <v>3</v>
      </c>
      <c r="BB22" s="287">
        <f t="shared" si="36"/>
        <v>3</v>
      </c>
      <c r="BC22" s="287">
        <f t="shared" si="36"/>
        <v>3</v>
      </c>
      <c r="BD22" s="287">
        <f t="shared" si="36"/>
        <v>3</v>
      </c>
      <c r="BE22" s="287">
        <f t="shared" si="36"/>
        <v>3</v>
      </c>
      <c r="BF22" s="287">
        <f t="shared" si="36"/>
        <v>3</v>
      </c>
      <c r="BG22" s="287">
        <f t="shared" si="36"/>
        <v>3</v>
      </c>
      <c r="BH22" s="287">
        <f t="shared" si="36"/>
        <v>3</v>
      </c>
      <c r="BI22" s="287">
        <f t="shared" si="36"/>
        <v>3</v>
      </c>
      <c r="BJ22" s="287">
        <f t="shared" si="36"/>
        <v>3</v>
      </c>
      <c r="BK22" s="287">
        <f t="shared" si="36"/>
        <v>3</v>
      </c>
      <c r="BL22" s="287">
        <f t="shared" si="36"/>
        <v>3</v>
      </c>
      <c r="BM22" s="287">
        <f t="shared" si="36"/>
        <v>3</v>
      </c>
      <c r="BN22" s="287">
        <f t="shared" si="36"/>
        <v>3</v>
      </c>
      <c r="BO22" s="287">
        <f t="shared" si="36"/>
        <v>3</v>
      </c>
      <c r="BP22" s="287">
        <f t="shared" si="36"/>
        <v>3</v>
      </c>
      <c r="BQ22" s="287">
        <f t="shared" si="36"/>
        <v>3</v>
      </c>
      <c r="BR22" s="287">
        <f t="shared" si="36"/>
        <v>3</v>
      </c>
      <c r="BS22" s="287">
        <f t="shared" ref="BS22:CK22" si="37">SUM(BS17:BS21)</f>
        <v>3</v>
      </c>
      <c r="BT22" s="287">
        <f t="shared" si="37"/>
        <v>4</v>
      </c>
      <c r="BU22" s="287">
        <f t="shared" si="37"/>
        <v>4</v>
      </c>
      <c r="BV22" s="287">
        <f t="shared" si="37"/>
        <v>4</v>
      </c>
      <c r="BW22" s="287">
        <f t="shared" si="37"/>
        <v>4</v>
      </c>
      <c r="BX22" s="287">
        <f t="shared" si="37"/>
        <v>4</v>
      </c>
      <c r="BY22" s="287">
        <f t="shared" si="37"/>
        <v>4</v>
      </c>
      <c r="BZ22" s="287">
        <f t="shared" si="37"/>
        <v>4</v>
      </c>
      <c r="CA22" s="287">
        <f t="shared" si="37"/>
        <v>4</v>
      </c>
      <c r="CB22" s="287">
        <f t="shared" si="37"/>
        <v>4</v>
      </c>
      <c r="CC22" s="287">
        <f t="shared" si="37"/>
        <v>4</v>
      </c>
      <c r="CD22" s="287">
        <f t="shared" si="37"/>
        <v>4</v>
      </c>
      <c r="CE22" s="287">
        <f t="shared" si="37"/>
        <v>4</v>
      </c>
      <c r="CF22" s="287">
        <f t="shared" si="37"/>
        <v>4</v>
      </c>
      <c r="CG22" s="287">
        <f t="shared" si="37"/>
        <v>4</v>
      </c>
      <c r="CH22" s="287">
        <f t="shared" si="37"/>
        <v>4</v>
      </c>
      <c r="CI22" s="287">
        <f t="shared" si="37"/>
        <v>4</v>
      </c>
      <c r="CJ22" s="287">
        <f t="shared" si="37"/>
        <v>4</v>
      </c>
      <c r="CK22" s="287">
        <f t="shared" si="37"/>
        <v>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0DED9-53F8-4048-8A0D-110CDCE191FE}">
  <sheetPr>
    <tabColor theme="0" tint="-0.249977111117893"/>
    <pageSetUpPr fitToPage="1"/>
  </sheetPr>
  <dimension ref="B13:AD47"/>
  <sheetViews>
    <sheetView topLeftCell="A12" zoomScale="106" zoomScaleNormal="106" workbookViewId="0">
      <selection activeCell="AC23" sqref="AC23"/>
    </sheetView>
  </sheetViews>
  <sheetFormatPr defaultRowHeight="14.4" outlineLevelCol="1" x14ac:dyDescent="0.3"/>
  <cols>
    <col min="2" max="2" width="20.44140625" style="347" customWidth="1"/>
    <col min="3" max="3" width="17.88671875" style="347" customWidth="1"/>
    <col min="4" max="4" width="0.33203125" customWidth="1"/>
    <col min="5" max="6" width="11.109375" hidden="1" customWidth="1" outlineLevel="1"/>
    <col min="7" max="7" width="11.5546875" bestFit="1" customWidth="1" collapsed="1"/>
    <col min="8" max="8" width="11.109375" hidden="1" customWidth="1" outlineLevel="1"/>
    <col min="9" max="10" width="11.109375" hidden="1" customWidth="1" outlineLevel="1" collapsed="1"/>
    <col min="11" max="12" width="11.109375" hidden="1" customWidth="1" outlineLevel="1"/>
    <col min="13" max="13" width="11.88671875" hidden="1" customWidth="1" outlineLevel="1"/>
    <col min="14" max="14" width="11.33203125" bestFit="1" customWidth="1" collapsed="1"/>
    <col min="15" max="15" width="0.5546875" hidden="1" customWidth="1"/>
    <col min="16" max="16" width="11.88671875" hidden="1" customWidth="1" outlineLevel="1"/>
    <col min="17" max="17" width="12.44140625" hidden="1" customWidth="1" outlineLevel="1"/>
    <col min="18" max="18" width="11.88671875" hidden="1" customWidth="1" outlineLevel="1" collapsed="1"/>
    <col min="19" max="20" width="11.88671875" hidden="1" customWidth="1" outlineLevel="1"/>
    <col min="21" max="21" width="11.88671875" customWidth="1" collapsed="1"/>
    <col min="22" max="26" width="11.88671875" hidden="1" customWidth="1" outlineLevel="1"/>
    <col min="27" max="27" width="10.5546875" hidden="1" customWidth="1" outlineLevel="1"/>
    <col min="28" max="28" width="0.33203125" customWidth="1" collapsed="1"/>
    <col min="29" max="29" width="16.6640625" bestFit="1" customWidth="1"/>
    <col min="30" max="30" width="15.6640625" bestFit="1" customWidth="1"/>
  </cols>
  <sheetData>
    <row r="13" spans="2:30" ht="15" thickBot="1" x14ac:dyDescent="0.35"/>
    <row r="14" spans="2:30" ht="16.8" thickTop="1" thickBot="1" x14ac:dyDescent="0.35">
      <c r="B14" s="612">
        <v>45473</v>
      </c>
      <c r="C14" s="613"/>
      <c r="D14" s="613"/>
      <c r="E14" s="613"/>
      <c r="F14" s="613"/>
      <c r="G14" s="613"/>
      <c r="H14" s="613"/>
      <c r="I14" s="613"/>
      <c r="J14" s="613"/>
      <c r="K14" s="613"/>
      <c r="L14" s="613"/>
      <c r="M14" s="613"/>
      <c r="N14" s="613"/>
      <c r="O14" s="613"/>
      <c r="P14" s="613"/>
      <c r="Q14" s="613"/>
      <c r="R14" s="613"/>
      <c r="S14" s="613"/>
      <c r="T14" s="613"/>
      <c r="U14" s="613"/>
      <c r="V14" s="613"/>
      <c r="W14" s="613"/>
      <c r="X14" s="613"/>
      <c r="Y14" s="613"/>
      <c r="Z14" s="613"/>
      <c r="AA14" s="613"/>
      <c r="AB14" s="613"/>
      <c r="AC14" s="613"/>
      <c r="AD14" s="614"/>
    </row>
    <row r="15" spans="2:30" ht="15" thickTop="1" x14ac:dyDescent="0.3">
      <c r="B15" s="415"/>
      <c r="C15" s="414"/>
      <c r="D15" s="413"/>
      <c r="E15" s="171">
        <v>45412</v>
      </c>
      <c r="F15" s="171">
        <v>45443</v>
      </c>
      <c r="G15" s="411" t="s">
        <v>216</v>
      </c>
      <c r="H15" s="411" t="s">
        <v>208</v>
      </c>
      <c r="I15" s="411" t="s">
        <v>208</v>
      </c>
      <c r="J15" s="411" t="s">
        <v>208</v>
      </c>
      <c r="K15" s="411" t="s">
        <v>208</v>
      </c>
      <c r="L15" s="411" t="s">
        <v>208</v>
      </c>
      <c r="M15" s="411" t="s">
        <v>208</v>
      </c>
      <c r="N15" s="411" t="s">
        <v>208</v>
      </c>
      <c r="O15" s="408"/>
      <c r="P15" s="412">
        <v>45322</v>
      </c>
      <c r="Q15" s="456">
        <v>45351</v>
      </c>
      <c r="R15" s="410">
        <v>45382</v>
      </c>
      <c r="S15" s="412">
        <v>45412</v>
      </c>
      <c r="T15" s="410">
        <v>45443</v>
      </c>
      <c r="U15" s="456" t="s">
        <v>383</v>
      </c>
      <c r="V15" s="410">
        <v>45504</v>
      </c>
      <c r="W15" s="409">
        <v>45535</v>
      </c>
      <c r="X15" s="410">
        <v>45565</v>
      </c>
      <c r="Y15" s="409">
        <v>45596</v>
      </c>
      <c r="Z15" s="410">
        <v>45626</v>
      </c>
      <c r="AA15" s="409">
        <v>45657</v>
      </c>
      <c r="AB15" s="408"/>
      <c r="AC15" s="407" t="s">
        <v>346</v>
      </c>
      <c r="AD15" s="406" t="s">
        <v>345</v>
      </c>
    </row>
    <row r="16" spans="2:30" x14ac:dyDescent="0.3">
      <c r="B16" s="617" t="s">
        <v>2</v>
      </c>
      <c r="C16" s="618"/>
      <c r="E16" s="405"/>
      <c r="F16" s="515">
        <v>1666.6666666666667</v>
      </c>
      <c r="G16" s="172">
        <f>+G20*50</f>
        <v>521.73913043478262</v>
      </c>
      <c r="H16" s="172">
        <f>+SUMIF('Monthly Detail'!$4:$4, 'Sensitivity Analysis'!H14,'Monthly Detail'!$24:$24)</f>
        <v>0</v>
      </c>
      <c r="I16" s="172">
        <f>+SUMIF('Monthly Detail'!$4:$4, 'Sensitivity Analysis'!I14,'Monthly Detail'!$24:$24)</f>
        <v>0</v>
      </c>
      <c r="J16" s="172">
        <f>+SUMIF('Monthly Detail'!$4:$4, 'Sensitivity Analysis'!J14,'Monthly Detail'!$24:$24)</f>
        <v>0</v>
      </c>
      <c r="K16" s="172">
        <f>+SUMIF('Monthly Detail'!$4:$4, 'Sensitivity Analysis'!K14,'Monthly Detail'!$24:$24)</f>
        <v>0</v>
      </c>
      <c r="L16" s="172">
        <f>+SUMIF('Monthly Detail'!$4:$4, 'Sensitivity Analysis'!L14,'Monthly Detail'!$24:$24)</f>
        <v>0</v>
      </c>
      <c r="M16" s="404">
        <f>+SUMIF('Monthly Detail'!$4:$4, 'Sensitivity Analysis'!M14,'Monthly Detail'!$24:$24)</f>
        <v>0</v>
      </c>
      <c r="N16" s="404">
        <f>+SUMIF('Monthly Detail'!$4:$4, 'Sensitivity Analysis'!B14,'Monthly Detail'!$24:$24)</f>
        <v>2417</v>
      </c>
      <c r="O16" s="172"/>
      <c r="P16" s="404">
        <v>0</v>
      </c>
      <c r="Q16" s="404">
        <v>500</v>
      </c>
      <c r="R16" s="404">
        <v>1666.6666666666667</v>
      </c>
      <c r="S16" s="404">
        <v>2916.666666666667</v>
      </c>
      <c r="T16" s="404">
        <v>2916.666666666667</v>
      </c>
      <c r="U16" s="404">
        <v>3333.3333333333335</v>
      </c>
      <c r="V16" s="404">
        <v>5000</v>
      </c>
      <c r="W16" s="404">
        <v>5000</v>
      </c>
      <c r="X16" s="404">
        <v>5833.3333333333339</v>
      </c>
      <c r="Y16" s="404">
        <v>4166.666666666667</v>
      </c>
      <c r="Z16" s="404">
        <v>5000</v>
      </c>
      <c r="AA16" s="404">
        <v>5000</v>
      </c>
      <c r="AC16" s="583">
        <f>+N16-G16</f>
        <v>1895.2608695652175</v>
      </c>
      <c r="AD16" s="371">
        <f>+N16-U16</f>
        <v>-916.33333333333348</v>
      </c>
    </row>
    <row r="17" spans="2:30" x14ac:dyDescent="0.3">
      <c r="B17" s="403"/>
      <c r="C17" s="402" t="s">
        <v>316</v>
      </c>
      <c r="D17" s="166"/>
      <c r="E17" s="401"/>
      <c r="F17" s="516">
        <v>2</v>
      </c>
      <c r="G17" s="168">
        <v>3</v>
      </c>
      <c r="H17" s="166">
        <f>+SUMIF('Monthly Detail'!$4:$4, 'Sensitivity Analysis'!$H$14,'Monthly Detail'!26:26)</f>
        <v>0</v>
      </c>
      <c r="I17" s="166">
        <f>+SUMIF('Monthly Detail'!$4:$4, 'Sensitivity Analysis'!$I$14,'Monthly Detail'!26:26)</f>
        <v>0</v>
      </c>
      <c r="J17" s="166">
        <f>+SUMIF('Monthly Detail'!$4:$4, 'Sensitivity Analysis'!J$14,'Monthly Detail'!26:26)</f>
        <v>0</v>
      </c>
      <c r="K17" s="166">
        <f>+SUMIF('Monthly Detail'!$4:$4, 'Sensitivity Analysis'!K$14,'Monthly Detail'!26:26)</f>
        <v>0</v>
      </c>
      <c r="L17" s="166">
        <f>+SUMIF('Monthly Detail'!$4:$4, 'Sensitivity Analysis'!L$14,'Monthly Detail'!26:26)</f>
        <v>0</v>
      </c>
      <c r="M17" s="401">
        <f>+SUMIF('Monthly Detail'!$4:$4, 'Sensitivity Analysis'!M$14,'Monthly Detail'!26:26)</f>
        <v>0</v>
      </c>
      <c r="N17" s="400">
        <f>+SUMIF('Monthly Detail'!$4:$4, 'Sensitivity Analysis'!B$14,'Monthly Detail'!26:26)</f>
        <v>1</v>
      </c>
      <c r="O17" s="173"/>
      <c r="P17" s="400">
        <v>0</v>
      </c>
      <c r="Q17" s="400">
        <v>1</v>
      </c>
      <c r="R17" s="400">
        <v>2</v>
      </c>
      <c r="S17" s="400">
        <v>3</v>
      </c>
      <c r="T17" s="400">
        <v>4</v>
      </c>
      <c r="U17" s="400">
        <v>4</v>
      </c>
      <c r="V17" s="400">
        <v>5</v>
      </c>
      <c r="W17" s="400">
        <v>6</v>
      </c>
      <c r="X17" s="400">
        <v>7</v>
      </c>
      <c r="Y17" s="400">
        <v>7</v>
      </c>
      <c r="Z17" s="400">
        <v>7</v>
      </c>
      <c r="AA17" s="400">
        <v>8</v>
      </c>
      <c r="AB17" s="170"/>
      <c r="AC17" s="399">
        <f t="shared" ref="AC17:AC27" si="0">+N17-G17</f>
        <v>-2</v>
      </c>
      <c r="AD17" s="499">
        <f t="shared" ref="AD17:AD27" si="1">+N17-U17</f>
        <v>-3</v>
      </c>
    </row>
    <row r="18" spans="2:30" x14ac:dyDescent="0.3">
      <c r="B18" s="397"/>
      <c r="C18" s="398" t="s">
        <v>327</v>
      </c>
      <c r="D18" s="170"/>
      <c r="E18" s="396"/>
      <c r="F18" s="517">
        <v>1</v>
      </c>
      <c r="G18" s="173">
        <v>1</v>
      </c>
      <c r="H18" s="173">
        <f>+SUMIF('Monthly Detail'!$4:$4, 'Sensitivity Analysis'!$H$14,'Monthly Detail'!27:27)</f>
        <v>0</v>
      </c>
      <c r="I18" s="173">
        <f>+SUMIF('Monthly Detail'!$4:$4, 'Sensitivity Analysis'!$I$14,'Monthly Detail'!27:27)</f>
        <v>0</v>
      </c>
      <c r="J18" s="173">
        <f>+SUMIF('Monthly Detail'!$4:$4, 'Sensitivity Analysis'!J$14,'Monthly Detail'!27:27)</f>
        <v>0</v>
      </c>
      <c r="K18" s="173">
        <f>+SUMIF('Monthly Detail'!$4:$4, 'Sensitivity Analysis'!K$14,'Monthly Detail'!27:27)</f>
        <v>0</v>
      </c>
      <c r="L18" s="173">
        <f>+SUMIF('Monthly Detail'!$4:$4, 'Sensitivity Analysis'!L$14,'Monthly Detail'!27:27)</f>
        <v>0</v>
      </c>
      <c r="M18" s="396">
        <f>+SUMIF('Monthly Detail'!$4:$4, 'Sensitivity Analysis'!M$14,'Monthly Detail'!27:27)</f>
        <v>0</v>
      </c>
      <c r="N18" s="532">
        <f>+SUMIF('Monthly Detail'!$4:$4, 'Sensitivity Analysis'!B$14,'Monthly Detail'!27:27)</f>
        <v>-1</v>
      </c>
      <c r="O18" s="173"/>
      <c r="P18" s="395">
        <v>0</v>
      </c>
      <c r="Q18" s="395">
        <v>1</v>
      </c>
      <c r="R18" s="395">
        <v>1</v>
      </c>
      <c r="S18" s="395">
        <v>1</v>
      </c>
      <c r="T18" s="395">
        <v>1</v>
      </c>
      <c r="U18" s="395">
        <v>0</v>
      </c>
      <c r="V18" s="395">
        <v>1</v>
      </c>
      <c r="W18" s="395">
        <v>1</v>
      </c>
      <c r="X18" s="395">
        <v>1</v>
      </c>
      <c r="Y18" s="395">
        <v>0</v>
      </c>
      <c r="Z18" s="395">
        <v>0</v>
      </c>
      <c r="AA18" s="395">
        <v>1</v>
      </c>
      <c r="AB18" s="170"/>
      <c r="AC18" s="392">
        <f t="shared" si="0"/>
        <v>-2</v>
      </c>
      <c r="AD18" s="392">
        <f t="shared" si="1"/>
        <v>-1</v>
      </c>
    </row>
    <row r="19" spans="2:30" x14ac:dyDescent="0.3">
      <c r="B19" s="391"/>
      <c r="C19" s="387" t="s">
        <v>50</v>
      </c>
      <c r="D19" s="170"/>
      <c r="E19" s="394"/>
      <c r="F19" s="518">
        <v>0</v>
      </c>
      <c r="G19" s="174">
        <v>0.17391304347826086</v>
      </c>
      <c r="H19" s="174">
        <f>+SUMIF('Monthly Detail'!$4:$4, 'Sensitivity Analysis'!$H$14,'Monthly Detail'!33:33)</f>
        <v>0</v>
      </c>
      <c r="I19" s="174">
        <f>+SUMIF('Monthly Detail'!$4:$4, 'Sensitivity Analysis'!$I$14,'Monthly Detail'!33:33)</f>
        <v>0</v>
      </c>
      <c r="J19" s="174">
        <f>+SUMIF('Monthly Detail'!$4:$4, 'Sensitivity Analysis'!J$14,'Monthly Detail'!33:33)</f>
        <v>0</v>
      </c>
      <c r="K19" s="174">
        <f>+SUMIF('Monthly Detail'!$4:$4, 'Sensitivity Analysis'!K$14,'Monthly Detail'!33:33)</f>
        <v>0</v>
      </c>
      <c r="L19" s="174">
        <f>+SUMIF('Monthly Detail'!$4:$4, 'Sensitivity Analysis'!L$14,'Monthly Detail'!33:33)</f>
        <v>0</v>
      </c>
      <c r="M19" s="394">
        <f>+SUMIF('Monthly Detail'!$4:$4, 'Sensitivity Analysis'!M$14,'Monthly Detail'!33:33)</f>
        <v>0</v>
      </c>
      <c r="N19" s="393">
        <f>+SUMIF('Monthly Detail'!$4:$4, 'Sensitivity Analysis'!B$14,'Monthly Detail'!39:39)</f>
        <v>1.5666666666666667</v>
      </c>
      <c r="O19" s="174"/>
      <c r="P19" s="393">
        <v>3.6363636363636362</v>
      </c>
      <c r="Q19" s="393">
        <v>3.6363636363636362</v>
      </c>
      <c r="R19" s="393">
        <v>3.6363636363636362</v>
      </c>
      <c r="S19" s="393">
        <v>3.6363636363636362</v>
      </c>
      <c r="T19" s="393">
        <v>3.6363636363636362</v>
      </c>
      <c r="U19" s="393">
        <v>3.6363636363636362</v>
      </c>
      <c r="V19" s="393">
        <v>3.6363636363636362</v>
      </c>
      <c r="W19" s="393">
        <v>3.6363636363636362</v>
      </c>
      <c r="X19" s="393">
        <v>3.6363636363636362</v>
      </c>
      <c r="Y19" s="393">
        <v>3.6363636363636362</v>
      </c>
      <c r="Z19" s="393">
        <v>3.6363636363636362</v>
      </c>
      <c r="AA19" s="393">
        <v>3.6363636363636362</v>
      </c>
      <c r="AB19" s="170"/>
      <c r="AC19" s="575">
        <f t="shared" si="0"/>
        <v>1.3927536231884057</v>
      </c>
      <c r="AD19" s="392">
        <f t="shared" si="1"/>
        <v>-2.0696969696969694</v>
      </c>
    </row>
    <row r="20" spans="2:30" x14ac:dyDescent="0.3">
      <c r="B20" s="391"/>
      <c r="C20" s="387" t="s">
        <v>51</v>
      </c>
      <c r="D20" s="170"/>
      <c r="E20" s="394"/>
      <c r="F20" s="518">
        <v>3.6590909090909092</v>
      </c>
      <c r="G20" s="174">
        <v>10.434782608695652</v>
      </c>
      <c r="H20" s="174">
        <f>+SUMIF('Monthly Detail'!$4:$4, 'Sensitivity Analysis'!$H$14,'Monthly Detail'!34:34)</f>
        <v>0</v>
      </c>
      <c r="I20" s="174">
        <f>+SUMIF('Monthly Detail'!$4:$4, 'Sensitivity Analysis'!$I$14,'Monthly Detail'!34:34)</f>
        <v>0</v>
      </c>
      <c r="J20" s="174">
        <f>+SUMIF('Monthly Detail'!$4:$4, 'Sensitivity Analysis'!J$14,'Monthly Detail'!34:34)</f>
        <v>0</v>
      </c>
      <c r="K20" s="174">
        <f>+SUMIF('Monthly Detail'!$4:$4, 'Sensitivity Analysis'!K$14,'Monthly Detail'!34:34)</f>
        <v>0</v>
      </c>
      <c r="L20" s="174">
        <f>+SUMIF('Monthly Detail'!$4:$4, 'Sensitivity Analysis'!L$14,'Monthly Detail'!34:34)</f>
        <v>0</v>
      </c>
      <c r="M20" s="393">
        <f>+SUMIF('Monthly Detail'!$4:$4, 'Sensitivity Analysis'!M$14,'Monthly Detail'!34:34)</f>
        <v>0</v>
      </c>
      <c r="N20" s="393">
        <f>+SUMIF('Monthly Detail'!$4:$4, 'Sensitivity Analysis'!B$14,'Monthly Detail'!41:41)</f>
        <v>31.333333333333332</v>
      </c>
      <c r="O20" s="174"/>
      <c r="P20" s="393">
        <v>0</v>
      </c>
      <c r="Q20" s="393">
        <v>0</v>
      </c>
      <c r="R20" s="393">
        <v>76.36363636363636</v>
      </c>
      <c r="S20" s="393">
        <v>76.36363636363636</v>
      </c>
      <c r="T20" s="393">
        <v>80</v>
      </c>
      <c r="U20" s="393">
        <v>83.63636363636364</v>
      </c>
      <c r="V20" s="393">
        <v>72.72727272727272</v>
      </c>
      <c r="W20" s="393">
        <v>80</v>
      </c>
      <c r="X20" s="393">
        <v>80</v>
      </c>
      <c r="Y20" s="393">
        <v>76.36363636363636</v>
      </c>
      <c r="Z20" s="393">
        <v>83.63636363636364</v>
      </c>
      <c r="AA20" s="393">
        <v>69.090909090909093</v>
      </c>
      <c r="AB20" s="170">
        <v>69.090909090909093</v>
      </c>
      <c r="AC20" s="575">
        <f t="shared" si="0"/>
        <v>20.89855072463768</v>
      </c>
      <c r="AD20" s="392">
        <f t="shared" si="1"/>
        <v>-52.303030303030312</v>
      </c>
    </row>
    <row r="21" spans="2:30" x14ac:dyDescent="0.3">
      <c r="B21" s="391"/>
      <c r="C21" s="387" t="s">
        <v>52</v>
      </c>
      <c r="D21" s="170"/>
      <c r="E21" s="390"/>
      <c r="F21" s="519">
        <v>48.571428571428577</v>
      </c>
      <c r="G21" s="389">
        <f>+G16/G20</f>
        <v>50</v>
      </c>
      <c r="H21" s="389">
        <f>+SUMIF('Monthly Detail'!$4:$4, 'Sensitivity Analysis'!$H$14,'Monthly Detail'!36:36)</f>
        <v>0</v>
      </c>
      <c r="I21" s="389">
        <f>+SUMIF('Monthly Detail'!$4:$4, 'Sensitivity Analysis'!$I$14,'Monthly Detail'!36:36)</f>
        <v>0</v>
      </c>
      <c r="J21" s="389">
        <f>+SUMIF('Monthly Detail'!$4:$4, 'Sensitivity Analysis'!J$14,'Monthly Detail'!36:36)</f>
        <v>0</v>
      </c>
      <c r="K21" s="389">
        <f>+SUMIF('Monthly Detail'!$4:$4, 'Sensitivity Analysis'!K$14,'Monthly Detail'!36:36)</f>
        <v>0</v>
      </c>
      <c r="L21" s="389">
        <f>+SUMIF('Monthly Detail'!$4:$4, 'Sensitivity Analysis'!L$14,'Monthly Detail'!36:36)</f>
        <v>0</v>
      </c>
      <c r="M21" s="388">
        <f>+SUMIF('Monthly Detail'!$4:$4, 'Sensitivity Analysis'!M$14,'Monthly Detail'!36:36)</f>
        <v>0</v>
      </c>
      <c r="N21" s="388">
        <f>+SUMIF('Monthly Detail'!$4:$4, 'Sensitivity Analysis'!B$14,'Monthly Detail'!45:45)</f>
        <v>77.138297872340431</v>
      </c>
      <c r="O21" s="389"/>
      <c r="P21" s="388">
        <v>0</v>
      </c>
      <c r="Q21" s="388">
        <v>25</v>
      </c>
      <c r="R21" s="388">
        <v>21.825396825396826</v>
      </c>
      <c r="S21" s="388">
        <v>36.458333333333336</v>
      </c>
      <c r="T21" s="388">
        <v>34.873188405797102</v>
      </c>
      <c r="U21" s="388">
        <v>45.833333333333343</v>
      </c>
      <c r="V21" s="388">
        <v>62.5</v>
      </c>
      <c r="W21" s="388">
        <v>62.5</v>
      </c>
      <c r="X21" s="388">
        <v>76.3888888888889</v>
      </c>
      <c r="Y21" s="388">
        <v>49.818840579710148</v>
      </c>
      <c r="Z21" s="388">
        <v>72.368421052631575</v>
      </c>
      <c r="AA21" s="388">
        <v>72.368421052631575</v>
      </c>
      <c r="AB21" s="170"/>
      <c r="AC21" s="386">
        <f t="shared" si="0"/>
        <v>27.138297872340431</v>
      </c>
      <c r="AD21" s="545">
        <f t="shared" si="1"/>
        <v>31.304964539007088</v>
      </c>
    </row>
    <row r="22" spans="2:30" ht="15" thickBot="1" x14ac:dyDescent="0.35">
      <c r="B22" s="385"/>
      <c r="C22" s="384" t="s">
        <v>53</v>
      </c>
      <c r="D22" s="167"/>
      <c r="E22" s="383"/>
      <c r="F22" s="520">
        <v>1.9886363636363636E-2</v>
      </c>
      <c r="G22" s="382">
        <v>2.1739130434782608E-2</v>
      </c>
      <c r="H22" s="382">
        <f>+SUMIF('Monthly Detail'!$4:$4, 'Sensitivity Analysis'!$H$14,'Monthly Detail'!51:51)</f>
        <v>0</v>
      </c>
      <c r="I22" s="382">
        <f>+SUMIF('Monthly Detail'!$4:$4, 'Sensitivity Analysis'!$I$14,'Monthly Detail'!51:51)</f>
        <v>0</v>
      </c>
      <c r="J22" s="382">
        <f>+SUMIF('Monthly Detail'!$4:$4, 'Sensitivity Analysis'!J$14,'Monthly Detail'!51:51)</f>
        <v>0</v>
      </c>
      <c r="K22" s="382">
        <f>+SUMIF('Monthly Detail'!$4:$4, 'Sensitivity Analysis'!K$14,'Monthly Detail'!51:51)</f>
        <v>0</v>
      </c>
      <c r="L22" s="382">
        <f>+SUMIF('Monthly Detail'!$4:$4, 'Sensitivity Analysis'!L$14,'Monthly Detail'!51:51)</f>
        <v>0</v>
      </c>
      <c r="M22" s="380">
        <f>+SUMIF('Monthly Detail'!$4:$4, 'Sensitivity Analysis'!M$14,'Monthly Detail'!51:51)</f>
        <v>0</v>
      </c>
      <c r="N22" s="380">
        <f>+SUMIF('Monthly Detail'!$4:$4, 'Sensitivity Analysis'!B$14,'Monthly Detail'!57:57)</f>
        <v>0.19583333333333333</v>
      </c>
      <c r="O22" s="381"/>
      <c r="P22" s="380">
        <v>0.45454545454545453</v>
      </c>
      <c r="Q22" s="380">
        <v>0.45454545454545453</v>
      </c>
      <c r="R22" s="380">
        <v>0.45454545454545453</v>
      </c>
      <c r="S22" s="380">
        <v>0.45454545454545453</v>
      </c>
      <c r="T22" s="380">
        <v>0.45454545454545453</v>
      </c>
      <c r="U22" s="380">
        <v>0.45454545454545453</v>
      </c>
      <c r="V22" s="380">
        <v>0.45454545454545453</v>
      </c>
      <c r="W22" s="380">
        <v>0.45454545454545453</v>
      </c>
      <c r="X22" s="380">
        <v>0.45454545454545453</v>
      </c>
      <c r="Y22" s="380">
        <v>0.45454545454545453</v>
      </c>
      <c r="Z22" s="380">
        <v>0.45454545454545453</v>
      </c>
      <c r="AA22" s="380">
        <v>0.45454545454545453</v>
      </c>
      <c r="AB22" s="170"/>
      <c r="AC22" s="573">
        <f t="shared" si="0"/>
        <v>0.17409420289855071</v>
      </c>
      <c r="AD22" s="574">
        <f t="shared" si="1"/>
        <v>-0.25871212121212117</v>
      </c>
    </row>
    <row r="23" spans="2:30" x14ac:dyDescent="0.3">
      <c r="B23" s="416"/>
      <c r="C23" s="417" t="s">
        <v>330</v>
      </c>
      <c r="D23" s="170"/>
      <c r="E23" s="418"/>
      <c r="F23" s="521">
        <v>25</v>
      </c>
      <c r="G23" s="530">
        <v>25</v>
      </c>
      <c r="H23" s="381"/>
      <c r="I23" s="381"/>
      <c r="J23" s="381"/>
      <c r="K23" s="381"/>
      <c r="L23" s="381"/>
      <c r="M23" s="419"/>
      <c r="N23" s="458">
        <f>+SUMIF('New Sales Forecast'!$2:$2, 'Sensitivity Analysis'!$B$14, 'New Sales Forecast'!4:4)</f>
        <v>23</v>
      </c>
      <c r="O23" s="381"/>
      <c r="P23" s="455">
        <v>12</v>
      </c>
      <c r="Q23" s="455">
        <v>10</v>
      </c>
      <c r="R23" s="455">
        <v>17</v>
      </c>
      <c r="S23" s="455">
        <v>25</v>
      </c>
      <c r="T23" s="455">
        <v>25</v>
      </c>
      <c r="U23" s="455">
        <v>25</v>
      </c>
      <c r="V23" s="455">
        <v>30</v>
      </c>
      <c r="W23" s="455">
        <v>30</v>
      </c>
      <c r="X23" s="455">
        <v>30</v>
      </c>
      <c r="Y23" s="455">
        <v>30</v>
      </c>
      <c r="Z23" s="455">
        <v>30</v>
      </c>
      <c r="AA23" s="455">
        <v>30</v>
      </c>
      <c r="AB23" s="170"/>
      <c r="AC23" s="500">
        <f t="shared" si="0"/>
        <v>-2</v>
      </c>
      <c r="AD23" s="500">
        <f t="shared" si="1"/>
        <v>-2</v>
      </c>
    </row>
    <row r="24" spans="2:30" x14ac:dyDescent="0.3">
      <c r="B24" s="416"/>
      <c r="C24" s="417" t="s">
        <v>331</v>
      </c>
      <c r="D24" s="170"/>
      <c r="E24" s="418"/>
      <c r="F24" s="521">
        <v>18</v>
      </c>
      <c r="G24" s="530">
        <v>11</v>
      </c>
      <c r="H24" s="381"/>
      <c r="I24" s="381"/>
      <c r="J24" s="381"/>
      <c r="K24" s="381"/>
      <c r="L24" s="381"/>
      <c r="M24" s="419"/>
      <c r="N24" s="458">
        <f>+SUMIF('New Sales Forecast'!$2:$2, 'Sensitivity Analysis'!$B$14, 'New Sales Forecast'!5:5)</f>
        <v>8</v>
      </c>
      <c r="O24" s="381"/>
      <c r="P24" s="455">
        <v>2</v>
      </c>
      <c r="Q24" s="455">
        <v>1</v>
      </c>
      <c r="R24" s="455">
        <v>12</v>
      </c>
      <c r="S24" s="455">
        <v>18</v>
      </c>
      <c r="T24" s="455">
        <v>18</v>
      </c>
      <c r="U24" s="455">
        <v>18</v>
      </c>
      <c r="V24" s="455">
        <v>22</v>
      </c>
      <c r="W24" s="455">
        <v>22</v>
      </c>
      <c r="X24" s="455">
        <v>22</v>
      </c>
      <c r="Y24" s="455">
        <v>22</v>
      </c>
      <c r="Z24" s="455">
        <v>22</v>
      </c>
      <c r="AA24" s="455">
        <v>22</v>
      </c>
      <c r="AB24" s="170"/>
      <c r="AC24" s="500">
        <f t="shared" si="0"/>
        <v>-3</v>
      </c>
      <c r="AD24" s="500">
        <f t="shared" si="1"/>
        <v>-10</v>
      </c>
    </row>
    <row r="25" spans="2:30" x14ac:dyDescent="0.3">
      <c r="B25" s="416"/>
      <c r="C25" s="417" t="s">
        <v>332</v>
      </c>
      <c r="D25" s="170"/>
      <c r="E25" s="418"/>
      <c r="F25" s="521">
        <v>8</v>
      </c>
      <c r="G25" s="530">
        <v>5</v>
      </c>
      <c r="H25" s="381"/>
      <c r="I25" s="381"/>
      <c r="J25" s="381"/>
      <c r="K25" s="381"/>
      <c r="L25" s="381"/>
      <c r="M25" s="419"/>
      <c r="N25" s="458">
        <f>+SUMIF('New Sales Forecast'!$2:$2, 'Sensitivity Analysis'!$B$14, 'New Sales Forecast'!6:6)</f>
        <v>1</v>
      </c>
      <c r="O25" s="381"/>
      <c r="P25" s="455">
        <v>1</v>
      </c>
      <c r="Q25" s="455">
        <v>1</v>
      </c>
      <c r="R25" s="455">
        <v>5</v>
      </c>
      <c r="S25" s="455">
        <v>8</v>
      </c>
      <c r="T25" s="455">
        <v>8</v>
      </c>
      <c r="U25" s="455">
        <v>8</v>
      </c>
      <c r="V25" s="455">
        <v>9</v>
      </c>
      <c r="W25" s="455">
        <v>9</v>
      </c>
      <c r="X25" s="455">
        <v>9</v>
      </c>
      <c r="Y25" s="455">
        <v>9</v>
      </c>
      <c r="Z25" s="455">
        <v>9</v>
      </c>
      <c r="AA25" s="455">
        <v>9</v>
      </c>
      <c r="AB25" s="170"/>
      <c r="AC25" s="500">
        <f t="shared" si="0"/>
        <v>-4</v>
      </c>
      <c r="AD25" s="500">
        <f t="shared" si="1"/>
        <v>-7</v>
      </c>
    </row>
    <row r="26" spans="2:30" x14ac:dyDescent="0.3">
      <c r="B26" s="416"/>
      <c r="C26" s="417" t="s">
        <v>333</v>
      </c>
      <c r="D26" s="170"/>
      <c r="E26" s="418"/>
      <c r="F26" s="521">
        <v>2</v>
      </c>
      <c r="G26" s="530">
        <v>3</v>
      </c>
      <c r="H26" s="381"/>
      <c r="I26" s="381"/>
      <c r="J26" s="381"/>
      <c r="K26" s="381"/>
      <c r="L26" s="381"/>
      <c r="M26" s="419"/>
      <c r="N26" s="458">
        <f>+SUMIF('New Sales Forecast'!$2:$2, 'Sensitivity Analysis'!$B$14, 'New Sales Forecast'!7:7)</f>
        <v>1</v>
      </c>
      <c r="O26" s="381"/>
      <c r="P26" s="455">
        <v>1</v>
      </c>
      <c r="Q26" s="455">
        <v>1</v>
      </c>
      <c r="R26" s="455">
        <v>1</v>
      </c>
      <c r="S26" s="455">
        <v>2</v>
      </c>
      <c r="T26" s="455">
        <v>2</v>
      </c>
      <c r="U26" s="455">
        <v>2</v>
      </c>
      <c r="V26" s="455">
        <v>3</v>
      </c>
      <c r="W26" s="455">
        <v>3</v>
      </c>
      <c r="X26" s="455">
        <v>3</v>
      </c>
      <c r="Y26" s="455">
        <v>3</v>
      </c>
      <c r="Z26" s="455">
        <v>3</v>
      </c>
      <c r="AA26" s="455">
        <v>3</v>
      </c>
      <c r="AB26" s="170"/>
      <c r="AC26" s="500">
        <f t="shared" si="0"/>
        <v>-2</v>
      </c>
      <c r="AD26" s="500">
        <f t="shared" si="1"/>
        <v>-1</v>
      </c>
    </row>
    <row r="27" spans="2:30" ht="15" thickBot="1" x14ac:dyDescent="0.35">
      <c r="B27" s="416"/>
      <c r="C27" s="417" t="s">
        <v>347</v>
      </c>
      <c r="D27" s="170"/>
      <c r="E27" s="418"/>
      <c r="F27" s="521">
        <v>1</v>
      </c>
      <c r="G27" s="530">
        <v>1</v>
      </c>
      <c r="H27" s="381"/>
      <c r="I27" s="381"/>
      <c r="J27" s="381"/>
      <c r="K27" s="381"/>
      <c r="L27" s="381"/>
      <c r="M27" s="419"/>
      <c r="N27" s="458">
        <f>+SUMIF('New Sales Forecast'!$2:$2, 'Sensitivity Analysis'!$B$14, 'New Sales Forecast'!8:8)</f>
        <v>0</v>
      </c>
      <c r="O27" s="381"/>
      <c r="P27" s="455">
        <v>0</v>
      </c>
      <c r="Q27" s="455">
        <v>1</v>
      </c>
      <c r="R27" s="455">
        <v>1</v>
      </c>
      <c r="S27" s="455">
        <v>1</v>
      </c>
      <c r="T27" s="455">
        <v>1</v>
      </c>
      <c r="U27" s="455">
        <v>1</v>
      </c>
      <c r="V27" s="455">
        <v>1</v>
      </c>
      <c r="W27" s="455">
        <v>1</v>
      </c>
      <c r="X27" s="455">
        <v>1</v>
      </c>
      <c r="Y27" s="455">
        <v>1</v>
      </c>
      <c r="Z27" s="455">
        <v>1</v>
      </c>
      <c r="AA27" s="455">
        <v>1</v>
      </c>
      <c r="AB27" s="170"/>
      <c r="AC27" s="500">
        <f t="shared" si="0"/>
        <v>-1</v>
      </c>
      <c r="AD27" s="500">
        <f t="shared" si="1"/>
        <v>-1</v>
      </c>
    </row>
    <row r="28" spans="2:30" x14ac:dyDescent="0.3">
      <c r="B28" s="619" t="s">
        <v>4</v>
      </c>
      <c r="C28" s="620"/>
      <c r="D28" s="225"/>
      <c r="E28" s="379"/>
      <c r="F28" s="522"/>
      <c r="G28" s="225"/>
      <c r="H28" s="225"/>
      <c r="I28" s="225"/>
      <c r="J28" s="225"/>
      <c r="K28" s="225"/>
      <c r="L28" s="225"/>
      <c r="M28" s="378"/>
      <c r="N28" s="378"/>
      <c r="O28" s="374"/>
      <c r="P28" s="378"/>
      <c r="Q28" s="378"/>
      <c r="R28" s="378"/>
      <c r="S28" s="378"/>
      <c r="T28" s="378"/>
      <c r="U28" s="378"/>
      <c r="V28" s="378"/>
      <c r="W28" s="378"/>
      <c r="X28" s="378"/>
      <c r="Y28" s="378"/>
      <c r="Z28" s="378"/>
      <c r="AA28" s="378"/>
      <c r="AB28" s="374"/>
      <c r="AC28" s="377"/>
      <c r="AD28" s="377"/>
    </row>
    <row r="29" spans="2:30" x14ac:dyDescent="0.3">
      <c r="B29" s="615" t="s">
        <v>344</v>
      </c>
      <c r="C29" s="616"/>
      <c r="D29" s="374"/>
      <c r="E29" s="376"/>
      <c r="F29" s="523">
        <v>0</v>
      </c>
      <c r="G29" s="349">
        <v>0</v>
      </c>
      <c r="H29" s="374"/>
      <c r="I29" s="374"/>
      <c r="J29" s="374"/>
      <c r="K29" s="374"/>
      <c r="L29" s="374"/>
      <c r="M29" s="375"/>
      <c r="N29" s="365">
        <f>+SUMIF('Monthly Detail'!$4:$4, 'Sensitivity Analysis'!B$14,'Monthly Detail'!76:76)</f>
        <v>0</v>
      </c>
      <c r="O29" s="374"/>
      <c r="P29" s="365">
        <v>0</v>
      </c>
      <c r="Q29" s="365">
        <v>0</v>
      </c>
      <c r="R29" s="365">
        <v>0</v>
      </c>
      <c r="S29" s="365">
        <v>0</v>
      </c>
      <c r="T29" s="365">
        <v>0</v>
      </c>
      <c r="U29" s="365">
        <v>0</v>
      </c>
      <c r="V29" s="365">
        <v>0</v>
      </c>
      <c r="W29" s="365">
        <v>0</v>
      </c>
      <c r="X29" s="365">
        <v>0</v>
      </c>
      <c r="Y29" s="365">
        <v>0</v>
      </c>
      <c r="Z29" s="365">
        <v>0</v>
      </c>
      <c r="AA29" s="365">
        <v>0</v>
      </c>
      <c r="AB29" s="374"/>
      <c r="AC29" s="364">
        <f t="shared" ref="AC29:AC45" si="2">+N29-G29</f>
        <v>0</v>
      </c>
      <c r="AD29" s="364">
        <f t="shared" ref="AD29:AD45" si="3">+N29-U29</f>
        <v>0</v>
      </c>
    </row>
    <row r="30" spans="2:30" x14ac:dyDescent="0.3">
      <c r="B30" s="615" t="s">
        <v>375</v>
      </c>
      <c r="C30" s="616"/>
      <c r="E30" s="366"/>
      <c r="F30" s="523">
        <v>19.989999999999998</v>
      </c>
      <c r="G30" s="349">
        <v>19.989999999999998</v>
      </c>
      <c r="H30" s="349">
        <f>+SUMIF('Monthly Detail'!$4:$4, 'Sensitivity Analysis'!$H$14,'Monthly Detail'!74:74)</f>
        <v>0</v>
      </c>
      <c r="I30" s="349">
        <f>+SUMIF('Monthly Detail'!$4:$4, 'Sensitivity Analysis'!I$14,'Monthly Detail'!74:74)</f>
        <v>0</v>
      </c>
      <c r="J30" s="349">
        <f>+SUMIF('Monthly Detail'!$4:$4, 'Sensitivity Analysis'!J$14,'Monthly Detail'!74:74)</f>
        <v>0</v>
      </c>
      <c r="K30" s="349">
        <f>+SUMIF('Monthly Detail'!$4:$4, 'Sensitivity Analysis'!K$14,'Monthly Detail'!74:74)</f>
        <v>0</v>
      </c>
      <c r="L30" s="349">
        <f>+SUMIF('Monthly Detail'!$4:$4, 'Sensitivity Analysis'!L$14,'Monthly Detail'!74:74)</f>
        <v>0</v>
      </c>
      <c r="M30" s="365">
        <f>+SUMIF('Monthly Detail'!$4:$4, 'Sensitivity Analysis'!M$14,'Monthly Detail'!74:74)</f>
        <v>0</v>
      </c>
      <c r="N30" s="365">
        <f>+SUMIF('Monthly Detail'!$4:$4, 'Sensitivity Analysis'!B$14,'Monthly Detail'!79:79)</f>
        <v>62.01</v>
      </c>
      <c r="O30" s="349"/>
      <c r="P30" s="365">
        <v>6.08</v>
      </c>
      <c r="Q30" s="365">
        <v>2.0266666666666668</v>
      </c>
      <c r="R30" s="365">
        <v>2.0266666666666668</v>
      </c>
      <c r="S30" s="365">
        <v>2.0266666666666668</v>
      </c>
      <c r="T30" s="365">
        <v>2.0266666666666668</v>
      </c>
      <c r="U30" s="365">
        <v>2.0266666666666668</v>
      </c>
      <c r="V30" s="365">
        <v>2.0266666666666668</v>
      </c>
      <c r="W30" s="365">
        <v>2.0266666666666668</v>
      </c>
      <c r="X30" s="365">
        <v>2.0266666666666668</v>
      </c>
      <c r="Y30" s="365">
        <v>2.0266666666666668</v>
      </c>
      <c r="Z30" s="365">
        <v>2.0266666666666668</v>
      </c>
      <c r="AA30" s="365">
        <v>2.0266666666666668</v>
      </c>
      <c r="AC30" s="364">
        <f t="shared" si="2"/>
        <v>42.019999999999996</v>
      </c>
      <c r="AD30" s="364">
        <f t="shared" si="3"/>
        <v>59.983333333333334</v>
      </c>
    </row>
    <row r="31" spans="2:30" x14ac:dyDescent="0.3">
      <c r="B31" s="615" t="s">
        <v>376</v>
      </c>
      <c r="C31" s="616"/>
      <c r="E31" s="366"/>
      <c r="F31" s="523">
        <v>96.04</v>
      </c>
      <c r="G31" s="349">
        <v>80.73</v>
      </c>
      <c r="H31" s="349">
        <f>+SUMIF('Monthly Detail'!$4:$4, 'Sensitivity Analysis'!$H$14,'Monthly Detail'!78:78)</f>
        <v>0</v>
      </c>
      <c r="I31" s="349">
        <f>+SUMIF('Monthly Detail'!$4:$4, 'Sensitivity Analysis'!I$14,'Monthly Detail'!78:78)</f>
        <v>0</v>
      </c>
      <c r="J31" s="349">
        <f>+SUMIF('Monthly Detail'!$4:$4, 'Sensitivity Analysis'!J$14,'Monthly Detail'!78:78)</f>
        <v>0</v>
      </c>
      <c r="K31" s="349">
        <f>+SUMIF('Monthly Detail'!$4:$4, 'Sensitivity Analysis'!K$14,'Monthly Detail'!78:78)</f>
        <v>0</v>
      </c>
      <c r="L31" s="349">
        <f>+SUMIF('Monthly Detail'!$4:$4, 'Sensitivity Analysis'!L$14,'Monthly Detail'!78:78)</f>
        <v>0</v>
      </c>
      <c r="M31" s="365">
        <f>+SUMIF('Monthly Detail'!$4:$4, 'Sensitivity Analysis'!M$14,'Monthly Detail'!78:78)</f>
        <v>0</v>
      </c>
      <c r="N31" s="365">
        <f>+SUMIF('Monthly Detail'!$4:$4, 'Sensitivity Analysis'!B$14,'Monthly Detail'!80:80)</f>
        <v>0</v>
      </c>
      <c r="O31" s="349"/>
      <c r="P31" s="365">
        <v>60</v>
      </c>
      <c r="Q31" s="365">
        <v>60</v>
      </c>
      <c r="R31" s="365">
        <v>60</v>
      </c>
      <c r="S31" s="365">
        <v>60</v>
      </c>
      <c r="T31" s="365">
        <v>60</v>
      </c>
      <c r="U31" s="365">
        <v>60</v>
      </c>
      <c r="V31" s="365">
        <v>60</v>
      </c>
      <c r="W31" s="365">
        <v>60</v>
      </c>
      <c r="X31" s="365">
        <v>60</v>
      </c>
      <c r="Y31" s="365">
        <v>60</v>
      </c>
      <c r="Z31" s="365">
        <v>60</v>
      </c>
      <c r="AA31" s="365">
        <v>60</v>
      </c>
      <c r="AC31" s="364">
        <f t="shared" si="2"/>
        <v>-80.73</v>
      </c>
      <c r="AD31" s="364">
        <f t="shared" si="3"/>
        <v>-60</v>
      </c>
    </row>
    <row r="32" spans="2:30" x14ac:dyDescent="0.3">
      <c r="B32" s="615" t="s">
        <v>377</v>
      </c>
      <c r="C32" s="616"/>
      <c r="E32" s="366"/>
      <c r="F32" s="523">
        <v>81.069999999999993</v>
      </c>
      <c r="G32" s="349">
        <v>400</v>
      </c>
      <c r="H32" s="349">
        <f>+SUMIF('Monthly Detail'!$4:$4, 'Sensitivity Analysis'!$H$14,'Monthly Detail'!79:79)</f>
        <v>0</v>
      </c>
      <c r="I32" s="349">
        <f>+SUMIF('Monthly Detail'!$4:$4, 'Sensitivity Analysis'!I$14,'Monthly Detail'!79:79)</f>
        <v>0</v>
      </c>
      <c r="J32" s="349">
        <f>+SUMIF('Monthly Detail'!$4:$4, 'Sensitivity Analysis'!J$14,'Monthly Detail'!79:79)</f>
        <v>0</v>
      </c>
      <c r="K32" s="349">
        <f>+SUMIF('Monthly Detail'!$4:$4, 'Sensitivity Analysis'!K$14,'Monthly Detail'!79:79)</f>
        <v>0</v>
      </c>
      <c r="L32" s="349">
        <f>+SUMIF('Monthly Detail'!$4:$4, 'Sensitivity Analysis'!L$14,'Monthly Detail'!79:79)</f>
        <v>0</v>
      </c>
      <c r="M32" s="365">
        <f>+SUMIF('Monthly Detail'!$4:$4, 'Sensitivity Analysis'!M$14,'Monthly Detail'!79:79)</f>
        <v>0</v>
      </c>
      <c r="N32" s="365">
        <f>+SUMIF('Monthly Detail'!$4:$4, 'Sensitivity Analysis'!B$14,'Monthly Detail'!84:84)</f>
        <v>0</v>
      </c>
      <c r="O32" s="349"/>
      <c r="P32" s="365">
        <v>0</v>
      </c>
      <c r="Q32" s="365">
        <v>0</v>
      </c>
      <c r="R32" s="365"/>
      <c r="S32" s="365"/>
      <c r="T32" s="365"/>
      <c r="U32" s="365">
        <v>1000</v>
      </c>
      <c r="V32" s="365"/>
      <c r="W32" s="365"/>
      <c r="X32" s="365"/>
      <c r="Y32" s="365"/>
      <c r="Z32" s="365"/>
      <c r="AA32" s="365"/>
      <c r="AC32" s="534">
        <f t="shared" si="2"/>
        <v>-400</v>
      </c>
      <c r="AD32" s="534">
        <f t="shared" si="3"/>
        <v>-1000</v>
      </c>
    </row>
    <row r="33" spans="2:30" x14ac:dyDescent="0.3">
      <c r="B33" s="615" t="s">
        <v>378</v>
      </c>
      <c r="C33" s="616"/>
      <c r="E33" s="366"/>
      <c r="F33" s="523">
        <v>0</v>
      </c>
      <c r="G33" s="349">
        <v>0</v>
      </c>
      <c r="H33" s="349">
        <f>+SUMIF('Monthly Detail'!$4:$4, 'Sensitivity Analysis'!$H$14,'Monthly Detail'!80:80)</f>
        <v>0</v>
      </c>
      <c r="I33" s="349">
        <f>+SUMIF('Monthly Detail'!$4:$4, 'Sensitivity Analysis'!I$14,'Monthly Detail'!80:80)</f>
        <v>0</v>
      </c>
      <c r="J33" s="349">
        <f>+SUMIF('Monthly Detail'!$4:$4, 'Sensitivity Analysis'!J$14,'Monthly Detail'!80:80)</f>
        <v>0</v>
      </c>
      <c r="K33" s="349">
        <f>+SUMIF('Monthly Detail'!$4:$4, 'Sensitivity Analysis'!K$14,'Monthly Detail'!80:80)</f>
        <v>0</v>
      </c>
      <c r="L33" s="349">
        <f>+SUMIF('Monthly Detail'!$4:$4, 'Sensitivity Analysis'!L$14,'Monthly Detail'!80:80)</f>
        <v>0</v>
      </c>
      <c r="M33" s="365">
        <f>+SUMIF('Monthly Detail'!$4:$4, 'Sensitivity Analysis'!M$14,'Monthly Detail'!80:80)</f>
        <v>0</v>
      </c>
      <c r="N33" s="365">
        <f>+SUMIF('Monthly Detail'!$4:$4, 'Sensitivity Analysis'!B$14,'Monthly Detail'!85:85)</f>
        <v>89.09</v>
      </c>
      <c r="O33" s="349"/>
      <c r="P33" s="365"/>
      <c r="Q33" s="365">
        <v>99</v>
      </c>
      <c r="R33" s="365">
        <v>0</v>
      </c>
      <c r="S33" s="365">
        <v>0</v>
      </c>
      <c r="T33" s="365">
        <v>0</v>
      </c>
      <c r="U33" s="365">
        <v>0</v>
      </c>
      <c r="V33" s="365">
        <v>0</v>
      </c>
      <c r="W33" s="365">
        <v>0</v>
      </c>
      <c r="X33" s="365">
        <v>0</v>
      </c>
      <c r="Y33" s="365">
        <v>0</v>
      </c>
      <c r="Z33" s="365">
        <v>0</v>
      </c>
      <c r="AA33" s="365">
        <v>0</v>
      </c>
      <c r="AC33" s="364">
        <f t="shared" si="2"/>
        <v>89.09</v>
      </c>
      <c r="AD33" s="364">
        <f t="shared" si="3"/>
        <v>89.09</v>
      </c>
    </row>
    <row r="34" spans="2:30" x14ac:dyDescent="0.3">
      <c r="B34" s="615" t="s">
        <v>386</v>
      </c>
      <c r="C34" s="616"/>
      <c r="E34" s="366"/>
      <c r="F34" s="523">
        <v>0</v>
      </c>
      <c r="G34" s="349">
        <v>0</v>
      </c>
      <c r="H34" s="349"/>
      <c r="I34" s="349"/>
      <c r="J34" s="349"/>
      <c r="K34" s="349"/>
      <c r="L34" s="349"/>
      <c r="M34" s="365"/>
      <c r="N34" s="365">
        <f>+SUMIF('Monthly Detail'!$4:$4, 'Sensitivity Analysis'!B$14,'Monthly Detail'!86:86)</f>
        <v>0</v>
      </c>
      <c r="O34" s="349"/>
      <c r="P34" s="365"/>
      <c r="Q34" s="365"/>
      <c r="R34" s="365"/>
      <c r="S34" s="365"/>
      <c r="T34" s="365">
        <v>0</v>
      </c>
      <c r="U34" s="365"/>
      <c r="V34" s="365"/>
      <c r="W34" s="365"/>
      <c r="X34" s="365"/>
      <c r="Y34" s="365"/>
      <c r="Z34" s="365"/>
      <c r="AA34" s="365"/>
      <c r="AC34" s="364">
        <f t="shared" si="2"/>
        <v>0</v>
      </c>
      <c r="AD34" s="364">
        <f t="shared" si="3"/>
        <v>0</v>
      </c>
    </row>
    <row r="35" spans="2:30" x14ac:dyDescent="0.3">
      <c r="B35" s="615" t="s">
        <v>379</v>
      </c>
      <c r="C35" s="616"/>
      <c r="E35" s="366"/>
      <c r="F35" s="523">
        <v>75</v>
      </c>
      <c r="G35" s="349">
        <v>75</v>
      </c>
      <c r="H35" s="349">
        <f>+SUMIF('Monthly Detail'!$4:$4, 'Sensitivity Analysis'!$H$14,'Monthly Detail'!81:81)</f>
        <v>0</v>
      </c>
      <c r="I35" s="349">
        <f>+SUMIF('Monthly Detail'!$4:$4, 'Sensitivity Analysis'!I$14,'Monthly Detail'!81:81)</f>
        <v>0</v>
      </c>
      <c r="J35" s="349">
        <f>+SUMIF('Monthly Detail'!$4:$4, 'Sensitivity Analysis'!J$14,'Monthly Detail'!81:81)</f>
        <v>0</v>
      </c>
      <c r="K35" s="349">
        <f>+SUMIF('Monthly Detail'!$4:$4, 'Sensitivity Analysis'!K$14,'Monthly Detail'!81:81)</f>
        <v>0</v>
      </c>
      <c r="L35" s="349">
        <f>+SUMIF('Monthly Detail'!$4:$4, 'Sensitivity Analysis'!L$14,'Monthly Detail'!81:81)</f>
        <v>0</v>
      </c>
      <c r="M35" s="365">
        <f>+SUMIF('Monthly Detail'!$4:$4, 'Sensitivity Analysis'!M$14,'Monthly Detail'!81:81)</f>
        <v>0</v>
      </c>
      <c r="N35" s="365">
        <f>+SUMIF('Monthly Detail'!$4:$4, 'Sensitivity Analysis'!B$14,'Monthly Detail'!87:87)</f>
        <v>89.09</v>
      </c>
      <c r="O35" s="349"/>
      <c r="P35" s="365">
        <v>75</v>
      </c>
      <c r="Q35" s="365">
        <v>75</v>
      </c>
      <c r="R35" s="365">
        <v>75</v>
      </c>
      <c r="S35" s="365">
        <v>150</v>
      </c>
      <c r="T35" s="365">
        <v>75</v>
      </c>
      <c r="U35" s="365">
        <v>75</v>
      </c>
      <c r="V35" s="365">
        <v>150</v>
      </c>
      <c r="W35" s="365">
        <v>75</v>
      </c>
      <c r="X35" s="365">
        <v>75</v>
      </c>
      <c r="Y35" s="365">
        <v>150</v>
      </c>
      <c r="Z35" s="365">
        <v>75</v>
      </c>
      <c r="AA35" s="365">
        <v>75</v>
      </c>
      <c r="AC35" s="364">
        <f t="shared" si="2"/>
        <v>14.090000000000003</v>
      </c>
      <c r="AD35" s="364">
        <f t="shared" si="3"/>
        <v>14.090000000000003</v>
      </c>
    </row>
    <row r="36" spans="2:30" x14ac:dyDescent="0.3">
      <c r="B36" s="615" t="s">
        <v>343</v>
      </c>
      <c r="C36" s="616"/>
      <c r="E36" s="366"/>
      <c r="F36" s="523">
        <v>0</v>
      </c>
      <c r="G36" s="349">
        <v>200</v>
      </c>
      <c r="H36" s="349">
        <f>+SUMIF('Monthly Detail'!$4:$4, 'Sensitivity Analysis'!$H$14,'Monthly Detail'!82:82)</f>
        <v>0</v>
      </c>
      <c r="I36" s="349">
        <f>+SUMIF('Monthly Detail'!$4:$4, 'Sensitivity Analysis'!I$14,'Monthly Detail'!82:82)</f>
        <v>0</v>
      </c>
      <c r="J36" s="349">
        <f>+SUMIF('Monthly Detail'!$4:$4, 'Sensitivity Analysis'!J$14,'Monthly Detail'!82:82)</f>
        <v>0</v>
      </c>
      <c r="K36" s="349">
        <f>+SUMIF('Monthly Detail'!$4:$4, 'Sensitivity Analysis'!K$14,'Monthly Detail'!82:82)</f>
        <v>0</v>
      </c>
      <c r="L36" s="349">
        <f>+SUMIF('Monthly Detail'!$4:$4, 'Sensitivity Analysis'!L$14,'Monthly Detail'!82:82)</f>
        <v>0</v>
      </c>
      <c r="M36" s="365">
        <f>+SUMIF('Monthly Detail'!$4:$4, 'Sensitivity Analysis'!M$14,'Monthly Detail'!82:82)</f>
        <v>0</v>
      </c>
      <c r="N36" s="365">
        <f>+SUMIF('Monthly Detail'!$4:$4, 'Sensitivity Analysis'!B$14,'Monthly Detail'!88:88)</f>
        <v>197.18</v>
      </c>
      <c r="O36" s="349"/>
      <c r="P36" s="365">
        <v>0</v>
      </c>
      <c r="Q36" s="365">
        <v>0</v>
      </c>
      <c r="R36" s="365">
        <v>0</v>
      </c>
      <c r="S36" s="365">
        <v>0</v>
      </c>
      <c r="T36" s="365">
        <v>0</v>
      </c>
      <c r="U36" s="365">
        <v>0</v>
      </c>
      <c r="V36" s="365">
        <v>0</v>
      </c>
      <c r="W36" s="365">
        <v>0</v>
      </c>
      <c r="X36" s="365">
        <v>0</v>
      </c>
      <c r="Y36" s="365">
        <v>0</v>
      </c>
      <c r="Z36" s="365">
        <v>0</v>
      </c>
      <c r="AA36" s="365">
        <v>0</v>
      </c>
      <c r="AC36" s="534">
        <f t="shared" si="2"/>
        <v>-2.8199999999999932</v>
      </c>
      <c r="AD36" s="364">
        <f t="shared" si="3"/>
        <v>197.18</v>
      </c>
    </row>
    <row r="37" spans="2:30" x14ac:dyDescent="0.3">
      <c r="B37" s="615" t="s">
        <v>380</v>
      </c>
      <c r="C37" s="616"/>
      <c r="E37" s="366"/>
      <c r="F37" s="523">
        <v>10</v>
      </c>
      <c r="G37" s="349">
        <v>18.25</v>
      </c>
      <c r="H37" s="349">
        <f>+SUMIF('Monthly Detail'!$4:$4, 'Sensitivity Analysis'!$H$14,'Monthly Detail'!85:85)</f>
        <v>0</v>
      </c>
      <c r="I37" s="349">
        <f>+SUMIF('Monthly Detail'!$4:$4, 'Sensitivity Analysis'!I$14,'Monthly Detail'!85:85)</f>
        <v>0</v>
      </c>
      <c r="J37" s="349">
        <f>+SUMIF('Monthly Detail'!$4:$4, 'Sensitivity Analysis'!J$14,'Monthly Detail'!85:85)</f>
        <v>0</v>
      </c>
      <c r="K37" s="349">
        <f>+SUMIF('Monthly Detail'!$4:$4, 'Sensitivity Analysis'!K$14,'Monthly Detail'!85:85)</f>
        <v>0</v>
      </c>
      <c r="L37" s="349">
        <f>+SUMIF('Monthly Detail'!$4:$4, 'Sensitivity Analysis'!L$14,'Monthly Detail'!85:85)</f>
        <v>0</v>
      </c>
      <c r="M37" s="365">
        <f>+SUMIF('Monthly Detail'!$4:$4, 'Sensitivity Analysis'!M$14,'Monthly Detail'!85:85)</f>
        <v>0</v>
      </c>
      <c r="N37" s="365">
        <f>+SUMIF('Monthly Detail'!$4:$4, 'Sensitivity Analysis'!B$14,'Monthly Detail'!89:89)</f>
        <v>0</v>
      </c>
      <c r="O37" s="349"/>
      <c r="P37" s="365">
        <v>18.25</v>
      </c>
      <c r="Q37" s="365">
        <v>18.25</v>
      </c>
      <c r="R37" s="365">
        <v>18.25</v>
      </c>
      <c r="S37" s="365">
        <v>18.25</v>
      </c>
      <c r="T37" s="365">
        <v>18.25</v>
      </c>
      <c r="U37" s="365">
        <v>18.25</v>
      </c>
      <c r="V37" s="365">
        <v>18.25</v>
      </c>
      <c r="W37" s="365">
        <v>18.25</v>
      </c>
      <c r="X37" s="365">
        <v>18.25</v>
      </c>
      <c r="Y37" s="365">
        <v>18.25</v>
      </c>
      <c r="Z37" s="365">
        <v>18.25</v>
      </c>
      <c r="AA37" s="365">
        <v>18.25</v>
      </c>
      <c r="AC37" s="364">
        <f t="shared" si="2"/>
        <v>-18.25</v>
      </c>
      <c r="AD37" s="364">
        <f t="shared" si="3"/>
        <v>-18.25</v>
      </c>
    </row>
    <row r="38" spans="2:30" x14ac:dyDescent="0.3">
      <c r="B38" s="621" t="s">
        <v>5</v>
      </c>
      <c r="C38" s="622"/>
      <c r="D38" s="5"/>
      <c r="E38" s="363"/>
      <c r="F38" s="524">
        <f>SUM(F29:F37)</f>
        <v>282.10000000000002</v>
      </c>
      <c r="G38" s="169">
        <v>793.97</v>
      </c>
      <c r="H38" s="169">
        <f t="shared" ref="H38:M38" si="4">SUM(H30:H37)</f>
        <v>0</v>
      </c>
      <c r="I38" s="169">
        <f t="shared" si="4"/>
        <v>0</v>
      </c>
      <c r="J38" s="169">
        <f t="shared" si="4"/>
        <v>0</v>
      </c>
      <c r="K38" s="169">
        <f t="shared" si="4"/>
        <v>0</v>
      </c>
      <c r="L38" s="169">
        <f t="shared" si="4"/>
        <v>0</v>
      </c>
      <c r="M38" s="362">
        <f t="shared" si="4"/>
        <v>0</v>
      </c>
      <c r="N38" s="362">
        <f>SUM(N29:N37)</f>
        <v>437.37</v>
      </c>
      <c r="O38" s="9"/>
      <c r="P38" s="362">
        <f t="shared" ref="P38:AA38" si="5">SUM(P29:P37)</f>
        <v>159.32999999999998</v>
      </c>
      <c r="Q38" s="362">
        <f t="shared" si="5"/>
        <v>254.27666666666667</v>
      </c>
      <c r="R38" s="362">
        <f t="shared" si="5"/>
        <v>155.27666666666667</v>
      </c>
      <c r="S38" s="362">
        <f t="shared" si="5"/>
        <v>230.27666666666667</v>
      </c>
      <c r="T38" s="362">
        <f t="shared" si="5"/>
        <v>155.27666666666667</v>
      </c>
      <c r="U38" s="362">
        <f t="shared" si="5"/>
        <v>1155.2766666666666</v>
      </c>
      <c r="V38" s="362">
        <f t="shared" si="5"/>
        <v>230.27666666666667</v>
      </c>
      <c r="W38" s="362">
        <f t="shared" si="5"/>
        <v>155.27666666666667</v>
      </c>
      <c r="X38" s="362">
        <f t="shared" si="5"/>
        <v>155.27666666666667</v>
      </c>
      <c r="Y38" s="362">
        <f t="shared" si="5"/>
        <v>230.27666666666667</v>
      </c>
      <c r="Z38" s="362">
        <f t="shared" si="5"/>
        <v>155.27666666666667</v>
      </c>
      <c r="AA38" s="362">
        <f t="shared" si="5"/>
        <v>155.27666666666667</v>
      </c>
      <c r="AC38" s="533">
        <f t="shared" si="2"/>
        <v>-356.6</v>
      </c>
      <c r="AD38" s="533">
        <f t="shared" si="3"/>
        <v>-717.90666666666664</v>
      </c>
    </row>
    <row r="39" spans="2:30" x14ac:dyDescent="0.3">
      <c r="B39" s="623" t="s">
        <v>6</v>
      </c>
      <c r="C39" s="624"/>
      <c r="E39" s="373"/>
      <c r="F39" s="525">
        <f>+F16-F38</f>
        <v>1384.5666666666666</v>
      </c>
      <c r="G39" s="9">
        <f t="shared" ref="G39:N39" si="6">+G16-G38</f>
        <v>-272.2308695652174</v>
      </c>
      <c r="H39" s="9">
        <f t="shared" si="6"/>
        <v>0</v>
      </c>
      <c r="I39" s="9">
        <f t="shared" si="6"/>
        <v>0</v>
      </c>
      <c r="J39" s="9">
        <f t="shared" si="6"/>
        <v>0</v>
      </c>
      <c r="K39" s="9">
        <f t="shared" si="6"/>
        <v>0</v>
      </c>
      <c r="L39" s="9">
        <f t="shared" si="6"/>
        <v>0</v>
      </c>
      <c r="M39" s="372">
        <f t="shared" si="6"/>
        <v>0</v>
      </c>
      <c r="N39" s="372">
        <f t="shared" si="6"/>
        <v>1979.63</v>
      </c>
      <c r="O39" s="9"/>
      <c r="P39" s="372">
        <f t="shared" ref="P39:AA39" si="7">+P16-P38</f>
        <v>-159.32999999999998</v>
      </c>
      <c r="Q39" s="372">
        <f t="shared" si="7"/>
        <v>245.72333333333333</v>
      </c>
      <c r="R39" s="372">
        <f t="shared" si="7"/>
        <v>1511.39</v>
      </c>
      <c r="S39" s="372">
        <f t="shared" si="7"/>
        <v>2686.3900000000003</v>
      </c>
      <c r="T39" s="372">
        <f t="shared" si="7"/>
        <v>2761.3900000000003</v>
      </c>
      <c r="U39" s="372">
        <f t="shared" si="7"/>
        <v>2178.0566666666668</v>
      </c>
      <c r="V39" s="372">
        <f t="shared" si="7"/>
        <v>4769.7233333333334</v>
      </c>
      <c r="W39" s="372">
        <f t="shared" si="7"/>
        <v>4844.7233333333334</v>
      </c>
      <c r="X39" s="372">
        <f t="shared" si="7"/>
        <v>5678.0566666666673</v>
      </c>
      <c r="Y39" s="372">
        <f t="shared" si="7"/>
        <v>3936.3900000000003</v>
      </c>
      <c r="Z39" s="372">
        <f t="shared" si="7"/>
        <v>4844.7233333333334</v>
      </c>
      <c r="AA39" s="372">
        <f t="shared" si="7"/>
        <v>4844.7233333333334</v>
      </c>
      <c r="AC39" s="534">
        <f t="shared" si="2"/>
        <v>2251.8608695652174</v>
      </c>
      <c r="AD39" s="371">
        <f t="shared" si="3"/>
        <v>-198.42666666666673</v>
      </c>
    </row>
    <row r="40" spans="2:30" x14ac:dyDescent="0.3">
      <c r="B40" s="629" t="s">
        <v>342</v>
      </c>
      <c r="C40" s="630"/>
      <c r="D40" s="166"/>
      <c r="E40" s="370"/>
      <c r="F40" s="526">
        <f>+F39/F16</f>
        <v>0.83073999999999992</v>
      </c>
      <c r="G40" s="531">
        <f t="shared" ref="G40" si="8">+G39/G16</f>
        <v>-0.52177583333333333</v>
      </c>
      <c r="H40" s="369"/>
      <c r="I40" s="369"/>
      <c r="J40" s="369"/>
      <c r="K40" s="369"/>
      <c r="L40" s="369"/>
      <c r="M40" s="367"/>
      <c r="N40" s="368">
        <f t="shared" ref="N40:AA40" si="9">+N39/N16</f>
        <v>0.81904426975589584</v>
      </c>
      <c r="O40" s="368" t="e">
        <f t="shared" si="9"/>
        <v>#DIV/0!</v>
      </c>
      <c r="P40" s="457" t="e">
        <f t="shared" si="9"/>
        <v>#DIV/0!</v>
      </c>
      <c r="Q40" s="368">
        <f t="shared" si="9"/>
        <v>0.49144666666666664</v>
      </c>
      <c r="R40" s="368">
        <f t="shared" si="9"/>
        <v>0.90683400000000003</v>
      </c>
      <c r="S40" s="367">
        <f t="shared" si="9"/>
        <v>0.92104799999999998</v>
      </c>
      <c r="T40" s="368">
        <f t="shared" si="9"/>
        <v>0.94676228571428578</v>
      </c>
      <c r="U40" s="368">
        <f t="shared" si="9"/>
        <v>0.65341700000000003</v>
      </c>
      <c r="V40" s="367">
        <f t="shared" si="9"/>
        <v>0.95394466666666666</v>
      </c>
      <c r="W40" s="367">
        <f t="shared" si="9"/>
        <v>0.96894466666666668</v>
      </c>
      <c r="X40" s="367">
        <f t="shared" si="9"/>
        <v>0.97338114285714283</v>
      </c>
      <c r="Y40" s="367">
        <f t="shared" si="9"/>
        <v>0.94473360000000006</v>
      </c>
      <c r="Z40" s="367">
        <f t="shared" si="9"/>
        <v>0.96894466666666668</v>
      </c>
      <c r="AA40" s="367">
        <f t="shared" si="9"/>
        <v>0.96894466666666668</v>
      </c>
      <c r="AB40" s="166"/>
      <c r="AC40" s="535">
        <f t="shared" si="2"/>
        <v>1.3408201030892291</v>
      </c>
      <c r="AD40" s="535">
        <f t="shared" si="3"/>
        <v>0.16562726975589581</v>
      </c>
    </row>
    <row r="41" spans="2:30" hidden="1" x14ac:dyDescent="0.3">
      <c r="B41" s="631" t="s">
        <v>7</v>
      </c>
      <c r="C41" s="632"/>
      <c r="E41" s="366"/>
      <c r="F41" s="523">
        <v>0</v>
      </c>
      <c r="G41" s="349">
        <v>0</v>
      </c>
      <c r="H41" s="349">
        <f>+SUMIF('Monthly Detail'!$4:$4, 'Sensitivity Analysis'!$H$14,'Monthly Detail'!113:113)</f>
        <v>0</v>
      </c>
      <c r="I41" s="349">
        <f>+SUMIF('Monthly Detail'!$4:$4, 'Sensitivity Analysis'!I$14,'Monthly Detail'!113:113)</f>
        <v>0</v>
      </c>
      <c r="J41" s="349">
        <f>+SUMIF('Monthly Detail'!$4:$4, 'Sensitivity Analysis'!J$14,'Monthly Detail'!113:113)</f>
        <v>0</v>
      </c>
      <c r="K41" s="349">
        <f>+SUMIF('Monthly Detail'!$4:$4, 'Sensitivity Analysis'!K$14,'Monthly Detail'!113:113)</f>
        <v>0</v>
      </c>
      <c r="L41" s="349">
        <f>+SUMIF('Monthly Detail'!$4:$4, 'Sensitivity Analysis'!L$14,'Monthly Detail'!113:113)</f>
        <v>0</v>
      </c>
      <c r="M41" s="365">
        <f>+SUMIF('Monthly Detail'!$4:$4, 'Sensitivity Analysis'!M$14,'Monthly Detail'!113:113)</f>
        <v>0</v>
      </c>
      <c r="N41" s="365">
        <f>+SUMIF('Monthly Detail'!$4:$4, 'Sensitivity Analysis'!B$14,'Monthly Detail'!113:113)</f>
        <v>250</v>
      </c>
      <c r="O41" s="349"/>
      <c r="P41" s="365">
        <v>0</v>
      </c>
      <c r="Q41" s="365">
        <v>0</v>
      </c>
      <c r="R41" s="365">
        <v>0</v>
      </c>
      <c r="S41" s="365">
        <v>0</v>
      </c>
      <c r="T41" s="365">
        <v>0</v>
      </c>
      <c r="U41" s="365">
        <v>0</v>
      </c>
      <c r="V41" s="365">
        <v>0</v>
      </c>
      <c r="W41" s="365">
        <v>0</v>
      </c>
      <c r="X41" s="365">
        <v>0</v>
      </c>
      <c r="Y41" s="365">
        <v>0</v>
      </c>
      <c r="Z41" s="365">
        <v>0</v>
      </c>
      <c r="AA41" s="365">
        <v>0</v>
      </c>
      <c r="AB41">
        <v>0</v>
      </c>
      <c r="AC41" s="364">
        <f t="shared" si="2"/>
        <v>250</v>
      </c>
      <c r="AD41" s="364">
        <f t="shared" si="3"/>
        <v>250</v>
      </c>
    </row>
    <row r="42" spans="2:30" hidden="1" x14ac:dyDescent="0.3">
      <c r="B42" s="621" t="s">
        <v>8</v>
      </c>
      <c r="C42" s="622"/>
      <c r="D42" s="5"/>
      <c r="E42" s="363"/>
      <c r="F42" s="524">
        <f t="shared" ref="F42:N43" si="10">+F41</f>
        <v>0</v>
      </c>
      <c r="G42" s="169">
        <v>0</v>
      </c>
      <c r="H42" s="169">
        <f t="shared" si="10"/>
        <v>0</v>
      </c>
      <c r="I42" s="169">
        <f t="shared" si="10"/>
        <v>0</v>
      </c>
      <c r="J42" s="169">
        <f t="shared" si="10"/>
        <v>0</v>
      </c>
      <c r="K42" s="169">
        <f t="shared" si="10"/>
        <v>0</v>
      </c>
      <c r="L42" s="169">
        <f t="shared" si="10"/>
        <v>0</v>
      </c>
      <c r="M42" s="362">
        <f t="shared" si="10"/>
        <v>0</v>
      </c>
      <c r="N42" s="362">
        <f t="shared" si="10"/>
        <v>250</v>
      </c>
      <c r="O42" s="9"/>
      <c r="P42" s="362">
        <v>0</v>
      </c>
      <c r="Q42" s="362">
        <v>0</v>
      </c>
      <c r="R42" s="362">
        <v>0</v>
      </c>
      <c r="S42" s="362">
        <v>0</v>
      </c>
      <c r="T42" s="362">
        <v>0</v>
      </c>
      <c r="U42" s="362">
        <v>0</v>
      </c>
      <c r="V42" s="362">
        <v>0</v>
      </c>
      <c r="W42" s="362">
        <v>0</v>
      </c>
      <c r="X42" s="362">
        <v>0</v>
      </c>
      <c r="Y42" s="362">
        <v>0</v>
      </c>
      <c r="Z42" s="362">
        <v>0</v>
      </c>
      <c r="AA42" s="362">
        <v>0</v>
      </c>
      <c r="AB42">
        <v>0</v>
      </c>
      <c r="AC42" s="361">
        <f t="shared" si="2"/>
        <v>250</v>
      </c>
      <c r="AD42" s="361">
        <f t="shared" si="3"/>
        <v>250</v>
      </c>
    </row>
    <row r="43" spans="2:30" x14ac:dyDescent="0.3">
      <c r="B43" s="623" t="s">
        <v>9</v>
      </c>
      <c r="C43" s="624"/>
      <c r="D43" s="3"/>
      <c r="E43" s="360"/>
      <c r="F43" s="527">
        <f t="shared" si="10"/>
        <v>0</v>
      </c>
      <c r="G43" s="10">
        <v>0</v>
      </c>
      <c r="H43" s="10">
        <f t="shared" si="10"/>
        <v>0</v>
      </c>
      <c r="I43" s="10">
        <f t="shared" si="10"/>
        <v>0</v>
      </c>
      <c r="J43" s="10">
        <f t="shared" si="10"/>
        <v>0</v>
      </c>
      <c r="K43" s="10">
        <f t="shared" si="10"/>
        <v>0</v>
      </c>
      <c r="L43" s="10">
        <f t="shared" si="10"/>
        <v>0</v>
      </c>
      <c r="M43" s="359">
        <f t="shared" si="10"/>
        <v>0</v>
      </c>
      <c r="N43" s="359">
        <f t="shared" si="10"/>
        <v>250</v>
      </c>
      <c r="O43" s="9"/>
      <c r="P43" s="359">
        <v>0</v>
      </c>
      <c r="Q43" s="359">
        <v>0</v>
      </c>
      <c r="R43" s="359">
        <v>0</v>
      </c>
      <c r="S43" s="359">
        <v>0</v>
      </c>
      <c r="T43" s="359">
        <v>0</v>
      </c>
      <c r="U43" s="359">
        <v>0</v>
      </c>
      <c r="V43" s="359">
        <v>0</v>
      </c>
      <c r="W43" s="359">
        <v>0</v>
      </c>
      <c r="X43" s="359">
        <v>0</v>
      </c>
      <c r="Y43" s="359">
        <v>0</v>
      </c>
      <c r="Z43" s="359">
        <v>0</v>
      </c>
      <c r="AA43" s="359">
        <v>0</v>
      </c>
      <c r="AB43">
        <v>0</v>
      </c>
      <c r="AC43" s="358">
        <f t="shared" si="2"/>
        <v>250</v>
      </c>
      <c r="AD43" s="358">
        <f t="shared" si="3"/>
        <v>250</v>
      </c>
    </row>
    <row r="44" spans="2:30" x14ac:dyDescent="0.3">
      <c r="B44" s="625" t="s">
        <v>384</v>
      </c>
      <c r="C44" s="626"/>
      <c r="D44" s="354"/>
      <c r="E44" s="357"/>
      <c r="F44" s="528">
        <v>-490.01333333333315</v>
      </c>
      <c r="G44" s="356">
        <v>0</v>
      </c>
      <c r="H44" s="356"/>
      <c r="I44" s="356"/>
      <c r="J44" s="356"/>
      <c r="K44" s="356"/>
      <c r="L44" s="356"/>
      <c r="M44" s="355"/>
      <c r="N44" s="355">
        <v>0</v>
      </c>
      <c r="O44" s="356"/>
      <c r="P44" s="355">
        <v>0</v>
      </c>
      <c r="Q44" s="355">
        <v>0</v>
      </c>
      <c r="R44" s="355">
        <v>0</v>
      </c>
      <c r="S44" s="355">
        <v>0</v>
      </c>
      <c r="T44" s="355">
        <v>0</v>
      </c>
      <c r="U44" s="355">
        <v>0</v>
      </c>
      <c r="V44" s="355">
        <v>0</v>
      </c>
      <c r="W44" s="355">
        <v>0</v>
      </c>
      <c r="X44" s="355">
        <v>0</v>
      </c>
      <c r="Y44" s="355">
        <v>0</v>
      </c>
      <c r="Z44" s="355">
        <v>0</v>
      </c>
      <c r="AA44" s="355">
        <v>0</v>
      </c>
      <c r="AB44" s="354"/>
      <c r="AC44" s="536">
        <f>+N44-G44</f>
        <v>0</v>
      </c>
      <c r="AD44" s="536">
        <f t="shared" si="3"/>
        <v>0</v>
      </c>
    </row>
    <row r="45" spans="2:30" ht="15" thickBot="1" x14ac:dyDescent="0.35">
      <c r="B45" s="627" t="s">
        <v>10</v>
      </c>
      <c r="C45" s="628"/>
      <c r="D45" s="175"/>
      <c r="E45" s="353"/>
      <c r="F45" s="529">
        <f t="shared" ref="F45:AB45" si="11">+F43+F39</f>
        <v>1384.5666666666666</v>
      </c>
      <c r="G45" s="176">
        <f t="shared" si="11"/>
        <v>-272.2308695652174</v>
      </c>
      <c r="H45" s="352">
        <f t="shared" si="11"/>
        <v>0</v>
      </c>
      <c r="I45" s="352">
        <f t="shared" si="11"/>
        <v>0</v>
      </c>
      <c r="J45" s="352">
        <f t="shared" si="11"/>
        <v>0</v>
      </c>
      <c r="K45" s="352">
        <f t="shared" si="11"/>
        <v>0</v>
      </c>
      <c r="L45" s="352">
        <f t="shared" si="11"/>
        <v>0</v>
      </c>
      <c r="M45" s="351">
        <f t="shared" si="11"/>
        <v>0</v>
      </c>
      <c r="N45" s="351">
        <f t="shared" si="11"/>
        <v>2229.63</v>
      </c>
      <c r="O45" s="9"/>
      <c r="P45" s="351">
        <f t="shared" si="11"/>
        <v>-159.32999999999998</v>
      </c>
      <c r="Q45" s="351">
        <f t="shared" si="11"/>
        <v>245.72333333333333</v>
      </c>
      <c r="R45" s="351">
        <f t="shared" si="11"/>
        <v>1511.39</v>
      </c>
      <c r="S45" s="351">
        <f t="shared" si="11"/>
        <v>2686.3900000000003</v>
      </c>
      <c r="T45" s="351">
        <f t="shared" si="11"/>
        <v>2761.3900000000003</v>
      </c>
      <c r="U45" s="351">
        <f t="shared" si="11"/>
        <v>2178.0566666666668</v>
      </c>
      <c r="V45" s="351">
        <f t="shared" si="11"/>
        <v>4769.7233333333334</v>
      </c>
      <c r="W45" s="351">
        <f t="shared" si="11"/>
        <v>4844.7233333333334</v>
      </c>
      <c r="X45" s="351">
        <f t="shared" si="11"/>
        <v>5678.0566666666673</v>
      </c>
      <c r="Y45" s="351">
        <f t="shared" si="11"/>
        <v>3936.3900000000003</v>
      </c>
      <c r="Z45" s="351">
        <f t="shared" si="11"/>
        <v>4844.7233333333334</v>
      </c>
      <c r="AA45" s="351">
        <f t="shared" si="11"/>
        <v>4844.7233333333334</v>
      </c>
      <c r="AB45">
        <f t="shared" si="11"/>
        <v>0</v>
      </c>
      <c r="AC45" s="593">
        <f t="shared" si="2"/>
        <v>2501.8608695652174</v>
      </c>
      <c r="AD45" s="546">
        <f t="shared" si="3"/>
        <v>51.573333333333267</v>
      </c>
    </row>
    <row r="47" spans="2:30" x14ac:dyDescent="0.3">
      <c r="B47" s="350"/>
      <c r="C47" s="350"/>
      <c r="E47" s="9"/>
      <c r="F47" s="9"/>
      <c r="G47" s="9"/>
      <c r="H47" s="349"/>
      <c r="I47" s="349"/>
      <c r="J47" s="349"/>
      <c r="K47" s="349"/>
      <c r="L47" s="34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C47" s="348"/>
      <c r="AD47" s="348"/>
    </row>
  </sheetData>
  <mergeCells count="20">
    <mergeCell ref="B44:C44"/>
    <mergeCell ref="B45:C45"/>
    <mergeCell ref="B38:C38"/>
    <mergeCell ref="B39:C39"/>
    <mergeCell ref="B40:C40"/>
    <mergeCell ref="B41:C41"/>
    <mergeCell ref="B35:C35"/>
    <mergeCell ref="B36:C36"/>
    <mergeCell ref="B37:C37"/>
    <mergeCell ref="B42:C42"/>
    <mergeCell ref="B43:C43"/>
    <mergeCell ref="B14:AD14"/>
    <mergeCell ref="B34:C34"/>
    <mergeCell ref="B16:C16"/>
    <mergeCell ref="B28:C28"/>
    <mergeCell ref="B29:C29"/>
    <mergeCell ref="B30:C30"/>
    <mergeCell ref="B31:C31"/>
    <mergeCell ref="B32:C32"/>
    <mergeCell ref="B33:C33"/>
  </mergeCells>
  <pageMargins left="0.7" right="0.7" top="0.75" bottom="0.75" header="0.3" footer="0.3"/>
  <pageSetup scale="79" fitToWidth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49F8-A9A6-4785-B089-A14F637AAFCD}">
  <sheetPr>
    <tabColor theme="0" tint="-0.34998626667073579"/>
  </sheetPr>
  <dimension ref="B2:FB4"/>
  <sheetViews>
    <sheetView topLeftCell="G1" workbookViewId="0">
      <selection activeCell="G4" sqref="G4"/>
    </sheetView>
  </sheetViews>
  <sheetFormatPr defaultRowHeight="14.4" x14ac:dyDescent="0.3"/>
  <cols>
    <col min="3" max="3" width="14.5546875" bestFit="1" customWidth="1"/>
    <col min="8" max="9" width="9.5546875" bestFit="1" customWidth="1"/>
  </cols>
  <sheetData>
    <row r="2" spans="2:158" x14ac:dyDescent="0.3">
      <c r="H2" s="171">
        <v>45473</v>
      </c>
      <c r="I2" s="171">
        <v>45504</v>
      </c>
      <c r="J2" s="171">
        <v>45535</v>
      </c>
      <c r="K2" s="171">
        <v>45565</v>
      </c>
      <c r="L2" s="171">
        <v>45596</v>
      </c>
      <c r="M2" s="171">
        <v>45626</v>
      </c>
      <c r="N2" s="171">
        <v>45657</v>
      </c>
      <c r="O2" s="171">
        <v>45688</v>
      </c>
      <c r="P2" s="171">
        <v>45716</v>
      </c>
      <c r="Q2" s="171">
        <v>45747</v>
      </c>
      <c r="R2" s="171">
        <v>45777</v>
      </c>
      <c r="S2" s="171">
        <v>45808</v>
      </c>
      <c r="T2" s="171">
        <v>45838</v>
      </c>
      <c r="U2" s="171">
        <v>45869</v>
      </c>
      <c r="V2" s="171">
        <v>45900</v>
      </c>
      <c r="W2" s="171">
        <v>45930</v>
      </c>
      <c r="X2" s="171">
        <v>45961</v>
      </c>
      <c r="Y2" s="171">
        <v>45991</v>
      </c>
      <c r="Z2" s="171">
        <v>46022</v>
      </c>
      <c r="AA2" s="171">
        <v>46053</v>
      </c>
      <c r="AB2" s="171">
        <v>46081</v>
      </c>
      <c r="AC2" s="171">
        <v>46112</v>
      </c>
      <c r="AD2" s="171">
        <v>46142</v>
      </c>
      <c r="AE2" s="171">
        <v>46173</v>
      </c>
      <c r="AF2" s="171">
        <v>46203</v>
      </c>
      <c r="AG2" s="171">
        <v>46234</v>
      </c>
      <c r="AH2" s="171">
        <v>46265</v>
      </c>
      <c r="AI2" s="171">
        <v>46295</v>
      </c>
      <c r="AJ2" s="171">
        <v>46326</v>
      </c>
      <c r="AK2" s="171">
        <v>46356</v>
      </c>
      <c r="AL2" s="171">
        <v>46387</v>
      </c>
      <c r="AM2" s="171">
        <v>46418</v>
      </c>
      <c r="AN2" s="171">
        <v>46446</v>
      </c>
      <c r="AO2" s="171">
        <v>46477</v>
      </c>
      <c r="AP2" s="171">
        <v>46507</v>
      </c>
      <c r="AQ2" s="171">
        <v>46538</v>
      </c>
      <c r="AR2" s="171">
        <v>46568</v>
      </c>
      <c r="AS2" s="171">
        <v>46599</v>
      </c>
      <c r="AT2" s="171">
        <v>46630</v>
      </c>
      <c r="AU2" s="171">
        <v>46660</v>
      </c>
      <c r="AV2" s="171">
        <v>46691</v>
      </c>
      <c r="AW2" s="171">
        <v>46721</v>
      </c>
      <c r="AX2" s="171">
        <v>46752</v>
      </c>
      <c r="AY2" s="171">
        <v>46783</v>
      </c>
      <c r="AZ2" s="171">
        <v>46812</v>
      </c>
      <c r="BA2" s="171">
        <v>46843</v>
      </c>
      <c r="BB2" s="171">
        <v>46873</v>
      </c>
      <c r="BC2" s="171">
        <v>46904</v>
      </c>
      <c r="BD2" s="171">
        <v>46934</v>
      </c>
      <c r="BE2" s="171">
        <v>46965</v>
      </c>
      <c r="BF2" s="171">
        <v>46996</v>
      </c>
      <c r="BG2" s="171">
        <v>47026</v>
      </c>
      <c r="BH2" s="171">
        <v>47057</v>
      </c>
      <c r="BI2" s="171">
        <v>47087</v>
      </c>
      <c r="BJ2" s="171">
        <v>47118</v>
      </c>
      <c r="BK2" s="171">
        <v>47149</v>
      </c>
      <c r="BL2" s="171">
        <v>47177</v>
      </c>
      <c r="BM2" s="171">
        <v>47208</v>
      </c>
      <c r="BN2" s="171">
        <v>47238</v>
      </c>
      <c r="BO2" s="171">
        <v>47269</v>
      </c>
      <c r="BP2" s="171">
        <v>47299</v>
      </c>
      <c r="BQ2" s="171">
        <v>47330</v>
      </c>
      <c r="BR2" s="171">
        <v>47361</v>
      </c>
      <c r="BS2" s="171">
        <v>47391</v>
      </c>
      <c r="BT2" s="171">
        <v>47422</v>
      </c>
      <c r="BU2" s="171">
        <v>47452</v>
      </c>
      <c r="BV2" s="171">
        <v>47483</v>
      </c>
      <c r="BW2" s="171">
        <v>47514</v>
      </c>
      <c r="BX2" s="171">
        <v>47542</v>
      </c>
      <c r="BY2" s="171">
        <v>47573</v>
      </c>
      <c r="BZ2" s="171">
        <v>47603</v>
      </c>
      <c r="CA2" s="171">
        <v>47634</v>
      </c>
      <c r="CB2" s="171">
        <v>47664</v>
      </c>
      <c r="CC2" s="171">
        <v>47695</v>
      </c>
      <c r="CD2" s="171">
        <v>47726</v>
      </c>
      <c r="CE2" s="171">
        <v>47756</v>
      </c>
      <c r="CF2" s="171">
        <v>47787</v>
      </c>
      <c r="CG2" s="171">
        <v>47817</v>
      </c>
      <c r="CH2" s="171">
        <v>47848</v>
      </c>
      <c r="CI2" s="171">
        <v>47879</v>
      </c>
      <c r="CJ2" s="171">
        <v>47907</v>
      </c>
      <c r="CK2" s="171">
        <v>47938</v>
      </c>
      <c r="CL2" s="171">
        <v>47968</v>
      </c>
      <c r="CM2" s="171">
        <v>47999</v>
      </c>
      <c r="CN2" s="171">
        <v>48029</v>
      </c>
      <c r="CO2" s="171">
        <v>48060</v>
      </c>
      <c r="CP2" s="171">
        <v>48091</v>
      </c>
      <c r="CQ2" s="171">
        <v>48121</v>
      </c>
      <c r="CR2" s="171">
        <v>48152</v>
      </c>
      <c r="CS2" s="171">
        <v>48182</v>
      </c>
      <c r="CT2" s="171">
        <v>48213</v>
      </c>
      <c r="CU2" s="171">
        <v>48244</v>
      </c>
      <c r="CV2" s="171">
        <v>48273</v>
      </c>
      <c r="CW2" s="171">
        <v>48304</v>
      </c>
      <c r="CX2" s="171">
        <v>48334</v>
      </c>
      <c r="CY2" s="171">
        <v>48365</v>
      </c>
      <c r="CZ2" s="171">
        <v>48395</v>
      </c>
      <c r="DA2" s="171">
        <v>48426</v>
      </c>
      <c r="DB2" s="171">
        <v>48457</v>
      </c>
      <c r="DC2" s="171">
        <v>48487</v>
      </c>
      <c r="DD2" s="171">
        <v>48518</v>
      </c>
      <c r="DE2" s="171">
        <v>48548</v>
      </c>
      <c r="DF2" s="171">
        <v>48579</v>
      </c>
      <c r="DG2" s="171">
        <v>48610</v>
      </c>
      <c r="DH2" s="171">
        <v>48638</v>
      </c>
      <c r="DI2" s="171">
        <v>48669</v>
      </c>
      <c r="DJ2" s="171">
        <v>48699</v>
      </c>
      <c r="DK2" s="171">
        <v>48730</v>
      </c>
      <c r="DL2" s="171">
        <v>48760</v>
      </c>
      <c r="DM2" s="171">
        <v>48791</v>
      </c>
      <c r="DN2" s="171">
        <v>48822</v>
      </c>
      <c r="DO2" s="171">
        <v>48852</v>
      </c>
      <c r="DP2" s="171">
        <v>48883</v>
      </c>
      <c r="DQ2" s="171">
        <v>48913</v>
      </c>
      <c r="DR2" s="171">
        <v>48944</v>
      </c>
      <c r="DS2" s="171">
        <v>48975</v>
      </c>
      <c r="DT2" s="171">
        <v>49003</v>
      </c>
      <c r="DU2" s="171">
        <v>49034</v>
      </c>
      <c r="DV2" s="171">
        <v>49064</v>
      </c>
      <c r="DW2" s="171">
        <v>49095</v>
      </c>
      <c r="DX2" s="171">
        <v>49125</v>
      </c>
      <c r="DY2" s="171">
        <v>49156</v>
      </c>
      <c r="DZ2" s="171">
        <v>49187</v>
      </c>
      <c r="EA2" s="171">
        <v>49217</v>
      </c>
      <c r="EB2" s="171">
        <v>49248</v>
      </c>
      <c r="EC2" s="171">
        <v>49278</v>
      </c>
      <c r="ED2" s="171">
        <v>49309</v>
      </c>
      <c r="EE2" s="171">
        <v>49340</v>
      </c>
      <c r="EF2" s="171">
        <v>49368</v>
      </c>
      <c r="EG2" s="171">
        <v>49399</v>
      </c>
      <c r="EH2" s="171">
        <v>49429</v>
      </c>
      <c r="EI2" s="171">
        <v>49460</v>
      </c>
      <c r="EJ2" s="171">
        <v>49490</v>
      </c>
      <c r="EK2" s="171">
        <v>49521</v>
      </c>
      <c r="EL2" s="171">
        <v>49552</v>
      </c>
      <c r="EM2" s="171">
        <v>49582</v>
      </c>
      <c r="EN2" s="171">
        <v>49613</v>
      </c>
      <c r="EO2" s="171">
        <v>49643</v>
      </c>
      <c r="EP2" s="171">
        <v>49674</v>
      </c>
      <c r="EQ2" s="171">
        <v>49705</v>
      </c>
      <c r="ER2" s="171">
        <v>49734</v>
      </c>
      <c r="ES2" s="171">
        <v>49765</v>
      </c>
      <c r="ET2" s="171">
        <v>49795</v>
      </c>
      <c r="EU2" s="171">
        <v>49826</v>
      </c>
      <c r="EV2" s="171">
        <v>49856</v>
      </c>
      <c r="EW2" s="171">
        <v>49887</v>
      </c>
      <c r="EX2" s="171">
        <v>49918</v>
      </c>
      <c r="EY2" s="171">
        <v>49948</v>
      </c>
      <c r="EZ2" s="171">
        <v>49979</v>
      </c>
      <c r="FA2" s="171">
        <v>50009</v>
      </c>
      <c r="FB2" s="171">
        <v>50040</v>
      </c>
    </row>
    <row r="3" spans="2:158" x14ac:dyDescent="0.3">
      <c r="B3" t="s">
        <v>217</v>
      </c>
      <c r="C3" t="s">
        <v>218</v>
      </c>
      <c r="D3" t="s">
        <v>219</v>
      </c>
    </row>
    <row r="4" spans="2:158" x14ac:dyDescent="0.3">
      <c r="B4" t="s">
        <v>220</v>
      </c>
      <c r="C4" t="s">
        <v>222</v>
      </c>
      <c r="D4">
        <v>40</v>
      </c>
      <c r="H4" s="240">
        <f>+IF(('Monthly Detail'!Y41-'Monthly Detail'!$B$38)&gt;0,('Monthly Detail'!Y41-'Monthly Detail'!$B$38)*'People Plan'!$D$4, 0)</f>
        <v>0</v>
      </c>
      <c r="I4" s="240">
        <f>+IF(('Monthly Detail'!Z41-'Monthly Detail'!$B$38)&gt;0,('Monthly Detail'!Z41-'Monthly Detail'!$B$38)*'People Plan'!$D$4, 0)</f>
        <v>0</v>
      </c>
      <c r="J4" s="240">
        <f>+IF(('Monthly Detail'!AA41-'Monthly Detail'!$B$38)&gt;0,('Monthly Detail'!AA41-'Monthly Detail'!$B$38)*'People Plan'!$D$4, 0)</f>
        <v>0</v>
      </c>
      <c r="K4" s="240">
        <f>+IF(('Monthly Detail'!AB41-'Monthly Detail'!$B$38)&gt;0,('Monthly Detail'!AB41-'Monthly Detail'!$B$38)*'People Plan'!$D$4, 0)</f>
        <v>0</v>
      </c>
      <c r="L4" s="240">
        <f>+IF(('Monthly Detail'!AC41-'Monthly Detail'!$B$38)&gt;0,('Monthly Detail'!AC41-'Monthly Detail'!$B$38)*'People Plan'!$D$4, 0)</f>
        <v>0</v>
      </c>
      <c r="M4" s="240">
        <f>+IF(('Monthly Detail'!AD41-'Monthly Detail'!$B$38)&gt;0,('Monthly Detail'!AD41-'Monthly Detail'!$B$38)*'People Plan'!$D$4, 0)</f>
        <v>0</v>
      </c>
      <c r="N4" s="240">
        <f>+IF(('Monthly Detail'!AE41-'Monthly Detail'!$B$38)&gt;0,('Monthly Detail'!AE41-'Monthly Detail'!$B$38)*'People Plan'!$D$4, 0)</f>
        <v>0</v>
      </c>
      <c r="O4" s="240">
        <f>+IF(('Monthly Detail'!AF41-'Monthly Detail'!$B$38)&gt;0,('Monthly Detail'!AF41-'Monthly Detail'!$B$38)*'People Plan'!$D$4, 0)</f>
        <v>0</v>
      </c>
      <c r="P4" s="240">
        <f>+IF(('Monthly Detail'!AG41-'Monthly Detail'!$B$38)&gt;0,('Monthly Detail'!AG41-'Monthly Detail'!$B$38)*'People Plan'!$D$4, 0)</f>
        <v>0</v>
      </c>
      <c r="Q4" s="240">
        <f>+IF(('Monthly Detail'!AH41-'Monthly Detail'!$B$38)&gt;0,('Monthly Detail'!AH41-'Monthly Detail'!$B$38)*'People Plan'!$D$4, 0)</f>
        <v>0</v>
      </c>
      <c r="R4" s="240">
        <f>+IF(('Monthly Detail'!AI41-'Monthly Detail'!$B$38)&gt;0,('Monthly Detail'!AI41-'Monthly Detail'!$B$38)*'People Plan'!$D$4, 0)</f>
        <v>0</v>
      </c>
      <c r="S4" s="240">
        <f>+IF(('Monthly Detail'!AJ41-'Monthly Detail'!$B$38)&gt;0,('Monthly Detail'!AJ41-'Monthly Detail'!$B$38)*'People Plan'!$D$4, 0)</f>
        <v>0</v>
      </c>
      <c r="T4" s="240">
        <f>+IF(('Monthly Detail'!AK41-'Monthly Detail'!$B$38)&gt;0,('Monthly Detail'!AK41-'Monthly Detail'!$B$38)*'People Plan'!$D$4, 0)</f>
        <v>0</v>
      </c>
      <c r="U4" s="240">
        <f>+IF(('Monthly Detail'!AL41-'Monthly Detail'!$B$38)&gt;0,('Monthly Detail'!AL41-'Monthly Detail'!$B$38)*'People Plan'!$D$4, 0)</f>
        <v>0</v>
      </c>
      <c r="V4" s="240">
        <f>+IF(('Monthly Detail'!AM41-'Monthly Detail'!$B$38)&gt;0,('Monthly Detail'!AM41-'Monthly Detail'!$B$38)*'People Plan'!$D$4, 0)</f>
        <v>0</v>
      </c>
      <c r="W4" s="240">
        <f>+IF(('Monthly Detail'!AN41-'Monthly Detail'!$B$38)&gt;0,('Monthly Detail'!AN41-'Monthly Detail'!$B$38)*'People Plan'!$D$4, 0)</f>
        <v>0</v>
      </c>
      <c r="X4" s="240">
        <f>+IF(('Monthly Detail'!AO41-'Monthly Detail'!$B$38)&gt;0,('Monthly Detail'!AO41-'Monthly Detail'!$B$38)*'People Plan'!$D$4, 0)</f>
        <v>0</v>
      </c>
      <c r="Y4" s="240">
        <f>+IF(('Monthly Detail'!AP41-'Monthly Detail'!$B$38)&gt;0,('Monthly Detail'!AP41-'Monthly Detail'!$B$38)*'People Plan'!$D$4, 0)</f>
        <v>0</v>
      </c>
      <c r="Z4" s="240">
        <f>+IF(('Monthly Detail'!AQ41-'Monthly Detail'!$B$38)&gt;0,('Monthly Detail'!AQ41-'Monthly Detail'!$B$38)*'People Plan'!$D$4, 0)</f>
        <v>0</v>
      </c>
      <c r="AA4" s="240">
        <f>+IF(('Monthly Detail'!AR41-'Monthly Detail'!$B$38)&gt;0,('Monthly Detail'!AR41-'Monthly Detail'!$B$38)*'People Plan'!$D$4, 0)</f>
        <v>0</v>
      </c>
      <c r="AB4" s="240">
        <f>+IF(('Monthly Detail'!AS41-'Monthly Detail'!$B$38)&gt;0,('Monthly Detail'!AS41-'Monthly Detail'!$B$38)*'People Plan'!$D$4, 0)</f>
        <v>0</v>
      </c>
      <c r="AC4" s="240">
        <f>+IF(('Monthly Detail'!AT41-'Monthly Detail'!$B$38)&gt;0,('Monthly Detail'!AT41-'Monthly Detail'!$B$38)*'People Plan'!$D$4, 0)</f>
        <v>0</v>
      </c>
      <c r="AD4" s="240">
        <f>+IF(('Monthly Detail'!AU41-'Monthly Detail'!$B$38)&gt;0,('Monthly Detail'!AU41-'Monthly Detail'!$B$38)*'People Plan'!$D$4, 0)</f>
        <v>0</v>
      </c>
      <c r="AE4" s="240">
        <f>+IF(('Monthly Detail'!AV41-'Monthly Detail'!$B$38)&gt;0,('Monthly Detail'!AV41-'Monthly Detail'!$B$38)*'People Plan'!$D$4, 0)</f>
        <v>0</v>
      </c>
      <c r="AF4" s="240">
        <f>+IF(('Monthly Detail'!AW41-'Monthly Detail'!$B$38)&gt;0,('Monthly Detail'!AW41-'Monthly Detail'!$B$38)*'People Plan'!$D$4, 0)</f>
        <v>0</v>
      </c>
      <c r="AG4" s="240">
        <f>+IF(('Monthly Detail'!AX41-'Monthly Detail'!$B$38)&gt;0,('Monthly Detail'!AX41-'Monthly Detail'!$B$38)*'People Plan'!$D$4, 0)</f>
        <v>0</v>
      </c>
      <c r="AH4" s="240">
        <f>+IF(('Monthly Detail'!AY41-'Monthly Detail'!$B$38)&gt;0,('Monthly Detail'!AY41-'Monthly Detail'!$B$38)*'People Plan'!$D$4, 0)</f>
        <v>0</v>
      </c>
      <c r="AI4" s="240">
        <f>+IF(('Monthly Detail'!AZ41-'Monthly Detail'!$B$38)&gt;0,('Monthly Detail'!AZ41-'Monthly Detail'!$B$38)*'People Plan'!$D$4, 0)</f>
        <v>0</v>
      </c>
      <c r="AJ4" s="240">
        <f>+IF(('Monthly Detail'!BA41-'Monthly Detail'!$B$38)&gt;0,('Monthly Detail'!BA41-'Monthly Detail'!$B$38)*'People Plan'!$D$4, 0)</f>
        <v>0</v>
      </c>
      <c r="AK4" s="240">
        <f>+IF(('Monthly Detail'!BB41-'Monthly Detail'!$B$38)&gt;0,('Monthly Detail'!BB41-'Monthly Detail'!$B$38)*'People Plan'!$D$4, 0)</f>
        <v>0</v>
      </c>
      <c r="AL4" s="240">
        <f>+IF(('Monthly Detail'!BC41-'Monthly Detail'!$B$38)&gt;0,('Monthly Detail'!BC41-'Monthly Detail'!$B$38)*'People Plan'!$D$4, 0)</f>
        <v>0</v>
      </c>
      <c r="AM4" s="240">
        <f>+IF(('Monthly Detail'!BD41-'Monthly Detail'!$B$38)&gt;0,('Monthly Detail'!BD41-'Monthly Detail'!$B$38)*'People Plan'!$D$4, 0)</f>
        <v>0</v>
      </c>
      <c r="AN4" s="240">
        <f>+IF(('Monthly Detail'!BE41-'Monthly Detail'!$B$38)&gt;0,('Monthly Detail'!BE41-'Monthly Detail'!$B$38)*'People Plan'!$D$4, 0)</f>
        <v>0</v>
      </c>
      <c r="AO4" s="240">
        <f>+IF(('Monthly Detail'!BF41-'Monthly Detail'!$B$38)&gt;0,('Monthly Detail'!BF41-'Monthly Detail'!$B$38)*'People Plan'!$D$4, 0)</f>
        <v>0</v>
      </c>
      <c r="AP4" s="240">
        <f>+IF(('Monthly Detail'!BG41-'Monthly Detail'!$B$38)&gt;0,('Monthly Detail'!BG41-'Monthly Detail'!$B$38)*'People Plan'!$D$4, 0)</f>
        <v>0</v>
      </c>
      <c r="AQ4" s="240">
        <f>+IF(('Monthly Detail'!BH41-'Monthly Detail'!$B$38)&gt;0,('Monthly Detail'!BH41-'Monthly Detail'!$B$38)*'People Plan'!$D$4, 0)</f>
        <v>0</v>
      </c>
      <c r="AR4" s="240">
        <f>+IF(('Monthly Detail'!BI41-'Monthly Detail'!$B$38)&gt;0,('Monthly Detail'!BI41-'Monthly Detail'!$B$38)*'People Plan'!$D$4, 0)</f>
        <v>0</v>
      </c>
      <c r="AS4" s="240">
        <f>+IF(('Monthly Detail'!BJ41-'Monthly Detail'!$B$38)&gt;0,('Monthly Detail'!BJ41-'Monthly Detail'!$B$38)*'People Plan'!$D$4, 0)</f>
        <v>0</v>
      </c>
      <c r="AT4" s="240">
        <f>+IF(('Monthly Detail'!BK41-'Monthly Detail'!$B$38)&gt;0,('Monthly Detail'!BK41-'Monthly Detail'!$B$38)*'People Plan'!$D$4, 0)</f>
        <v>0</v>
      </c>
      <c r="AU4" s="240">
        <f>+IF(('Monthly Detail'!BL41-'Monthly Detail'!$B$38)&gt;0,('Monthly Detail'!BL41-'Monthly Detail'!$B$38)*'People Plan'!$D$4, 0)</f>
        <v>0</v>
      </c>
      <c r="AV4" s="240">
        <f>+IF(('Monthly Detail'!BM41-'Monthly Detail'!$B$38)&gt;0,('Monthly Detail'!BM41-'Monthly Detail'!$B$38)*'People Plan'!$D$4, 0)</f>
        <v>0</v>
      </c>
      <c r="AW4" s="240">
        <f>+IF(('Monthly Detail'!BN41-'Monthly Detail'!$B$38)&gt;0,('Monthly Detail'!BN41-'Monthly Detail'!$B$38)*'People Plan'!$D$4, 0)</f>
        <v>0</v>
      </c>
      <c r="AX4" s="240">
        <f>+IF(('Monthly Detail'!BO41-'Monthly Detail'!$B$38)&gt;0,('Monthly Detail'!BO41-'Monthly Detail'!$B$38)*'People Plan'!$D$4, 0)</f>
        <v>0</v>
      </c>
      <c r="AY4" s="240">
        <f>+IF(('Monthly Detail'!BP41-'Monthly Detail'!$B$38)&gt;0,('Monthly Detail'!BP41-'Monthly Detail'!$B$38)*'People Plan'!$D$4, 0)</f>
        <v>0</v>
      </c>
      <c r="AZ4" s="240">
        <f>+IF(('Monthly Detail'!BQ41-'Monthly Detail'!$B$38)&gt;0,('Monthly Detail'!BQ41-'Monthly Detail'!$B$38)*'People Plan'!$D$4, 0)</f>
        <v>0</v>
      </c>
      <c r="BA4" s="240">
        <f>+IF(('Monthly Detail'!BR41-'Monthly Detail'!$B$38)&gt;0,('Monthly Detail'!BR41-'Monthly Detail'!$B$38)*'People Plan'!$D$4, 0)</f>
        <v>0</v>
      </c>
      <c r="BB4" s="240">
        <f>+IF(('Monthly Detail'!BS41-'Monthly Detail'!$B$38)&gt;0,('Monthly Detail'!BS41-'Monthly Detail'!$B$38)*'People Plan'!$D$4, 0)</f>
        <v>0</v>
      </c>
      <c r="BC4" s="240">
        <f>+IF(('Monthly Detail'!BT41-'Monthly Detail'!$B$38)&gt;0,('Monthly Detail'!BT41-'Monthly Detail'!$B$38)*'People Plan'!$D$4, 0)</f>
        <v>0</v>
      </c>
      <c r="BD4" s="240">
        <f>+IF(('Monthly Detail'!BU41-'Monthly Detail'!$B$38)&gt;0,('Monthly Detail'!BU41-'Monthly Detail'!$B$38)*'People Plan'!$D$4, 0)</f>
        <v>0</v>
      </c>
      <c r="BE4" s="240">
        <f>+IF(('Monthly Detail'!BV41-'Monthly Detail'!$B$38)&gt;0,('Monthly Detail'!BV41-'Monthly Detail'!$B$38)*'People Plan'!$D$4, 0)</f>
        <v>0</v>
      </c>
      <c r="BF4" s="240">
        <f>+IF(('Monthly Detail'!BW41-'Monthly Detail'!$B$38)&gt;0,('Monthly Detail'!BW41-'Monthly Detail'!$B$38)*'People Plan'!$D$4, 0)</f>
        <v>0</v>
      </c>
      <c r="BG4" s="240">
        <f>+IF(('Monthly Detail'!BX41-'Monthly Detail'!$B$38)&gt;0,('Monthly Detail'!BX41-'Monthly Detail'!$B$38)*'People Plan'!$D$4, 0)</f>
        <v>0</v>
      </c>
      <c r="BH4" s="240">
        <f>+IF(('Monthly Detail'!BY41-'Monthly Detail'!$B$38)&gt;0,('Monthly Detail'!BY41-'Monthly Detail'!$B$38)*'People Plan'!$D$4, 0)</f>
        <v>0</v>
      </c>
      <c r="BI4" s="240">
        <f>+IF(('Monthly Detail'!BZ41-'Monthly Detail'!$B$38)&gt;0,('Monthly Detail'!BZ41-'Monthly Detail'!$B$38)*'People Plan'!$D$4, 0)</f>
        <v>0</v>
      </c>
      <c r="BJ4" s="240">
        <f>+IF(('Monthly Detail'!CA41-'Monthly Detail'!$B$38)&gt;0,('Monthly Detail'!CA41-'Monthly Detail'!$B$38)*'People Plan'!$D$4, 0)</f>
        <v>0</v>
      </c>
      <c r="BK4" s="240">
        <f>+IF(('Monthly Detail'!CB41-'Monthly Detail'!$B$38)&gt;0,('Monthly Detail'!CB41-'Monthly Detail'!$B$38)*'People Plan'!$D$4, 0)</f>
        <v>0</v>
      </c>
      <c r="BL4" s="240">
        <f>+IF(('Monthly Detail'!CC41-'Monthly Detail'!$B$38)&gt;0,('Monthly Detail'!CC41-'Monthly Detail'!$B$38)*'People Plan'!$D$4, 0)</f>
        <v>0</v>
      </c>
      <c r="BM4" s="240">
        <f>+IF(('Monthly Detail'!CD41-'Monthly Detail'!$B$38)&gt;0,('Monthly Detail'!CD41-'Monthly Detail'!$B$38)*'People Plan'!$D$4, 0)</f>
        <v>0</v>
      </c>
      <c r="BN4" s="240">
        <f>+IF(('Monthly Detail'!CE41-'Monthly Detail'!$B$38)&gt;0,('Monthly Detail'!CE41-'Monthly Detail'!$B$38)*'People Plan'!$D$4, 0)</f>
        <v>0</v>
      </c>
      <c r="BO4" s="240">
        <f>+IF(('Monthly Detail'!CF41-'Monthly Detail'!$B$38)&gt;0,('Monthly Detail'!CF41-'Monthly Detail'!$B$38)*'People Plan'!$D$4, 0)</f>
        <v>0</v>
      </c>
      <c r="BP4" s="240">
        <f>+IF(('Monthly Detail'!CG41-'Monthly Detail'!$B$38)&gt;0,('Monthly Detail'!CG41-'Monthly Detail'!$B$38)*'People Plan'!$D$4, 0)</f>
        <v>0</v>
      </c>
      <c r="BQ4" s="240">
        <f>+IF(('Monthly Detail'!CH41-'Monthly Detail'!$B$38)&gt;0,('Monthly Detail'!CH41-'Monthly Detail'!$B$38)*'People Plan'!$D$4, 0)</f>
        <v>0</v>
      </c>
      <c r="BR4" s="240">
        <f>+IF(('Monthly Detail'!CI41-'Monthly Detail'!$B$38)&gt;0,('Monthly Detail'!CI41-'Monthly Detail'!$B$38)*'People Plan'!$D$4, 0)</f>
        <v>0</v>
      </c>
      <c r="BS4" s="240">
        <f>+IF(('Monthly Detail'!CJ41-'Monthly Detail'!$B$38)&gt;0,('Monthly Detail'!CJ41-'Monthly Detail'!$B$38)*'People Plan'!$D$4, 0)</f>
        <v>0</v>
      </c>
      <c r="BT4" s="240">
        <f>+IF(('Monthly Detail'!CK41-'Monthly Detail'!$B$38)&gt;0,('Monthly Detail'!CK41-'Monthly Detail'!$B$38)*'People Plan'!$D$4, 0)</f>
        <v>0</v>
      </c>
      <c r="BU4" s="240">
        <f>+IF(('Monthly Detail'!CL41-'Monthly Detail'!$B$38)&gt;0,('Monthly Detail'!CL41-'Monthly Detail'!$B$38)*'People Plan'!$D$4, 0)</f>
        <v>0</v>
      </c>
      <c r="BV4" s="240">
        <f>+IF(('Monthly Detail'!CM41-'Monthly Detail'!$B$38)&gt;0,('Monthly Detail'!CM41-'Monthly Detail'!$B$38)*'People Plan'!$D$4, 0)</f>
        <v>0</v>
      </c>
      <c r="BW4" s="240">
        <f>+IF(('Monthly Detail'!CN41-'Monthly Detail'!$B$38)&gt;0,('Monthly Detail'!CN41-'Monthly Detail'!$B$38)*'People Plan'!$D$4, 0)</f>
        <v>0</v>
      </c>
      <c r="BX4" s="240">
        <f>+IF(('Monthly Detail'!CO41-'Monthly Detail'!$B$38)&gt;0,('Monthly Detail'!CO41-'Monthly Detail'!$B$38)*'People Plan'!$D$4, 0)</f>
        <v>0</v>
      </c>
      <c r="BY4" s="240">
        <f>+IF(('Monthly Detail'!CP41-'Monthly Detail'!$B$38)&gt;0,('Monthly Detail'!CP41-'Monthly Detail'!$B$38)*'People Plan'!$D$4, 0)</f>
        <v>0</v>
      </c>
      <c r="BZ4" s="240">
        <f>+IF(('Monthly Detail'!CQ41-'Monthly Detail'!$B$38)&gt;0,('Monthly Detail'!CQ41-'Monthly Detail'!$B$38)*'People Plan'!$D$4, 0)</f>
        <v>0</v>
      </c>
      <c r="CA4" s="240">
        <f>+IF(('Monthly Detail'!CR41-'Monthly Detail'!$B$38)&gt;0,('Monthly Detail'!CR41-'Monthly Detail'!$B$38)*'People Plan'!$D$4, 0)</f>
        <v>0</v>
      </c>
      <c r="CB4" s="240">
        <f>+IF(('Monthly Detail'!CS41-'Monthly Detail'!$B$38)&gt;0,('Monthly Detail'!CS41-'Monthly Detail'!$B$38)*'People Plan'!$D$4, 0)</f>
        <v>0</v>
      </c>
      <c r="CC4" s="240">
        <f>+IF(('Monthly Detail'!CT41-'Monthly Detail'!$B$38)&gt;0,('Monthly Detail'!CT41-'Monthly Detail'!$B$38)*'People Plan'!$D$4, 0)</f>
        <v>0</v>
      </c>
      <c r="CD4" s="240">
        <f>+IF(('Monthly Detail'!CU41-'Monthly Detail'!$B$38)&gt;0,('Monthly Detail'!CU41-'Monthly Detail'!$B$38)*'People Plan'!$D$4, 0)</f>
        <v>0</v>
      </c>
      <c r="CE4" s="240">
        <f>+IF(('Monthly Detail'!CV41-'Monthly Detail'!$B$38)&gt;0,('Monthly Detail'!CV41-'Monthly Detail'!$B$38)*'People Plan'!$D$4, 0)</f>
        <v>0</v>
      </c>
      <c r="CF4" s="240">
        <f>+IF(('Monthly Detail'!CW41-'Monthly Detail'!$B$38)&gt;0,('Monthly Detail'!CW41-'Monthly Detail'!$B$38)*'People Plan'!$D$4, 0)</f>
        <v>0</v>
      </c>
      <c r="CG4" s="240">
        <f>+IF(('Monthly Detail'!CX41-'Monthly Detail'!$B$38)&gt;0,('Monthly Detail'!CX41-'Monthly Detail'!$B$38)*'People Plan'!$D$4, 0)</f>
        <v>0</v>
      </c>
      <c r="CH4" s="240">
        <f>+IF(('Monthly Detail'!CY41-'Monthly Detail'!$B$38)&gt;0,('Monthly Detail'!CY41-'Monthly Detail'!$B$38)*'People Plan'!$D$4, 0)</f>
        <v>0</v>
      </c>
      <c r="CI4" s="240">
        <f>+IF(('Monthly Detail'!CZ41-'Monthly Detail'!$B$38)&gt;0,('Monthly Detail'!CZ41-'Monthly Detail'!$B$38)*'People Plan'!$D$4, 0)</f>
        <v>0</v>
      </c>
      <c r="CJ4" s="240">
        <f>+IF(('Monthly Detail'!DA41-'Monthly Detail'!$B$38)&gt;0,('Monthly Detail'!DA41-'Monthly Detail'!$B$38)*'People Plan'!$D$4, 0)</f>
        <v>0</v>
      </c>
      <c r="CK4" s="240">
        <f>+IF(('Monthly Detail'!DB41-'Monthly Detail'!$B$38)&gt;0,('Monthly Detail'!DB41-'Monthly Detail'!$B$38)*'People Plan'!$D$4, 0)</f>
        <v>0</v>
      </c>
      <c r="CL4" s="240">
        <f>+IF(('Monthly Detail'!DC41-'Monthly Detail'!$B$38)&gt;0,('Monthly Detail'!DC41-'Monthly Detail'!$B$38)*'People Plan'!$D$4, 0)</f>
        <v>0</v>
      </c>
      <c r="CM4" s="240">
        <f>+IF(('Monthly Detail'!DD41-'Monthly Detail'!$B$38)&gt;0,('Monthly Detail'!DD41-'Monthly Detail'!$B$38)*'People Plan'!$D$4, 0)</f>
        <v>0</v>
      </c>
      <c r="CN4" s="240">
        <f>+IF(('Monthly Detail'!DE41-'Monthly Detail'!$B$38)&gt;0,('Monthly Detail'!DE41-'Monthly Detail'!$B$38)*'People Plan'!$D$4, 0)</f>
        <v>0</v>
      </c>
      <c r="CO4" s="240">
        <f>+IF(('Monthly Detail'!DF41-'Monthly Detail'!$B$38)&gt;0,('Monthly Detail'!DF41-'Monthly Detail'!$B$38)*'People Plan'!$D$4, 0)</f>
        <v>0</v>
      </c>
      <c r="CP4" s="240">
        <f>+IF(('Monthly Detail'!DG41-'Monthly Detail'!$B$38)&gt;0,('Monthly Detail'!DG41-'Monthly Detail'!$B$38)*'People Plan'!$D$4, 0)</f>
        <v>0</v>
      </c>
      <c r="CQ4" s="240">
        <f>+IF(('Monthly Detail'!DH41-'Monthly Detail'!$B$38)&gt;0,('Monthly Detail'!DH41-'Monthly Detail'!$B$38)*'People Plan'!$D$4, 0)</f>
        <v>0</v>
      </c>
      <c r="CR4" s="240">
        <f>+IF(('Monthly Detail'!DI41-'Monthly Detail'!$B$38)&gt;0,('Monthly Detail'!DI41-'Monthly Detail'!$B$38)*'People Plan'!$D$4, 0)</f>
        <v>0</v>
      </c>
      <c r="CS4" s="240">
        <f>+IF(('Monthly Detail'!DJ41-'Monthly Detail'!$B$38)&gt;0,('Monthly Detail'!DJ41-'Monthly Detail'!$B$38)*'People Plan'!$D$4, 0)</f>
        <v>0</v>
      </c>
      <c r="CT4" s="240">
        <f>+IF(('Monthly Detail'!DK41-'Monthly Detail'!$B$38)&gt;0,('Monthly Detail'!DK41-'Monthly Detail'!$B$38)*'People Plan'!$D$4, 0)</f>
        <v>0</v>
      </c>
      <c r="CU4" s="240">
        <f>+IF(('Monthly Detail'!DL41-'Monthly Detail'!$B$38)&gt;0,('Monthly Detail'!DL41-'Monthly Detail'!$B$38)*'People Plan'!$D$4, 0)</f>
        <v>0</v>
      </c>
      <c r="CV4" s="240">
        <f>+IF(('Monthly Detail'!DM41-'Monthly Detail'!$B$38)&gt;0,('Monthly Detail'!DM41-'Monthly Detail'!$B$38)*'People Plan'!$D$4, 0)</f>
        <v>0</v>
      </c>
      <c r="CW4" s="240">
        <f>+IF(('Monthly Detail'!DN41-'Monthly Detail'!$B$38)&gt;0,('Monthly Detail'!DN41-'Monthly Detail'!$B$38)*'People Plan'!$D$4, 0)</f>
        <v>0</v>
      </c>
      <c r="CX4" s="240">
        <f>+IF(('Monthly Detail'!DO41-'Monthly Detail'!$B$38)&gt;0,('Monthly Detail'!DO41-'Monthly Detail'!$B$38)*'People Plan'!$D$4, 0)</f>
        <v>0</v>
      </c>
      <c r="CY4" s="240">
        <f>+IF(('Monthly Detail'!DP41-'Monthly Detail'!$B$38)&gt;0,('Monthly Detail'!DP41-'Monthly Detail'!$B$38)*'People Plan'!$D$4, 0)</f>
        <v>0</v>
      </c>
      <c r="CZ4" s="240">
        <f>+IF(('Monthly Detail'!DQ41-'Monthly Detail'!$B$38)&gt;0,('Monthly Detail'!DQ41-'Monthly Detail'!$B$38)*'People Plan'!$D$4, 0)</f>
        <v>0</v>
      </c>
      <c r="DA4" s="240">
        <f>+IF(('Monthly Detail'!DR41-'Monthly Detail'!$B$38)&gt;0,('Monthly Detail'!DR41-'Monthly Detail'!$B$38)*'People Plan'!$D$4, 0)</f>
        <v>0</v>
      </c>
      <c r="DB4" s="240">
        <f>+IF(('Monthly Detail'!DS41-'Monthly Detail'!$B$38)&gt;0,('Monthly Detail'!DS41-'Monthly Detail'!$B$38)*'People Plan'!$D$4, 0)</f>
        <v>0</v>
      </c>
      <c r="DC4" s="240">
        <f>+IF(('Monthly Detail'!DT41-'Monthly Detail'!$B$38)&gt;0,('Monthly Detail'!DT41-'Monthly Detail'!$B$38)*'People Plan'!$D$4, 0)</f>
        <v>0</v>
      </c>
      <c r="DD4" s="240">
        <f>+IF(('Monthly Detail'!DU41-'Monthly Detail'!$B$38)&gt;0,('Monthly Detail'!DU41-'Monthly Detail'!$B$38)*'People Plan'!$D$4, 0)</f>
        <v>0</v>
      </c>
      <c r="DE4" s="240">
        <f>+IF(('Monthly Detail'!DV41-'Monthly Detail'!$B$38)&gt;0,('Monthly Detail'!DV41-'Monthly Detail'!$B$38)*'People Plan'!$D$4, 0)</f>
        <v>0</v>
      </c>
      <c r="DF4" s="240">
        <f>+IF(('Monthly Detail'!DW41-'Monthly Detail'!$B$38)&gt;0,('Monthly Detail'!DW41-'Monthly Detail'!$B$38)*'People Plan'!$D$4, 0)</f>
        <v>0</v>
      </c>
      <c r="DG4" s="240">
        <f>+IF(('Monthly Detail'!DX41-'Monthly Detail'!$B$38)&gt;0,('Monthly Detail'!DX41-'Monthly Detail'!$B$38)*'People Plan'!$D$4, 0)</f>
        <v>0</v>
      </c>
      <c r="DH4" s="240">
        <f>+IF(('Monthly Detail'!DY41-'Monthly Detail'!$B$38)&gt;0,('Monthly Detail'!DY41-'Monthly Detail'!$B$38)*'People Plan'!$D$4, 0)</f>
        <v>0</v>
      </c>
      <c r="DI4" s="240">
        <f>+IF(('Monthly Detail'!DZ41-'Monthly Detail'!$B$38)&gt;0,('Monthly Detail'!DZ41-'Monthly Detail'!$B$38)*'People Plan'!$D$4, 0)</f>
        <v>0</v>
      </c>
      <c r="DJ4" s="240">
        <f>+IF(('Monthly Detail'!EA41-'Monthly Detail'!$B$38)&gt;0,('Monthly Detail'!EA41-'Monthly Detail'!$B$38)*'People Plan'!$D$4, 0)</f>
        <v>0</v>
      </c>
      <c r="DK4" s="240">
        <f>+IF(('Monthly Detail'!EB41-'Monthly Detail'!$B$38)&gt;0,('Monthly Detail'!EB41-'Monthly Detail'!$B$38)*'People Plan'!$D$4, 0)</f>
        <v>0</v>
      </c>
      <c r="DL4" s="240">
        <f>+IF(('Monthly Detail'!EC41-'Monthly Detail'!$B$38)&gt;0,('Monthly Detail'!EC41-'Monthly Detail'!$B$38)*'People Plan'!$D$4, 0)</f>
        <v>0</v>
      </c>
      <c r="DM4" s="240">
        <f>+IF(('Monthly Detail'!ED41-'Monthly Detail'!$B$38)&gt;0,('Monthly Detail'!ED41-'Monthly Detail'!$B$38)*'People Plan'!$D$4, 0)</f>
        <v>0</v>
      </c>
      <c r="DN4" s="240">
        <f>+IF(('Monthly Detail'!EE41-'Monthly Detail'!$B$38)&gt;0,('Monthly Detail'!EE41-'Monthly Detail'!$B$38)*'People Plan'!$D$4, 0)</f>
        <v>0</v>
      </c>
      <c r="DO4" s="240">
        <f>+IF(('Monthly Detail'!EF41-'Monthly Detail'!$B$38)&gt;0,('Monthly Detail'!EF41-'Monthly Detail'!$B$38)*'People Plan'!$D$4, 0)</f>
        <v>0</v>
      </c>
      <c r="DP4" s="240">
        <f>+IF(('Monthly Detail'!EG41-'Monthly Detail'!$B$38)&gt;0,('Monthly Detail'!EG41-'Monthly Detail'!$B$38)*'People Plan'!$D$4, 0)</f>
        <v>0</v>
      </c>
      <c r="DQ4" s="240">
        <f>+IF(('Monthly Detail'!EH41-'Monthly Detail'!$B$38)&gt;0,('Monthly Detail'!EH41-'Monthly Detail'!$B$38)*'People Plan'!$D$4, 0)</f>
        <v>0</v>
      </c>
      <c r="DR4" s="240">
        <f>+IF(('Monthly Detail'!EI41-'Monthly Detail'!$B$38)&gt;0,('Monthly Detail'!EI41-'Monthly Detail'!$B$38)*'People Plan'!$D$4, 0)</f>
        <v>0</v>
      </c>
      <c r="DS4" s="240">
        <f>+IF(('Monthly Detail'!EJ41-'Monthly Detail'!$B$38)&gt;0,('Monthly Detail'!EJ41-'Monthly Detail'!$B$38)*'People Plan'!$D$4, 0)</f>
        <v>0</v>
      </c>
      <c r="DT4" s="240">
        <f>+IF(('Monthly Detail'!EK41-'Monthly Detail'!$B$38)&gt;0,('Monthly Detail'!EK41-'Monthly Detail'!$B$38)*'People Plan'!$D$4, 0)</f>
        <v>0</v>
      </c>
      <c r="DU4" s="240">
        <f>+IF(('Monthly Detail'!EL41-'Monthly Detail'!$B$38)&gt;0,('Monthly Detail'!EL41-'Monthly Detail'!$B$38)*'People Plan'!$D$4, 0)</f>
        <v>0</v>
      </c>
      <c r="DV4" s="240">
        <f>+IF(('Monthly Detail'!EM41-'Monthly Detail'!$B$38)&gt;0,('Monthly Detail'!EM41-'Monthly Detail'!$B$38)*'People Plan'!$D$4, 0)</f>
        <v>0</v>
      </c>
      <c r="DW4" s="240">
        <f>+IF(('Monthly Detail'!EN41-'Monthly Detail'!$B$38)&gt;0,('Monthly Detail'!EN41-'Monthly Detail'!$B$38)*'People Plan'!$D$4, 0)</f>
        <v>0</v>
      </c>
      <c r="DX4" s="240">
        <f>+IF(('Monthly Detail'!EO41-'Monthly Detail'!$B$38)&gt;0,('Monthly Detail'!EO41-'Monthly Detail'!$B$38)*'People Plan'!$D$4, 0)</f>
        <v>0</v>
      </c>
      <c r="DY4" s="240">
        <f>+IF(('Monthly Detail'!EP41-'Monthly Detail'!$B$38)&gt;0,('Monthly Detail'!EP41-'Monthly Detail'!$B$38)*'People Plan'!$D$4, 0)</f>
        <v>0</v>
      </c>
      <c r="DZ4" s="240">
        <f>+IF(('Monthly Detail'!EQ41-'Monthly Detail'!$B$38)&gt;0,('Monthly Detail'!EQ41-'Monthly Detail'!$B$38)*'People Plan'!$D$4, 0)</f>
        <v>0</v>
      </c>
      <c r="EA4" s="240">
        <f>+IF(('Monthly Detail'!ER41-'Monthly Detail'!$B$38)&gt;0,('Monthly Detail'!ER41-'Monthly Detail'!$B$38)*'People Plan'!$D$4, 0)</f>
        <v>0</v>
      </c>
      <c r="EB4" s="240">
        <f>+IF(('Monthly Detail'!ES41-'Monthly Detail'!$B$38)&gt;0,('Monthly Detail'!ES41-'Monthly Detail'!$B$38)*'People Plan'!$D$4, 0)</f>
        <v>0</v>
      </c>
      <c r="EC4" s="240">
        <f>+IF(('Monthly Detail'!ET41-'Monthly Detail'!$B$38)&gt;0,('Monthly Detail'!ET41-'Monthly Detail'!$B$38)*'People Plan'!$D$4, 0)</f>
        <v>0</v>
      </c>
      <c r="ED4" s="240">
        <f>+IF(('Monthly Detail'!EU41-'Monthly Detail'!$B$38)&gt;0,('Monthly Detail'!EU41-'Monthly Detail'!$B$38)*'People Plan'!$D$4, 0)</f>
        <v>0</v>
      </c>
      <c r="EE4" s="240">
        <f>+IF(('Monthly Detail'!EV41-'Monthly Detail'!$B$38)&gt;0,('Monthly Detail'!EV41-'Monthly Detail'!$B$38)*'People Plan'!$D$4, 0)</f>
        <v>0</v>
      </c>
      <c r="EF4" s="240">
        <f>+IF(('Monthly Detail'!EW41-'Monthly Detail'!$B$38)&gt;0,('Monthly Detail'!EW41-'Monthly Detail'!$B$38)*'People Plan'!$D$4, 0)</f>
        <v>0</v>
      </c>
      <c r="EG4" s="240">
        <f>+IF(('Monthly Detail'!EX41-'Monthly Detail'!$B$38)&gt;0,('Monthly Detail'!EX41-'Monthly Detail'!$B$38)*'People Plan'!$D$4, 0)</f>
        <v>0</v>
      </c>
      <c r="EH4" s="240">
        <f>+IF(('Monthly Detail'!EY41-'Monthly Detail'!$B$38)&gt;0,('Monthly Detail'!EY41-'Monthly Detail'!$B$38)*'People Plan'!$D$4, 0)</f>
        <v>0</v>
      </c>
      <c r="EI4" s="240">
        <f>+IF(('Monthly Detail'!EZ41-'Monthly Detail'!$B$38)&gt;0,('Monthly Detail'!EZ41-'Monthly Detail'!$B$38)*'People Plan'!$D$4, 0)</f>
        <v>0</v>
      </c>
      <c r="EJ4" s="240">
        <f>+IF(('Monthly Detail'!FA41-'Monthly Detail'!$B$38)&gt;0,('Monthly Detail'!FA41-'Monthly Detail'!$B$38)*'People Plan'!$D$4, 0)</f>
        <v>0</v>
      </c>
      <c r="EK4" s="240">
        <f>+IF(('Monthly Detail'!FB41-'Monthly Detail'!$B$38)&gt;0,('Monthly Detail'!FB41-'Monthly Detail'!$B$38)*'People Plan'!$D$4, 0)</f>
        <v>0</v>
      </c>
      <c r="EL4" s="240">
        <f>+IF(('Monthly Detail'!FC41-'Monthly Detail'!$B$38)&gt;0,('Monthly Detail'!FC41-'Monthly Detail'!$B$38)*'People Plan'!$D$4, 0)</f>
        <v>0</v>
      </c>
      <c r="EM4" s="240">
        <f>+IF(('Monthly Detail'!FD41-'Monthly Detail'!$B$38)&gt;0,('Monthly Detail'!FD41-'Monthly Detail'!$B$38)*'People Plan'!$D$4, 0)</f>
        <v>0</v>
      </c>
      <c r="EN4" s="240">
        <f>+IF(('Monthly Detail'!FE41-'Monthly Detail'!$B$38)&gt;0,('Monthly Detail'!FE41-'Monthly Detail'!$B$38)*'People Plan'!$D$4, 0)</f>
        <v>0</v>
      </c>
      <c r="EO4" s="240">
        <f>+IF(('Monthly Detail'!FF41-'Monthly Detail'!$B$38)&gt;0,('Monthly Detail'!FF41-'Monthly Detail'!$B$38)*'People Plan'!$D$4, 0)</f>
        <v>0</v>
      </c>
      <c r="EP4" s="240">
        <f>+IF(('Monthly Detail'!FG41-'Monthly Detail'!$B$38)&gt;0,('Monthly Detail'!FG41-'Monthly Detail'!$B$38)*'People Plan'!$D$4, 0)</f>
        <v>0</v>
      </c>
      <c r="EQ4" s="240">
        <f>+IF(('Monthly Detail'!FH41-'Monthly Detail'!$B$38)&gt;0,('Monthly Detail'!FH41-'Monthly Detail'!$B$38)*'People Plan'!$D$4, 0)</f>
        <v>0</v>
      </c>
      <c r="ER4" s="240">
        <f>+IF(('Monthly Detail'!FI41-'Monthly Detail'!$B$38)&gt;0,('Monthly Detail'!FI41-'Monthly Detail'!$B$38)*'People Plan'!$D$4, 0)</f>
        <v>0</v>
      </c>
      <c r="ES4" s="240">
        <f>+IF(('Monthly Detail'!FJ41-'Monthly Detail'!$B$38)&gt;0,('Monthly Detail'!FJ41-'Monthly Detail'!$B$38)*'People Plan'!$D$4, 0)</f>
        <v>0</v>
      </c>
      <c r="ET4" s="240">
        <f>+IF(('Monthly Detail'!FK41-'Monthly Detail'!$B$38)&gt;0,('Monthly Detail'!FK41-'Monthly Detail'!$B$38)*'People Plan'!$D$4, 0)</f>
        <v>0</v>
      </c>
      <c r="EU4" s="240">
        <f>+IF(('Monthly Detail'!FL41-'Monthly Detail'!$B$38)&gt;0,('Monthly Detail'!FL41-'Monthly Detail'!$B$38)*'People Plan'!$D$4, 0)</f>
        <v>0</v>
      </c>
      <c r="EV4" s="240">
        <f>+IF(('Monthly Detail'!FM41-'Monthly Detail'!$B$38)&gt;0,('Monthly Detail'!FM41-'Monthly Detail'!$B$38)*'People Plan'!$D$4, 0)</f>
        <v>0</v>
      </c>
      <c r="EW4" s="240">
        <f>+IF(('Monthly Detail'!FN41-'Monthly Detail'!$B$38)&gt;0,('Monthly Detail'!FN41-'Monthly Detail'!$B$38)*'People Plan'!$D$4, 0)</f>
        <v>0</v>
      </c>
      <c r="EX4" s="240">
        <f>+IF(('Monthly Detail'!FO41-'Monthly Detail'!$B$38)&gt;0,('Monthly Detail'!FO41-'Monthly Detail'!$B$38)*'People Plan'!$D$4, 0)</f>
        <v>0</v>
      </c>
      <c r="EY4" s="240">
        <f>+IF(('Monthly Detail'!FP41-'Monthly Detail'!$B$38)&gt;0,('Monthly Detail'!FP41-'Monthly Detail'!$B$38)*'People Plan'!$D$4, 0)</f>
        <v>0</v>
      </c>
      <c r="EZ4" s="240">
        <f>+IF(('Monthly Detail'!FQ41-'Monthly Detail'!$B$38)&gt;0,('Monthly Detail'!FQ41-'Monthly Detail'!$B$38)*'People Plan'!$D$4, 0)</f>
        <v>0</v>
      </c>
      <c r="FA4" s="240">
        <f>+IF(('Monthly Detail'!FR41-'Monthly Detail'!$B$38)&gt;0,('Monthly Detail'!FR41-'Monthly Detail'!$B$38)*'People Plan'!$D$4, 0)</f>
        <v>0</v>
      </c>
      <c r="FB4" s="240">
        <f>+IF(('Monthly Detail'!FS41-'Monthly Detail'!$B$38)&gt;0,('Monthly Detail'!FS41-'Monthly Detail'!$B$38)*'People Plan'!$D$4, 0)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E60E-B214-4ADE-BEB3-F68D07A7637B}">
  <sheetPr>
    <tabColor theme="0" tint="-0.249977111117893"/>
  </sheetPr>
  <dimension ref="B2:C62"/>
  <sheetViews>
    <sheetView workbookViewId="0">
      <selection activeCell="C1" sqref="C1:C1048576"/>
    </sheetView>
  </sheetViews>
  <sheetFormatPr defaultRowHeight="14.4" x14ac:dyDescent="0.3"/>
  <cols>
    <col min="2" max="2" width="10.6640625" bestFit="1" customWidth="1"/>
    <col min="3" max="3" width="14.33203125" bestFit="1" customWidth="1"/>
  </cols>
  <sheetData>
    <row r="2" spans="2:3" x14ac:dyDescent="0.3">
      <c r="B2" s="12" t="s">
        <v>37</v>
      </c>
      <c r="C2" s="13"/>
    </row>
    <row r="3" spans="2:3" x14ac:dyDescent="0.3">
      <c r="B3" s="14">
        <v>43831</v>
      </c>
      <c r="C3" t="s">
        <v>38</v>
      </c>
    </row>
    <row r="4" spans="2:3" x14ac:dyDescent="0.3">
      <c r="B4" s="14">
        <v>43850</v>
      </c>
      <c r="C4" t="s">
        <v>39</v>
      </c>
    </row>
    <row r="5" spans="2:3" x14ac:dyDescent="0.3">
      <c r="B5" s="14">
        <v>43878</v>
      </c>
      <c r="C5" t="s">
        <v>40</v>
      </c>
    </row>
    <row r="6" spans="2:3" x14ac:dyDescent="0.3">
      <c r="B6" s="14">
        <v>43976</v>
      </c>
      <c r="C6" t="s">
        <v>41</v>
      </c>
    </row>
    <row r="7" spans="2:3" x14ac:dyDescent="0.3">
      <c r="B7" s="14">
        <v>44081</v>
      </c>
      <c r="C7" t="s">
        <v>42</v>
      </c>
    </row>
    <row r="8" spans="2:3" x14ac:dyDescent="0.3">
      <c r="B8" s="14">
        <v>44016</v>
      </c>
      <c r="C8" t="s">
        <v>43</v>
      </c>
    </row>
    <row r="9" spans="2:3" x14ac:dyDescent="0.3">
      <c r="B9" s="14">
        <v>44161</v>
      </c>
      <c r="C9" t="s">
        <v>44</v>
      </c>
    </row>
    <row r="10" spans="2:3" x14ac:dyDescent="0.3">
      <c r="B10" s="14">
        <f>+B9+1</f>
        <v>44162</v>
      </c>
      <c r="C10" t="s">
        <v>45</v>
      </c>
    </row>
    <row r="11" spans="2:3" x14ac:dyDescent="0.3">
      <c r="B11" s="14">
        <v>44189</v>
      </c>
      <c r="C11" t="s">
        <v>46</v>
      </c>
    </row>
    <row r="12" spans="2:3" x14ac:dyDescent="0.3">
      <c r="B12" s="14">
        <f>+B11+1</f>
        <v>44190</v>
      </c>
      <c r="C12" t="s">
        <v>47</v>
      </c>
    </row>
    <row r="13" spans="2:3" x14ac:dyDescent="0.3">
      <c r="B13" s="14">
        <f>+B3+366</f>
        <v>44197</v>
      </c>
      <c r="C13" t="s">
        <v>38</v>
      </c>
    </row>
    <row r="14" spans="2:3" x14ac:dyDescent="0.3">
      <c r="B14" s="14">
        <f t="shared" ref="B14:B22" si="0">+B4+366</f>
        <v>44216</v>
      </c>
      <c r="C14" t="s">
        <v>39</v>
      </c>
    </row>
    <row r="15" spans="2:3" x14ac:dyDescent="0.3">
      <c r="B15" s="14">
        <f t="shared" si="0"/>
        <v>44244</v>
      </c>
      <c r="C15" t="s">
        <v>40</v>
      </c>
    </row>
    <row r="16" spans="2:3" x14ac:dyDescent="0.3">
      <c r="B16" s="14">
        <f t="shared" si="0"/>
        <v>44342</v>
      </c>
      <c r="C16" t="s">
        <v>41</v>
      </c>
    </row>
    <row r="17" spans="2:3" x14ac:dyDescent="0.3">
      <c r="B17" s="14">
        <f t="shared" si="0"/>
        <v>44447</v>
      </c>
      <c r="C17" t="s">
        <v>42</v>
      </c>
    </row>
    <row r="18" spans="2:3" x14ac:dyDescent="0.3">
      <c r="B18" s="14">
        <f t="shared" si="0"/>
        <v>44382</v>
      </c>
      <c r="C18" t="s">
        <v>43</v>
      </c>
    </row>
    <row r="19" spans="2:3" x14ac:dyDescent="0.3">
      <c r="B19" s="14">
        <f t="shared" si="0"/>
        <v>44527</v>
      </c>
      <c r="C19" t="s">
        <v>44</v>
      </c>
    </row>
    <row r="20" spans="2:3" x14ac:dyDescent="0.3">
      <c r="B20" s="14">
        <f t="shared" si="0"/>
        <v>44528</v>
      </c>
      <c r="C20" t="s">
        <v>45</v>
      </c>
    </row>
    <row r="21" spans="2:3" x14ac:dyDescent="0.3">
      <c r="B21" s="14">
        <f t="shared" si="0"/>
        <v>44555</v>
      </c>
      <c r="C21" t="s">
        <v>46</v>
      </c>
    </row>
    <row r="22" spans="2:3" x14ac:dyDescent="0.3">
      <c r="B22" s="14">
        <f t="shared" si="0"/>
        <v>44556</v>
      </c>
      <c r="C22" t="s">
        <v>47</v>
      </c>
    </row>
    <row r="23" spans="2:3" x14ac:dyDescent="0.3">
      <c r="B23" s="14">
        <f>+B13+365</f>
        <v>44562</v>
      </c>
      <c r="C23" t="s">
        <v>38</v>
      </c>
    </row>
    <row r="24" spans="2:3" x14ac:dyDescent="0.3">
      <c r="B24" s="14">
        <f t="shared" ref="B24:B62" si="1">+B14+365</f>
        <v>44581</v>
      </c>
      <c r="C24" t="s">
        <v>39</v>
      </c>
    </row>
    <row r="25" spans="2:3" x14ac:dyDescent="0.3">
      <c r="B25" s="14">
        <f t="shared" si="1"/>
        <v>44609</v>
      </c>
      <c r="C25" t="s">
        <v>40</v>
      </c>
    </row>
    <row r="26" spans="2:3" x14ac:dyDescent="0.3">
      <c r="B26" s="14">
        <f t="shared" si="1"/>
        <v>44707</v>
      </c>
      <c r="C26" t="s">
        <v>41</v>
      </c>
    </row>
    <row r="27" spans="2:3" x14ac:dyDescent="0.3">
      <c r="B27" s="14">
        <f t="shared" si="1"/>
        <v>44812</v>
      </c>
      <c r="C27" t="s">
        <v>42</v>
      </c>
    </row>
    <row r="28" spans="2:3" x14ac:dyDescent="0.3">
      <c r="B28" s="14">
        <f t="shared" si="1"/>
        <v>44747</v>
      </c>
      <c r="C28" t="s">
        <v>43</v>
      </c>
    </row>
    <row r="29" spans="2:3" x14ac:dyDescent="0.3">
      <c r="B29" s="14">
        <f t="shared" si="1"/>
        <v>44892</v>
      </c>
      <c r="C29" t="s">
        <v>44</v>
      </c>
    </row>
    <row r="30" spans="2:3" x14ac:dyDescent="0.3">
      <c r="B30" s="14">
        <f t="shared" si="1"/>
        <v>44893</v>
      </c>
      <c r="C30" t="s">
        <v>45</v>
      </c>
    </row>
    <row r="31" spans="2:3" x14ac:dyDescent="0.3">
      <c r="B31" s="14">
        <f t="shared" si="1"/>
        <v>44920</v>
      </c>
      <c r="C31" t="s">
        <v>46</v>
      </c>
    </row>
    <row r="32" spans="2:3" x14ac:dyDescent="0.3">
      <c r="B32" s="14">
        <f t="shared" si="1"/>
        <v>44921</v>
      </c>
      <c r="C32" t="s">
        <v>47</v>
      </c>
    </row>
    <row r="33" spans="2:3" x14ac:dyDescent="0.3">
      <c r="B33" s="14">
        <f t="shared" si="1"/>
        <v>44927</v>
      </c>
      <c r="C33" t="s">
        <v>38</v>
      </c>
    </row>
    <row r="34" spans="2:3" x14ac:dyDescent="0.3">
      <c r="B34" s="14">
        <f t="shared" si="1"/>
        <v>44946</v>
      </c>
      <c r="C34" t="s">
        <v>39</v>
      </c>
    </row>
    <row r="35" spans="2:3" x14ac:dyDescent="0.3">
      <c r="B35" s="14">
        <f t="shared" si="1"/>
        <v>44974</v>
      </c>
      <c r="C35" t="s">
        <v>40</v>
      </c>
    </row>
    <row r="36" spans="2:3" x14ac:dyDescent="0.3">
      <c r="B36" s="14">
        <f t="shared" si="1"/>
        <v>45072</v>
      </c>
      <c r="C36" t="s">
        <v>41</v>
      </c>
    </row>
    <row r="37" spans="2:3" x14ac:dyDescent="0.3">
      <c r="B37" s="14">
        <f t="shared" si="1"/>
        <v>45177</v>
      </c>
      <c r="C37" t="s">
        <v>42</v>
      </c>
    </row>
    <row r="38" spans="2:3" x14ac:dyDescent="0.3">
      <c r="B38" s="14">
        <f t="shared" si="1"/>
        <v>45112</v>
      </c>
      <c r="C38" t="s">
        <v>43</v>
      </c>
    </row>
    <row r="39" spans="2:3" x14ac:dyDescent="0.3">
      <c r="B39" s="14">
        <f t="shared" si="1"/>
        <v>45257</v>
      </c>
      <c r="C39" t="s">
        <v>44</v>
      </c>
    </row>
    <row r="40" spans="2:3" x14ac:dyDescent="0.3">
      <c r="B40" s="14">
        <f t="shared" si="1"/>
        <v>45258</v>
      </c>
      <c r="C40" t="s">
        <v>45</v>
      </c>
    </row>
    <row r="41" spans="2:3" x14ac:dyDescent="0.3">
      <c r="B41" s="14">
        <f t="shared" si="1"/>
        <v>45285</v>
      </c>
      <c r="C41" t="s">
        <v>46</v>
      </c>
    </row>
    <row r="42" spans="2:3" x14ac:dyDescent="0.3">
      <c r="B42" s="14">
        <f t="shared" si="1"/>
        <v>45286</v>
      </c>
      <c r="C42" t="s">
        <v>47</v>
      </c>
    </row>
    <row r="43" spans="2:3" x14ac:dyDescent="0.3">
      <c r="B43" s="14">
        <f t="shared" si="1"/>
        <v>45292</v>
      </c>
      <c r="C43" t="s">
        <v>38</v>
      </c>
    </row>
    <row r="44" spans="2:3" x14ac:dyDescent="0.3">
      <c r="B44" s="14">
        <f t="shared" si="1"/>
        <v>45311</v>
      </c>
      <c r="C44" t="s">
        <v>39</v>
      </c>
    </row>
    <row r="45" spans="2:3" x14ac:dyDescent="0.3">
      <c r="B45" s="14">
        <f t="shared" si="1"/>
        <v>45339</v>
      </c>
      <c r="C45" t="s">
        <v>40</v>
      </c>
    </row>
    <row r="46" spans="2:3" x14ac:dyDescent="0.3">
      <c r="B46" s="14">
        <f t="shared" si="1"/>
        <v>45437</v>
      </c>
      <c r="C46" t="s">
        <v>41</v>
      </c>
    </row>
    <row r="47" spans="2:3" x14ac:dyDescent="0.3">
      <c r="B47" s="14">
        <f t="shared" si="1"/>
        <v>45542</v>
      </c>
      <c r="C47" t="s">
        <v>42</v>
      </c>
    </row>
    <row r="48" spans="2:3" x14ac:dyDescent="0.3">
      <c r="B48" s="14">
        <f t="shared" si="1"/>
        <v>45477</v>
      </c>
      <c r="C48" t="s">
        <v>43</v>
      </c>
    </row>
    <row r="49" spans="2:3" x14ac:dyDescent="0.3">
      <c r="B49" s="14">
        <f t="shared" si="1"/>
        <v>45622</v>
      </c>
      <c r="C49" t="s">
        <v>44</v>
      </c>
    </row>
    <row r="50" spans="2:3" x14ac:dyDescent="0.3">
      <c r="B50" s="14">
        <f t="shared" si="1"/>
        <v>45623</v>
      </c>
      <c r="C50" t="s">
        <v>45</v>
      </c>
    </row>
    <row r="51" spans="2:3" x14ac:dyDescent="0.3">
      <c r="B51" s="14">
        <f t="shared" si="1"/>
        <v>45650</v>
      </c>
      <c r="C51" t="s">
        <v>46</v>
      </c>
    </row>
    <row r="52" spans="2:3" x14ac:dyDescent="0.3">
      <c r="B52" s="14">
        <f t="shared" si="1"/>
        <v>45651</v>
      </c>
      <c r="C52" t="s">
        <v>47</v>
      </c>
    </row>
    <row r="53" spans="2:3" x14ac:dyDescent="0.3">
      <c r="B53" s="14">
        <f t="shared" si="1"/>
        <v>45657</v>
      </c>
      <c r="C53" t="s">
        <v>38</v>
      </c>
    </row>
    <row r="54" spans="2:3" x14ac:dyDescent="0.3">
      <c r="B54" s="14">
        <f t="shared" si="1"/>
        <v>45676</v>
      </c>
      <c r="C54" t="s">
        <v>39</v>
      </c>
    </row>
    <row r="55" spans="2:3" x14ac:dyDescent="0.3">
      <c r="B55" s="14">
        <f t="shared" si="1"/>
        <v>45704</v>
      </c>
      <c r="C55" t="s">
        <v>40</v>
      </c>
    </row>
    <row r="56" spans="2:3" x14ac:dyDescent="0.3">
      <c r="B56" s="14">
        <f t="shared" si="1"/>
        <v>45802</v>
      </c>
      <c r="C56" t="s">
        <v>41</v>
      </c>
    </row>
    <row r="57" spans="2:3" x14ac:dyDescent="0.3">
      <c r="B57" s="14">
        <f t="shared" si="1"/>
        <v>45907</v>
      </c>
      <c r="C57" t="s">
        <v>42</v>
      </c>
    </row>
    <row r="58" spans="2:3" x14ac:dyDescent="0.3">
      <c r="B58" s="14">
        <f t="shared" si="1"/>
        <v>45842</v>
      </c>
      <c r="C58" t="s">
        <v>43</v>
      </c>
    </row>
    <row r="59" spans="2:3" x14ac:dyDescent="0.3">
      <c r="B59" s="14">
        <f t="shared" si="1"/>
        <v>45987</v>
      </c>
      <c r="C59" t="s">
        <v>44</v>
      </c>
    </row>
    <row r="60" spans="2:3" x14ac:dyDescent="0.3">
      <c r="B60" s="14">
        <f t="shared" si="1"/>
        <v>45988</v>
      </c>
      <c r="C60" t="s">
        <v>45</v>
      </c>
    </row>
    <row r="61" spans="2:3" x14ac:dyDescent="0.3">
      <c r="B61" s="14">
        <f t="shared" si="1"/>
        <v>46015</v>
      </c>
      <c r="C61" t="s">
        <v>46</v>
      </c>
    </row>
    <row r="62" spans="2:3" x14ac:dyDescent="0.3">
      <c r="B62" s="14">
        <f t="shared" si="1"/>
        <v>46016</v>
      </c>
      <c r="C62" t="s">
        <v>47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9B7E7-E1EF-4D02-8151-E1C7395CE6E2}">
  <dimension ref="A1:XFD18"/>
  <sheetViews>
    <sheetView workbookViewId="0">
      <selection activeCell="C2" sqref="C2:C16"/>
    </sheetView>
  </sheetViews>
  <sheetFormatPr defaultColWidth="8.88671875" defaultRowHeight="14.4" x14ac:dyDescent="0.3"/>
  <cols>
    <col min="1" max="1" width="8.88671875" style="130"/>
    <col min="2" max="2" width="12.33203125" style="130" bestFit="1" customWidth="1"/>
    <col min="3" max="9" width="8.88671875" style="130"/>
    <col min="10" max="10" width="15" style="130" bestFit="1" customWidth="1"/>
    <col min="11" max="16384" width="8.88671875" style="130"/>
  </cols>
  <sheetData>
    <row r="1" spans="1:11 16384:16384" x14ac:dyDescent="0.3">
      <c r="A1" s="130" t="s">
        <v>54</v>
      </c>
      <c r="B1" s="130" t="s">
        <v>55</v>
      </c>
      <c r="C1" s="130" t="s">
        <v>56</v>
      </c>
      <c r="D1" s="130" t="s">
        <v>57</v>
      </c>
      <c r="E1" s="130" t="s">
        <v>58</v>
      </c>
      <c r="F1" s="130" t="s">
        <v>59</v>
      </c>
      <c r="G1" s="130" t="s">
        <v>60</v>
      </c>
      <c r="H1" s="130" t="s">
        <v>61</v>
      </c>
      <c r="I1" s="130" t="s">
        <v>62</v>
      </c>
      <c r="J1" s="131" t="s">
        <v>63</v>
      </c>
      <c r="K1" s="130" t="s">
        <v>64</v>
      </c>
    </row>
    <row r="2" spans="1:11 16384:16384" x14ac:dyDescent="0.3">
      <c r="A2" s="132" t="s">
        <v>77</v>
      </c>
      <c r="B2" s="132" t="s">
        <v>194</v>
      </c>
      <c r="C2" s="132">
        <v>2</v>
      </c>
      <c r="D2" s="132">
        <v>50</v>
      </c>
      <c r="E2" s="132">
        <v>100</v>
      </c>
      <c r="F2" s="132" t="s">
        <v>66</v>
      </c>
      <c r="G2" s="132" t="s">
        <v>66</v>
      </c>
      <c r="H2" s="132" t="s">
        <v>195</v>
      </c>
      <c r="I2" s="132"/>
      <c r="J2" s="133" t="s">
        <v>196</v>
      </c>
      <c r="K2" s="132">
        <v>100</v>
      </c>
    </row>
    <row r="3" spans="1:11 16384:16384" x14ac:dyDescent="0.3">
      <c r="A3" s="132" t="s">
        <v>84</v>
      </c>
      <c r="B3" s="134">
        <v>44906</v>
      </c>
      <c r="C3" s="132">
        <v>1.25</v>
      </c>
      <c r="D3" s="133">
        <v>60</v>
      </c>
      <c r="E3" s="132">
        <v>75</v>
      </c>
      <c r="F3" s="132" t="s">
        <v>66</v>
      </c>
      <c r="G3" s="132" t="s">
        <v>66</v>
      </c>
      <c r="H3" s="132" t="s">
        <v>85</v>
      </c>
      <c r="I3" s="132" t="s">
        <v>68</v>
      </c>
      <c r="J3" s="132" t="s">
        <v>166</v>
      </c>
      <c r="K3" s="132">
        <v>75</v>
      </c>
    </row>
    <row r="4" spans="1:11 16384:16384" x14ac:dyDescent="0.3">
      <c r="A4" s="132" t="s">
        <v>197</v>
      </c>
      <c r="B4" s="134">
        <v>44907</v>
      </c>
      <c r="C4" s="132">
        <v>1</v>
      </c>
      <c r="D4" s="133">
        <v>60</v>
      </c>
      <c r="E4" s="132">
        <v>60</v>
      </c>
      <c r="F4" s="132" t="s">
        <v>66</v>
      </c>
      <c r="G4" s="132" t="s">
        <v>66</v>
      </c>
      <c r="H4" s="132" t="s">
        <v>198</v>
      </c>
      <c r="I4" s="132" t="s">
        <v>68</v>
      </c>
      <c r="J4" s="132" t="s">
        <v>166</v>
      </c>
      <c r="K4" s="132">
        <v>60</v>
      </c>
    </row>
    <row r="5" spans="1:11 16384:16384" x14ac:dyDescent="0.3">
      <c r="A5" s="132" t="s">
        <v>197</v>
      </c>
      <c r="B5" s="134">
        <v>44908</v>
      </c>
      <c r="C5" s="132">
        <v>1.5</v>
      </c>
      <c r="D5" s="133">
        <v>60</v>
      </c>
      <c r="E5" s="132">
        <v>90</v>
      </c>
      <c r="F5" s="132" t="s">
        <v>66</v>
      </c>
      <c r="G5" s="132" t="s">
        <v>66</v>
      </c>
      <c r="H5" s="132" t="s">
        <v>198</v>
      </c>
      <c r="I5" s="132" t="s">
        <v>68</v>
      </c>
      <c r="J5" s="132" t="s">
        <v>166</v>
      </c>
      <c r="K5" s="132">
        <v>90</v>
      </c>
    </row>
    <row r="6" spans="1:11 16384:16384" x14ac:dyDescent="0.3">
      <c r="A6" s="132" t="s">
        <v>197</v>
      </c>
      <c r="B6" s="134">
        <v>44910</v>
      </c>
      <c r="C6" s="132">
        <v>1.5</v>
      </c>
      <c r="D6" s="132">
        <v>60</v>
      </c>
      <c r="E6" s="132">
        <v>90</v>
      </c>
      <c r="F6" s="132" t="s">
        <v>66</v>
      </c>
      <c r="G6" s="132" t="s">
        <v>66</v>
      </c>
      <c r="H6" s="132" t="s">
        <v>198</v>
      </c>
      <c r="I6" s="132" t="s">
        <v>68</v>
      </c>
      <c r="J6" s="132" t="s">
        <v>166</v>
      </c>
      <c r="K6" s="132">
        <v>90</v>
      </c>
    </row>
    <row r="7" spans="1:11 16384:16384" x14ac:dyDescent="0.3">
      <c r="A7" s="132" t="s">
        <v>199</v>
      </c>
      <c r="B7" s="134">
        <v>44905</v>
      </c>
      <c r="C7" s="132">
        <v>1</v>
      </c>
      <c r="D7" s="133">
        <v>60</v>
      </c>
      <c r="E7" s="132">
        <v>60</v>
      </c>
      <c r="F7" s="132" t="s">
        <v>66</v>
      </c>
      <c r="G7" s="132" t="s">
        <v>66</v>
      </c>
      <c r="H7" s="132" t="s">
        <v>200</v>
      </c>
      <c r="I7" s="132" t="s">
        <v>68</v>
      </c>
      <c r="J7" s="132" t="s">
        <v>166</v>
      </c>
      <c r="K7" s="132">
        <v>60</v>
      </c>
    </row>
    <row r="8" spans="1:11 16384:16384" x14ac:dyDescent="0.3">
      <c r="A8" s="132" t="s">
        <v>106</v>
      </c>
      <c r="B8" s="134">
        <v>44898</v>
      </c>
      <c r="C8" s="132">
        <v>1.5</v>
      </c>
      <c r="D8" s="132">
        <v>50</v>
      </c>
      <c r="E8" s="132">
        <v>75</v>
      </c>
      <c r="F8" s="132" t="s">
        <v>66</v>
      </c>
      <c r="G8" s="132" t="s">
        <v>66</v>
      </c>
      <c r="H8" s="132" t="s">
        <v>107</v>
      </c>
      <c r="I8" s="132" t="s">
        <v>68</v>
      </c>
      <c r="J8" s="132" t="s">
        <v>166</v>
      </c>
      <c r="K8" s="132">
        <v>75</v>
      </c>
    </row>
    <row r="9" spans="1:11 16384:16384" x14ac:dyDescent="0.3">
      <c r="A9" s="132" t="s">
        <v>106</v>
      </c>
      <c r="B9" s="134">
        <v>44900</v>
      </c>
      <c r="C9" s="132">
        <v>1.5</v>
      </c>
      <c r="D9" s="132">
        <v>50</v>
      </c>
      <c r="E9" s="132">
        <v>75</v>
      </c>
      <c r="F9" s="132" t="s">
        <v>66</v>
      </c>
      <c r="G9" s="132" t="s">
        <v>66</v>
      </c>
      <c r="H9" s="132" t="s">
        <v>107</v>
      </c>
      <c r="I9" s="132" t="s">
        <v>68</v>
      </c>
      <c r="J9" s="132" t="s">
        <v>166</v>
      </c>
      <c r="K9" s="132">
        <v>75</v>
      </c>
    </row>
    <row r="10" spans="1:11 16384:16384" x14ac:dyDescent="0.3">
      <c r="A10" s="132" t="s">
        <v>106</v>
      </c>
      <c r="B10" s="134">
        <v>44903</v>
      </c>
      <c r="C10" s="132">
        <v>1</v>
      </c>
      <c r="D10" s="132">
        <v>50</v>
      </c>
      <c r="E10" s="132">
        <v>50</v>
      </c>
      <c r="F10" s="132" t="s">
        <v>66</v>
      </c>
      <c r="G10" s="132" t="s">
        <v>66</v>
      </c>
      <c r="H10" s="132" t="s">
        <v>107</v>
      </c>
      <c r="I10" s="132" t="s">
        <v>68</v>
      </c>
      <c r="J10" s="132" t="s">
        <v>166</v>
      </c>
      <c r="K10" s="132">
        <v>50</v>
      </c>
    </row>
    <row r="11" spans="1:11 16384:16384" x14ac:dyDescent="0.3">
      <c r="A11" s="132" t="s">
        <v>106</v>
      </c>
      <c r="B11" s="134">
        <v>44906</v>
      </c>
      <c r="C11" s="132">
        <v>2</v>
      </c>
      <c r="D11" s="132">
        <v>50</v>
      </c>
      <c r="E11" s="132">
        <v>100</v>
      </c>
      <c r="F11" s="132" t="s">
        <v>66</v>
      </c>
      <c r="G11" s="132" t="s">
        <v>66</v>
      </c>
      <c r="H11" s="132" t="s">
        <v>107</v>
      </c>
      <c r="I11" s="132" t="s">
        <v>68</v>
      </c>
      <c r="J11" s="132" t="s">
        <v>166</v>
      </c>
      <c r="K11" s="132">
        <v>100</v>
      </c>
    </row>
    <row r="12" spans="1:11 16384:16384" x14ac:dyDescent="0.3">
      <c r="A12" s="132" t="s">
        <v>106</v>
      </c>
      <c r="B12" s="134">
        <v>44907</v>
      </c>
      <c r="C12" s="132">
        <v>1.25</v>
      </c>
      <c r="D12" s="132">
        <v>50</v>
      </c>
      <c r="E12" s="132">
        <v>62.5</v>
      </c>
      <c r="F12" s="132" t="s">
        <v>66</v>
      </c>
      <c r="G12" s="132" t="s">
        <v>66</v>
      </c>
      <c r="H12" s="132" t="s">
        <v>107</v>
      </c>
      <c r="I12" s="132" t="s">
        <v>68</v>
      </c>
      <c r="J12" s="132" t="s">
        <v>166</v>
      </c>
      <c r="K12" s="132">
        <v>62.5</v>
      </c>
      <c r="XFD12" s="130" t="s">
        <v>66</v>
      </c>
    </row>
    <row r="13" spans="1:11 16384:16384" x14ac:dyDescent="0.3">
      <c r="A13" s="132" t="s">
        <v>106</v>
      </c>
      <c r="B13" s="134">
        <v>44908</v>
      </c>
      <c r="C13" s="132">
        <v>1.5</v>
      </c>
      <c r="D13" s="132">
        <v>50</v>
      </c>
      <c r="E13" s="132">
        <v>75</v>
      </c>
      <c r="F13" s="132" t="s">
        <v>66</v>
      </c>
      <c r="G13" s="132" t="s">
        <v>66</v>
      </c>
      <c r="H13" s="132" t="s">
        <v>107</v>
      </c>
      <c r="I13" s="132" t="s">
        <v>68</v>
      </c>
      <c r="J13" s="132" t="s">
        <v>166</v>
      </c>
      <c r="K13" s="132">
        <v>75</v>
      </c>
    </row>
    <row r="14" spans="1:11 16384:16384" x14ac:dyDescent="0.3">
      <c r="A14" s="132" t="s">
        <v>106</v>
      </c>
      <c r="B14" s="134">
        <v>44909</v>
      </c>
      <c r="C14" s="132">
        <v>0.5</v>
      </c>
      <c r="D14" s="132">
        <v>50</v>
      </c>
      <c r="E14" s="132">
        <v>25</v>
      </c>
      <c r="F14" s="132" t="s">
        <v>66</v>
      </c>
      <c r="G14" s="132" t="s">
        <v>66</v>
      </c>
      <c r="H14" s="132" t="s">
        <v>107</v>
      </c>
      <c r="I14" s="132" t="s">
        <v>68</v>
      </c>
      <c r="J14" s="132" t="s">
        <v>166</v>
      </c>
      <c r="K14" s="132">
        <v>25</v>
      </c>
    </row>
    <row r="15" spans="1:11 16384:16384" x14ac:dyDescent="0.3">
      <c r="A15" s="132" t="s">
        <v>111</v>
      </c>
      <c r="B15" s="134">
        <v>44904</v>
      </c>
      <c r="C15" s="132">
        <v>2</v>
      </c>
      <c r="D15" s="133">
        <v>60</v>
      </c>
      <c r="E15" s="132">
        <v>120</v>
      </c>
      <c r="F15" s="132" t="s">
        <v>201</v>
      </c>
      <c r="G15" s="132" t="s">
        <v>66</v>
      </c>
      <c r="H15" s="132" t="s">
        <v>202</v>
      </c>
      <c r="I15" s="132" t="s">
        <v>68</v>
      </c>
      <c r="J15" s="132" t="s">
        <v>166</v>
      </c>
      <c r="K15" s="132">
        <v>0</v>
      </c>
    </row>
    <row r="16" spans="1:11 16384:16384" x14ac:dyDescent="0.3">
      <c r="A16" s="132" t="s">
        <v>111</v>
      </c>
      <c r="B16" s="134">
        <v>44906</v>
      </c>
      <c r="C16" s="132">
        <v>1.25</v>
      </c>
      <c r="D16" s="133">
        <v>60</v>
      </c>
      <c r="E16" s="132">
        <v>75</v>
      </c>
      <c r="F16" s="132" t="s">
        <v>66</v>
      </c>
      <c r="G16" s="132" t="s">
        <v>66</v>
      </c>
      <c r="H16" s="132" t="s">
        <v>203</v>
      </c>
      <c r="I16" s="132" t="s">
        <v>68</v>
      </c>
      <c r="J16" s="132" t="s">
        <v>166</v>
      </c>
      <c r="K16" s="132">
        <v>195</v>
      </c>
    </row>
    <row r="17" spans="1:11" x14ac:dyDescent="0.3">
      <c r="A17" s="132"/>
      <c r="B17" s="134"/>
      <c r="C17" s="132"/>
      <c r="D17" s="132"/>
      <c r="E17" s="132"/>
      <c r="F17" s="132"/>
      <c r="G17" s="132"/>
      <c r="H17" s="132"/>
      <c r="I17" s="132"/>
      <c r="J17" s="132"/>
      <c r="K17" s="132"/>
    </row>
    <row r="18" spans="1:11" x14ac:dyDescent="0.3">
      <c r="A18" s="132"/>
      <c r="B18" s="132"/>
      <c r="C18" s="132"/>
      <c r="D18" s="132"/>
      <c r="E18" s="132"/>
      <c r="F18" s="132"/>
      <c r="G18" s="132"/>
      <c r="H18" s="132"/>
      <c r="I18" s="132"/>
      <c r="J18" s="132"/>
      <c r="K18" s="132">
        <f>SUM(K2:K16)</f>
        <v>1132.5</v>
      </c>
    </row>
  </sheetData>
  <autoFilter ref="A1:K16" xr:uid="{9A642484-9CB1-4531-9C0F-5A0BEE9907C7}">
    <sortState xmlns:xlrd2="http://schemas.microsoft.com/office/spreadsheetml/2017/richdata2" ref="A2:K16">
      <sortCondition ref="A1:A16"/>
    </sortState>
  </autoFilter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C670E-C494-45F7-9C9C-19FB3B86410B}">
  <dimension ref="A1:T27"/>
  <sheetViews>
    <sheetView workbookViewId="0">
      <selection activeCell="R3" sqref="R3:R13"/>
    </sheetView>
  </sheetViews>
  <sheetFormatPr defaultColWidth="8.88671875" defaultRowHeight="14.4" x14ac:dyDescent="0.3"/>
  <cols>
    <col min="1" max="1" width="14.44140625" style="112" bestFit="1" customWidth="1"/>
    <col min="2" max="2" width="7.109375" style="112" bestFit="1" customWidth="1"/>
    <col min="3" max="3" width="8" style="112" bestFit="1" customWidth="1"/>
    <col min="4" max="4" width="12" style="112" bestFit="1" customWidth="1"/>
    <col min="5" max="5" width="6.88671875" style="112" bestFit="1" customWidth="1"/>
    <col min="6" max="6" width="8.5546875" style="112" bestFit="1" customWidth="1"/>
    <col min="7" max="7" width="19.109375" style="112" bestFit="1" customWidth="1"/>
    <col min="8" max="8" width="68.33203125" style="112" bestFit="1" customWidth="1"/>
    <col min="9" max="9" width="6.5546875" style="112" bestFit="1" customWidth="1"/>
    <col min="10" max="10" width="17.33203125" style="112" bestFit="1" customWidth="1"/>
    <col min="11" max="11" width="8.33203125" style="112" bestFit="1" customWidth="1"/>
    <col min="12" max="12" width="23.6640625" style="112" bestFit="1" customWidth="1"/>
    <col min="13" max="17" width="8.88671875" style="112"/>
    <col min="18" max="18" width="14.44140625" style="112" bestFit="1" customWidth="1"/>
    <col min="19" max="19" width="12.33203125" style="112" bestFit="1" customWidth="1"/>
    <col min="20" max="20" width="11.33203125" style="112" bestFit="1" customWidth="1"/>
    <col min="21" max="16384" width="8.88671875" style="112"/>
  </cols>
  <sheetData>
    <row r="1" spans="1:20" x14ac:dyDescent="0.3">
      <c r="A1" s="112" t="s">
        <v>54</v>
      </c>
      <c r="B1" s="112" t="s">
        <v>55</v>
      </c>
      <c r="C1" s="112" t="s">
        <v>56</v>
      </c>
      <c r="D1" s="112" t="s">
        <v>57</v>
      </c>
      <c r="E1" s="112" t="s">
        <v>58</v>
      </c>
      <c r="F1" s="112" t="s">
        <v>59</v>
      </c>
      <c r="G1" s="112" t="s">
        <v>60</v>
      </c>
      <c r="H1" s="112" t="s">
        <v>61</v>
      </c>
      <c r="I1" s="112" t="s">
        <v>62</v>
      </c>
      <c r="J1" s="113" t="s">
        <v>63</v>
      </c>
      <c r="K1" s="112" t="s">
        <v>64</v>
      </c>
    </row>
    <row r="2" spans="1:20" x14ac:dyDescent="0.3">
      <c r="A2" s="114" t="s">
        <v>65</v>
      </c>
      <c r="B2" s="114">
        <v>44868</v>
      </c>
      <c r="C2" s="115">
        <v>1</v>
      </c>
      <c r="D2" s="115">
        <v>50</v>
      </c>
      <c r="E2" s="115">
        <v>50</v>
      </c>
      <c r="F2" s="115" t="s">
        <v>66</v>
      </c>
      <c r="G2" s="115" t="s">
        <v>66</v>
      </c>
      <c r="H2" s="115" t="s">
        <v>163</v>
      </c>
      <c r="I2" s="115" t="s">
        <v>68</v>
      </c>
      <c r="J2" s="115" t="s">
        <v>66</v>
      </c>
      <c r="K2" s="115">
        <v>50</v>
      </c>
      <c r="R2" s="42" t="s">
        <v>135</v>
      </c>
      <c r="S2" t="s">
        <v>137</v>
      </c>
      <c r="T2" t="s">
        <v>138</v>
      </c>
    </row>
    <row r="3" spans="1:20" s="116" customFormat="1" x14ac:dyDescent="0.3">
      <c r="A3" s="116" t="s">
        <v>164</v>
      </c>
      <c r="B3" s="117">
        <v>44878</v>
      </c>
      <c r="C3" s="116">
        <v>1</v>
      </c>
      <c r="D3" s="116">
        <v>60</v>
      </c>
      <c r="E3" s="116">
        <v>60</v>
      </c>
      <c r="F3" s="116" t="s">
        <v>66</v>
      </c>
      <c r="G3" s="116" t="s">
        <v>66</v>
      </c>
      <c r="H3" s="116" t="s">
        <v>165</v>
      </c>
      <c r="I3" s="116" t="s">
        <v>68</v>
      </c>
      <c r="J3" s="116" t="s">
        <v>166</v>
      </c>
      <c r="K3" s="116">
        <v>60</v>
      </c>
      <c r="R3" s="43" t="s">
        <v>65</v>
      </c>
      <c r="S3">
        <v>1</v>
      </c>
      <c r="T3">
        <v>50</v>
      </c>
    </row>
    <row r="4" spans="1:20" s="116" customFormat="1" x14ac:dyDescent="0.3">
      <c r="A4" s="116" t="s">
        <v>164</v>
      </c>
      <c r="B4" s="117">
        <v>44880</v>
      </c>
      <c r="C4" s="116">
        <v>1.5</v>
      </c>
      <c r="D4" s="116">
        <v>60</v>
      </c>
      <c r="E4" s="116">
        <v>90</v>
      </c>
      <c r="F4" s="116" t="s">
        <v>66</v>
      </c>
      <c r="G4" s="116" t="s">
        <v>66</v>
      </c>
      <c r="H4" s="116" t="s">
        <v>165</v>
      </c>
      <c r="I4" s="116" t="s">
        <v>68</v>
      </c>
      <c r="J4" s="116" t="s">
        <v>166</v>
      </c>
      <c r="K4" s="116">
        <v>90</v>
      </c>
      <c r="R4" s="43" t="s">
        <v>164</v>
      </c>
      <c r="S4">
        <v>2.5</v>
      </c>
      <c r="T4">
        <v>150</v>
      </c>
    </row>
    <row r="5" spans="1:20" s="116" customFormat="1" x14ac:dyDescent="0.3">
      <c r="A5" s="116" t="s">
        <v>84</v>
      </c>
      <c r="B5" s="117">
        <v>44872</v>
      </c>
      <c r="C5" s="116">
        <v>1</v>
      </c>
      <c r="D5" s="116">
        <v>60</v>
      </c>
      <c r="E5" s="116">
        <v>60</v>
      </c>
      <c r="F5" s="116" t="s">
        <v>66</v>
      </c>
      <c r="G5" s="116" t="s">
        <v>66</v>
      </c>
      <c r="H5" s="116" t="s">
        <v>167</v>
      </c>
      <c r="I5" s="116" t="s">
        <v>68</v>
      </c>
      <c r="J5" s="116" t="s">
        <v>166</v>
      </c>
      <c r="K5" s="116">
        <v>60</v>
      </c>
      <c r="R5" s="43" t="s">
        <v>84</v>
      </c>
      <c r="S5">
        <v>2.5</v>
      </c>
      <c r="T5">
        <v>150</v>
      </c>
    </row>
    <row r="6" spans="1:20" s="118" customFormat="1" x14ac:dyDescent="0.3">
      <c r="A6" s="118" t="s">
        <v>84</v>
      </c>
      <c r="B6" s="119">
        <v>44892</v>
      </c>
      <c r="C6" s="118">
        <v>1.5</v>
      </c>
      <c r="D6" s="118">
        <v>60</v>
      </c>
      <c r="E6" s="118">
        <v>90</v>
      </c>
      <c r="F6" s="118" t="s">
        <v>66</v>
      </c>
      <c r="G6" s="118" t="s">
        <v>66</v>
      </c>
      <c r="H6" s="118" t="s">
        <v>168</v>
      </c>
      <c r="I6" s="118" t="s">
        <v>68</v>
      </c>
      <c r="J6" s="118" t="s">
        <v>166</v>
      </c>
      <c r="K6" s="118">
        <v>90</v>
      </c>
      <c r="R6" s="43" t="s">
        <v>169</v>
      </c>
      <c r="S6">
        <v>2.5</v>
      </c>
      <c r="T6">
        <v>150</v>
      </c>
    </row>
    <row r="7" spans="1:20" x14ac:dyDescent="0.3">
      <c r="A7" s="115" t="s">
        <v>169</v>
      </c>
      <c r="B7" s="114">
        <v>44878</v>
      </c>
      <c r="C7" s="115">
        <v>1</v>
      </c>
      <c r="D7" s="115">
        <v>60</v>
      </c>
      <c r="E7" s="115">
        <v>60</v>
      </c>
      <c r="F7" s="115" t="s">
        <v>66</v>
      </c>
      <c r="G7" s="115" t="s">
        <v>66</v>
      </c>
      <c r="H7" s="115" t="s">
        <v>170</v>
      </c>
      <c r="I7" s="115" t="s">
        <v>68</v>
      </c>
      <c r="J7" s="115" t="s">
        <v>166</v>
      </c>
      <c r="K7" s="115">
        <v>60</v>
      </c>
      <c r="R7" s="43" t="s">
        <v>89</v>
      </c>
      <c r="S7">
        <v>1.5</v>
      </c>
      <c r="T7">
        <v>75</v>
      </c>
    </row>
    <row r="8" spans="1:20" s="118" customFormat="1" x14ac:dyDescent="0.3">
      <c r="A8" s="118" t="s">
        <v>169</v>
      </c>
      <c r="B8" s="119">
        <v>44884</v>
      </c>
      <c r="C8" s="118">
        <v>1.5</v>
      </c>
      <c r="D8" s="118">
        <v>60</v>
      </c>
      <c r="E8" s="118">
        <v>90</v>
      </c>
      <c r="F8" s="118" t="s">
        <v>66</v>
      </c>
      <c r="G8" s="118" t="s">
        <v>66</v>
      </c>
      <c r="H8" s="118" t="s">
        <v>170</v>
      </c>
      <c r="I8" s="118" t="s">
        <v>68</v>
      </c>
      <c r="J8" s="118" t="s">
        <v>166</v>
      </c>
      <c r="K8" s="118">
        <v>90</v>
      </c>
      <c r="R8" s="43" t="s">
        <v>92</v>
      </c>
      <c r="S8">
        <v>1</v>
      </c>
      <c r="T8">
        <v>50</v>
      </c>
    </row>
    <row r="9" spans="1:20" x14ac:dyDescent="0.3">
      <c r="A9" s="115" t="s">
        <v>89</v>
      </c>
      <c r="B9" s="114">
        <v>44875</v>
      </c>
      <c r="C9" s="115">
        <v>1.5</v>
      </c>
      <c r="D9" s="115">
        <v>50</v>
      </c>
      <c r="E9" s="115">
        <v>75</v>
      </c>
      <c r="F9" s="115" t="s">
        <v>66</v>
      </c>
      <c r="G9" s="115" t="s">
        <v>66</v>
      </c>
      <c r="H9" s="115" t="s">
        <v>171</v>
      </c>
      <c r="I9" s="115" t="s">
        <v>68</v>
      </c>
      <c r="J9" s="115" t="s">
        <v>166</v>
      </c>
      <c r="K9" s="115">
        <v>75</v>
      </c>
      <c r="R9" s="43" t="s">
        <v>101</v>
      </c>
      <c r="S9">
        <v>0.5</v>
      </c>
      <c r="T9">
        <v>30</v>
      </c>
    </row>
    <row r="10" spans="1:20" s="118" customFormat="1" x14ac:dyDescent="0.3">
      <c r="A10" s="118" t="s">
        <v>92</v>
      </c>
      <c r="B10" s="119">
        <v>44886</v>
      </c>
      <c r="C10" s="118">
        <v>1</v>
      </c>
      <c r="D10" s="118">
        <v>50</v>
      </c>
      <c r="E10" s="118">
        <v>50</v>
      </c>
      <c r="F10" s="118" t="s">
        <v>66</v>
      </c>
      <c r="G10" s="118" t="s">
        <v>66</v>
      </c>
      <c r="H10" s="118" t="s">
        <v>172</v>
      </c>
      <c r="I10" s="118" t="s">
        <v>68</v>
      </c>
      <c r="J10" s="118" t="s">
        <v>166</v>
      </c>
      <c r="K10" s="118">
        <v>50</v>
      </c>
      <c r="R10" s="43" t="s">
        <v>103</v>
      </c>
      <c r="S10">
        <v>7.5</v>
      </c>
      <c r="T10">
        <v>375</v>
      </c>
    </row>
    <row r="11" spans="1:20" s="116" customFormat="1" x14ac:dyDescent="0.3">
      <c r="A11" s="117" t="s">
        <v>101</v>
      </c>
      <c r="B11" s="117">
        <v>44877</v>
      </c>
      <c r="C11" s="116">
        <v>0.5</v>
      </c>
      <c r="D11" s="116">
        <v>60</v>
      </c>
      <c r="E11" s="116">
        <v>30</v>
      </c>
      <c r="F11" s="116" t="s">
        <v>66</v>
      </c>
      <c r="G11" s="116" t="s">
        <v>66</v>
      </c>
      <c r="H11" s="116" t="s">
        <v>173</v>
      </c>
      <c r="I11" s="116" t="s">
        <v>68</v>
      </c>
      <c r="J11" s="116" t="s">
        <v>166</v>
      </c>
      <c r="K11" s="116">
        <v>30</v>
      </c>
      <c r="R11" s="43" t="s">
        <v>106</v>
      </c>
      <c r="S11">
        <v>9</v>
      </c>
      <c r="T11">
        <v>450</v>
      </c>
    </row>
    <row r="12" spans="1:20" x14ac:dyDescent="0.3">
      <c r="A12" s="115" t="s">
        <v>103</v>
      </c>
      <c r="B12" s="114">
        <v>44871</v>
      </c>
      <c r="C12" s="115">
        <v>2</v>
      </c>
      <c r="D12" s="115">
        <v>50</v>
      </c>
      <c r="E12" s="115">
        <v>100</v>
      </c>
      <c r="F12" s="115" t="s">
        <v>66</v>
      </c>
      <c r="G12" s="115" t="s">
        <v>66</v>
      </c>
      <c r="H12" s="115" t="s">
        <v>174</v>
      </c>
      <c r="I12" s="115" t="s">
        <v>68</v>
      </c>
      <c r="J12" s="115" t="s">
        <v>166</v>
      </c>
      <c r="K12" s="115">
        <v>100</v>
      </c>
      <c r="R12" s="43" t="s">
        <v>109</v>
      </c>
      <c r="S12">
        <v>2</v>
      </c>
      <c r="T12">
        <v>100</v>
      </c>
    </row>
    <row r="13" spans="1:20" x14ac:dyDescent="0.3">
      <c r="A13" s="115" t="s">
        <v>103</v>
      </c>
      <c r="B13" s="114">
        <v>44873</v>
      </c>
      <c r="C13" s="115">
        <v>1</v>
      </c>
      <c r="D13" s="115">
        <v>50</v>
      </c>
      <c r="E13" s="115">
        <v>50</v>
      </c>
      <c r="F13" s="115" t="s">
        <v>66</v>
      </c>
      <c r="G13" s="115" t="s">
        <v>66</v>
      </c>
      <c r="H13" s="115" t="s">
        <v>175</v>
      </c>
      <c r="I13" s="115" t="s">
        <v>68</v>
      </c>
      <c r="J13" s="115" t="s">
        <v>166</v>
      </c>
      <c r="K13" s="115">
        <v>50</v>
      </c>
      <c r="R13" s="43" t="s">
        <v>111</v>
      </c>
      <c r="S13">
        <v>1</v>
      </c>
      <c r="T13">
        <v>60</v>
      </c>
    </row>
    <row r="14" spans="1:20" s="118" customFormat="1" x14ac:dyDescent="0.3">
      <c r="A14" s="118" t="s">
        <v>103</v>
      </c>
      <c r="B14" s="119">
        <v>44884</v>
      </c>
      <c r="C14" s="118">
        <v>1.5</v>
      </c>
      <c r="D14" s="118">
        <v>50</v>
      </c>
      <c r="E14" s="118">
        <v>75</v>
      </c>
      <c r="F14" s="118" t="s">
        <v>66</v>
      </c>
      <c r="G14" s="118" t="s">
        <v>66</v>
      </c>
      <c r="H14" s="118" t="s">
        <v>176</v>
      </c>
      <c r="I14" s="118" t="s">
        <v>68</v>
      </c>
      <c r="J14" s="118" t="s">
        <v>166</v>
      </c>
      <c r="K14" s="118">
        <v>75</v>
      </c>
      <c r="R14" s="43" t="s">
        <v>136</v>
      </c>
      <c r="S14">
        <v>31</v>
      </c>
      <c r="T14">
        <v>1640</v>
      </c>
    </row>
    <row r="15" spans="1:20" s="118" customFormat="1" x14ac:dyDescent="0.3">
      <c r="A15" s="118" t="s">
        <v>103</v>
      </c>
      <c r="B15" s="119">
        <v>44891</v>
      </c>
      <c r="C15" s="118">
        <v>1.5</v>
      </c>
      <c r="D15" s="118">
        <v>50</v>
      </c>
      <c r="E15" s="118">
        <v>75</v>
      </c>
      <c r="F15" s="118" t="s">
        <v>66</v>
      </c>
      <c r="G15" s="118" t="s">
        <v>66</v>
      </c>
      <c r="H15" s="118" t="s">
        <v>177</v>
      </c>
      <c r="I15" s="118" t="s">
        <v>68</v>
      </c>
      <c r="J15" s="118" t="s">
        <v>166</v>
      </c>
      <c r="K15" s="118">
        <v>75</v>
      </c>
      <c r="L15" s="118" t="s">
        <v>178</v>
      </c>
      <c r="R15"/>
      <c r="S15"/>
      <c r="T15"/>
    </row>
    <row r="16" spans="1:20" s="118" customFormat="1" x14ac:dyDescent="0.3">
      <c r="A16" s="118" t="s">
        <v>103</v>
      </c>
      <c r="B16" s="119">
        <v>44892</v>
      </c>
      <c r="C16" s="118">
        <v>1.5</v>
      </c>
      <c r="D16" s="118">
        <v>50</v>
      </c>
      <c r="E16" s="118">
        <v>75</v>
      </c>
      <c r="F16" s="118" t="s">
        <v>66</v>
      </c>
      <c r="G16" s="118" t="s">
        <v>66</v>
      </c>
      <c r="H16" s="118" t="s">
        <v>179</v>
      </c>
      <c r="I16" s="118" t="s">
        <v>68</v>
      </c>
      <c r="J16" s="118" t="s">
        <v>166</v>
      </c>
      <c r="K16" s="118">
        <v>75</v>
      </c>
      <c r="R16"/>
      <c r="S16"/>
      <c r="T16"/>
    </row>
    <row r="17" spans="1:20" x14ac:dyDescent="0.3">
      <c r="A17" s="114" t="s">
        <v>106</v>
      </c>
      <c r="B17" s="114">
        <v>44868</v>
      </c>
      <c r="C17" s="115">
        <v>1.25</v>
      </c>
      <c r="D17" s="115">
        <v>50</v>
      </c>
      <c r="E17" s="115">
        <v>62.5</v>
      </c>
      <c r="F17" s="115" t="s">
        <v>66</v>
      </c>
      <c r="G17" s="115" t="s">
        <v>66</v>
      </c>
      <c r="H17" s="115" t="s">
        <v>180</v>
      </c>
      <c r="I17" s="115" t="s">
        <v>68</v>
      </c>
      <c r="J17" s="115" t="s">
        <v>66</v>
      </c>
      <c r="K17" s="115">
        <v>62.5</v>
      </c>
      <c r="R17"/>
      <c r="S17"/>
      <c r="T17"/>
    </row>
    <row r="18" spans="1:20" x14ac:dyDescent="0.3">
      <c r="A18" s="115" t="s">
        <v>106</v>
      </c>
      <c r="B18" s="114">
        <v>44873</v>
      </c>
      <c r="C18" s="115">
        <v>1</v>
      </c>
      <c r="D18" s="115">
        <v>50</v>
      </c>
      <c r="E18" s="115">
        <v>50</v>
      </c>
      <c r="F18" s="115" t="s">
        <v>66</v>
      </c>
      <c r="G18" s="115" t="s">
        <v>66</v>
      </c>
      <c r="H18" s="115" t="s">
        <v>181</v>
      </c>
      <c r="I18" s="115" t="s">
        <v>68</v>
      </c>
      <c r="J18" s="115" t="s">
        <v>166</v>
      </c>
      <c r="K18" s="115">
        <v>50</v>
      </c>
      <c r="R18"/>
      <c r="S18"/>
      <c r="T18"/>
    </row>
    <row r="19" spans="1:20" x14ac:dyDescent="0.3">
      <c r="A19" s="115" t="s">
        <v>106</v>
      </c>
      <c r="B19" s="114">
        <v>44875</v>
      </c>
      <c r="C19" s="115">
        <v>1.25</v>
      </c>
      <c r="D19" s="115">
        <v>50</v>
      </c>
      <c r="E19" s="115">
        <v>62.5</v>
      </c>
      <c r="F19" s="115" t="s">
        <v>66</v>
      </c>
      <c r="G19" s="115" t="s">
        <v>66</v>
      </c>
      <c r="H19" s="115" t="s">
        <v>182</v>
      </c>
      <c r="I19" s="115" t="s">
        <v>68</v>
      </c>
      <c r="J19" s="115" t="s">
        <v>166</v>
      </c>
      <c r="K19" s="115">
        <v>62.5</v>
      </c>
      <c r="R19"/>
      <c r="S19"/>
      <c r="T19"/>
    </row>
    <row r="20" spans="1:20" s="118" customFormat="1" x14ac:dyDescent="0.3">
      <c r="A20" s="118" t="s">
        <v>106</v>
      </c>
      <c r="B20" s="119">
        <v>44886</v>
      </c>
      <c r="C20" s="118">
        <v>1.5</v>
      </c>
      <c r="D20" s="118">
        <v>50</v>
      </c>
      <c r="E20" s="118">
        <v>75</v>
      </c>
      <c r="F20" s="118" t="s">
        <v>66</v>
      </c>
      <c r="G20" s="118" t="s">
        <v>66</v>
      </c>
      <c r="H20" s="118" t="s">
        <v>181</v>
      </c>
      <c r="I20" s="118" t="s">
        <v>68</v>
      </c>
      <c r="J20" s="118" t="s">
        <v>166</v>
      </c>
      <c r="K20" s="118">
        <v>75</v>
      </c>
    </row>
    <row r="21" spans="1:20" s="118" customFormat="1" x14ac:dyDescent="0.3">
      <c r="A21" s="118" t="s">
        <v>106</v>
      </c>
      <c r="B21" s="119">
        <v>44891</v>
      </c>
      <c r="C21" s="118">
        <v>1</v>
      </c>
      <c r="D21" s="118">
        <v>50</v>
      </c>
      <c r="E21" s="118">
        <v>50</v>
      </c>
      <c r="F21" s="118" t="s">
        <v>66</v>
      </c>
      <c r="G21" s="118" t="s">
        <v>66</v>
      </c>
      <c r="H21" s="118" t="s">
        <v>181</v>
      </c>
      <c r="I21" s="118" t="s">
        <v>68</v>
      </c>
      <c r="J21" s="118" t="s">
        <v>166</v>
      </c>
      <c r="K21" s="118">
        <v>50</v>
      </c>
      <c r="L21" s="118" t="s">
        <v>178</v>
      </c>
    </row>
    <row r="22" spans="1:20" s="118" customFormat="1" x14ac:dyDescent="0.3">
      <c r="A22" s="118" t="s">
        <v>106</v>
      </c>
      <c r="B22" s="119">
        <v>44892</v>
      </c>
      <c r="C22" s="118">
        <v>2</v>
      </c>
      <c r="D22" s="118">
        <v>50</v>
      </c>
      <c r="E22" s="118">
        <v>100</v>
      </c>
      <c r="F22" s="118" t="s">
        <v>66</v>
      </c>
      <c r="G22" s="118" t="s">
        <v>66</v>
      </c>
      <c r="H22" s="118" t="s">
        <v>181</v>
      </c>
      <c r="I22" s="118" t="s">
        <v>68</v>
      </c>
      <c r="J22" s="118" t="s">
        <v>166</v>
      </c>
      <c r="K22" s="118">
        <v>100</v>
      </c>
    </row>
    <row r="23" spans="1:20" s="118" customFormat="1" x14ac:dyDescent="0.3">
      <c r="A23" s="118" t="s">
        <v>106</v>
      </c>
      <c r="B23" s="119">
        <v>44893</v>
      </c>
      <c r="C23" s="118">
        <v>1</v>
      </c>
      <c r="D23" s="118">
        <v>50</v>
      </c>
      <c r="E23" s="118">
        <v>50</v>
      </c>
      <c r="F23" s="118" t="s">
        <v>66</v>
      </c>
      <c r="G23" s="118" t="s">
        <v>66</v>
      </c>
      <c r="H23" s="118" t="s">
        <v>181</v>
      </c>
      <c r="I23" s="118" t="s">
        <v>68</v>
      </c>
      <c r="J23" s="118" t="s">
        <v>166</v>
      </c>
      <c r="K23" s="118">
        <v>50</v>
      </c>
    </row>
    <row r="24" spans="1:20" x14ac:dyDescent="0.3">
      <c r="A24" s="115" t="s">
        <v>109</v>
      </c>
      <c r="B24" s="114">
        <v>44895</v>
      </c>
      <c r="C24" s="115">
        <v>2</v>
      </c>
      <c r="D24" s="115">
        <v>50</v>
      </c>
      <c r="E24" s="115">
        <v>100</v>
      </c>
      <c r="F24" s="115" t="s">
        <v>66</v>
      </c>
      <c r="G24" s="115" t="s">
        <v>66</v>
      </c>
      <c r="H24" s="115" t="s">
        <v>183</v>
      </c>
      <c r="I24" s="115" t="s">
        <v>68</v>
      </c>
      <c r="J24" s="115" t="s">
        <v>166</v>
      </c>
      <c r="K24" s="115">
        <v>100</v>
      </c>
    </row>
    <row r="25" spans="1:20" x14ac:dyDescent="0.3">
      <c r="A25" s="115" t="s">
        <v>111</v>
      </c>
      <c r="B25" s="114">
        <v>44886</v>
      </c>
      <c r="C25" s="115">
        <v>1</v>
      </c>
      <c r="D25" s="115">
        <v>60</v>
      </c>
      <c r="E25" s="115">
        <v>60</v>
      </c>
      <c r="F25" s="115" t="s">
        <v>66</v>
      </c>
      <c r="G25" s="115" t="s">
        <v>66</v>
      </c>
      <c r="H25" s="115" t="s">
        <v>184</v>
      </c>
      <c r="I25" s="115"/>
      <c r="J25" s="115" t="s">
        <v>166</v>
      </c>
      <c r="K25" s="115">
        <v>60</v>
      </c>
    </row>
    <row r="26" spans="1:20" x14ac:dyDescent="0.3">
      <c r="B26" s="120"/>
    </row>
    <row r="27" spans="1:20" x14ac:dyDescent="0.3">
      <c r="A27" s="112" t="s">
        <v>185</v>
      </c>
      <c r="K27" s="112">
        <f>SUM(K2:K25)</f>
        <v>1640</v>
      </c>
    </row>
  </sheetData>
  <autoFilter ref="A1:L25" xr:uid="{7372AF7F-FEA0-45B4-BBDB-057571914BC8}">
    <sortState xmlns:xlrd2="http://schemas.microsoft.com/office/spreadsheetml/2017/richdata2" ref="A2:L25">
      <sortCondition ref="A1:A2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6BB1D-97D4-40DB-A9A2-15B041D53A4D}">
  <sheetPr>
    <tabColor theme="1"/>
    <pageSetUpPr fitToPage="1"/>
  </sheetPr>
  <dimension ref="B2:Y30"/>
  <sheetViews>
    <sheetView showGridLines="0" topLeftCell="C1" zoomScale="85" workbookViewId="0">
      <selection activeCell="F12" sqref="F12"/>
    </sheetView>
  </sheetViews>
  <sheetFormatPr defaultRowHeight="14.4" outlineLevelCol="1" x14ac:dyDescent="0.3"/>
  <cols>
    <col min="3" max="3" width="32.109375" bestFit="1" customWidth="1"/>
    <col min="4" max="4" width="9.5546875" hidden="1" customWidth="1"/>
    <col min="5" max="5" width="10" hidden="1" customWidth="1"/>
    <col min="6" max="8" width="11.33203125" bestFit="1" customWidth="1"/>
    <col min="9" max="10" width="11.33203125" customWidth="1"/>
    <col min="11" max="12" width="11.33203125" customWidth="1" outlineLevel="1"/>
  </cols>
  <sheetData>
    <row r="2" spans="2:25" ht="15" thickBot="1" x14ac:dyDescent="0.35"/>
    <row r="3" spans="2:25" x14ac:dyDescent="0.3">
      <c r="B3" s="85"/>
      <c r="C3" s="86"/>
      <c r="D3" s="87"/>
      <c r="E3" s="87"/>
      <c r="F3" s="87"/>
      <c r="G3" s="87"/>
      <c r="H3" s="87"/>
      <c r="I3" s="87"/>
      <c r="J3" s="87"/>
      <c r="K3" s="87"/>
      <c r="L3" s="87"/>
      <c r="M3" s="88"/>
      <c r="N3" s="85"/>
      <c r="O3" s="87"/>
      <c r="P3" s="87"/>
      <c r="Q3" s="87"/>
      <c r="R3" s="87"/>
      <c r="S3" s="87"/>
      <c r="T3" s="87"/>
      <c r="U3" s="87"/>
      <c r="V3" s="87"/>
      <c r="W3" s="87"/>
      <c r="X3" s="87"/>
      <c r="Y3" s="88"/>
    </row>
    <row r="4" spans="2:25" x14ac:dyDescent="0.3">
      <c r="B4" s="89"/>
      <c r="C4" s="7"/>
      <c r="M4" s="90"/>
      <c r="N4" s="89"/>
      <c r="Y4" s="90"/>
    </row>
    <row r="5" spans="2:25" ht="15" thickBot="1" x14ac:dyDescent="0.35">
      <c r="B5" s="89"/>
      <c r="C5" s="7"/>
      <c r="M5" s="90"/>
      <c r="N5" s="89"/>
      <c r="Y5" s="90"/>
    </row>
    <row r="6" spans="2:25" ht="15.6" x14ac:dyDescent="0.3">
      <c r="B6" s="91"/>
      <c r="C6" s="554"/>
      <c r="D6" s="555">
        <v>2022</v>
      </c>
      <c r="E6" s="555">
        <f>+D6+1</f>
        <v>2023</v>
      </c>
      <c r="F6" s="555">
        <f t="shared" ref="F6:L6" si="0">+E6+1</f>
        <v>2024</v>
      </c>
      <c r="G6" s="555">
        <f t="shared" si="0"/>
        <v>2025</v>
      </c>
      <c r="H6" s="555">
        <f t="shared" si="0"/>
        <v>2026</v>
      </c>
      <c r="I6" s="555">
        <f t="shared" si="0"/>
        <v>2027</v>
      </c>
      <c r="J6" s="556">
        <f t="shared" si="0"/>
        <v>2028</v>
      </c>
      <c r="K6" s="92">
        <f t="shared" si="0"/>
        <v>2029</v>
      </c>
      <c r="L6" s="92">
        <f t="shared" si="0"/>
        <v>2030</v>
      </c>
      <c r="M6" s="93"/>
      <c r="N6" s="91"/>
      <c r="O6" s="94"/>
      <c r="P6" s="94"/>
      <c r="Q6" s="94"/>
      <c r="R6" s="94"/>
      <c r="S6" s="94"/>
      <c r="T6" s="94"/>
      <c r="U6" s="94"/>
      <c r="V6" s="94"/>
      <c r="W6" s="94"/>
      <c r="X6" s="94"/>
      <c r="Y6" s="93"/>
    </row>
    <row r="7" spans="2:25" ht="15.6" x14ac:dyDescent="0.3">
      <c r="B7" s="89"/>
      <c r="C7" s="557"/>
      <c r="D7" s="95"/>
      <c r="E7" s="95"/>
      <c r="F7" s="95"/>
      <c r="G7" s="95"/>
      <c r="H7" s="95"/>
      <c r="I7" s="95"/>
      <c r="J7" s="558"/>
      <c r="K7" s="95"/>
      <c r="L7" s="95"/>
      <c r="M7" s="90"/>
      <c r="N7" s="89"/>
      <c r="Y7" s="90"/>
    </row>
    <row r="8" spans="2:25" x14ac:dyDescent="0.3">
      <c r="B8" s="89"/>
      <c r="C8" s="315" t="s">
        <v>48</v>
      </c>
      <c r="D8" s="96">
        <f>SUMIF('Monthly Detail'!$1:$1,'Annual Summary'!D$6, 'Monthly Detail'!22:22)</f>
        <v>0</v>
      </c>
      <c r="E8" s="96">
        <f>SUMIF('Monthly Detail'!$1:$1,'Annual Summary'!E$6, 'Monthly Detail'!22:22)</f>
        <v>0</v>
      </c>
      <c r="F8" s="96">
        <f>SUMIF('Monthly Detail'!$1:$1,'Annual Summary'!F$6, 'Monthly Detail'!24:24)</f>
        <v>34572.29</v>
      </c>
      <c r="G8" s="96">
        <f>SUMIF('Monthly Detail'!$1:$1,'Annual Summary'!G$6, 'Monthly Detail'!24:24)</f>
        <v>82500</v>
      </c>
      <c r="H8" s="96">
        <f>SUMIF('Monthly Detail'!$1:$1,'Annual Summary'!H$6, 'Monthly Detail'!24:24)</f>
        <v>120000</v>
      </c>
      <c r="I8" s="96">
        <f>SUMIF('Monthly Detail'!$1:$1,'Annual Summary'!I$6, 'Monthly Detail'!24:24)</f>
        <v>141666.66666666669</v>
      </c>
      <c r="J8" s="559">
        <f>SUMIF('Monthly Detail'!$1:$1,'Annual Summary'!J$6, 'Monthly Detail'!24:24)</f>
        <v>180000</v>
      </c>
      <c r="K8" s="96">
        <f>SUMIF('Monthly Detail'!$1:$1,'Annual Summary'!K$6, 'Monthly Detail'!24:24)</f>
        <v>201666.66666666666</v>
      </c>
      <c r="L8" s="96">
        <f>SUMIF('Monthly Detail'!$1:$1,'Annual Summary'!L$6, 'Monthly Detail'!24:24)</f>
        <v>240000</v>
      </c>
      <c r="M8" s="90"/>
      <c r="N8" s="89"/>
      <c r="Y8" s="90"/>
    </row>
    <row r="9" spans="2:25" x14ac:dyDescent="0.3">
      <c r="B9" s="89"/>
      <c r="C9" s="315" t="s">
        <v>161</v>
      </c>
      <c r="D9" s="96">
        <f>SUMIF('Monthly Detail'!$1:$1,'Annual Summary'!D$6, 'Monthly Detail'!23:23)</f>
        <v>0</v>
      </c>
      <c r="E9" s="96">
        <f>SUMIF('Monthly Detail'!$1:$1,'Annual Summary'!E$6, 'Monthly Detail'!23:23)</f>
        <v>0</v>
      </c>
      <c r="F9" s="96">
        <f>SUMIF('Monthly Detail'!$1:$1,'Annual Summary'!F$6, 'Monthly Detail'!23:23)</f>
        <v>0</v>
      </c>
      <c r="G9" s="96">
        <f>SUMIF('Monthly Detail'!$1:$1,'Annual Summary'!G$6, 'Monthly Detail'!23:23)</f>
        <v>0</v>
      </c>
      <c r="H9" s="96">
        <f>SUMIF('Monthly Detail'!$1:$1,'Annual Summary'!H$6, 'Monthly Detail'!23:23)</f>
        <v>0</v>
      </c>
      <c r="I9" s="96">
        <f>SUMIF('Monthly Detail'!$1:$1,'Annual Summary'!I$6, 'Monthly Detail'!23:23)</f>
        <v>0</v>
      </c>
      <c r="J9" s="559">
        <f>SUMIF('Monthly Detail'!$1:$1,'Annual Summary'!J$6, 'Monthly Detail'!23:23)</f>
        <v>0</v>
      </c>
      <c r="K9" s="96">
        <f>SUMIF('Monthly Detail'!$1:$1,'Annual Summary'!K$6, 'Monthly Detail'!23:23)</f>
        <v>0</v>
      </c>
      <c r="L9" s="96">
        <f>SUMIF('Monthly Detail'!$1:$1,'Annual Summary'!L$6, 'Monthly Detail'!23:23)</f>
        <v>0</v>
      </c>
      <c r="M9" s="90"/>
      <c r="N9" s="89"/>
      <c r="Y9" s="90"/>
    </row>
    <row r="10" spans="2:25" x14ac:dyDescent="0.3">
      <c r="B10" s="89"/>
      <c r="C10" s="317" t="s">
        <v>2</v>
      </c>
      <c r="D10" s="97">
        <f t="shared" ref="D10:K10" si="1">SUM(D8:D9)</f>
        <v>0</v>
      </c>
      <c r="E10" s="97">
        <f t="shared" si="1"/>
        <v>0</v>
      </c>
      <c r="F10" s="97">
        <f t="shared" si="1"/>
        <v>34572.29</v>
      </c>
      <c r="G10" s="97">
        <f t="shared" si="1"/>
        <v>82500</v>
      </c>
      <c r="H10" s="97">
        <f t="shared" si="1"/>
        <v>120000</v>
      </c>
      <c r="I10" s="97">
        <f t="shared" si="1"/>
        <v>141666.66666666669</v>
      </c>
      <c r="J10" s="560">
        <f t="shared" si="1"/>
        <v>180000</v>
      </c>
      <c r="K10" s="97">
        <f t="shared" si="1"/>
        <v>201666.66666666666</v>
      </c>
      <c r="L10" s="97">
        <f t="shared" ref="L10" si="2">SUM(L8:L9)</f>
        <v>240000</v>
      </c>
      <c r="M10" s="90"/>
      <c r="N10" s="89"/>
      <c r="Y10" s="90"/>
    </row>
    <row r="11" spans="2:25" ht="10.95" customHeight="1" x14ac:dyDescent="0.3">
      <c r="B11" s="89"/>
      <c r="C11" s="561" t="s">
        <v>204</v>
      </c>
      <c r="D11" s="96"/>
      <c r="E11" s="125" t="e">
        <f>(E10/D10)-1</f>
        <v>#DIV/0!</v>
      </c>
      <c r="F11" s="125">
        <v>0</v>
      </c>
      <c r="G11" s="125">
        <f t="shared" ref="G11:L11" si="3">(G10/F10)-1</f>
        <v>1.3863041759744581</v>
      </c>
      <c r="H11" s="125">
        <f t="shared" si="3"/>
        <v>0.45454545454545459</v>
      </c>
      <c r="I11" s="125">
        <f t="shared" si="3"/>
        <v>0.1805555555555558</v>
      </c>
      <c r="J11" s="562">
        <f t="shared" si="3"/>
        <v>0.27058823529411757</v>
      </c>
      <c r="K11" s="125">
        <f t="shared" si="3"/>
        <v>0.12037037037037024</v>
      </c>
      <c r="L11" s="125">
        <f t="shared" si="3"/>
        <v>0.19008264462809921</v>
      </c>
      <c r="M11" s="90"/>
      <c r="N11" s="89"/>
      <c r="Y11" s="90"/>
    </row>
    <row r="12" spans="2:25" x14ac:dyDescent="0.3">
      <c r="B12" s="89"/>
      <c r="C12" s="314"/>
      <c r="J12" s="90"/>
      <c r="M12" s="90"/>
      <c r="N12" s="89"/>
      <c r="Y12" s="90"/>
    </row>
    <row r="13" spans="2:25" x14ac:dyDescent="0.3">
      <c r="B13" s="89"/>
      <c r="C13" s="314" t="s">
        <v>431</v>
      </c>
      <c r="F13" s="96">
        <f>SUMIF('Monthly Detail'!$1:$1,'Annual Summary'!F$6, 'Monthly Detail'!70:70)</f>
        <v>1841.4311826204394</v>
      </c>
      <c r="G13" s="96">
        <f>SUMIF('Monthly Detail'!$1:$1,'Annual Summary'!G$6, 'Monthly Detail'!70:70)</f>
        <v>4862.4612894963566</v>
      </c>
      <c r="H13" s="96">
        <f>SUMIF('Monthly Detail'!$1:$1,'Annual Summary'!H$6, 'Monthly Detail'!70:70)</f>
        <v>7072.6709665401559</v>
      </c>
      <c r="I13" s="96">
        <f>SUMIF('Monthly Detail'!$1:$1,'Annual Summary'!I$6, 'Monthly Detail'!70:70)</f>
        <v>8349.6810021654601</v>
      </c>
      <c r="J13" s="559">
        <f>SUMIF('Monthly Detail'!$1:$1,'Annual Summary'!J$6, 'Monthly Detail'!70:70)</f>
        <v>10609.006449810233</v>
      </c>
      <c r="K13" s="96">
        <f>SUMIF('Monthly Detail'!$1:$1,'Annual Summary'!K$6, 'Monthly Detail'!70:70)</f>
        <v>11886.016485435539</v>
      </c>
      <c r="L13" s="96">
        <f>SUMIF('Monthly Detail'!$1:$1,'Annual Summary'!L$6, 'Monthly Detail'!70:70)</f>
        <v>14145.341933080312</v>
      </c>
      <c r="M13" s="90"/>
      <c r="N13" s="89"/>
      <c r="Y13" s="90"/>
    </row>
    <row r="14" spans="2:25" ht="15.6" x14ac:dyDescent="0.3">
      <c r="B14" s="99"/>
      <c r="C14" s="320" t="s">
        <v>150</v>
      </c>
      <c r="D14" s="81">
        <f>D10</f>
        <v>0</v>
      </c>
      <c r="E14" s="81">
        <f>E10</f>
        <v>0</v>
      </c>
      <c r="F14" s="81">
        <f>F10-F13</f>
        <v>32730.858817379562</v>
      </c>
      <c r="G14" s="81">
        <f t="shared" ref="G14:L14" si="4">G10-G13</f>
        <v>77637.53871050365</v>
      </c>
      <c r="H14" s="81">
        <f t="shared" si="4"/>
        <v>112927.32903345984</v>
      </c>
      <c r="I14" s="81">
        <f t="shared" si="4"/>
        <v>133316.98566450123</v>
      </c>
      <c r="J14" s="322">
        <f t="shared" si="4"/>
        <v>169390.99355018977</v>
      </c>
      <c r="K14" s="81">
        <f t="shared" si="4"/>
        <v>189780.65018123112</v>
      </c>
      <c r="L14" s="81">
        <f t="shared" si="4"/>
        <v>225854.65806691968</v>
      </c>
      <c r="M14" s="100"/>
      <c r="N14" s="99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0"/>
    </row>
    <row r="15" spans="2:25" hidden="1" x14ac:dyDescent="0.3">
      <c r="B15" s="89"/>
      <c r="C15" s="323" t="s">
        <v>151</v>
      </c>
      <c r="D15" s="83">
        <v>1</v>
      </c>
      <c r="E15" s="83">
        <v>1</v>
      </c>
      <c r="F15" s="83">
        <v>1</v>
      </c>
      <c r="G15" s="83">
        <v>1</v>
      </c>
      <c r="H15" s="83">
        <v>1</v>
      </c>
      <c r="I15" s="83">
        <v>1</v>
      </c>
      <c r="J15" s="324">
        <v>1</v>
      </c>
      <c r="K15" s="83">
        <v>1</v>
      </c>
      <c r="L15" s="83">
        <v>1</v>
      </c>
      <c r="M15" s="90"/>
      <c r="N15" s="89"/>
      <c r="Y15" s="90"/>
    </row>
    <row r="16" spans="2:25" x14ac:dyDescent="0.3">
      <c r="B16" s="89"/>
      <c r="C16" s="314"/>
      <c r="J16" s="90"/>
      <c r="M16" s="90"/>
      <c r="N16" s="89"/>
      <c r="Y16" s="90"/>
    </row>
    <row r="17" spans="2:25" x14ac:dyDescent="0.3">
      <c r="B17" s="89"/>
      <c r="C17" s="314" t="s">
        <v>403</v>
      </c>
      <c r="F17" s="69">
        <f>SUMIF('Monthly Detail'!$1:$1,'Annual Summary'!F$6, 'Monthly Detail'!$77:$77)</f>
        <v>279.85999999999996</v>
      </c>
      <c r="G17" s="69">
        <f>SUMIF('Monthly Detail'!$1:$1,'Annual Summary'!G$6, 'Monthly Detail'!$77:$77)</f>
        <v>527.73599999999999</v>
      </c>
      <c r="H17" s="69">
        <f>SUMIF('Monthly Detail'!$1:$1,'Annual Summary'!H$6, 'Monthly Detail'!$77:$77)</f>
        <v>580.50960000000021</v>
      </c>
      <c r="I17" s="69">
        <f>SUMIF('Monthly Detail'!$1:$1,'Annual Summary'!I$6, 'Monthly Detail'!$77:$77)</f>
        <v>638.56056000000024</v>
      </c>
      <c r="J17" s="319">
        <f>SUMIF('Monthly Detail'!$1:$1,'Annual Summary'!J$6, 'Monthly Detail'!$77:$77)</f>
        <v>702.41661600000009</v>
      </c>
      <c r="K17" s="69">
        <f>SUMIF('Monthly Detail'!$1:$1,'Annual Summary'!K$6, 'Monthly Detail'!$77:$77)</f>
        <v>772.65827760000002</v>
      </c>
      <c r="L17" s="69">
        <f>SUMIF('Monthly Detail'!$1:$1,'Annual Summary'!L$6, 'Monthly Detail'!$77:$77)</f>
        <v>849.92410536000034</v>
      </c>
      <c r="M17" s="90"/>
      <c r="N17" s="89"/>
      <c r="Y17" s="90"/>
    </row>
    <row r="18" spans="2:25" x14ac:dyDescent="0.3">
      <c r="B18" s="89"/>
      <c r="C18" s="314" t="s">
        <v>189</v>
      </c>
      <c r="D18" s="69">
        <f>SUMIF('Monthly Detail'!$1:$1,'Annual Summary'!D$6, 'Monthly Detail'!$104:$104)</f>
        <v>0</v>
      </c>
      <c r="E18" s="69">
        <f>SUMIF('Monthly Detail'!$1:$1,'Annual Summary'!E$6, 'Monthly Detail'!$104:$104)</f>
        <v>0</v>
      </c>
      <c r="F18" s="69">
        <f>SUMIF('Monthly Detail'!$1:$1,'Annual Summary'!F$6, 'Monthly Detail'!$104:$104)</f>
        <v>20725.88</v>
      </c>
      <c r="G18" s="69">
        <f>SUMIF('Monthly Detail'!$1:$1,'Annual Summary'!G$6, 'Monthly Detail'!$104:$104)</f>
        <v>38210.699999999997</v>
      </c>
      <c r="H18" s="69">
        <f>SUMIF('Monthly Detail'!$1:$1,'Annual Summary'!H$6, 'Monthly Detail'!$104:$104)</f>
        <v>42031.77</v>
      </c>
      <c r="I18" s="69">
        <f>SUMIF('Monthly Detail'!$1:$1,'Annual Summary'!I$6, 'Monthly Detail'!$104:$104)</f>
        <v>46234.947000000015</v>
      </c>
      <c r="J18" s="319">
        <f>SUMIF('Monthly Detail'!$1:$1,'Annual Summary'!J$6, 'Monthly Detail'!$104:$104)</f>
        <v>50858.441700000018</v>
      </c>
      <c r="K18" s="69">
        <f>SUMIF('Monthly Detail'!$1:$1,'Annual Summary'!K$6, 'Monthly Detail'!$104:$104)</f>
        <v>55944.285870000014</v>
      </c>
      <c r="L18" s="69">
        <f>SUMIF('Monthly Detail'!$1:$1,'Annual Summary'!L$6, 'Monthly Detail'!$104:$104)</f>
        <v>61538.714457000031</v>
      </c>
      <c r="M18" s="90"/>
      <c r="N18" s="89"/>
      <c r="Y18" s="90"/>
    </row>
    <row r="19" spans="2:25" hidden="1" x14ac:dyDescent="0.3">
      <c r="B19" s="89"/>
      <c r="C19" s="314" t="s">
        <v>188</v>
      </c>
      <c r="D19" s="69">
        <f>SUMIF('Monthly Detail'!$1:$1,'Annual Summary'!D$6, 'Monthly Detail'!105:105)</f>
        <v>0</v>
      </c>
      <c r="E19" s="69">
        <f>SUMIF('Monthly Detail'!$1:$1,'Annual Summary'!E$6, 'Monthly Detail'!105:105)</f>
        <v>0</v>
      </c>
      <c r="F19" s="69">
        <f>SUMIF('Monthly Detail'!$1:$1,'Annual Summary'!F$6, 'Monthly Detail'!105:105)</f>
        <v>0</v>
      </c>
      <c r="G19" s="69">
        <f>SUMIF('Monthly Detail'!$1:$1,'Annual Summary'!G$6, 'Monthly Detail'!105:105)</f>
        <v>0</v>
      </c>
      <c r="H19" s="69">
        <f>SUMIF('Monthly Detail'!$1:$1,'Annual Summary'!H$6, 'Monthly Detail'!105:105)</f>
        <v>0</v>
      </c>
      <c r="I19" s="69">
        <f>SUMIF('Monthly Detail'!$1:$1,'Annual Summary'!I$6, 'Monthly Detail'!105:105)</f>
        <v>0</v>
      </c>
      <c r="J19" s="319">
        <f>SUMIF('Monthly Detail'!$1:$1,'Annual Summary'!J$6, 'Monthly Detail'!105:105)</f>
        <v>0</v>
      </c>
      <c r="K19" s="69">
        <f>SUMIF('Monthly Detail'!$1:$1,'Annual Summary'!K$6, 'Monthly Detail'!105:105)</f>
        <v>0</v>
      </c>
      <c r="L19" s="69">
        <f>SUMIF('Monthly Detail'!$1:$1,'Annual Summary'!L$6, 'Monthly Detail'!105:105)</f>
        <v>0</v>
      </c>
      <c r="M19" s="90"/>
      <c r="N19" s="89"/>
      <c r="Y19" s="90"/>
    </row>
    <row r="20" spans="2:25" x14ac:dyDescent="0.3">
      <c r="B20" s="89"/>
      <c r="C20" s="563" t="s">
        <v>160</v>
      </c>
      <c r="D20" s="98">
        <f t="shared" ref="D20:K20" si="5">SUM(D18:D19)</f>
        <v>0</v>
      </c>
      <c r="E20" s="98">
        <f t="shared" si="5"/>
        <v>0</v>
      </c>
      <c r="F20" s="98">
        <f t="shared" si="5"/>
        <v>20725.88</v>
      </c>
      <c r="G20" s="98">
        <f t="shared" si="5"/>
        <v>38210.699999999997</v>
      </c>
      <c r="H20" s="98">
        <f t="shared" si="5"/>
        <v>42031.77</v>
      </c>
      <c r="I20" s="98">
        <f t="shared" si="5"/>
        <v>46234.947000000015</v>
      </c>
      <c r="J20" s="564">
        <f t="shared" si="5"/>
        <v>50858.441700000018</v>
      </c>
      <c r="K20" s="98">
        <f t="shared" si="5"/>
        <v>55944.285870000014</v>
      </c>
      <c r="L20" s="98">
        <f t="shared" ref="L20" si="6">SUM(L18:L19)</f>
        <v>61538.714457000031</v>
      </c>
      <c r="M20" s="90"/>
      <c r="N20" s="89"/>
      <c r="Y20" s="90"/>
    </row>
    <row r="21" spans="2:25" x14ac:dyDescent="0.3">
      <c r="B21" s="89"/>
      <c r="C21" s="314"/>
      <c r="J21" s="90"/>
      <c r="M21" s="90"/>
      <c r="N21" s="89"/>
      <c r="Y21" s="90"/>
    </row>
    <row r="22" spans="2:25" ht="15.6" x14ac:dyDescent="0.3">
      <c r="B22" s="99"/>
      <c r="C22" s="320" t="s">
        <v>153</v>
      </c>
      <c r="D22" s="81">
        <f t="shared" ref="D22:K22" si="7">D14-D20</f>
        <v>0</v>
      </c>
      <c r="E22" s="81">
        <f t="shared" si="7"/>
        <v>0</v>
      </c>
      <c r="F22" s="81">
        <f t="shared" si="7"/>
        <v>12004.97881737956</v>
      </c>
      <c r="G22" s="81">
        <f t="shared" si="7"/>
        <v>39426.838710503653</v>
      </c>
      <c r="H22" s="81">
        <f t="shared" si="7"/>
        <v>70895.559033459838</v>
      </c>
      <c r="I22" s="81">
        <f t="shared" si="7"/>
        <v>87082.038664501219</v>
      </c>
      <c r="J22" s="322">
        <f t="shared" si="7"/>
        <v>118532.55185018975</v>
      </c>
      <c r="K22" s="81">
        <f t="shared" si="7"/>
        <v>133836.3643112311</v>
      </c>
      <c r="L22" s="81">
        <f t="shared" ref="L22" si="8">L14-L20</f>
        <v>164315.94360991966</v>
      </c>
      <c r="M22" s="100"/>
      <c r="N22" s="99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0"/>
    </row>
    <row r="23" spans="2:25" x14ac:dyDescent="0.3">
      <c r="B23" s="89"/>
      <c r="C23" s="323" t="s">
        <v>154</v>
      </c>
      <c r="D23" s="83" t="e">
        <f t="shared" ref="D23:L23" si="9">D22/D10</f>
        <v>#DIV/0!</v>
      </c>
      <c r="E23" s="83" t="e">
        <f t="shared" si="9"/>
        <v>#DIV/0!</v>
      </c>
      <c r="F23" s="83">
        <f t="shared" si="9"/>
        <v>0.34724280102300309</v>
      </c>
      <c r="G23" s="83">
        <f t="shared" si="9"/>
        <v>0.47790107527883213</v>
      </c>
      <c r="H23" s="83">
        <f t="shared" si="9"/>
        <v>0.59079632527883197</v>
      </c>
      <c r="I23" s="83">
        <f t="shared" si="9"/>
        <v>0.61469674351412618</v>
      </c>
      <c r="J23" s="324">
        <f t="shared" si="9"/>
        <v>0.65851417694549863</v>
      </c>
      <c r="K23" s="83">
        <f t="shared" si="9"/>
        <v>0.66365139327883194</v>
      </c>
      <c r="L23" s="83">
        <f t="shared" si="9"/>
        <v>0.6846497650413319</v>
      </c>
      <c r="M23" s="90"/>
      <c r="N23" s="89"/>
      <c r="Y23" s="90"/>
    </row>
    <row r="24" spans="2:25" x14ac:dyDescent="0.3">
      <c r="B24" s="89"/>
      <c r="C24" s="328"/>
      <c r="D24" s="75"/>
      <c r="E24" s="75"/>
      <c r="F24" s="75"/>
      <c r="G24" s="75"/>
      <c r="H24" s="75"/>
      <c r="I24" s="75"/>
      <c r="J24" s="329"/>
      <c r="K24" s="75"/>
      <c r="L24" s="75"/>
      <c r="M24" s="90"/>
      <c r="N24" s="89"/>
      <c r="Y24" s="90"/>
    </row>
    <row r="25" spans="2:25" x14ac:dyDescent="0.3">
      <c r="B25" s="89"/>
      <c r="C25" s="314" t="s">
        <v>155</v>
      </c>
      <c r="D25" s="69">
        <f>SUMIF('Monthly Detail'!$1:$1,'Annual Summary'!D$6, 'Monthly Detail'!80:80)</f>
        <v>0</v>
      </c>
      <c r="E25" s="69">
        <f>SUMIF('Monthly Detail'!$1:$1,'Annual Summary'!E$6, 'Monthly Detail'!80:80)</f>
        <v>0</v>
      </c>
      <c r="F25" s="69">
        <f>SUMIF('Monthly Detail'!$1:$1,'Annual Summary'!F$6, 'Monthly Detail'!112:112)</f>
        <v>6382</v>
      </c>
      <c r="G25" s="69">
        <f>SUMIF('Monthly Detail'!$1:$1,'Annual Summary'!G$6, 'Monthly Detail'!112:112)</f>
        <v>2400</v>
      </c>
      <c r="H25" s="69">
        <f>SUMIF('Monthly Detail'!$1:$1,'Annual Summary'!H$6, 'Monthly Detail'!112:112)</f>
        <v>2400</v>
      </c>
      <c r="I25" s="69">
        <f>SUMIF('Monthly Detail'!$1:$1,'Annual Summary'!I$6, 'Monthly Detail'!112:112)</f>
        <v>2400</v>
      </c>
      <c r="J25" s="319">
        <f>SUMIF('Monthly Detail'!$1:$1,'Annual Summary'!J$6, 'Monthly Detail'!112:112)</f>
        <v>2400</v>
      </c>
      <c r="K25" s="69">
        <f>SUMIF('Monthly Detail'!$1:$1,'Annual Summary'!K$6, 'Monthly Detail'!112:112)</f>
        <v>2400</v>
      </c>
      <c r="L25" s="69">
        <f>SUMIF('Monthly Detail'!$1:$1,'Annual Summary'!L$6, 'Monthly Detail'!112:112)</f>
        <v>2400</v>
      </c>
      <c r="M25" s="90"/>
      <c r="N25" s="89"/>
      <c r="Y25" s="90"/>
    </row>
    <row r="26" spans="2:25" ht="15.6" x14ac:dyDescent="0.3">
      <c r="B26" s="99"/>
      <c r="C26" s="320" t="s">
        <v>10</v>
      </c>
      <c r="D26" s="81">
        <f>D22+D25</f>
        <v>0</v>
      </c>
      <c r="E26" s="81">
        <f t="shared" ref="E26:K26" si="10">E22+E25</f>
        <v>0</v>
      </c>
      <c r="F26" s="81">
        <f t="shared" si="10"/>
        <v>18386.97881737956</v>
      </c>
      <c r="G26" s="81">
        <f t="shared" si="10"/>
        <v>41826.838710503653</v>
      </c>
      <c r="H26" s="81">
        <f t="shared" si="10"/>
        <v>73295.559033459838</v>
      </c>
      <c r="I26" s="81">
        <f t="shared" si="10"/>
        <v>89482.038664501219</v>
      </c>
      <c r="J26" s="322">
        <f t="shared" si="10"/>
        <v>120932.55185018975</v>
      </c>
      <c r="K26" s="81">
        <f t="shared" si="10"/>
        <v>136236.3643112311</v>
      </c>
      <c r="L26" s="81">
        <f t="shared" ref="L26" si="11">L22+L25</f>
        <v>166715.94360991966</v>
      </c>
      <c r="M26" s="100"/>
      <c r="N26" s="99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0"/>
    </row>
    <row r="27" spans="2:25" ht="15" thickBot="1" x14ac:dyDescent="0.35">
      <c r="B27" s="89"/>
      <c r="C27" s="565" t="s">
        <v>156</v>
      </c>
      <c r="D27" s="566" t="e">
        <f t="shared" ref="D27:L27" si="12">D26/D10</f>
        <v>#DIV/0!</v>
      </c>
      <c r="E27" s="566" t="e">
        <f t="shared" si="12"/>
        <v>#DIV/0!</v>
      </c>
      <c r="F27" s="566">
        <f t="shared" si="12"/>
        <v>0.53184150709656663</v>
      </c>
      <c r="G27" s="566">
        <f t="shared" si="12"/>
        <v>0.50699198436974124</v>
      </c>
      <c r="H27" s="566">
        <f t="shared" si="12"/>
        <v>0.61079632527883199</v>
      </c>
      <c r="I27" s="566">
        <f t="shared" si="12"/>
        <v>0.63163791998471441</v>
      </c>
      <c r="J27" s="567">
        <f t="shared" si="12"/>
        <v>0.67184751027883194</v>
      </c>
      <c r="K27" s="83">
        <f t="shared" si="12"/>
        <v>0.67555221972511292</v>
      </c>
      <c r="L27" s="83">
        <f t="shared" si="12"/>
        <v>0.69464976504133191</v>
      </c>
      <c r="M27" s="90"/>
      <c r="N27" s="89"/>
      <c r="Y27" s="90"/>
    </row>
    <row r="28" spans="2:25" x14ac:dyDescent="0.3">
      <c r="B28" s="89"/>
      <c r="C28" s="7"/>
      <c r="M28" s="90"/>
      <c r="N28" s="89"/>
      <c r="Y28" s="90"/>
    </row>
    <row r="29" spans="2:25" x14ac:dyDescent="0.3">
      <c r="B29" s="89"/>
      <c r="C29" s="7"/>
      <c r="M29" s="90"/>
      <c r="N29" s="89"/>
      <c r="Y29" s="90"/>
    </row>
    <row r="30" spans="2:25" ht="15" thickBot="1" x14ac:dyDescent="0.35">
      <c r="B30" s="102"/>
      <c r="C30" s="103"/>
      <c r="D30" s="104"/>
      <c r="E30" s="104"/>
      <c r="F30" s="104"/>
      <c r="G30" s="104"/>
      <c r="H30" s="104"/>
      <c r="I30" s="104"/>
      <c r="J30" s="104"/>
      <c r="K30" s="104"/>
      <c r="L30" s="104"/>
      <c r="M30" s="105"/>
      <c r="N30" s="102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5"/>
    </row>
  </sheetData>
  <printOptions horizontalCentered="1" verticalCentered="1"/>
  <pageMargins left="0.7" right="0.7" top="0.75" bottom="0.75" header="0.3" footer="0.3"/>
  <pageSetup scale="57" orientation="landscape" horizontalDpi="1200" verticalDpi="12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F0B01-C763-4E0F-88D9-17C2A57FF301}">
  <dimension ref="A1:I45"/>
  <sheetViews>
    <sheetView topLeftCell="A22" workbookViewId="0">
      <selection activeCell="R3" sqref="R3:R13"/>
    </sheetView>
  </sheetViews>
  <sheetFormatPr defaultColWidth="8.88671875" defaultRowHeight="14.4" x14ac:dyDescent="0.3"/>
  <cols>
    <col min="1" max="8" width="8.88671875" style="112"/>
    <col min="9" max="9" width="75.109375" style="112" bestFit="1" customWidth="1"/>
    <col min="10" max="16384" width="8.88671875" style="112"/>
  </cols>
  <sheetData>
    <row r="1" spans="1:9" x14ac:dyDescent="0.3">
      <c r="A1" s="113" t="s">
        <v>139</v>
      </c>
      <c r="B1" s="113" t="s">
        <v>140</v>
      </c>
      <c r="C1" s="113" t="s">
        <v>141</v>
      </c>
    </row>
    <row r="2" spans="1:9" x14ac:dyDescent="0.3">
      <c r="A2" s="120">
        <v>44825</v>
      </c>
      <c r="B2" s="112">
        <v>0.75</v>
      </c>
      <c r="C2" s="112">
        <f>B2*50</f>
        <v>37.5</v>
      </c>
      <c r="E2" s="112" t="s">
        <v>142</v>
      </c>
      <c r="I2" s="112" t="s">
        <v>143</v>
      </c>
    </row>
    <row r="3" spans="1:9" x14ac:dyDescent="0.3">
      <c r="A3" s="120">
        <v>44826</v>
      </c>
      <c r="B3" s="112">
        <v>1</v>
      </c>
      <c r="C3" s="112">
        <v>50</v>
      </c>
      <c r="E3" s="112">
        <f>C14+C15</f>
        <v>700</v>
      </c>
      <c r="I3" s="112" t="s">
        <v>144</v>
      </c>
    </row>
    <row r="4" spans="1:9" x14ac:dyDescent="0.3">
      <c r="A4" s="120">
        <v>44833</v>
      </c>
      <c r="B4" s="112">
        <v>2</v>
      </c>
      <c r="C4" s="112">
        <v>100</v>
      </c>
    </row>
    <row r="5" spans="1:9" x14ac:dyDescent="0.3">
      <c r="A5" s="120">
        <v>44836</v>
      </c>
      <c r="B5" s="112">
        <v>1.75</v>
      </c>
      <c r="C5" s="112">
        <v>87.5</v>
      </c>
    </row>
    <row r="6" spans="1:9" x14ac:dyDescent="0.3">
      <c r="A6" s="120">
        <v>44837</v>
      </c>
      <c r="B6" s="112">
        <v>0.75</v>
      </c>
      <c r="C6" s="112">
        <v>37.5</v>
      </c>
    </row>
    <row r="7" spans="1:9" x14ac:dyDescent="0.3">
      <c r="A7" s="120">
        <v>44838</v>
      </c>
      <c r="B7" s="112">
        <v>1.25</v>
      </c>
      <c r="C7" s="112">
        <v>62.5</v>
      </c>
    </row>
    <row r="8" spans="1:9" x14ac:dyDescent="0.3">
      <c r="A8" s="120">
        <v>44839</v>
      </c>
      <c r="B8" s="112">
        <v>1.5</v>
      </c>
      <c r="C8" s="112">
        <v>75</v>
      </c>
    </row>
    <row r="9" spans="1:9" x14ac:dyDescent="0.3">
      <c r="A9" s="120">
        <v>44846</v>
      </c>
      <c r="B9" s="112">
        <v>1.5</v>
      </c>
      <c r="C9" s="112">
        <v>75</v>
      </c>
    </row>
    <row r="10" spans="1:9" x14ac:dyDescent="0.3">
      <c r="A10" s="120">
        <v>44850</v>
      </c>
      <c r="B10" s="112">
        <v>1.5</v>
      </c>
      <c r="C10" s="112">
        <v>75</v>
      </c>
    </row>
    <row r="11" spans="1:9" x14ac:dyDescent="0.3">
      <c r="A11" s="120"/>
    </row>
    <row r="12" spans="1:9" x14ac:dyDescent="0.3">
      <c r="A12" s="121" t="s">
        <v>0</v>
      </c>
      <c r="B12" s="112">
        <f>SUM(B2:B10)</f>
        <v>12</v>
      </c>
      <c r="C12" s="112">
        <f>B12*50</f>
        <v>600</v>
      </c>
    </row>
    <row r="14" spans="1:9" x14ac:dyDescent="0.3">
      <c r="A14" s="112" t="s">
        <v>145</v>
      </c>
      <c r="B14" s="112">
        <v>12</v>
      </c>
      <c r="C14" s="112">
        <v>600</v>
      </c>
    </row>
    <row r="15" spans="1:9" x14ac:dyDescent="0.3">
      <c r="A15" s="112" t="s">
        <v>146</v>
      </c>
      <c r="C15" s="122">
        <v>100</v>
      </c>
    </row>
    <row r="16" spans="1:9" x14ac:dyDescent="0.3">
      <c r="A16" s="112" t="s">
        <v>147</v>
      </c>
      <c r="B16" s="112">
        <v>0</v>
      </c>
      <c r="C16" s="112">
        <v>0</v>
      </c>
    </row>
    <row r="17" spans="1:3" s="123" customFormat="1" x14ac:dyDescent="0.3"/>
    <row r="18" spans="1:3" x14ac:dyDescent="0.3">
      <c r="A18" s="113" t="s">
        <v>139</v>
      </c>
      <c r="B18" s="113" t="s">
        <v>140</v>
      </c>
      <c r="C18" s="113" t="s">
        <v>141</v>
      </c>
    </row>
    <row r="19" spans="1:3" x14ac:dyDescent="0.3">
      <c r="A19" s="120">
        <v>44852</v>
      </c>
      <c r="B19" s="112">
        <v>1</v>
      </c>
      <c r="C19" s="112">
        <v>50</v>
      </c>
    </row>
    <row r="20" spans="1:3" x14ac:dyDescent="0.3">
      <c r="A20" s="120">
        <v>44858</v>
      </c>
      <c r="B20" s="112">
        <v>1</v>
      </c>
      <c r="C20" s="112">
        <v>50</v>
      </c>
    </row>
    <row r="21" spans="1:3" x14ac:dyDescent="0.3">
      <c r="A21" s="120">
        <v>44859</v>
      </c>
      <c r="B21" s="112">
        <v>1</v>
      </c>
      <c r="C21" s="112">
        <v>50</v>
      </c>
    </row>
    <row r="22" spans="1:3" x14ac:dyDescent="0.3">
      <c r="A22" s="120">
        <v>44861</v>
      </c>
      <c r="B22" s="112">
        <v>2.5</v>
      </c>
      <c r="C22" s="112">
        <v>125</v>
      </c>
    </row>
    <row r="23" spans="1:3" ht="17.25" customHeight="1" x14ac:dyDescent="0.3">
      <c r="A23" s="120">
        <v>44862</v>
      </c>
      <c r="B23" s="112">
        <v>1</v>
      </c>
      <c r="C23" s="112">
        <v>50</v>
      </c>
    </row>
    <row r="24" spans="1:3" ht="17.25" customHeight="1" x14ac:dyDescent="0.3">
      <c r="A24" s="120">
        <v>44871</v>
      </c>
      <c r="B24" s="112">
        <v>1.5</v>
      </c>
      <c r="C24" s="112">
        <v>75</v>
      </c>
    </row>
    <row r="25" spans="1:3" ht="17.25" customHeight="1" x14ac:dyDescent="0.3">
      <c r="A25" s="120">
        <v>44872</v>
      </c>
      <c r="B25" s="112">
        <v>2</v>
      </c>
      <c r="C25" s="112">
        <v>100</v>
      </c>
    </row>
    <row r="26" spans="1:3" x14ac:dyDescent="0.3">
      <c r="A26" s="120">
        <v>44872</v>
      </c>
      <c r="B26" s="112">
        <v>1</v>
      </c>
      <c r="C26" s="112">
        <v>50</v>
      </c>
    </row>
    <row r="27" spans="1:3" x14ac:dyDescent="0.3">
      <c r="A27" s="120">
        <v>44872</v>
      </c>
      <c r="B27" s="112">
        <v>2</v>
      </c>
      <c r="C27" s="112">
        <v>100</v>
      </c>
    </row>
    <row r="28" spans="1:3" x14ac:dyDescent="0.3">
      <c r="A28" s="120">
        <v>44872</v>
      </c>
      <c r="B28" s="112">
        <v>1</v>
      </c>
      <c r="C28" s="112">
        <v>50</v>
      </c>
    </row>
    <row r="29" spans="1:3" x14ac:dyDescent="0.3">
      <c r="A29" s="120">
        <v>44873</v>
      </c>
      <c r="B29" s="112">
        <v>1.5</v>
      </c>
      <c r="C29" s="112">
        <v>75</v>
      </c>
    </row>
    <row r="30" spans="1:3" x14ac:dyDescent="0.3">
      <c r="A30" s="120">
        <v>44886</v>
      </c>
      <c r="B30" s="112">
        <v>1.5</v>
      </c>
      <c r="C30" s="112">
        <v>75</v>
      </c>
    </row>
    <row r="31" spans="1:3" x14ac:dyDescent="0.3">
      <c r="A31" s="120">
        <v>44891</v>
      </c>
      <c r="B31" s="112">
        <v>0.5</v>
      </c>
      <c r="C31" s="112">
        <v>25</v>
      </c>
    </row>
    <row r="32" spans="1:3" x14ac:dyDescent="0.3">
      <c r="A32" s="120">
        <v>44892</v>
      </c>
      <c r="B32" s="112">
        <v>1.5</v>
      </c>
      <c r="C32" s="112">
        <v>75</v>
      </c>
    </row>
    <row r="33" spans="1:5" x14ac:dyDescent="0.3">
      <c r="A33" s="120">
        <v>44893</v>
      </c>
      <c r="B33" s="112">
        <v>1</v>
      </c>
      <c r="C33" s="112">
        <v>50</v>
      </c>
    </row>
    <row r="34" spans="1:5" x14ac:dyDescent="0.3">
      <c r="A34" s="121" t="s">
        <v>0</v>
      </c>
      <c r="B34" s="112">
        <f>SUM(B19:B33)</f>
        <v>20</v>
      </c>
      <c r="C34" s="112">
        <f>B34*50</f>
        <v>1000</v>
      </c>
    </row>
    <row r="36" spans="1:5" x14ac:dyDescent="0.3">
      <c r="A36" s="112" t="s">
        <v>145</v>
      </c>
      <c r="B36" s="112">
        <v>14</v>
      </c>
      <c r="C36" s="112">
        <v>700</v>
      </c>
      <c r="E36" s="113"/>
    </row>
    <row r="37" spans="1:5" x14ac:dyDescent="0.3">
      <c r="A37" s="112" t="s">
        <v>146</v>
      </c>
      <c r="C37" s="122">
        <v>100</v>
      </c>
    </row>
    <row r="38" spans="1:5" x14ac:dyDescent="0.3">
      <c r="A38" s="112" t="s">
        <v>147</v>
      </c>
      <c r="C38" s="112">
        <v>300</v>
      </c>
    </row>
    <row r="39" spans="1:5" s="123" customFormat="1" x14ac:dyDescent="0.3"/>
    <row r="40" spans="1:5" x14ac:dyDescent="0.3">
      <c r="A40" s="113" t="s">
        <v>139</v>
      </c>
      <c r="B40" s="113" t="s">
        <v>140</v>
      </c>
      <c r="C40" s="113" t="s">
        <v>141</v>
      </c>
    </row>
    <row r="41" spans="1:5" x14ac:dyDescent="0.3">
      <c r="A41" s="112" t="s">
        <v>186</v>
      </c>
      <c r="C41" s="112">
        <v>300</v>
      </c>
    </row>
    <row r="42" spans="1:5" x14ac:dyDescent="0.3">
      <c r="A42" s="120">
        <v>44899</v>
      </c>
      <c r="B42" s="112">
        <v>1.5</v>
      </c>
      <c r="C42" s="112">
        <v>75</v>
      </c>
    </row>
    <row r="43" spans="1:5" x14ac:dyDescent="0.3">
      <c r="A43" s="120"/>
    </row>
    <row r="45" spans="1:5" x14ac:dyDescent="0.3">
      <c r="A45" s="121" t="s">
        <v>0</v>
      </c>
      <c r="C45" s="112">
        <f>SUM(C41:C42)</f>
        <v>375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257E8-D2FC-4FDC-A195-55F3A93C25AC}">
  <sheetPr>
    <tabColor theme="1"/>
    <pageSetUpPr fitToPage="1"/>
  </sheetPr>
  <dimension ref="B6:T59"/>
  <sheetViews>
    <sheetView showGridLines="0" topLeftCell="A7" zoomScale="40" zoomScaleNormal="40" workbookViewId="0">
      <selection activeCell="T59" sqref="T59"/>
    </sheetView>
  </sheetViews>
  <sheetFormatPr defaultRowHeight="14.4" x14ac:dyDescent="0.3"/>
  <cols>
    <col min="2" max="2" width="58.109375" bestFit="1" customWidth="1"/>
    <col min="3" max="8" width="17.88671875" bestFit="1" customWidth="1"/>
    <col min="9" max="9" width="17.109375" bestFit="1" customWidth="1"/>
    <col min="10" max="11" width="18.5546875" bestFit="1" customWidth="1"/>
    <col min="12" max="13" width="18.88671875" bestFit="1" customWidth="1"/>
    <col min="14" max="14" width="18.5546875" bestFit="1" customWidth="1"/>
    <col min="15" max="15" width="0.33203125" customWidth="1"/>
    <col min="16" max="16" width="12.88671875" bestFit="1" customWidth="1"/>
  </cols>
  <sheetData>
    <row r="6" spans="2:16" ht="15" thickBot="1" x14ac:dyDescent="0.35"/>
    <row r="7" spans="2:16" ht="14.4" customHeight="1" x14ac:dyDescent="0.3">
      <c r="B7" s="602" t="s">
        <v>329</v>
      </c>
      <c r="C7" s="603"/>
      <c r="D7" s="603"/>
      <c r="E7" s="603"/>
      <c r="F7" s="603"/>
      <c r="G7" s="603"/>
      <c r="H7" s="603"/>
      <c r="I7" s="603"/>
      <c r="J7" s="603"/>
      <c r="K7" s="603"/>
      <c r="L7" s="603"/>
      <c r="M7" s="603"/>
      <c r="N7" s="603"/>
      <c r="O7" s="603"/>
      <c r="P7" s="604"/>
    </row>
    <row r="8" spans="2:16" ht="14.4" customHeight="1" x14ac:dyDescent="0.3">
      <c r="B8" s="605"/>
      <c r="C8" s="606"/>
      <c r="D8" s="606"/>
      <c r="E8" s="606"/>
      <c r="F8" s="606"/>
      <c r="G8" s="606"/>
      <c r="H8" s="606"/>
      <c r="I8" s="606"/>
      <c r="J8" s="606"/>
      <c r="K8" s="606"/>
      <c r="L8" s="606"/>
      <c r="M8" s="606"/>
      <c r="N8" s="606"/>
      <c r="O8" s="606"/>
      <c r="P8" s="607"/>
    </row>
    <row r="9" spans="2:16" x14ac:dyDescent="0.3">
      <c r="B9" s="605"/>
      <c r="C9" s="606"/>
      <c r="D9" s="606"/>
      <c r="E9" s="606"/>
      <c r="F9" s="606"/>
      <c r="G9" s="606"/>
      <c r="H9" s="606"/>
      <c r="I9" s="606"/>
      <c r="J9" s="606"/>
      <c r="K9" s="606"/>
      <c r="L9" s="606"/>
      <c r="M9" s="606"/>
      <c r="N9" s="606"/>
      <c r="O9" s="606"/>
      <c r="P9" s="607"/>
    </row>
    <row r="10" spans="2:16" ht="15.6" x14ac:dyDescent="0.3">
      <c r="B10" s="312"/>
      <c r="C10" s="62" t="str">
        <f>TEXT('Monthly Detail'!T4,"mmmm")</f>
        <v>January</v>
      </c>
      <c r="D10" s="62" t="str">
        <f>TEXT('Monthly Detail'!U4,"mmmm")</f>
        <v>February</v>
      </c>
      <c r="E10" s="62" t="str">
        <f>TEXT('Monthly Detail'!V4,"mmmm")</f>
        <v>March</v>
      </c>
      <c r="F10" s="62" t="str">
        <f>TEXT('Monthly Detail'!W4,"mmmm")</f>
        <v>April</v>
      </c>
      <c r="G10" s="62" t="str">
        <f>TEXT('Monthly Detail'!X4,"mmmm")</f>
        <v>May</v>
      </c>
      <c r="H10" s="143" t="str">
        <f>TEXT('Monthly Detail'!Y4,"mmmm")</f>
        <v>June</v>
      </c>
      <c r="I10" s="62" t="str">
        <f>TEXT('Monthly Detail'!Z4,"mmmm")</f>
        <v>July</v>
      </c>
      <c r="J10" s="62" t="str">
        <f>TEXT('Monthly Detail'!AA4,"mmmm")</f>
        <v>August</v>
      </c>
      <c r="K10" s="62" t="str">
        <f>TEXT('Monthly Detail'!AB4,"mmmm")</f>
        <v>September</v>
      </c>
      <c r="L10" s="62" t="str">
        <f>TEXT('Monthly Detail'!AC4,"mmmm")</f>
        <v>October</v>
      </c>
      <c r="M10" s="62" t="str">
        <f>TEXT('Monthly Detail'!AD4,"mmmm")</f>
        <v>November</v>
      </c>
      <c r="N10" s="62" t="str">
        <f>TEXT('Monthly Detail'!AE4,"mmmm")</f>
        <v>December</v>
      </c>
      <c r="O10" s="63"/>
      <c r="P10" s="313" t="s">
        <v>0</v>
      </c>
    </row>
    <row r="11" spans="2:16" x14ac:dyDescent="0.3">
      <c r="B11" s="314"/>
      <c r="C11" s="84">
        <v>45322</v>
      </c>
      <c r="D11" s="84">
        <v>45351</v>
      </c>
      <c r="E11" s="84">
        <v>45382</v>
      </c>
      <c r="F11" s="84">
        <v>45412</v>
      </c>
      <c r="G11" s="84">
        <v>45443</v>
      </c>
      <c r="H11" s="144">
        <v>45473</v>
      </c>
      <c r="I11" s="84">
        <v>45504</v>
      </c>
      <c r="J11" s="84">
        <v>45535</v>
      </c>
      <c r="K11" s="84">
        <v>45565</v>
      </c>
      <c r="L11" s="84">
        <v>45596</v>
      </c>
      <c r="M11" s="84">
        <v>45626</v>
      </c>
      <c r="N11" s="84">
        <v>45657</v>
      </c>
      <c r="O11" s="84">
        <v>45322</v>
      </c>
      <c r="P11" s="90"/>
    </row>
    <row r="12" spans="2:16" x14ac:dyDescent="0.3">
      <c r="B12" s="315" t="s">
        <v>48</v>
      </c>
      <c r="C12" s="66">
        <f>SUMIF('Monthly Detail'!$4:$4, '2024 Overview'!C$11, 'Monthly Detail'!22:22)</f>
        <v>0</v>
      </c>
      <c r="D12" s="66">
        <f>SUMIF('Monthly Detail'!$4:$4, '2024 Overview'!D$11, 'Monthly Detail'!22:22)</f>
        <v>0</v>
      </c>
      <c r="E12" s="66">
        <f>SUMIF('Monthly Detail'!$4:$4, '2024 Overview'!E$11, 'Monthly Detail'!22:22)</f>
        <v>0</v>
      </c>
      <c r="F12" s="66">
        <f>SUMIF('Monthly Detail'!$4:$4, '2024 Overview'!F$11, 'Monthly Detail'!22:22)</f>
        <v>391.25</v>
      </c>
      <c r="G12" s="66">
        <f>SUMIF('Monthly Detail'!$4:$4, '2024 Overview'!G$11, 'Monthly Detail'!22:22)</f>
        <v>521</v>
      </c>
      <c r="H12" s="145">
        <f>SUMIF('Monthly Detail'!$4:$4, '2024 Overview'!H$11, 'Monthly Detail'!22:22)</f>
        <v>2417</v>
      </c>
      <c r="I12" s="66">
        <f>SUMIF('Monthly Detail'!$4:$4, '2024 Overview'!I$11, 'Monthly Detail'!22:22)</f>
        <v>6871.5199999999995</v>
      </c>
      <c r="J12" s="66">
        <f>SUMIF('Monthly Detail'!$4:$4, '2024 Overview'!J$11, 'Monthly Detail'!22:22)</f>
        <v>6871.5199999999995</v>
      </c>
      <c r="K12" s="66">
        <f>SUMIF('Monthly Detail'!$4:$4, '2024 Overview'!K$11, 'Monthly Detail'!22:22)</f>
        <v>0</v>
      </c>
      <c r="L12" s="66">
        <f>SUMIF('Monthly Detail'!$4:$4, '2024 Overview'!L$11, 'Monthly Detail'!22:22)</f>
        <v>0</v>
      </c>
      <c r="M12" s="66">
        <f>SUMIF('Monthly Detail'!$4:$4, '2024 Overview'!M$11, 'Monthly Detail'!22:22)</f>
        <v>0</v>
      </c>
      <c r="N12" s="66">
        <f>SUMIF('Monthly Detail'!$4:$4, '2024 Overview'!N$11, 'Monthly Detail'!22:22)</f>
        <v>0</v>
      </c>
      <c r="O12" s="66"/>
      <c r="P12" s="316">
        <f>SUM(C12:O12)</f>
        <v>17072.29</v>
      </c>
    </row>
    <row r="13" spans="2:16" x14ac:dyDescent="0.3">
      <c r="B13" s="315" t="s">
        <v>159</v>
      </c>
      <c r="C13" s="66">
        <f>SUMIF('Monthly Detail'!$4:$4, '2024 Overview'!C$11, 'Monthly Detail'!23:23)</f>
        <v>0</v>
      </c>
      <c r="D13" s="66">
        <f>SUMIF('Monthly Detail'!$4:$4, '2024 Overview'!D$11, 'Monthly Detail'!23:23)</f>
        <v>0</v>
      </c>
      <c r="E13" s="66">
        <f>SUMIF('Monthly Detail'!$4:$4, '2024 Overview'!E$11, 'Monthly Detail'!23:23)</f>
        <v>0</v>
      </c>
      <c r="F13" s="66">
        <f>SUMIF('Monthly Detail'!$4:$4, '2024 Overview'!F$11, 'Monthly Detail'!23:23)</f>
        <v>0</v>
      </c>
      <c r="G13" s="66">
        <f>SUMIF('Monthly Detail'!$4:$4, '2024 Overview'!G$11, 'Monthly Detail'!23:23)</f>
        <v>0</v>
      </c>
      <c r="H13" s="145">
        <f>SUMIF('Monthly Detail'!$4:$4, '2024 Overview'!H$11, 'Monthly Detail'!23:23)</f>
        <v>0</v>
      </c>
      <c r="I13" s="66">
        <f>SUMIF('Monthly Detail'!$4:$4, '2024 Overview'!I$11, 'Monthly Detail'!23:23)</f>
        <v>0</v>
      </c>
      <c r="J13" s="66">
        <f>SUMIF('Monthly Detail'!$4:$4, '2024 Overview'!J$11, 'Monthly Detail'!23:23)</f>
        <v>0</v>
      </c>
      <c r="K13" s="66">
        <f>SUMIF('Monthly Detail'!$4:$4, '2024 Overview'!K$11, 'Monthly Detail'!23:23)</f>
        <v>0</v>
      </c>
      <c r="L13" s="66">
        <f>SUMIF('Monthly Detail'!$4:$4, '2024 Overview'!L$11, 'Monthly Detail'!23:23)</f>
        <v>0</v>
      </c>
      <c r="M13" s="66">
        <f>SUMIF('Monthly Detail'!$4:$4, '2024 Overview'!M$11, 'Monthly Detail'!23:23)</f>
        <v>0</v>
      </c>
      <c r="N13" s="66">
        <f>SUMIF('Monthly Detail'!$4:$4, '2024 Overview'!N$11, 'Monthly Detail'!23:23)</f>
        <v>0</v>
      </c>
      <c r="O13" s="66"/>
      <c r="P13" s="316"/>
    </row>
    <row r="14" spans="2:16" x14ac:dyDescent="0.3">
      <c r="B14" s="317" t="s">
        <v>2</v>
      </c>
      <c r="C14" s="67">
        <f>SUM(C12:C13)</f>
        <v>0</v>
      </c>
      <c r="D14" s="67">
        <f t="shared" ref="D14:N14" si="0">SUM(D12:D13)</f>
        <v>0</v>
      </c>
      <c r="E14" s="67">
        <f t="shared" si="0"/>
        <v>0</v>
      </c>
      <c r="F14" s="67">
        <f t="shared" si="0"/>
        <v>391.25</v>
      </c>
      <c r="G14" s="67">
        <f t="shared" si="0"/>
        <v>521</v>
      </c>
      <c r="H14" s="146">
        <f t="shared" si="0"/>
        <v>2417</v>
      </c>
      <c r="I14" s="67">
        <f t="shared" si="0"/>
        <v>6871.5199999999995</v>
      </c>
      <c r="J14" s="67">
        <f t="shared" si="0"/>
        <v>6871.5199999999995</v>
      </c>
      <c r="K14" s="67">
        <f t="shared" si="0"/>
        <v>0</v>
      </c>
      <c r="L14" s="67">
        <f t="shared" si="0"/>
        <v>0</v>
      </c>
      <c r="M14" s="67">
        <f t="shared" si="0"/>
        <v>0</v>
      </c>
      <c r="N14" s="67">
        <f t="shared" si="0"/>
        <v>0</v>
      </c>
      <c r="O14" s="68"/>
      <c r="P14" s="318">
        <f>SUM(P12:P12)</f>
        <v>17072.29</v>
      </c>
    </row>
    <row r="15" spans="2:16" x14ac:dyDescent="0.3">
      <c r="B15" s="446" t="s">
        <v>357</v>
      </c>
      <c r="C15" s="273">
        <f>+'Monthly Detail'!T26</f>
        <v>0</v>
      </c>
      <c r="D15" s="273">
        <f>+'Monthly Detail'!U26</f>
        <v>0</v>
      </c>
      <c r="E15" s="273">
        <f>+'Monthly Detail'!V26</f>
        <v>0</v>
      </c>
      <c r="F15" s="273">
        <f>+'Monthly Detail'!W26</f>
        <v>1</v>
      </c>
      <c r="G15" s="273">
        <f>+'Monthly Detail'!X26</f>
        <v>2</v>
      </c>
      <c r="H15" s="445">
        <f>+'Monthly Detail'!Y26</f>
        <v>1</v>
      </c>
      <c r="I15" s="273">
        <f>+'Monthly Detail'!Z26</f>
        <v>2</v>
      </c>
      <c r="J15" s="273">
        <f>+'Monthly Detail'!AA26</f>
        <v>2</v>
      </c>
      <c r="K15" s="273">
        <f>+'Monthly Detail'!AB26</f>
        <v>3</v>
      </c>
      <c r="L15" s="273">
        <f>+'Monthly Detail'!AC26</f>
        <v>4</v>
      </c>
      <c r="M15" s="273">
        <f>+'Monthly Detail'!AD26</f>
        <v>4</v>
      </c>
      <c r="N15" s="273">
        <f>+'Monthly Detail'!AE26</f>
        <v>4</v>
      </c>
      <c r="O15" s="68"/>
      <c r="P15" s="459"/>
    </row>
    <row r="16" spans="2:16" x14ac:dyDescent="0.3">
      <c r="B16" s="444" t="s">
        <v>358</v>
      </c>
      <c r="C16" s="272">
        <f>+IFERROR(C14/C15, 0)</f>
        <v>0</v>
      </c>
      <c r="D16" s="241">
        <f>+IFERROR(D14/D15, 0)</f>
        <v>0</v>
      </c>
      <c r="E16" s="241">
        <f t="shared" ref="E16:N16" si="1">+IFERROR(AVERAGE(C14:E14)/E15, 0)</f>
        <v>0</v>
      </c>
      <c r="F16" s="241">
        <f t="shared" si="1"/>
        <v>130.41666666666666</v>
      </c>
      <c r="G16" s="241">
        <f t="shared" si="1"/>
        <v>152.04166666666666</v>
      </c>
      <c r="H16" s="453">
        <f t="shared" si="1"/>
        <v>1109.75</v>
      </c>
      <c r="I16" s="241">
        <f t="shared" si="1"/>
        <v>1634.92</v>
      </c>
      <c r="J16" s="241">
        <f t="shared" si="1"/>
        <v>2693.34</v>
      </c>
      <c r="K16" s="241">
        <f t="shared" si="1"/>
        <v>1527.0044444444445</v>
      </c>
      <c r="L16" s="241">
        <f t="shared" si="1"/>
        <v>572.62666666666667</v>
      </c>
      <c r="M16" s="241">
        <f t="shared" si="1"/>
        <v>0</v>
      </c>
      <c r="N16" s="241">
        <f t="shared" si="1"/>
        <v>0</v>
      </c>
      <c r="O16" s="68"/>
      <c r="P16" s="454">
        <f>+P14/P17</f>
        <v>2845.3816666666667</v>
      </c>
    </row>
    <row r="17" spans="2:20" x14ac:dyDescent="0.3">
      <c r="B17" s="317" t="s">
        <v>326</v>
      </c>
      <c r="C17" s="447">
        <f>+SUM('Monthly Detail'!T28:T30)</f>
        <v>0</v>
      </c>
      <c r="D17" s="447">
        <f>+SUM('Monthly Detail'!U28:U30)</f>
        <v>0</v>
      </c>
      <c r="E17" s="447">
        <f>+SUM('Monthly Detail'!V28:V30)</f>
        <v>0</v>
      </c>
      <c r="F17" s="447">
        <f>+SUM('Monthly Detail'!W28:W30)</f>
        <v>0</v>
      </c>
      <c r="G17" s="447">
        <f>+SUM('Monthly Detail'!X28:X30)</f>
        <v>1</v>
      </c>
      <c r="H17" s="448">
        <f>+SUM('Monthly Detail'!Y28:Y30)</f>
        <v>0</v>
      </c>
      <c r="I17" s="447">
        <f>+SUM('Monthly Detail'!Z28:Z30)</f>
        <v>1</v>
      </c>
      <c r="J17" s="447">
        <f>+SUM('Monthly Detail'!AA28:AA30)</f>
        <v>0</v>
      </c>
      <c r="K17" s="447">
        <f>+SUM('Monthly Detail'!AB28:AB30)</f>
        <v>1</v>
      </c>
      <c r="L17" s="447">
        <f>+SUM('Monthly Detail'!AC28:AC30)</f>
        <v>1</v>
      </c>
      <c r="M17" s="447">
        <f>+SUM('Monthly Detail'!AD28:AD30)</f>
        <v>1</v>
      </c>
      <c r="N17" s="447">
        <f>+SUM('Monthly Detail'!AE28:AE30)</f>
        <v>1</v>
      </c>
      <c r="P17" s="449">
        <f t="shared" ref="P17" si="2">+SUM(C17:N17)</f>
        <v>6</v>
      </c>
    </row>
    <row r="18" spans="2:20" hidden="1" x14ac:dyDescent="0.3">
      <c r="B18" s="314"/>
      <c r="C18" s="69"/>
      <c r="D18" s="69"/>
      <c r="E18" s="69"/>
      <c r="F18" s="69"/>
      <c r="G18" s="69"/>
      <c r="H18" s="147"/>
      <c r="I18" s="69"/>
      <c r="J18" s="69"/>
      <c r="K18" s="69"/>
      <c r="L18" s="69"/>
      <c r="M18" s="69"/>
      <c r="N18" s="69"/>
      <c r="O18" s="7"/>
      <c r="P18" s="319"/>
    </row>
    <row r="19" spans="2:20" ht="15.6" x14ac:dyDescent="0.3">
      <c r="B19" s="320" t="s">
        <v>150</v>
      </c>
      <c r="C19" s="81">
        <f t="shared" ref="C19:N19" si="3">C14</f>
        <v>0</v>
      </c>
      <c r="D19" s="81">
        <f t="shared" si="3"/>
        <v>0</v>
      </c>
      <c r="E19" s="81">
        <f t="shared" si="3"/>
        <v>0</v>
      </c>
      <c r="F19" s="81">
        <f t="shared" si="3"/>
        <v>391.25</v>
      </c>
      <c r="G19" s="81">
        <f t="shared" si="3"/>
        <v>521</v>
      </c>
      <c r="H19" s="148">
        <f t="shared" si="3"/>
        <v>2417</v>
      </c>
      <c r="I19" s="81">
        <f t="shared" si="3"/>
        <v>6871.5199999999995</v>
      </c>
      <c r="J19" s="81">
        <f t="shared" si="3"/>
        <v>6871.5199999999995</v>
      </c>
      <c r="K19" s="81">
        <f t="shared" si="3"/>
        <v>0</v>
      </c>
      <c r="L19" s="81">
        <f t="shared" si="3"/>
        <v>0</v>
      </c>
      <c r="M19" s="81">
        <f t="shared" si="3"/>
        <v>0</v>
      </c>
      <c r="N19" s="81">
        <f t="shared" si="3"/>
        <v>0</v>
      </c>
      <c r="P19" s="322">
        <f>+SUM(C19:N19)</f>
        <v>17072.29</v>
      </c>
    </row>
    <row r="20" spans="2:20" x14ac:dyDescent="0.3">
      <c r="B20" s="323" t="s">
        <v>151</v>
      </c>
      <c r="C20" s="83">
        <f t="shared" ref="C20:N20" si="4">IFERROR(C19/C14, 0)</f>
        <v>0</v>
      </c>
      <c r="D20" s="83">
        <f t="shared" si="4"/>
        <v>0</v>
      </c>
      <c r="E20" s="83">
        <f t="shared" si="4"/>
        <v>0</v>
      </c>
      <c r="F20" s="83">
        <f t="shared" si="4"/>
        <v>1</v>
      </c>
      <c r="G20" s="83">
        <f t="shared" si="4"/>
        <v>1</v>
      </c>
      <c r="H20" s="149">
        <f t="shared" si="4"/>
        <v>1</v>
      </c>
      <c r="I20" s="83">
        <f t="shared" si="4"/>
        <v>1</v>
      </c>
      <c r="J20" s="83">
        <f t="shared" si="4"/>
        <v>1</v>
      </c>
      <c r="K20" s="83">
        <f t="shared" si="4"/>
        <v>0</v>
      </c>
      <c r="L20" s="83">
        <f t="shared" si="4"/>
        <v>0</v>
      </c>
      <c r="M20" s="83">
        <f t="shared" si="4"/>
        <v>0</v>
      </c>
      <c r="N20" s="83">
        <f t="shared" si="4"/>
        <v>0</v>
      </c>
      <c r="P20" s="324">
        <f>P14/P14</f>
        <v>1</v>
      </c>
      <c r="T20" s="1"/>
    </row>
    <row r="21" spans="2:20" x14ac:dyDescent="0.3">
      <c r="B21" s="314"/>
      <c r="H21" s="111"/>
      <c r="O21" s="326"/>
      <c r="P21" s="90"/>
    </row>
    <row r="22" spans="2:20" x14ac:dyDescent="0.3">
      <c r="B22" s="314" t="s">
        <v>189</v>
      </c>
      <c r="C22" s="66">
        <f>SUMIF('Monthly Detail'!$4:$4, '2024 Overview'!C$11, 'Monthly Detail'!$104:$104)</f>
        <v>0</v>
      </c>
      <c r="D22" s="66">
        <f>SUMIF('Monthly Detail'!$4:$4, '2024 Overview'!D$11, 'Monthly Detail'!$104:$104)</f>
        <v>0</v>
      </c>
      <c r="E22" s="66">
        <f>SUMIF('Monthly Detail'!$4:$4, '2024 Overview'!E$11, 'Monthly Detail'!$104:$104)</f>
        <v>300</v>
      </c>
      <c r="F22" s="66">
        <f>SUMIF('Monthly Detail'!$4:$4, '2024 Overview'!F$11, 'Monthly Detail'!$104:$104)</f>
        <v>0</v>
      </c>
      <c r="G22" s="66">
        <f>SUMIF('Monthly Detail'!$4:$4, '2024 Overview'!G$11, 'Monthly Detail'!$104:$104)</f>
        <v>462.63000000000005</v>
      </c>
      <c r="H22" s="145">
        <f>SUMIF('Monthly Detail'!$4:$4, '2024 Overview'!H$11, 'Monthly Detail'!$104:$104)</f>
        <v>457.13</v>
      </c>
      <c r="I22" s="66">
        <f>SUMIF('Monthly Detail'!$4:$4, '2024 Overview'!I$11, 'Monthly Detail'!$104:$104)</f>
        <v>3963.5600000000004</v>
      </c>
      <c r="J22" s="66">
        <f>SUMIF('Monthly Detail'!$4:$4, '2024 Overview'!J$11, 'Monthly Detail'!$104:$104)</f>
        <v>3963.5600000000004</v>
      </c>
      <c r="K22" s="66">
        <f>SUMIF('Monthly Detail'!$4:$4, '2024 Overview'!K$11, 'Monthly Detail'!$104:$104)</f>
        <v>2894.75</v>
      </c>
      <c r="L22" s="66">
        <f>SUMIF('Monthly Detail'!$4:$4, '2024 Overview'!L$11, 'Monthly Detail'!$104:$104)</f>
        <v>2894.75</v>
      </c>
      <c r="M22" s="66">
        <f>SUMIF('Monthly Detail'!$4:$4, '2024 Overview'!M$11, 'Monthly Detail'!$104:$104)</f>
        <v>2894.75</v>
      </c>
      <c r="N22" s="66">
        <f>SUMIF('Monthly Detail'!$4:$4, '2024 Overview'!N$11, 'Monthly Detail'!$104:$104)</f>
        <v>2894.75</v>
      </c>
      <c r="P22" s="316">
        <f>SUM(C22:O22)</f>
        <v>20725.88</v>
      </c>
    </row>
    <row r="23" spans="2:20" ht="15.6" x14ac:dyDescent="0.3">
      <c r="B23" s="325" t="s">
        <v>152</v>
      </c>
      <c r="C23" s="72">
        <f t="shared" ref="C23:N23" si="5">SUM(C22:C22)</f>
        <v>0</v>
      </c>
      <c r="D23" s="72">
        <f t="shared" si="5"/>
        <v>0</v>
      </c>
      <c r="E23" s="72">
        <f t="shared" si="5"/>
        <v>300</v>
      </c>
      <c r="F23" s="72">
        <f t="shared" si="5"/>
        <v>0</v>
      </c>
      <c r="G23" s="72">
        <f t="shared" si="5"/>
        <v>462.63000000000005</v>
      </c>
      <c r="H23" s="150">
        <f t="shared" si="5"/>
        <v>457.13</v>
      </c>
      <c r="I23" s="72">
        <f t="shared" si="5"/>
        <v>3963.5600000000004</v>
      </c>
      <c r="J23" s="72">
        <f t="shared" si="5"/>
        <v>3963.5600000000004</v>
      </c>
      <c r="K23" s="72">
        <f t="shared" si="5"/>
        <v>2894.75</v>
      </c>
      <c r="L23" s="72">
        <f t="shared" si="5"/>
        <v>2894.75</v>
      </c>
      <c r="M23" s="72">
        <f t="shared" si="5"/>
        <v>2894.75</v>
      </c>
      <c r="N23" s="72">
        <f t="shared" si="5"/>
        <v>2894.75</v>
      </c>
      <c r="O23" s="321"/>
      <c r="P23" s="327">
        <f>SUM(P22:P22)</f>
        <v>20725.88</v>
      </c>
    </row>
    <row r="24" spans="2:20" x14ac:dyDescent="0.3">
      <c r="B24" s="314"/>
      <c r="H24" s="111"/>
      <c r="O24" s="7"/>
      <c r="P24" s="90"/>
    </row>
    <row r="25" spans="2:20" ht="15.6" x14ac:dyDescent="0.3">
      <c r="B25" s="320" t="s">
        <v>153</v>
      </c>
      <c r="C25" s="81">
        <f t="shared" ref="C25:N25" si="6">C19-C23</f>
        <v>0</v>
      </c>
      <c r="D25" s="81">
        <f t="shared" si="6"/>
        <v>0</v>
      </c>
      <c r="E25" s="81">
        <f t="shared" si="6"/>
        <v>-300</v>
      </c>
      <c r="F25" s="81">
        <f t="shared" si="6"/>
        <v>391.25</v>
      </c>
      <c r="G25" s="81">
        <f t="shared" si="6"/>
        <v>58.369999999999948</v>
      </c>
      <c r="H25" s="148">
        <f t="shared" si="6"/>
        <v>1959.87</v>
      </c>
      <c r="I25" s="81">
        <f t="shared" si="6"/>
        <v>2907.9599999999991</v>
      </c>
      <c r="J25" s="81">
        <f t="shared" si="6"/>
        <v>2907.9599999999991</v>
      </c>
      <c r="K25" s="81">
        <f t="shared" si="6"/>
        <v>-2894.75</v>
      </c>
      <c r="L25" s="81">
        <f t="shared" si="6"/>
        <v>-2894.75</v>
      </c>
      <c r="M25" s="81">
        <f t="shared" si="6"/>
        <v>-2894.75</v>
      </c>
      <c r="N25" s="81">
        <f t="shared" si="6"/>
        <v>-2894.75</v>
      </c>
      <c r="P25" s="322">
        <f>P19-P23</f>
        <v>-3653.59</v>
      </c>
    </row>
    <row r="26" spans="2:20" x14ac:dyDescent="0.3">
      <c r="B26" s="323" t="s">
        <v>154</v>
      </c>
      <c r="C26" s="83">
        <f t="shared" ref="C26:N26" si="7">IFERROR(C25/C14, 0)</f>
        <v>0</v>
      </c>
      <c r="D26" s="83">
        <f t="shared" si="7"/>
        <v>0</v>
      </c>
      <c r="E26" s="83">
        <f t="shared" si="7"/>
        <v>0</v>
      </c>
      <c r="F26" s="83">
        <f t="shared" si="7"/>
        <v>1</v>
      </c>
      <c r="G26" s="83">
        <f t="shared" si="7"/>
        <v>0.11203454894433772</v>
      </c>
      <c r="H26" s="149">
        <f t="shared" si="7"/>
        <v>0.81086884567645834</v>
      </c>
      <c r="I26" s="83">
        <f t="shared" si="7"/>
        <v>0.42319021119053707</v>
      </c>
      <c r="J26" s="83">
        <f t="shared" si="7"/>
        <v>0.42319021119053707</v>
      </c>
      <c r="K26" s="83">
        <f t="shared" si="7"/>
        <v>0</v>
      </c>
      <c r="L26" s="83">
        <f t="shared" si="7"/>
        <v>0</v>
      </c>
      <c r="M26" s="83">
        <f t="shared" si="7"/>
        <v>0</v>
      </c>
      <c r="N26" s="83">
        <f t="shared" si="7"/>
        <v>0</v>
      </c>
      <c r="O26" s="127"/>
      <c r="P26" s="324">
        <f>P25/P14</f>
        <v>-0.21400702541955413</v>
      </c>
    </row>
    <row r="27" spans="2:20" ht="15.6" x14ac:dyDescent="0.3">
      <c r="B27" s="328"/>
      <c r="C27" s="75"/>
      <c r="D27" s="75"/>
      <c r="E27" s="75"/>
      <c r="F27" s="75"/>
      <c r="G27" s="75"/>
      <c r="H27" s="151"/>
      <c r="I27" s="75"/>
      <c r="J27" s="75"/>
      <c r="K27" s="75"/>
      <c r="L27" s="75"/>
      <c r="M27" s="75"/>
      <c r="N27" s="75"/>
      <c r="O27" s="321"/>
      <c r="P27" s="329"/>
    </row>
    <row r="28" spans="2:20" x14ac:dyDescent="0.3">
      <c r="B28" s="314" t="s">
        <v>155</v>
      </c>
      <c r="C28" s="127">
        <f>SUMIF('Monthly Detail'!$4:$4, '2024 Overview'!C$11, 'Monthly Detail'!112:112)</f>
        <v>0</v>
      </c>
      <c r="D28" s="127">
        <f>SUMIF('Monthly Detail'!$4:$4, '2024 Overview'!D$11, 'Monthly Detail'!112:112)</f>
        <v>0</v>
      </c>
      <c r="E28" s="127">
        <f>SUMIF('Monthly Detail'!$4:$4, '2024 Overview'!E$11, 'Monthly Detail'!112:112)</f>
        <v>0</v>
      </c>
      <c r="F28" s="127">
        <f>SUMIF('Monthly Detail'!$4:$4, '2024 Overview'!F$11, 'Monthly Detail'!112:112)</f>
        <v>0</v>
      </c>
      <c r="G28" s="127">
        <f>SUMIF('Monthly Detail'!$4:$4, '2024 Overview'!G$11, 'Monthly Detail'!112:112)</f>
        <v>0</v>
      </c>
      <c r="H28" s="152">
        <f>SUMIF('Monthly Detail'!$4:$4, '2024 Overview'!H$11, 'Monthly Detail'!112:112)</f>
        <v>250</v>
      </c>
      <c r="I28" s="127">
        <f>SUMIF('Monthly Detail'!$4:$4, '2024 Overview'!I$11, 'Monthly Detail'!112:112)</f>
        <v>2666</v>
      </c>
      <c r="J28" s="127">
        <f>SUMIF('Monthly Detail'!$4:$4, '2024 Overview'!J$11, 'Monthly Detail'!112:112)</f>
        <v>2666</v>
      </c>
      <c r="K28" s="127">
        <f>SUMIF('Monthly Detail'!$4:$4, '2024 Overview'!K$11, 'Monthly Detail'!112:112)</f>
        <v>200</v>
      </c>
      <c r="L28" s="127">
        <f>SUMIF('Monthly Detail'!$4:$4, '2024 Overview'!L$11, 'Monthly Detail'!112:112)</f>
        <v>200</v>
      </c>
      <c r="M28" s="127">
        <f>SUMIF('Monthly Detail'!$4:$4, '2024 Overview'!M$11, 'Monthly Detail'!112:112)</f>
        <v>200</v>
      </c>
      <c r="N28" s="127">
        <f>SUMIF('Monthly Detail'!$4:$4, '2024 Overview'!N$11, 'Monthly Detail'!112:112)</f>
        <v>200</v>
      </c>
      <c r="O28" s="7"/>
      <c r="P28" s="330">
        <f>SUM(C28:O28)</f>
        <v>6382</v>
      </c>
    </row>
    <row r="29" spans="2:20" ht="15.6" x14ac:dyDescent="0.3">
      <c r="B29" s="320" t="s">
        <v>10</v>
      </c>
      <c r="C29" s="81">
        <f t="shared" ref="C29:N29" si="8">C25+SUM(C28:C28)</f>
        <v>0</v>
      </c>
      <c r="D29" s="81">
        <f t="shared" si="8"/>
        <v>0</v>
      </c>
      <c r="E29" s="81">
        <f t="shared" si="8"/>
        <v>-300</v>
      </c>
      <c r="F29" s="81">
        <f t="shared" si="8"/>
        <v>391.25</v>
      </c>
      <c r="G29" s="81">
        <f t="shared" si="8"/>
        <v>58.369999999999948</v>
      </c>
      <c r="H29" s="148">
        <f t="shared" si="8"/>
        <v>2209.87</v>
      </c>
      <c r="I29" s="81">
        <f t="shared" si="8"/>
        <v>5573.9599999999991</v>
      </c>
      <c r="J29" s="81">
        <f t="shared" si="8"/>
        <v>5573.9599999999991</v>
      </c>
      <c r="K29" s="81">
        <f t="shared" si="8"/>
        <v>-2694.75</v>
      </c>
      <c r="L29" s="81">
        <f t="shared" si="8"/>
        <v>-2694.75</v>
      </c>
      <c r="M29" s="81">
        <f t="shared" si="8"/>
        <v>-2694.75</v>
      </c>
      <c r="N29" s="81">
        <f t="shared" si="8"/>
        <v>-2694.75</v>
      </c>
      <c r="P29" s="322">
        <f>P25+SUM(P28:P28)</f>
        <v>2728.41</v>
      </c>
    </row>
    <row r="30" spans="2:20" x14ac:dyDescent="0.3">
      <c r="B30" s="323" t="s">
        <v>156</v>
      </c>
      <c r="C30" s="83">
        <f t="shared" ref="C30:N30" si="9">IFERROR(C29/C14, 0)</f>
        <v>0</v>
      </c>
      <c r="D30" s="83">
        <f t="shared" si="9"/>
        <v>0</v>
      </c>
      <c r="E30" s="83">
        <f t="shared" si="9"/>
        <v>0</v>
      </c>
      <c r="F30" s="83">
        <f t="shared" si="9"/>
        <v>1</v>
      </c>
      <c r="G30" s="83">
        <f t="shared" si="9"/>
        <v>0.11203454894433772</v>
      </c>
      <c r="H30" s="149">
        <f t="shared" si="9"/>
        <v>0.91430285477865114</v>
      </c>
      <c r="I30" s="83">
        <f t="shared" si="9"/>
        <v>0.81116841688592911</v>
      </c>
      <c r="J30" s="83">
        <f t="shared" si="9"/>
        <v>0.81116841688592911</v>
      </c>
      <c r="K30" s="83">
        <f t="shared" si="9"/>
        <v>0</v>
      </c>
      <c r="L30" s="83">
        <f t="shared" si="9"/>
        <v>0</v>
      </c>
      <c r="M30" s="83">
        <f t="shared" si="9"/>
        <v>0</v>
      </c>
      <c r="N30" s="83">
        <f t="shared" si="9"/>
        <v>0</v>
      </c>
      <c r="P30" s="324">
        <f>P29/P14</f>
        <v>0.15981511560546358</v>
      </c>
    </row>
    <row r="31" spans="2:20" ht="15" thickBot="1" x14ac:dyDescent="0.35">
      <c r="B31" s="314"/>
      <c r="H31" s="111"/>
      <c r="P31" s="90"/>
    </row>
    <row r="32" spans="2:20" ht="15" thickBot="1" x14ac:dyDescent="0.35">
      <c r="B32" s="433" t="s">
        <v>399</v>
      </c>
      <c r="C32" s="439">
        <f>+'Monthly Detail'!T131</f>
        <v>0</v>
      </c>
      <c r="D32" s="438">
        <f>+'Monthly Detail'!U131</f>
        <v>0</v>
      </c>
      <c r="E32" s="438">
        <f>+'Monthly Detail'!V131</f>
        <v>5000</v>
      </c>
      <c r="F32" s="438">
        <f>+'Monthly Detail'!W131</f>
        <v>4875</v>
      </c>
      <c r="G32" s="438">
        <f>+'Monthly Detail'!X131</f>
        <v>4570.45</v>
      </c>
      <c r="H32" s="542">
        <f>+'Monthly Detail'!Y131</f>
        <v>4345.76</v>
      </c>
      <c r="I32" s="539">
        <f>+'Monthly Detail'!Z131</f>
        <v>2901</v>
      </c>
      <c r="J32" s="439">
        <f>+'Monthly Detail'!AA131</f>
        <v>2901</v>
      </c>
      <c r="K32" s="438">
        <f>+'Monthly Detail'!AB131</f>
        <v>1900.9651261375693</v>
      </c>
      <c r="L32" s="438">
        <f>+'Monthly Detail'!AC131</f>
        <v>1463.2161779924927</v>
      </c>
      <c r="M32" s="438">
        <f>+'Monthly Detail'!AD131</f>
        <v>3097.7642145335521</v>
      </c>
      <c r="N32" s="440">
        <f>+'Monthly Detail'!AE131</f>
        <v>4340.2034697084327</v>
      </c>
      <c r="P32" s="90"/>
    </row>
    <row r="33" spans="2:16" ht="15" thickBot="1" x14ac:dyDescent="0.35">
      <c r="B33" s="434" t="s">
        <v>400</v>
      </c>
      <c r="C33" s="436">
        <f>+'Monthly Detail'!T130</f>
        <v>0</v>
      </c>
      <c r="D33" s="435">
        <f>+'Monthly Detail'!U130</f>
        <v>0</v>
      </c>
      <c r="E33" s="435">
        <f>+'Monthly Detail'!V130</f>
        <v>5000</v>
      </c>
      <c r="F33" s="435">
        <f>+'Monthly Detail'!W130</f>
        <v>4875</v>
      </c>
      <c r="G33" s="435">
        <f>+'Monthly Detail'!X130</f>
        <v>4570.45</v>
      </c>
      <c r="H33" s="543">
        <f>+'Monthly Detail'!Y130</f>
        <v>4345.76</v>
      </c>
      <c r="I33" s="540">
        <f>+'Monthly Detail'!Z130</f>
        <v>2901</v>
      </c>
      <c r="J33" s="436">
        <f>+'Monthly Detail'!AA130</f>
        <v>2901</v>
      </c>
      <c r="K33" s="435">
        <f>+'Monthly Detail'!AB130</f>
        <v>1900.9651261375693</v>
      </c>
      <c r="L33" s="435">
        <f>+'Monthly Detail'!AC130</f>
        <v>1463.2161779924927</v>
      </c>
      <c r="M33" s="435">
        <f>+'Monthly Detail'!AD130</f>
        <v>3097.7642145335521</v>
      </c>
      <c r="N33" s="437">
        <f>+'Monthly Detail'!AE130</f>
        <v>4340.2034697084327</v>
      </c>
      <c r="P33" s="90"/>
    </row>
    <row r="34" spans="2:16" ht="15" thickBot="1" x14ac:dyDescent="0.35">
      <c r="B34" s="433" t="s">
        <v>401</v>
      </c>
      <c r="C34" s="442">
        <f>SUMIF('Monthly Detail'!$4:$4, '2024 Overview'!C$11, 'Monthly Detail'!204:204)</f>
        <v>0</v>
      </c>
      <c r="D34" s="441">
        <f>SUMIF('Monthly Detail'!$4:$4, '2024 Overview'!D$11, 'Monthly Detail'!204:204)</f>
        <v>0</v>
      </c>
      <c r="E34" s="441">
        <f>SUMIF('Monthly Detail'!$4:$4, '2024 Overview'!E$11, 'Monthly Detail'!204:204)</f>
        <v>5000</v>
      </c>
      <c r="F34" s="441">
        <f>SUMIF('Monthly Detail'!$4:$4, '2024 Overview'!F$11, 'Monthly Detail'!204:204)</f>
        <v>4875</v>
      </c>
      <c r="G34" s="441">
        <f>SUMIF('Monthly Detail'!$4:$4, '2024 Overview'!G$11, 'Monthly Detail'!204:204)</f>
        <v>4570.45</v>
      </c>
      <c r="H34" s="544">
        <f>SUMIF('Monthly Detail'!$4:$4, '2024 Overview'!H$11, 'Monthly Detail'!204:204)</f>
        <v>4345.7599999999993</v>
      </c>
      <c r="I34" s="541">
        <f>SUMIF('Monthly Detail'!$4:$4, '2024 Overview'!I$11, 'Monthly Detail'!204:204)</f>
        <v>2901.0000000000009</v>
      </c>
      <c r="J34" s="442">
        <f>SUMIF('Monthly Detail'!$4:$4, '2024 Overview'!J$11, 'Monthly Detail'!204:204)</f>
        <v>2737.96</v>
      </c>
      <c r="K34" s="441">
        <f>SUMIF('Monthly Detail'!$4:$4, '2024 Overview'!K$11, 'Monthly Detail'!204:204)</f>
        <v>1737.9251261375694</v>
      </c>
      <c r="L34" s="441">
        <f>SUMIF('Monthly Detail'!$4:$4, '2024 Overview'!L$11, 'Monthly Detail'!204:204)</f>
        <v>1300.1761779924927</v>
      </c>
      <c r="M34" s="441">
        <f>SUMIF('Monthly Detail'!$4:$4, '2024 Overview'!M$11, 'Monthly Detail'!204:204)</f>
        <v>2934.7242145335522</v>
      </c>
      <c r="N34" s="443">
        <f>SUMIF('Monthly Detail'!$4:$4, '2024 Overview'!N$11, 'Monthly Detail'!204:204)</f>
        <v>4177.1634697084328</v>
      </c>
      <c r="P34" s="90"/>
    </row>
    <row r="35" spans="2:16" ht="15" thickBot="1" x14ac:dyDescent="0.35">
      <c r="B35" s="78" t="s">
        <v>361</v>
      </c>
      <c r="C35" s="79">
        <f>SUMIF('Monthly Detail'!$4:$4, '2024 Overview'!C$11, 'Monthly Detail'!200:200)</f>
        <v>0</v>
      </c>
      <c r="D35" s="157">
        <f>SUMIF('Monthly Detail'!$4:$4, '2024 Overview'!D$11, 'Monthly Detail'!200:200)</f>
        <v>0</v>
      </c>
      <c r="E35" s="157">
        <f>SUMIF('Monthly Detail'!$4:$4, '2024 Overview'!E$11, 'Monthly Detail'!200:200)</f>
        <v>5000</v>
      </c>
      <c r="F35" s="157">
        <f>SUMIF('Monthly Detail'!$4:$4, '2024 Overview'!F$11, 'Monthly Detail'!200:200)</f>
        <v>-125</v>
      </c>
      <c r="G35" s="157">
        <f>SUMIF('Monthly Detail'!$4:$4, '2024 Overview'!G$11, 'Monthly Detail'!200:200)</f>
        <v>-304.55000000000007</v>
      </c>
      <c r="H35" s="427">
        <f>SUMIF('Monthly Detail'!$4:$4, '2024 Overview'!H$11, 'Monthly Detail'!200:200)</f>
        <v>-224.69000000000017</v>
      </c>
      <c r="I35" s="157">
        <f>SUMIF('Monthly Detail'!$4:$4, '2024 Overview'!I$11, 'Monthly Detail'!200:200)</f>
        <v>-1444.7599999999984</v>
      </c>
      <c r="J35" s="157">
        <f>SUMIF('Monthly Detail'!$4:$4, '2024 Overview'!J$11, 'Monthly Detail'!200:200)</f>
        <v>-163.04000000000087</v>
      </c>
      <c r="K35" s="79">
        <f>SUMIF('Monthly Detail'!$4:$4, '2024 Overview'!K$11, 'Monthly Detail'!200:200)</f>
        <v>-1000.0348738624307</v>
      </c>
      <c r="L35" s="79">
        <f>SUMIF('Monthly Detail'!$4:$4, '2024 Overview'!L$11, 'Monthly Detail'!200:200)</f>
        <v>-437.74894814507661</v>
      </c>
      <c r="M35" s="79">
        <f>SUMIF('Monthly Detail'!$4:$4, '2024 Overview'!M$11, 'Monthly Detail'!200:200)</f>
        <v>1634.5480365410594</v>
      </c>
      <c r="N35" s="79">
        <f>SUMIF('Monthly Detail'!$4:$4, '2024 Overview'!N$11, 'Monthly Detail'!200:200)</f>
        <v>1242.4392551748806</v>
      </c>
      <c r="P35" s="90"/>
    </row>
    <row r="36" spans="2:16" ht="15" thickBot="1" x14ac:dyDescent="0.35">
      <c r="B36" s="331" t="s">
        <v>354</v>
      </c>
      <c r="C36" s="425">
        <f>+'Monthly Detail'!T110</f>
        <v>0</v>
      </c>
      <c r="D36" s="450">
        <f>+'Monthly Detail'!U110</f>
        <v>0</v>
      </c>
      <c r="E36" s="450">
        <f>+'Monthly Detail'!V110</f>
        <v>-300</v>
      </c>
      <c r="F36" s="450">
        <f>+'Monthly Detail'!W110</f>
        <v>0</v>
      </c>
      <c r="G36" s="450">
        <f>+'Monthly Detail'!X110</f>
        <v>-462.63000000000005</v>
      </c>
      <c r="H36" s="428">
        <f>+'Monthly Detail'!Y110</f>
        <v>-457.13</v>
      </c>
      <c r="I36" s="450">
        <f>+'Monthly Detail'!Z110</f>
        <v>-3963.5600000000004</v>
      </c>
      <c r="J36" s="450">
        <f>+'Monthly Detail'!AA110</f>
        <v>-3963.5600000000004</v>
      </c>
      <c r="K36" s="450">
        <f>+'Monthly Detail'!AB110</f>
        <v>-2894.75</v>
      </c>
      <c r="L36" s="450">
        <f>+'Monthly Detail'!AC110</f>
        <v>-2894.75</v>
      </c>
      <c r="M36" s="450">
        <f>+'Monthly Detail'!AD110</f>
        <v>-2894.75</v>
      </c>
      <c r="N36" s="450">
        <f>+'Monthly Detail'!AE110</f>
        <v>-2894.75</v>
      </c>
      <c r="P36" s="90"/>
    </row>
    <row r="37" spans="2:16" ht="15" thickBot="1" x14ac:dyDescent="0.35">
      <c r="B37" s="331" t="s">
        <v>402</v>
      </c>
      <c r="C37" s="425">
        <f>+'Monthly Detail'!T180</f>
        <v>0</v>
      </c>
      <c r="D37" s="450">
        <f>+'Monthly Detail'!U180</f>
        <v>0</v>
      </c>
      <c r="E37" s="450">
        <f>+'Monthly Detail'!V180</f>
        <v>5000</v>
      </c>
      <c r="F37" s="450">
        <f>+'Monthly Detail'!W180</f>
        <v>0</v>
      </c>
      <c r="G37" s="450">
        <f>+'Monthly Detail'!X180</f>
        <v>0</v>
      </c>
      <c r="H37" s="428">
        <f>+'Monthly Detail'!Y180</f>
        <v>0</v>
      </c>
      <c r="I37" s="450">
        <f>+'Monthly Detail'!Z180</f>
        <v>-14337.5</v>
      </c>
      <c r="J37" s="450">
        <f>+'Monthly Detail'!AA180</f>
        <v>-14337.5</v>
      </c>
      <c r="K37" s="450">
        <f>+'Monthly Detail'!AB180</f>
        <v>-200</v>
      </c>
      <c r="L37" s="450">
        <f>+'Monthly Detail'!AC180</f>
        <v>-200</v>
      </c>
      <c r="M37" s="450">
        <f>+'Monthly Detail'!AD180</f>
        <v>-200</v>
      </c>
      <c r="N37" s="450">
        <f>+'Monthly Detail'!AE180</f>
        <v>-200</v>
      </c>
      <c r="P37" s="90"/>
    </row>
    <row r="38" spans="2:16" ht="15" thickBot="1" x14ac:dyDescent="0.35">
      <c r="B38" s="331" t="s">
        <v>356</v>
      </c>
      <c r="C38" s="79">
        <f>+C32+SUM('Monthly Detail'!U110:AG110)</f>
        <v>-27094.33</v>
      </c>
      <c r="D38" s="451">
        <f>+D32+SUM('Monthly Detail'!V110:AH110)</f>
        <v>-30278.555</v>
      </c>
      <c r="E38" s="451">
        <f>+E32+SUM('Monthly Detail'!W110:AI110)</f>
        <v>-28162.78</v>
      </c>
      <c r="F38" s="451">
        <f>+F32+SUM('Monthly Detail'!X110:AJ110)</f>
        <v>-31472.004999999997</v>
      </c>
      <c r="G38" s="451">
        <f>+G32+SUM('Monthly Detail'!Y110:AK110)</f>
        <v>-34498.149999999994</v>
      </c>
      <c r="H38" s="429">
        <f>+H32+SUM('Monthly Detail'!Z110:AL110)</f>
        <v>-37449.93499999999</v>
      </c>
      <c r="I38" s="451">
        <f>+I32+SUM('Monthly Detail'!AA110:AM110)</f>
        <v>-38115.359999999993</v>
      </c>
      <c r="J38" s="451">
        <f>+J32+SUM('Monthly Detail'!AB110:AN110)</f>
        <v>-37336.024999999994</v>
      </c>
      <c r="K38" s="451">
        <f>+K32+SUM('Monthly Detail'!AC110:AO110)</f>
        <v>-38625.534873862423</v>
      </c>
      <c r="L38" s="451">
        <f>+L32+SUM('Monthly Detail'!AD110:AP110)</f>
        <v>-39352.758822007498</v>
      </c>
      <c r="M38" s="451">
        <f>+M32+SUM('Monthly Detail'!AE110:AQ110)</f>
        <v>-38007.685785466441</v>
      </c>
      <c r="N38" s="451">
        <f>+N32+SUM('Monthly Detail'!AF110:AR110)</f>
        <v>-37373.144030291565</v>
      </c>
      <c r="P38" s="90"/>
    </row>
    <row r="39" spans="2:16" ht="15" thickBot="1" x14ac:dyDescent="0.35">
      <c r="B39" s="331" t="s">
        <v>362</v>
      </c>
      <c r="C39" s="451">
        <f>+C33-SUM('Monthly Detail'!V180:AG180)</f>
        <v>24955</v>
      </c>
      <c r="D39" s="451">
        <f>+D33-SUM('Monthly Detail'!W180:AH180)</f>
        <v>30195</v>
      </c>
      <c r="E39" s="451">
        <f>+E33-SUM('Monthly Detail'!X180:AI180)</f>
        <v>35435</v>
      </c>
      <c r="F39" s="451">
        <f>+F33-SUM('Monthly Detail'!Y180:AJ180)</f>
        <v>35550</v>
      </c>
      <c r="G39" s="451">
        <f>+G33-SUM('Monthly Detail'!Z180:AK180)</f>
        <v>35485.449999999997</v>
      </c>
      <c r="H39" s="429">
        <f>+H33-SUM('Monthly Detail'!AA180:AL180)</f>
        <v>21163.260000000002</v>
      </c>
      <c r="I39" s="451">
        <f>+I33-SUM('Monthly Detail'!AB180:AM180)</f>
        <v>5621</v>
      </c>
      <c r="J39" s="451">
        <f>+J33-SUM('Monthly Detail'!AC180:AN180)</f>
        <v>5661</v>
      </c>
      <c r="K39" s="451">
        <f>+K33-SUM('Monthly Detail'!AD180:AO180)</f>
        <v>4700.9651261375693</v>
      </c>
      <c r="L39" s="451">
        <f>+L33-SUM('Monthly Detail'!AE180:AP180)</f>
        <v>4303.2161779924927</v>
      </c>
      <c r="M39" s="451">
        <f>+M33-SUM('Monthly Detail'!AF180:AQ180)</f>
        <v>5977.7642145335521</v>
      </c>
      <c r="N39" s="451">
        <f>+N33-SUM('Monthly Detail'!AG180:AR180)</f>
        <v>7268.2034697084327</v>
      </c>
      <c r="P39" s="90"/>
    </row>
    <row r="40" spans="2:16" ht="15" thickBot="1" x14ac:dyDescent="0.35">
      <c r="B40" s="331" t="s">
        <v>359</v>
      </c>
      <c r="C40" s="426" t="e">
        <f>+C32/-C36</f>
        <v>#DIV/0!</v>
      </c>
      <c r="D40" s="452" t="e">
        <f t="shared" ref="D40:N40" si="10">+D32/-D36</f>
        <v>#DIV/0!</v>
      </c>
      <c r="E40" s="452">
        <f t="shared" si="10"/>
        <v>16.666666666666668</v>
      </c>
      <c r="F40" s="452" t="e">
        <f t="shared" si="10"/>
        <v>#DIV/0!</v>
      </c>
      <c r="G40" s="452">
        <f t="shared" si="10"/>
        <v>9.8792771761450826</v>
      </c>
      <c r="H40" s="430">
        <f t="shared" si="10"/>
        <v>9.5066173736136328</v>
      </c>
      <c r="I40" s="452">
        <f t="shared" si="10"/>
        <v>0.73191777089283361</v>
      </c>
      <c r="J40" s="452">
        <f t="shared" si="10"/>
        <v>0.73191777089283361</v>
      </c>
      <c r="K40" s="452">
        <f t="shared" si="10"/>
        <v>0.65669405860180308</v>
      </c>
      <c r="L40" s="452">
        <f t="shared" si="10"/>
        <v>0.50547238206839717</v>
      </c>
      <c r="M40" s="452">
        <f t="shared" si="10"/>
        <v>1.0701318644212978</v>
      </c>
      <c r="N40" s="452">
        <f t="shared" si="10"/>
        <v>1.4993362016438148</v>
      </c>
      <c r="P40" s="90"/>
    </row>
    <row r="41" spans="2:16" x14ac:dyDescent="0.3">
      <c r="B41" s="331" t="s">
        <v>360</v>
      </c>
      <c r="C41" s="426">
        <f>+IFERROR(C33/-C37, 0)</f>
        <v>0</v>
      </c>
      <c r="D41" s="452">
        <f t="shared" ref="D41:G41" si="11">+IFERROR(D33/-D37, 0)</f>
        <v>0</v>
      </c>
      <c r="E41" s="452">
        <f t="shared" si="11"/>
        <v>-1</v>
      </c>
      <c r="F41" s="452">
        <f t="shared" si="11"/>
        <v>0</v>
      </c>
      <c r="G41" s="452">
        <f t="shared" si="11"/>
        <v>0</v>
      </c>
      <c r="H41" s="430">
        <f>+IFERROR(H33/-H37, 0)</f>
        <v>0</v>
      </c>
      <c r="I41" s="452">
        <f t="shared" ref="I41:L41" si="12">+IFERROR(I33/-I37, 0)</f>
        <v>0.20233653007846555</v>
      </c>
      <c r="J41" s="452">
        <f t="shared" si="12"/>
        <v>0.20233653007846555</v>
      </c>
      <c r="K41" s="452">
        <f t="shared" si="12"/>
        <v>9.5048256306878471</v>
      </c>
      <c r="L41" s="452">
        <f t="shared" si="12"/>
        <v>7.3160808899624632</v>
      </c>
      <c r="M41" s="452">
        <f>+IFERROR(M33/-M37, 0)</f>
        <v>15.488821072667761</v>
      </c>
      <c r="N41" s="452">
        <f>+IFERROR(N33/-N37, 0)</f>
        <v>21.701017348542162</v>
      </c>
      <c r="P41" s="90"/>
    </row>
    <row r="42" spans="2:16" x14ac:dyDescent="0.3">
      <c r="B42" s="89"/>
      <c r="E42" s="9"/>
      <c r="P42" s="90"/>
    </row>
    <row r="43" spans="2:16" x14ac:dyDescent="0.3">
      <c r="B43" s="89"/>
      <c r="P43" s="90"/>
    </row>
    <row r="44" spans="2:16" x14ac:dyDescent="0.3">
      <c r="B44" s="89"/>
      <c r="P44" s="90"/>
    </row>
    <row r="45" spans="2:16" x14ac:dyDescent="0.3">
      <c r="B45" s="89"/>
      <c r="P45" s="90"/>
    </row>
    <row r="46" spans="2:16" x14ac:dyDescent="0.3">
      <c r="B46" s="89"/>
      <c r="P46" s="90"/>
    </row>
    <row r="47" spans="2:16" x14ac:dyDescent="0.3">
      <c r="B47" s="89"/>
      <c r="P47" s="90"/>
    </row>
    <row r="48" spans="2:16" x14ac:dyDescent="0.3">
      <c r="B48" s="89"/>
      <c r="P48" s="90"/>
    </row>
    <row r="49" spans="2:16" x14ac:dyDescent="0.3">
      <c r="B49" s="89"/>
      <c r="P49" s="90"/>
    </row>
    <row r="50" spans="2:16" x14ac:dyDescent="0.3">
      <c r="B50" s="89"/>
      <c r="P50" s="90"/>
    </row>
    <row r="51" spans="2:16" x14ac:dyDescent="0.3">
      <c r="B51" s="89"/>
      <c r="P51" s="90"/>
    </row>
    <row r="52" spans="2:16" x14ac:dyDescent="0.3">
      <c r="B52" s="89"/>
      <c r="P52" s="90"/>
    </row>
    <row r="53" spans="2:16" x14ac:dyDescent="0.3">
      <c r="B53" s="89"/>
      <c r="P53" s="90"/>
    </row>
    <row r="54" spans="2:16" x14ac:dyDescent="0.3">
      <c r="B54" s="89"/>
      <c r="P54" s="90"/>
    </row>
    <row r="55" spans="2:16" x14ac:dyDescent="0.3">
      <c r="B55" s="89"/>
      <c r="P55" s="90"/>
    </row>
    <row r="56" spans="2:16" x14ac:dyDescent="0.3">
      <c r="B56" s="89"/>
      <c r="P56" s="90"/>
    </row>
    <row r="57" spans="2:16" ht="15" thickBot="1" x14ac:dyDescent="0.35">
      <c r="B57" s="89"/>
      <c r="O57" s="104"/>
      <c r="P57" s="90"/>
    </row>
    <row r="58" spans="2:16" x14ac:dyDescent="0.3">
      <c r="B58" s="89"/>
      <c r="P58" s="90"/>
    </row>
    <row r="59" spans="2:16" ht="272.39999999999998" customHeight="1" thickBot="1" x14ac:dyDescent="0.35">
      <c r="B59" s="102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5"/>
    </row>
  </sheetData>
  <mergeCells count="1">
    <mergeCell ref="B7:P9"/>
  </mergeCells>
  <conditionalFormatting sqref="D37:N37">
    <cfRule type="cellIs" dxfId="0" priority="1" operator="greaterThan">
      <formula>0</formula>
    </cfRule>
  </conditionalFormatting>
  <pageMargins left="0.25" right="0.25" top="0.75" bottom="0.75" header="0.3" footer="0.3"/>
  <pageSetup scale="45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2A49-8412-485E-8933-B0D98A6C6446}">
  <sheetPr>
    <tabColor theme="1"/>
    <pageSetUpPr fitToPage="1"/>
  </sheetPr>
  <dimension ref="B7:T33"/>
  <sheetViews>
    <sheetView showGridLines="0" topLeftCell="A15" zoomScaleNormal="100" workbookViewId="0">
      <selection activeCell="L12" sqref="L12"/>
    </sheetView>
  </sheetViews>
  <sheetFormatPr defaultRowHeight="14.4" x14ac:dyDescent="0.3"/>
  <cols>
    <col min="2" max="2" width="37" bestFit="1" customWidth="1"/>
    <col min="3" max="3" width="15.44140625" bestFit="1" customWidth="1"/>
    <col min="4" max="4" width="13.44140625" bestFit="1" customWidth="1"/>
    <col min="5" max="5" width="14.5546875" bestFit="1" customWidth="1"/>
    <col min="6" max="10" width="14.88671875" bestFit="1" customWidth="1"/>
    <col min="11" max="13" width="16.109375" bestFit="1" customWidth="1"/>
    <col min="14" max="14" width="16.44140625" bestFit="1" customWidth="1"/>
    <col min="15" max="15" width="2.44140625" customWidth="1"/>
    <col min="16" max="16" width="12.6640625" bestFit="1" customWidth="1"/>
  </cols>
  <sheetData>
    <row r="7" spans="2:16" ht="14.4" customHeight="1" x14ac:dyDescent="0.3">
      <c r="F7" s="608" t="s">
        <v>329</v>
      </c>
      <c r="G7" s="608"/>
      <c r="H7" s="608"/>
      <c r="I7" s="608"/>
      <c r="J7" s="608"/>
      <c r="K7" s="608"/>
      <c r="L7" s="608"/>
    </row>
    <row r="8" spans="2:16" ht="14.4" customHeight="1" x14ac:dyDescent="0.3">
      <c r="F8" s="608"/>
      <c r="G8" s="608"/>
      <c r="H8" s="608"/>
      <c r="I8" s="608"/>
      <c r="J8" s="608"/>
      <c r="K8" s="608"/>
      <c r="L8" s="608"/>
    </row>
    <row r="10" spans="2:16" ht="15.6" x14ac:dyDescent="0.3">
      <c r="B10" s="61"/>
      <c r="C10" s="62" t="s">
        <v>363</v>
      </c>
      <c r="D10" s="62" t="s">
        <v>364</v>
      </c>
      <c r="E10" s="62" t="s">
        <v>365</v>
      </c>
      <c r="F10" s="62" t="s">
        <v>366</v>
      </c>
      <c r="G10" s="62" t="s">
        <v>367</v>
      </c>
      <c r="H10" s="62" t="s">
        <v>368</v>
      </c>
      <c r="I10" s="62" t="s">
        <v>369</v>
      </c>
      <c r="J10" s="62" t="s">
        <v>370</v>
      </c>
      <c r="K10" s="62" t="s">
        <v>371</v>
      </c>
      <c r="L10" s="62" t="s">
        <v>372</v>
      </c>
      <c r="M10" s="62" t="s">
        <v>373</v>
      </c>
      <c r="N10" s="62" t="s">
        <v>374</v>
      </c>
      <c r="O10" s="63"/>
      <c r="P10" s="64" t="s">
        <v>0</v>
      </c>
    </row>
    <row r="11" spans="2:16" x14ac:dyDescent="0.3">
      <c r="B11" s="7"/>
      <c r="C11" s="84">
        <v>45322</v>
      </c>
      <c r="D11" s="84">
        <v>45351</v>
      </c>
      <c r="E11" s="84">
        <v>45382</v>
      </c>
      <c r="F11" s="84">
        <v>45412</v>
      </c>
      <c r="G11" s="84">
        <v>45443</v>
      </c>
      <c r="H11" s="84">
        <v>45473</v>
      </c>
      <c r="I11" s="84">
        <v>45504</v>
      </c>
      <c r="J11" s="84">
        <v>45535</v>
      </c>
      <c r="K11" s="84">
        <v>45565</v>
      </c>
      <c r="L11" s="84">
        <v>45596</v>
      </c>
      <c r="M11" s="84">
        <v>45626</v>
      </c>
      <c r="N11" s="84">
        <v>45657</v>
      </c>
      <c r="O11" s="84">
        <v>45322</v>
      </c>
    </row>
    <row r="12" spans="2:16" x14ac:dyDescent="0.3">
      <c r="B12" s="65" t="s">
        <v>48</v>
      </c>
      <c r="C12" s="66">
        <v>0</v>
      </c>
      <c r="D12" s="66">
        <v>500</v>
      </c>
      <c r="E12" s="66">
        <v>1666.6666666666667</v>
      </c>
      <c r="F12" s="66">
        <v>2916.666666666667</v>
      </c>
      <c r="G12" s="66">
        <v>2916.666666666667</v>
      </c>
      <c r="H12" s="66">
        <v>3333.3333333333335</v>
      </c>
      <c r="I12" s="66">
        <v>5000</v>
      </c>
      <c r="J12" s="66">
        <v>5000</v>
      </c>
      <c r="K12" s="66">
        <v>5833.3333333333339</v>
      </c>
      <c r="L12" s="66">
        <v>4166.666666666667</v>
      </c>
      <c r="M12" s="66">
        <v>5000</v>
      </c>
      <c r="N12" s="66">
        <v>5000</v>
      </c>
      <c r="O12" s="66"/>
      <c r="P12" s="66">
        <v>41333.333333333343</v>
      </c>
    </row>
    <row r="13" spans="2:16" x14ac:dyDescent="0.3">
      <c r="B13" s="65" t="s">
        <v>159</v>
      </c>
      <c r="C13" s="66">
        <v>0</v>
      </c>
      <c r="D13" s="66">
        <v>0</v>
      </c>
      <c r="E13" s="66">
        <v>0</v>
      </c>
      <c r="F13" s="66">
        <v>0</v>
      </c>
      <c r="G13" s="66">
        <v>0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/>
      <c r="P13" s="66"/>
    </row>
    <row r="14" spans="2:16" x14ac:dyDescent="0.3">
      <c r="B14" s="67" t="s">
        <v>2</v>
      </c>
      <c r="C14" s="67">
        <v>0</v>
      </c>
      <c r="D14" s="67">
        <v>500</v>
      </c>
      <c r="E14" s="67">
        <v>1666.6666666666667</v>
      </c>
      <c r="F14" s="67">
        <v>2916.666666666667</v>
      </c>
      <c r="G14" s="67">
        <v>2916.666666666667</v>
      </c>
      <c r="H14" s="67">
        <v>3333.3333333333335</v>
      </c>
      <c r="I14" s="67">
        <v>5000</v>
      </c>
      <c r="J14" s="67">
        <v>5000</v>
      </c>
      <c r="K14" s="67">
        <v>5833.3333333333339</v>
      </c>
      <c r="L14" s="67">
        <v>4166.666666666667</v>
      </c>
      <c r="M14" s="67">
        <v>5000</v>
      </c>
      <c r="N14" s="67">
        <v>5000</v>
      </c>
      <c r="O14" s="68"/>
      <c r="P14" s="67">
        <v>41333.333333333343</v>
      </c>
    </row>
    <row r="15" spans="2:16" x14ac:dyDescent="0.3">
      <c r="B15" s="272" t="s">
        <v>316</v>
      </c>
      <c r="C15" s="273">
        <v>0</v>
      </c>
      <c r="D15" s="273">
        <v>1</v>
      </c>
      <c r="E15" s="273">
        <v>2</v>
      </c>
      <c r="F15" s="273">
        <v>2</v>
      </c>
      <c r="G15" s="273">
        <v>2</v>
      </c>
      <c r="H15" s="273">
        <v>2</v>
      </c>
      <c r="I15" s="273">
        <v>2</v>
      </c>
      <c r="J15" s="273">
        <v>2</v>
      </c>
      <c r="K15" s="273">
        <v>2</v>
      </c>
      <c r="L15" s="273">
        <v>2</v>
      </c>
      <c r="M15" s="273">
        <v>2</v>
      </c>
      <c r="N15" s="273">
        <v>2</v>
      </c>
      <c r="O15" s="68"/>
      <c r="P15" s="69"/>
    </row>
    <row r="16" spans="2:16" x14ac:dyDescent="0.3">
      <c r="B16" s="241" t="s">
        <v>326</v>
      </c>
      <c r="C16" s="242">
        <v>0</v>
      </c>
      <c r="D16" s="242">
        <v>0</v>
      </c>
      <c r="E16" s="242">
        <v>1</v>
      </c>
      <c r="F16" s="242">
        <v>1</v>
      </c>
      <c r="G16" s="242">
        <v>1</v>
      </c>
      <c r="H16" s="242">
        <v>1</v>
      </c>
      <c r="I16" s="242">
        <v>1</v>
      </c>
      <c r="J16" s="242">
        <v>1</v>
      </c>
      <c r="K16" s="242">
        <v>1</v>
      </c>
      <c r="L16" s="242">
        <v>1</v>
      </c>
      <c r="M16" s="242">
        <v>1</v>
      </c>
      <c r="N16" s="242">
        <v>1</v>
      </c>
      <c r="O16" s="68"/>
      <c r="P16" s="69"/>
    </row>
    <row r="17" spans="2:20" x14ac:dyDescent="0.3">
      <c r="B17" s="7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P17" s="69"/>
    </row>
    <row r="18" spans="2:20" ht="15.6" x14ac:dyDescent="0.3">
      <c r="B18" s="80" t="s">
        <v>150</v>
      </c>
      <c r="C18" s="81">
        <v>0</v>
      </c>
      <c r="D18" s="81">
        <v>500</v>
      </c>
      <c r="E18" s="81">
        <v>1666.6666666666667</v>
      </c>
      <c r="F18" s="81">
        <v>2916.666666666667</v>
      </c>
      <c r="G18" s="81">
        <v>2916.666666666667</v>
      </c>
      <c r="H18" s="81">
        <v>3333.3333333333335</v>
      </c>
      <c r="I18" s="81">
        <v>5000</v>
      </c>
      <c r="J18" s="81">
        <v>5000</v>
      </c>
      <c r="K18" s="81">
        <v>5833.3333333333339</v>
      </c>
      <c r="L18" s="81">
        <v>4166.666666666667</v>
      </c>
      <c r="M18" s="81">
        <v>5000</v>
      </c>
      <c r="N18" s="81">
        <v>5000</v>
      </c>
      <c r="O18" s="70"/>
      <c r="P18" s="81">
        <v>41333.333333333343</v>
      </c>
    </row>
    <row r="19" spans="2:20" x14ac:dyDescent="0.3">
      <c r="B19" s="82" t="s">
        <v>151</v>
      </c>
      <c r="C19" s="83" t="e">
        <v>#DIV/0!</v>
      </c>
      <c r="D19" s="83">
        <v>1</v>
      </c>
      <c r="E19" s="83">
        <v>1</v>
      </c>
      <c r="F19" s="83">
        <v>1</v>
      </c>
      <c r="G19" s="83">
        <v>1</v>
      </c>
      <c r="H19" s="83">
        <v>1</v>
      </c>
      <c r="I19" s="83">
        <v>1</v>
      </c>
      <c r="J19" s="83">
        <v>1</v>
      </c>
      <c r="K19" s="83">
        <v>1</v>
      </c>
      <c r="L19" s="83">
        <v>1</v>
      </c>
      <c r="M19" s="83">
        <v>1</v>
      </c>
      <c r="N19" s="83">
        <v>1</v>
      </c>
      <c r="O19" s="7"/>
      <c r="P19" s="83">
        <v>1</v>
      </c>
    </row>
    <row r="20" spans="2:20" x14ac:dyDescent="0.3">
      <c r="B20" s="7"/>
    </row>
    <row r="21" spans="2:20" x14ac:dyDescent="0.3">
      <c r="B21" s="7" t="s">
        <v>189</v>
      </c>
      <c r="C21" s="66">
        <v>159.32999999999998</v>
      </c>
      <c r="D21" s="66">
        <v>254.27666666666667</v>
      </c>
      <c r="E21" s="66">
        <v>155.27666666666667</v>
      </c>
      <c r="F21" s="66">
        <v>230.27666666666667</v>
      </c>
      <c r="G21" s="66">
        <v>155.27666666666667</v>
      </c>
      <c r="H21" s="66">
        <v>1155.2766666666666</v>
      </c>
      <c r="I21" s="66">
        <v>230.27666666666667</v>
      </c>
      <c r="J21" s="66">
        <v>155.27666666666667</v>
      </c>
      <c r="K21" s="66">
        <v>155.27666666666667</v>
      </c>
      <c r="L21" s="66">
        <v>230.27666666666667</v>
      </c>
      <c r="M21" s="66">
        <v>155.27666666666667</v>
      </c>
      <c r="N21" s="66">
        <v>155.27666666666667</v>
      </c>
      <c r="P21" s="66">
        <v>3191.373333333333</v>
      </c>
      <c r="T21" s="1"/>
    </row>
    <row r="22" spans="2:20" x14ac:dyDescent="0.3">
      <c r="B22" s="71" t="s">
        <v>152</v>
      </c>
      <c r="C22" s="72">
        <v>159.32999999999998</v>
      </c>
      <c r="D22" s="72">
        <v>254.27666666666667</v>
      </c>
      <c r="E22" s="72">
        <v>155.27666666666667</v>
      </c>
      <c r="F22" s="72">
        <v>230.27666666666667</v>
      </c>
      <c r="G22" s="72">
        <v>155.27666666666667</v>
      </c>
      <c r="H22" s="72">
        <v>1155.2766666666666</v>
      </c>
      <c r="I22" s="72">
        <v>230.27666666666667</v>
      </c>
      <c r="J22" s="72">
        <v>155.27666666666667</v>
      </c>
      <c r="K22" s="72">
        <v>155.27666666666667</v>
      </c>
      <c r="L22" s="72">
        <v>230.27666666666667</v>
      </c>
      <c r="M22" s="72">
        <v>155.27666666666667</v>
      </c>
      <c r="N22" s="72">
        <v>155.27666666666667</v>
      </c>
      <c r="O22" s="73"/>
      <c r="P22" s="72">
        <v>3191.373333333333</v>
      </c>
    </row>
    <row r="23" spans="2:20" x14ac:dyDescent="0.3">
      <c r="B23" s="7"/>
    </row>
    <row r="24" spans="2:20" ht="15.6" x14ac:dyDescent="0.3">
      <c r="B24" s="80" t="s">
        <v>153</v>
      </c>
      <c r="C24" s="81">
        <v>-159.32999999999998</v>
      </c>
      <c r="D24" s="81">
        <v>245.72333333333333</v>
      </c>
      <c r="E24" s="81">
        <v>1511.39</v>
      </c>
      <c r="F24" s="81">
        <v>2686.3900000000003</v>
      </c>
      <c r="G24" s="81">
        <v>2761.3900000000003</v>
      </c>
      <c r="H24" s="81">
        <v>2178.0566666666668</v>
      </c>
      <c r="I24" s="81">
        <v>4769.7233333333334</v>
      </c>
      <c r="J24" s="81">
        <v>4844.7233333333334</v>
      </c>
      <c r="K24" s="81">
        <v>5678.0566666666673</v>
      </c>
      <c r="L24" s="81">
        <v>3936.3900000000003</v>
      </c>
      <c r="M24" s="81">
        <v>4844.7233333333334</v>
      </c>
      <c r="N24" s="81">
        <v>4844.7233333333334</v>
      </c>
      <c r="O24" s="70"/>
      <c r="P24" s="81">
        <v>38141.960000000006</v>
      </c>
    </row>
    <row r="25" spans="2:20" x14ac:dyDescent="0.3">
      <c r="B25" s="82" t="s">
        <v>154</v>
      </c>
      <c r="C25" s="83" t="e">
        <v>#DIV/0!</v>
      </c>
      <c r="D25" s="83">
        <v>0.49144666666666664</v>
      </c>
      <c r="E25" s="83">
        <v>0.90683400000000003</v>
      </c>
      <c r="F25" s="83">
        <v>0.92104799999999998</v>
      </c>
      <c r="G25" s="83">
        <v>0.94676228571428578</v>
      </c>
      <c r="H25" s="83">
        <v>0.65341700000000003</v>
      </c>
      <c r="I25" s="83">
        <v>0.95394466666666666</v>
      </c>
      <c r="J25" s="83">
        <v>0.96894466666666668</v>
      </c>
      <c r="K25" s="83">
        <v>0.97338114285714283</v>
      </c>
      <c r="L25" s="83">
        <v>0.94473360000000006</v>
      </c>
      <c r="M25" s="83">
        <v>0.96894466666666668</v>
      </c>
      <c r="N25" s="83">
        <v>0.96894466666666668</v>
      </c>
      <c r="O25" s="7"/>
      <c r="P25" s="83">
        <v>0.92278935483870961</v>
      </c>
    </row>
    <row r="26" spans="2:20" x14ac:dyDescent="0.3">
      <c r="B26" s="74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P26" s="75"/>
    </row>
    <row r="27" spans="2:20" x14ac:dyDescent="0.3">
      <c r="B27" s="7" t="s">
        <v>155</v>
      </c>
      <c r="C27" s="127">
        <v>0</v>
      </c>
      <c r="D27" s="124">
        <v>0</v>
      </c>
      <c r="E27" s="127">
        <v>0</v>
      </c>
      <c r="F27" s="124">
        <v>0</v>
      </c>
      <c r="G27" s="124">
        <v>0</v>
      </c>
      <c r="H27" s="124">
        <v>0</v>
      </c>
      <c r="I27" s="127">
        <v>0</v>
      </c>
      <c r="J27" s="124">
        <v>0</v>
      </c>
      <c r="K27" s="124">
        <v>0</v>
      </c>
      <c r="L27" s="124">
        <v>0</v>
      </c>
      <c r="M27" s="124">
        <v>0</v>
      </c>
      <c r="N27" s="124">
        <v>0</v>
      </c>
      <c r="O27" s="124"/>
      <c r="P27" s="108">
        <v>0</v>
      </c>
    </row>
    <row r="28" spans="2:20" ht="15.6" x14ac:dyDescent="0.3">
      <c r="B28" s="80" t="s">
        <v>10</v>
      </c>
      <c r="C28" s="81">
        <v>-159.32999999999998</v>
      </c>
      <c r="D28" s="81">
        <v>245.72333333333333</v>
      </c>
      <c r="E28" s="81">
        <v>1511.39</v>
      </c>
      <c r="F28" s="81">
        <v>2686.3900000000003</v>
      </c>
      <c r="G28" s="81">
        <v>2761.3900000000003</v>
      </c>
      <c r="H28" s="81">
        <v>2178.0566666666668</v>
      </c>
      <c r="I28" s="81">
        <v>4769.7233333333334</v>
      </c>
      <c r="J28" s="81">
        <v>4844.7233333333334</v>
      </c>
      <c r="K28" s="81">
        <v>5678.0566666666673</v>
      </c>
      <c r="L28" s="81">
        <v>3936.3900000000003</v>
      </c>
      <c r="M28" s="81">
        <v>4844.7233333333334</v>
      </c>
      <c r="N28" s="81">
        <v>4844.7233333333334</v>
      </c>
      <c r="O28" s="70"/>
      <c r="P28" s="81">
        <v>38141.960000000006</v>
      </c>
    </row>
    <row r="29" spans="2:20" x14ac:dyDescent="0.3">
      <c r="B29" s="82" t="s">
        <v>156</v>
      </c>
      <c r="C29" s="83" t="e">
        <v>#DIV/0!</v>
      </c>
      <c r="D29" s="83">
        <v>0.49144666666666664</v>
      </c>
      <c r="E29" s="83">
        <v>0.90683400000000003</v>
      </c>
      <c r="F29" s="83">
        <v>0.92104799999999998</v>
      </c>
      <c r="G29" s="83">
        <v>0.94676228571428578</v>
      </c>
      <c r="H29" s="83">
        <v>0.65341700000000003</v>
      </c>
      <c r="I29" s="83">
        <v>0.95394466666666666</v>
      </c>
      <c r="J29" s="83">
        <v>0.96894466666666668</v>
      </c>
      <c r="K29" s="83">
        <v>0.97338114285714283</v>
      </c>
      <c r="L29" s="83">
        <v>0.94473360000000006</v>
      </c>
      <c r="M29" s="83">
        <v>0.96894466666666668</v>
      </c>
      <c r="N29" s="83">
        <v>0.96894466666666668</v>
      </c>
      <c r="O29" s="7"/>
      <c r="P29" s="83">
        <v>0.92278935483870961</v>
      </c>
    </row>
    <row r="30" spans="2:20" ht="15" thickBot="1" x14ac:dyDescent="0.35">
      <c r="B30" s="7"/>
    </row>
    <row r="31" spans="2:20" x14ac:dyDescent="0.3">
      <c r="B31" s="76" t="s">
        <v>157</v>
      </c>
      <c r="C31" s="77">
        <v>7314.38</v>
      </c>
      <c r="D31" s="156">
        <v>6751.9564744649233</v>
      </c>
      <c r="E31" s="77">
        <v>8071.670470438632</v>
      </c>
      <c r="F31" s="156">
        <v>10552.693323267606</v>
      </c>
      <c r="G31" s="77">
        <v>13314.083323267605</v>
      </c>
      <c r="H31" s="77">
        <v>15423.684274210596</v>
      </c>
      <c r="I31" s="77">
        <v>19919.584744649226</v>
      </c>
      <c r="J31" s="156">
        <v>24764.308077982561</v>
      </c>
      <c r="K31" s="77">
        <v>29537.173313201878</v>
      </c>
      <c r="L31" s="77">
        <v>40530.156176096578</v>
      </c>
      <c r="M31" s="77">
        <v>39148.97807798256</v>
      </c>
      <c r="N31" s="77">
        <v>43143.951411315895</v>
      </c>
    </row>
    <row r="32" spans="2:20" ht="15" thickBot="1" x14ac:dyDescent="0.35">
      <c r="B32" s="78" t="s">
        <v>158</v>
      </c>
      <c r="C32" s="79">
        <v>7327.84</v>
      </c>
      <c r="D32" s="157">
        <v>-562.42352553507726</v>
      </c>
      <c r="E32" s="79">
        <v>1319.7139959737087</v>
      </c>
      <c r="F32" s="157">
        <v>2481.0228528289736</v>
      </c>
      <c r="G32" s="79">
        <v>2761.3900000000003</v>
      </c>
      <c r="H32" s="79">
        <v>2109.6009509429914</v>
      </c>
      <c r="I32" s="79">
        <v>4495.9004704386316</v>
      </c>
      <c r="J32" s="157">
        <v>4844.7233333333334</v>
      </c>
      <c r="K32" s="79">
        <v>4772.8652352193167</v>
      </c>
      <c r="L32" s="79">
        <v>10992.9828628947</v>
      </c>
      <c r="M32" s="79">
        <v>-1381.1780981140173</v>
      </c>
      <c r="N32" s="79">
        <v>3994.9733333333334</v>
      </c>
    </row>
    <row r="33" spans="5:5" x14ac:dyDescent="0.3">
      <c r="E33" s="9"/>
    </row>
  </sheetData>
  <mergeCells count="1">
    <mergeCell ref="F7:L8"/>
  </mergeCells>
  <pageMargins left="0.25" right="0.25" top="0.75" bottom="0.75" header="0.3" footer="0.3"/>
  <pageSetup scale="55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5779F-A4A7-4151-BD4E-7C8B08BFACF6}">
  <sheetPr>
    <tabColor theme="1"/>
    <pageSetUpPr fitToPage="1"/>
  </sheetPr>
  <dimension ref="B7:O31"/>
  <sheetViews>
    <sheetView showGridLines="0" topLeftCell="A11" workbookViewId="0">
      <selection activeCell="C20" sqref="C20"/>
    </sheetView>
  </sheetViews>
  <sheetFormatPr defaultRowHeight="14.4" outlineLevelCol="1" x14ac:dyDescent="0.3"/>
  <cols>
    <col min="2" max="2" width="34" bestFit="1" customWidth="1"/>
    <col min="3" max="4" width="11.5546875" bestFit="1" customWidth="1"/>
    <col min="5" max="5" width="11.109375" hidden="1" customWidth="1" outlineLevel="1"/>
    <col min="6" max="6" width="11.5546875" bestFit="1" customWidth="1" collapsed="1"/>
    <col min="7" max="7" width="11.88671875" hidden="1" customWidth="1" outlineLevel="1"/>
    <col min="8" max="8" width="11.88671875" bestFit="1" customWidth="1" collapsed="1"/>
    <col min="9" max="9" width="11.44140625" hidden="1" customWidth="1" outlineLevel="1"/>
    <col min="10" max="10" width="2.6640625" customWidth="1" collapsed="1"/>
    <col min="11" max="11" width="9.88671875" bestFit="1" customWidth="1"/>
  </cols>
  <sheetData>
    <row r="7" spans="2:11" ht="15" thickBot="1" x14ac:dyDescent="0.35"/>
    <row r="8" spans="2:11" ht="18" x14ac:dyDescent="0.35">
      <c r="B8" s="609" t="s">
        <v>340</v>
      </c>
      <c r="C8" s="610"/>
      <c r="D8" s="610"/>
      <c r="E8" s="610"/>
      <c r="F8" s="610"/>
      <c r="G8" s="610"/>
      <c r="H8" s="610"/>
      <c r="I8" s="610"/>
      <c r="J8" s="610"/>
      <c r="K8" s="611"/>
    </row>
    <row r="9" spans="2:11" x14ac:dyDescent="0.3">
      <c r="B9" s="89"/>
      <c r="C9" s="84">
        <v>45382</v>
      </c>
      <c r="D9" s="84">
        <v>45473</v>
      </c>
      <c r="E9" s="332"/>
      <c r="F9" s="84">
        <v>45565</v>
      </c>
      <c r="G9" s="332"/>
      <c r="H9" s="84">
        <v>45657</v>
      </c>
      <c r="I9" s="332"/>
      <c r="K9" s="90"/>
    </row>
    <row r="10" spans="2:11" ht="15.6" x14ac:dyDescent="0.3">
      <c r="B10" s="312"/>
      <c r="C10" s="62" t="s">
        <v>223</v>
      </c>
      <c r="D10" s="143" t="s">
        <v>224</v>
      </c>
      <c r="E10" s="62" t="s">
        <v>209</v>
      </c>
      <c r="F10" s="62" t="s">
        <v>225</v>
      </c>
      <c r="G10" s="62" t="s">
        <v>209</v>
      </c>
      <c r="H10" s="208" t="s">
        <v>226</v>
      </c>
      <c r="I10" s="208" t="s">
        <v>209</v>
      </c>
      <c r="J10" s="63"/>
      <c r="K10" s="313" t="s">
        <v>0</v>
      </c>
    </row>
    <row r="11" spans="2:11" x14ac:dyDescent="0.3">
      <c r="B11" s="314"/>
      <c r="C11" s="84" t="str">
        <f>+C10</f>
        <v>Q1 2024</v>
      </c>
      <c r="D11" s="144" t="str">
        <f>+D10</f>
        <v>Q2 2024</v>
      </c>
      <c r="E11" s="84"/>
      <c r="F11" s="84" t="str">
        <f>+F10</f>
        <v>Q3 2024</v>
      </c>
      <c r="G11" s="84"/>
      <c r="H11" s="209" t="str">
        <f>+H10</f>
        <v>Q4 2024</v>
      </c>
      <c r="I11" s="209"/>
      <c r="J11" s="84">
        <v>45322</v>
      </c>
      <c r="K11" s="90"/>
    </row>
    <row r="12" spans="2:11" x14ac:dyDescent="0.3">
      <c r="B12" s="315" t="s">
        <v>48</v>
      </c>
      <c r="C12" s="333">
        <f>SUMIF('Monthly Detail'!$3:$3, 'Quarterly Overview'!C$11, 'Monthly Detail'!22:22)</f>
        <v>0</v>
      </c>
      <c r="D12" s="547">
        <f>SUMIF('Monthly Detail'!$3:$3, 'Quarterly Overview'!D$11, 'Monthly Detail'!22:22)</f>
        <v>3329.25</v>
      </c>
      <c r="E12" s="334">
        <f>+D12-C12</f>
        <v>3329.25</v>
      </c>
      <c r="F12" s="333">
        <f>SUMIF('Monthly Detail'!$3:$3, 'Quarterly Overview'!F$11, 'Monthly Detail'!22:22)</f>
        <v>13743.039999999999</v>
      </c>
      <c r="G12" s="334">
        <f>+F12-D12</f>
        <v>10413.789999999999</v>
      </c>
      <c r="H12" s="219">
        <f>SUMIF('Monthly Detail'!$3:$3, 'Quarterly Overview'!H$11, 'Monthly Detail'!22:22)</f>
        <v>0</v>
      </c>
      <c r="I12" s="226">
        <f>+H12-F12</f>
        <v>-13743.039999999999</v>
      </c>
      <c r="J12" s="66"/>
      <c r="K12" s="316">
        <f>SUM(C12,D12,F12,H12)</f>
        <v>17072.29</v>
      </c>
    </row>
    <row r="13" spans="2:11" x14ac:dyDescent="0.3">
      <c r="B13" s="315" t="s">
        <v>159</v>
      </c>
      <c r="C13" s="333">
        <f>SUMIF('Monthly Detail'!$3:$3, 'Quarterly Overview'!C$11, 'Monthly Detail'!23:23)</f>
        <v>0</v>
      </c>
      <c r="D13" s="547">
        <f>SUMIF('Monthly Detail'!$3:$3, 'Quarterly Overview'!D$11, 'Monthly Detail'!23:23)</f>
        <v>0</v>
      </c>
      <c r="E13" s="334">
        <f>+D13-C13</f>
        <v>0</v>
      </c>
      <c r="F13" s="333">
        <f>SUMIF('Monthly Detail'!$3:$3, 'Quarterly Overview'!F$11, 'Monthly Detail'!23:23)</f>
        <v>0</v>
      </c>
      <c r="G13" s="334">
        <f>+F13-D13</f>
        <v>0</v>
      </c>
      <c r="H13" s="219">
        <f>SUMIF('Monthly Detail'!$3:$3, 'Quarterly Overview'!H$11, 'Monthly Detail'!23:23)</f>
        <v>0</v>
      </c>
      <c r="I13" s="226">
        <f>+H13-F13</f>
        <v>0</v>
      </c>
      <c r="J13" s="66"/>
      <c r="K13" s="316"/>
    </row>
    <row r="14" spans="2:11" x14ac:dyDescent="0.3">
      <c r="B14" s="317" t="s">
        <v>2</v>
      </c>
      <c r="C14" s="67">
        <f>SUM(C12:C13)</f>
        <v>0</v>
      </c>
      <c r="D14" s="146">
        <f>SUM(D12:D13)</f>
        <v>3329.25</v>
      </c>
      <c r="E14" s="162">
        <f>+D14-C14</f>
        <v>3329.25</v>
      </c>
      <c r="F14" s="67">
        <f>SUM(F12:F13)</f>
        <v>13743.039999999999</v>
      </c>
      <c r="G14" s="162">
        <f>+F14-D14</f>
        <v>10413.789999999999</v>
      </c>
      <c r="H14" s="210">
        <f>SUM(H12:H13)</f>
        <v>0</v>
      </c>
      <c r="I14" s="227">
        <f>+H14-F14</f>
        <v>-13743.039999999999</v>
      </c>
      <c r="J14" s="68"/>
      <c r="K14" s="318">
        <f>SUM(K12:K12)</f>
        <v>17072.29</v>
      </c>
    </row>
    <row r="15" spans="2:11" ht="3.6" customHeight="1" x14ac:dyDescent="0.3">
      <c r="B15" s="314"/>
      <c r="C15" s="335"/>
      <c r="D15" s="548"/>
      <c r="E15" s="336"/>
      <c r="F15" s="335"/>
      <c r="G15" s="336"/>
      <c r="H15" s="220"/>
      <c r="I15" s="228"/>
      <c r="K15" s="319"/>
    </row>
    <row r="16" spans="2:11" x14ac:dyDescent="0.3">
      <c r="B16" s="314" t="s">
        <v>431</v>
      </c>
      <c r="C16" s="333">
        <f>SUMIF('Monthly Detail'!$3:$3, 'Quarterly Overview'!C$11, 'Monthly Detail'!71:71)</f>
        <v>0</v>
      </c>
      <c r="D16" s="548">
        <f>SUMIF('Monthly Detail'!$3:$3, 'Quarterly Overview'!D$11, 'Monthly Detail'!71:71)</f>
        <v>0</v>
      </c>
      <c r="E16" s="336"/>
      <c r="F16" s="335">
        <f>SUMIF('Monthly Detail'!$3:$3, 'Quarterly Overview'!F$11, 'Monthly Detail'!71:71)</f>
        <v>1031.0209677043799</v>
      </c>
      <c r="G16" s="336"/>
      <c r="H16" s="220">
        <f>SUMIF('Monthly Detail'!$3:$3, 'Quarterly Overview'!H$11, 'Monthly Detail'!71:71)</f>
        <v>810.41021491605943</v>
      </c>
      <c r="I16" s="228"/>
      <c r="K16" s="319"/>
    </row>
    <row r="17" spans="2:15" ht="15.6" x14ac:dyDescent="0.3">
      <c r="B17" s="320" t="s">
        <v>150</v>
      </c>
      <c r="C17" s="81">
        <f>C14</f>
        <v>0</v>
      </c>
      <c r="D17" s="148">
        <f>D14</f>
        <v>3329.25</v>
      </c>
      <c r="E17" s="163">
        <f>+D17-C17</f>
        <v>3329.25</v>
      </c>
      <c r="F17" s="81">
        <f>F14</f>
        <v>13743.039999999999</v>
      </c>
      <c r="G17" s="163">
        <f>+F17-D17</f>
        <v>10413.789999999999</v>
      </c>
      <c r="H17" s="211">
        <f>H14</f>
        <v>0</v>
      </c>
      <c r="I17" s="229">
        <f>+H17-F17</f>
        <v>-13743.039999999999</v>
      </c>
      <c r="J17" s="321"/>
      <c r="K17" s="322">
        <f>K14</f>
        <v>17072.29</v>
      </c>
    </row>
    <row r="18" spans="2:15" hidden="1" x14ac:dyDescent="0.3">
      <c r="B18" s="323" t="s">
        <v>151</v>
      </c>
      <c r="C18" s="337" t="e">
        <f>C17/C14</f>
        <v>#DIV/0!</v>
      </c>
      <c r="D18" s="549">
        <f>D17/D14</f>
        <v>1</v>
      </c>
      <c r="E18" s="338" t="e">
        <f>+D18-C18</f>
        <v>#DIV/0!</v>
      </c>
      <c r="F18" s="337">
        <f>F17/F14</f>
        <v>1</v>
      </c>
      <c r="G18" s="338">
        <f>+F18-D18</f>
        <v>0</v>
      </c>
      <c r="H18" s="221" t="e">
        <f>H17/H14</f>
        <v>#DIV/0!</v>
      </c>
      <c r="I18" s="230" t="e">
        <f>+H18-F18</f>
        <v>#DIV/0!</v>
      </c>
      <c r="J18" s="7"/>
      <c r="K18" s="324">
        <f>K17/K14</f>
        <v>1</v>
      </c>
    </row>
    <row r="19" spans="2:15" ht="5.4" customHeight="1" x14ac:dyDescent="0.3">
      <c r="B19" s="314"/>
      <c r="C19" s="339"/>
      <c r="D19" s="550"/>
      <c r="E19" s="340"/>
      <c r="F19" s="339"/>
      <c r="G19" s="340"/>
      <c r="H19" s="222"/>
      <c r="I19" s="231"/>
      <c r="K19" s="90"/>
    </row>
    <row r="20" spans="2:15" x14ac:dyDescent="0.3">
      <c r="B20" s="314" t="s">
        <v>189</v>
      </c>
      <c r="C20" s="333">
        <f>SUMIF('Monthly Detail'!$3:$3, 'Quarterly Overview'!C$11, 'Monthly Detail'!$104:$104)</f>
        <v>300</v>
      </c>
      <c r="D20" s="547">
        <f>SUMIF('Monthly Detail'!$3:$3, 'Quarterly Overview'!D$11, 'Monthly Detail'!$104:$104)</f>
        <v>919.76</v>
      </c>
      <c r="E20" s="341">
        <f>+D20-C20</f>
        <v>619.76</v>
      </c>
      <c r="F20" s="333">
        <f>SUMIF('Monthly Detail'!$3:$3, 'Quarterly Overview'!F$11, 'Monthly Detail'!$104:$104)</f>
        <v>10821.87</v>
      </c>
      <c r="G20" s="341">
        <f>+F20-D20</f>
        <v>9902.11</v>
      </c>
      <c r="H20" s="219">
        <f>SUMIF('Monthly Detail'!$3:$3, 'Quarterly Overview'!H$11, 'Monthly Detail'!$104:$104)</f>
        <v>8684.25</v>
      </c>
      <c r="I20" s="232">
        <f>+H20-F20</f>
        <v>-2137.6200000000008</v>
      </c>
      <c r="K20" s="316">
        <f>SUM(C20,D20,F20,H20)</f>
        <v>20725.88</v>
      </c>
      <c r="O20" s="1"/>
    </row>
    <row r="21" spans="2:15" x14ac:dyDescent="0.3">
      <c r="B21" s="325" t="s">
        <v>152</v>
      </c>
      <c r="C21" s="72">
        <f>SUM(C20:C20)</f>
        <v>300</v>
      </c>
      <c r="D21" s="150">
        <f>SUM(D20:D20)</f>
        <v>919.76</v>
      </c>
      <c r="E21" s="164">
        <f>+D21-C21</f>
        <v>619.76</v>
      </c>
      <c r="F21" s="72">
        <f>SUM(F20:F20)</f>
        <v>10821.87</v>
      </c>
      <c r="G21" s="164">
        <f>+F21-D21</f>
        <v>9902.11</v>
      </c>
      <c r="H21" s="214">
        <f>SUM(H20:H20)</f>
        <v>8684.25</v>
      </c>
      <c r="I21" s="233">
        <f>+H21-F21</f>
        <v>-2137.6200000000008</v>
      </c>
      <c r="J21" s="326"/>
      <c r="K21" s="327">
        <f>SUM(K20:K20)</f>
        <v>20725.88</v>
      </c>
    </row>
    <row r="22" spans="2:15" ht="1.95" customHeight="1" x14ac:dyDescent="0.3">
      <c r="B22" s="314"/>
      <c r="C22" s="339"/>
      <c r="D22" s="550"/>
      <c r="E22" s="340"/>
      <c r="F22" s="339"/>
      <c r="G22" s="340"/>
      <c r="H22" s="222"/>
      <c r="I22" s="231"/>
      <c r="K22" s="90"/>
    </row>
    <row r="23" spans="2:15" ht="15.6" x14ac:dyDescent="0.3">
      <c r="B23" s="320" t="s">
        <v>153</v>
      </c>
      <c r="C23" s="81">
        <f>C17-C21</f>
        <v>-300</v>
      </c>
      <c r="D23" s="148">
        <f>D17-D21</f>
        <v>2409.4899999999998</v>
      </c>
      <c r="E23" s="163">
        <f>+D23-C23</f>
        <v>2709.49</v>
      </c>
      <c r="F23" s="81">
        <f>F17-F21</f>
        <v>2921.1699999999983</v>
      </c>
      <c r="G23" s="163">
        <f>+F23-D23</f>
        <v>511.67999999999847</v>
      </c>
      <c r="H23" s="211">
        <f>H17-H21</f>
        <v>-8684.25</v>
      </c>
      <c r="I23" s="229">
        <f>+H23-F23</f>
        <v>-11605.419999999998</v>
      </c>
      <c r="J23" s="321"/>
      <c r="K23" s="322">
        <f>K17-K21</f>
        <v>-3653.59</v>
      </c>
    </row>
    <row r="24" spans="2:15" x14ac:dyDescent="0.3">
      <c r="B24" s="323" t="s">
        <v>154</v>
      </c>
      <c r="C24" s="337" t="e">
        <f>C23/C14</f>
        <v>#DIV/0!</v>
      </c>
      <c r="D24" s="549">
        <f>D23/D14</f>
        <v>0.72373357362769386</v>
      </c>
      <c r="E24" s="553" t="e">
        <f>+D24-C24</f>
        <v>#DIV/0!</v>
      </c>
      <c r="F24" s="337">
        <f>F23/F14</f>
        <v>0.21255631941695566</v>
      </c>
      <c r="G24" s="338">
        <f>+F24-D24</f>
        <v>-0.51117725421073823</v>
      </c>
      <c r="H24" s="221" t="e">
        <f>H23/H14</f>
        <v>#DIV/0!</v>
      </c>
      <c r="I24" s="230" t="e">
        <f>+H24-F24</f>
        <v>#DIV/0!</v>
      </c>
      <c r="J24" s="7"/>
      <c r="K24" s="324">
        <f>K23/K14</f>
        <v>-0.21400702541955413</v>
      </c>
    </row>
    <row r="25" spans="2:15" ht="4.2" customHeight="1" x14ac:dyDescent="0.3">
      <c r="B25" s="328"/>
      <c r="C25" s="342"/>
      <c r="D25" s="551"/>
      <c r="E25" s="343"/>
      <c r="F25" s="342"/>
      <c r="G25" s="343"/>
      <c r="H25" s="223"/>
      <c r="I25" s="234"/>
      <c r="K25" s="329"/>
    </row>
    <row r="26" spans="2:15" x14ac:dyDescent="0.3">
      <c r="B26" s="314" t="s">
        <v>155</v>
      </c>
      <c r="C26" s="161">
        <f>SUMIF('Monthly Detail'!$3:$3, 'Quarterly Overview'!C$11, 'Monthly Detail'!112:112)</f>
        <v>0</v>
      </c>
      <c r="D26" s="552">
        <f>SUMIF('Monthly Detail'!$3:$3, 'Quarterly Overview'!D$11, 'Monthly Detail'!112:112)</f>
        <v>250</v>
      </c>
      <c r="E26" s="165">
        <f>+D26-C26</f>
        <v>250</v>
      </c>
      <c r="F26" s="161">
        <f>SUMIF('Monthly Detail'!$3:$3, 'Quarterly Overview'!F$11, 'Monthly Detail'!112:112)</f>
        <v>5532</v>
      </c>
      <c r="G26" s="165">
        <f>+F26-D26</f>
        <v>5282</v>
      </c>
      <c r="H26" s="224">
        <f>SUMIF('Monthly Detail'!$3:$3, 'Quarterly Overview'!H$11, 'Monthly Detail'!112:112)</f>
        <v>600</v>
      </c>
      <c r="I26" s="235">
        <f>+H26-F26</f>
        <v>-4932</v>
      </c>
      <c r="J26" s="127"/>
      <c r="K26" s="330">
        <f>SUM(C26,D26,F26,H26)</f>
        <v>6382</v>
      </c>
    </row>
    <row r="27" spans="2:15" ht="15.6" x14ac:dyDescent="0.3">
      <c r="B27" s="320" t="s">
        <v>10</v>
      </c>
      <c r="C27" s="81">
        <f>C23+SUM(C26:C26)</f>
        <v>-300</v>
      </c>
      <c r="D27" s="148">
        <f>D23+SUM(D26:D26)</f>
        <v>2659.49</v>
      </c>
      <c r="E27" s="163">
        <f>+D27-C27</f>
        <v>2959.49</v>
      </c>
      <c r="F27" s="81">
        <f>F23+SUM(F26:F26)</f>
        <v>8453.1699999999983</v>
      </c>
      <c r="G27" s="163">
        <f>+F27-D27</f>
        <v>5793.6799999999985</v>
      </c>
      <c r="H27" s="211">
        <f>H23+SUM(H26:H26)</f>
        <v>-8084.25</v>
      </c>
      <c r="I27" s="229">
        <f>+H27-F27</f>
        <v>-16537.419999999998</v>
      </c>
      <c r="J27" s="321"/>
      <c r="K27" s="322">
        <f>K23+SUM(K26:K26)</f>
        <v>2728.41</v>
      </c>
    </row>
    <row r="28" spans="2:15" x14ac:dyDescent="0.3">
      <c r="B28" s="323" t="s">
        <v>156</v>
      </c>
      <c r="C28" s="83" t="e">
        <f>C27/C14</f>
        <v>#DIV/0!</v>
      </c>
      <c r="D28" s="149">
        <f>D27/D14</f>
        <v>0.79882556131260785</v>
      </c>
      <c r="E28" s="344" t="e">
        <f>+D28-C28</f>
        <v>#DIV/0!</v>
      </c>
      <c r="F28" s="83">
        <f>F27/F14</f>
        <v>0.61508734603115456</v>
      </c>
      <c r="G28" s="344">
        <f>+F28-D28</f>
        <v>-0.18373821528145329</v>
      </c>
      <c r="H28" s="212" t="e">
        <f>H27/H14</f>
        <v>#DIV/0!</v>
      </c>
      <c r="I28" s="236" t="e">
        <f>+H28-F28</f>
        <v>#DIV/0!</v>
      </c>
      <c r="J28" s="7"/>
      <c r="K28" s="324">
        <f>K27/K14</f>
        <v>0.15981511560546358</v>
      </c>
    </row>
    <row r="29" spans="2:15" ht="2.25" customHeight="1" thickBot="1" x14ac:dyDescent="0.35">
      <c r="B29" s="314"/>
      <c r="D29" s="111"/>
      <c r="G29" s="345"/>
      <c r="H29" s="213"/>
      <c r="I29" s="237"/>
      <c r="K29" s="90"/>
    </row>
    <row r="30" spans="2:15" x14ac:dyDescent="0.3">
      <c r="B30" s="76" t="s">
        <v>157</v>
      </c>
      <c r="C30" s="77">
        <f>SUMIF('Monthly Detail'!$4:$4, 'Quarterly Overview'!C$9, 'Monthly Detail'!204:204)</f>
        <v>5000</v>
      </c>
      <c r="D30" s="153">
        <f>SUMIF('Monthly Detail'!$4:$4, 'Quarterly Overview'!D$9, 'Monthly Detail'!204:204)</f>
        <v>4345.7599999999993</v>
      </c>
      <c r="E30" s="156">
        <f>+D30-C30</f>
        <v>-654.24000000000069</v>
      </c>
      <c r="F30" s="156">
        <f>SUMIF('Monthly Detail'!$4:$4, 'Quarterly Overview'!F$9, 'Monthly Detail'!204:204)</f>
        <v>1737.9251261375694</v>
      </c>
      <c r="G30" s="156">
        <f>+F30-D30</f>
        <v>-2607.83487386243</v>
      </c>
      <c r="H30" s="238">
        <f>SUMIF('Monthly Detail'!$4:$4, 'Quarterly Overview'!H$9, 'Monthly Detail'!204:204)</f>
        <v>4177.1634697084328</v>
      </c>
      <c r="I30" s="215">
        <f>+H30-F30</f>
        <v>2439.2383435708634</v>
      </c>
      <c r="K30" s="90"/>
    </row>
    <row r="31" spans="2:15" ht="15" thickBot="1" x14ac:dyDescent="0.35">
      <c r="B31" s="78" t="s">
        <v>158</v>
      </c>
      <c r="C31" s="79">
        <f>SUMIF('Monthly Detail'!$4:$4, 'Quarterly Overview'!C$9, 'Monthly Detail'!200:200)</f>
        <v>5000</v>
      </c>
      <c r="D31" s="154">
        <f>SUMIF('Monthly Detail'!$4:$4, 'Quarterly Overview'!D$9, 'Monthly Detail'!200:200)</f>
        <v>-224.69000000000017</v>
      </c>
      <c r="E31" s="157">
        <f>+D31-C31</f>
        <v>-5224.6900000000005</v>
      </c>
      <c r="F31" s="157">
        <f>SUMIF('Monthly Detail'!$4:$4, 'Quarterly Overview'!F$9, 'Monthly Detail'!200:200)</f>
        <v>-1000.0348738624307</v>
      </c>
      <c r="G31" s="157">
        <f>+F31-D31</f>
        <v>-775.34487386243052</v>
      </c>
      <c r="H31" s="239">
        <f>SUMIF('Monthly Detail'!$4:$4, 'Quarterly Overview'!H$9, 'Monthly Detail'!200:200)</f>
        <v>1242.4392551748806</v>
      </c>
      <c r="I31" s="216">
        <f>+H31-F31</f>
        <v>2242.4741290373113</v>
      </c>
      <c r="J31" s="104"/>
      <c r="K31" s="105"/>
    </row>
  </sheetData>
  <mergeCells count="1">
    <mergeCell ref="B8:K8"/>
  </mergeCells>
  <phoneticPr fontId="40" type="noConversion"/>
  <pageMargins left="0.25" right="0.25" top="0.75" bottom="0.75" header="0.3" footer="0.3"/>
  <pageSetup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A691E-3F63-4C69-9719-9B3845E3F8A6}">
  <sheetPr>
    <tabColor theme="1"/>
    <pageSetUpPr fitToPage="1"/>
  </sheetPr>
  <dimension ref="B10:T31"/>
  <sheetViews>
    <sheetView showGridLines="0" topLeftCell="A5" workbookViewId="0">
      <selection activeCell="N28" sqref="L28:N28"/>
    </sheetView>
  </sheetViews>
  <sheetFormatPr defaultRowHeight="14.4" outlineLevelCol="1" x14ac:dyDescent="0.3"/>
  <cols>
    <col min="2" max="2" width="32.109375" bestFit="1" customWidth="1"/>
    <col min="3" max="9" width="12.33203125" hidden="1" customWidth="1" outlineLevel="1"/>
    <col min="10" max="10" width="9.5546875" bestFit="1" customWidth="1" collapsed="1"/>
    <col min="11" max="12" width="11.109375" bestFit="1" customWidth="1"/>
    <col min="13" max="13" width="10.6640625" bestFit="1" customWidth="1"/>
    <col min="14" max="14" width="10.5546875" bestFit="1" customWidth="1"/>
    <col min="15" max="15" width="0.88671875" customWidth="1"/>
    <col min="16" max="16" width="8.6640625" bestFit="1" customWidth="1"/>
  </cols>
  <sheetData>
    <row r="10" spans="2:16" ht="15.6" x14ac:dyDescent="0.3">
      <c r="B10" s="61"/>
      <c r="C10" s="62" t="e">
        <f>TEXT('Monthly Detail'!#REF!,"mmmm")</f>
        <v>#REF!</v>
      </c>
      <c r="D10" s="62" t="e">
        <f>TEXT('Monthly Detail'!#REF!,"mmmm")</f>
        <v>#REF!</v>
      </c>
      <c r="E10" s="62" t="e">
        <f>TEXT('Monthly Detail'!#REF!,"mmmm")</f>
        <v>#REF!</v>
      </c>
      <c r="F10" s="62" t="e">
        <f>TEXT('Monthly Detail'!#REF!,"mmmm")</f>
        <v>#REF!</v>
      </c>
      <c r="G10" s="62" t="e">
        <f>TEXT('Monthly Detail'!#REF!,"mmmm")</f>
        <v>#REF!</v>
      </c>
      <c r="H10" s="62" t="e">
        <f>TEXT('Monthly Detail'!#REF!,"mmmm")</f>
        <v>#REF!</v>
      </c>
      <c r="I10" s="62" t="e">
        <f>TEXT('Monthly Detail'!#REF!,"mmmm")</f>
        <v>#REF!</v>
      </c>
      <c r="J10" s="62" t="e">
        <f>TEXT('Monthly Detail'!#REF!,"mmmm")</f>
        <v>#REF!</v>
      </c>
      <c r="K10" s="62" t="str">
        <f>TEXT('Monthly Detail'!D4,"mmmm")</f>
        <v>January</v>
      </c>
      <c r="L10" s="62" t="str">
        <f>TEXT('Monthly Detail'!E4,"mmmm")</f>
        <v>January</v>
      </c>
      <c r="M10" s="62" t="str">
        <f>TEXT('Monthly Detail'!F4,"mmmm")</f>
        <v>January</v>
      </c>
      <c r="N10" s="143" t="str">
        <f>TEXT('Monthly Detail'!G4,"mmmm")</f>
        <v>January</v>
      </c>
      <c r="O10" s="63"/>
      <c r="P10" s="64" t="s">
        <v>0</v>
      </c>
    </row>
    <row r="11" spans="2:16" ht="1.5" customHeight="1" x14ac:dyDescent="0.3">
      <c r="B11" s="7"/>
      <c r="C11" s="84">
        <v>44592</v>
      </c>
      <c r="D11" s="84">
        <v>44620</v>
      </c>
      <c r="E11" s="84">
        <v>44651</v>
      </c>
      <c r="F11" s="84">
        <v>44681</v>
      </c>
      <c r="G11" s="84">
        <v>44712</v>
      </c>
      <c r="H11" s="84">
        <v>44742</v>
      </c>
      <c r="I11" s="84">
        <v>44773</v>
      </c>
      <c r="J11" s="84">
        <v>44804</v>
      </c>
      <c r="K11" s="84">
        <v>44834</v>
      </c>
      <c r="L11" s="84">
        <v>44865</v>
      </c>
      <c r="M11" s="84">
        <v>44895</v>
      </c>
      <c r="N11" s="144">
        <v>44926</v>
      </c>
    </row>
    <row r="12" spans="2:16" x14ac:dyDescent="0.3">
      <c r="B12" s="65" t="s">
        <v>48</v>
      </c>
      <c r="C12" s="66">
        <f>SUMIF('Monthly Detail'!$4:$4, '2022 Overview'!C$11, 'Monthly Detail'!22:22)</f>
        <v>0</v>
      </c>
      <c r="D12" s="66">
        <f>SUMIF('Monthly Detail'!$4:$4, '2022 Overview'!D$11, 'Monthly Detail'!22:22)</f>
        <v>0</v>
      </c>
      <c r="E12" s="66">
        <f>SUMIF('Monthly Detail'!$4:$4, '2022 Overview'!E$11, 'Monthly Detail'!22:22)</f>
        <v>0</v>
      </c>
      <c r="F12" s="66">
        <f>SUMIF('Monthly Detail'!$4:$4, '2022 Overview'!F$11, 'Monthly Detail'!22:22)</f>
        <v>0</v>
      </c>
      <c r="G12" s="66">
        <f>SUMIF('Monthly Detail'!$4:$4, '2022 Overview'!G$11, 'Monthly Detail'!22:22)</f>
        <v>0</v>
      </c>
      <c r="H12" s="66">
        <f>SUMIF('Monthly Detail'!$4:$4, '2022 Overview'!H$11, 'Monthly Detail'!22:22)</f>
        <v>0</v>
      </c>
      <c r="I12" s="66">
        <f>SUMIF('Monthly Detail'!$4:$4, '2022 Overview'!I$11, 'Monthly Detail'!22:22)</f>
        <v>0</v>
      </c>
      <c r="J12" s="66">
        <f>SUMIF('Monthly Detail'!$4:$4, '2022 Overview'!J$11, 'Monthly Detail'!22:22)</f>
        <v>0</v>
      </c>
      <c r="K12" s="66">
        <f>SUMIF('Monthly Detail'!$4:$4, '2022 Overview'!K$11, 'Monthly Detail'!22:22)</f>
        <v>0</v>
      </c>
      <c r="L12" s="66">
        <f>SUMIF('Monthly Detail'!$4:$4, '2022 Overview'!L$11, 'Monthly Detail'!22:22)</f>
        <v>0</v>
      </c>
      <c r="M12" s="66">
        <f>SUMIF('Monthly Detail'!$4:$4, '2022 Overview'!M$11, 'Monthly Detail'!22:22)</f>
        <v>0</v>
      </c>
      <c r="N12" s="145">
        <f>SUMIF('Monthly Detail'!$4:$4, '2022 Overview'!N$11, 'Monthly Detail'!22:22)</f>
        <v>0</v>
      </c>
      <c r="O12" s="66"/>
      <c r="P12" s="66">
        <f>SUM(C12:O12)</f>
        <v>0</v>
      </c>
    </row>
    <row r="13" spans="2:16" x14ac:dyDescent="0.3">
      <c r="B13" s="65" t="s">
        <v>159</v>
      </c>
      <c r="C13" s="66">
        <f>SUMIF('Monthly Detail'!$4:$4, '2022 Overview'!C$11, 'Monthly Detail'!23:23)</f>
        <v>0</v>
      </c>
      <c r="D13" s="66">
        <f>SUMIF('Monthly Detail'!$4:$4, '2022 Overview'!D$11, 'Monthly Detail'!23:23)</f>
        <v>0</v>
      </c>
      <c r="E13" s="66">
        <f>SUMIF('Monthly Detail'!$4:$4, '2022 Overview'!E$11, 'Monthly Detail'!23:23)</f>
        <v>0</v>
      </c>
      <c r="F13" s="66">
        <f>SUMIF('Monthly Detail'!$4:$4, '2022 Overview'!F$11, 'Monthly Detail'!23:23)</f>
        <v>0</v>
      </c>
      <c r="G13" s="66">
        <f>SUMIF('Monthly Detail'!$4:$4, '2022 Overview'!G$11, 'Monthly Detail'!23:23)</f>
        <v>0</v>
      </c>
      <c r="H13" s="66">
        <f>SUMIF('Monthly Detail'!$4:$4, '2022 Overview'!H$11, 'Monthly Detail'!23:23)</f>
        <v>0</v>
      </c>
      <c r="I13" s="66">
        <f>SUMIF('Monthly Detail'!$4:$4, '2022 Overview'!I$11, 'Monthly Detail'!23:23)</f>
        <v>0</v>
      </c>
      <c r="J13" s="66">
        <f>SUMIF('Monthly Detail'!$4:$4, '2022 Overview'!J$11, 'Monthly Detail'!23:23)</f>
        <v>0</v>
      </c>
      <c r="K13" s="66">
        <f>SUMIF('Monthly Detail'!$4:$4, '2022 Overview'!K$11, 'Monthly Detail'!23:23)</f>
        <v>0</v>
      </c>
      <c r="L13" s="66">
        <f>SUMIF('Monthly Detail'!$4:$4, '2022 Overview'!L$11, 'Monthly Detail'!23:23)</f>
        <v>0</v>
      </c>
      <c r="M13" s="128">
        <f>SUMIF('Monthly Detail'!$4:$4, '2022 Overview'!M$11, 'Monthly Detail'!23:23)</f>
        <v>0</v>
      </c>
      <c r="N13" s="145">
        <f>SUMIF('Monthly Detail'!$4:$4, '2022 Overview'!N$11, 'Monthly Detail'!23:23)</f>
        <v>0</v>
      </c>
      <c r="O13" s="66"/>
      <c r="P13" s="66"/>
    </row>
    <row r="14" spans="2:16" x14ac:dyDescent="0.3">
      <c r="B14" s="67" t="s">
        <v>2</v>
      </c>
      <c r="C14" s="67">
        <v>0.1</v>
      </c>
      <c r="D14" s="67">
        <v>0.1</v>
      </c>
      <c r="E14" s="67">
        <v>0.1</v>
      </c>
      <c r="F14" s="67">
        <v>0.1</v>
      </c>
      <c r="G14" s="67">
        <v>0.1</v>
      </c>
      <c r="H14" s="67">
        <v>0.1</v>
      </c>
      <c r="I14" s="67">
        <v>0.1</v>
      </c>
      <c r="J14" s="67">
        <f>SUM(J12:J13)</f>
        <v>0</v>
      </c>
      <c r="K14" s="67">
        <f>SUM(K12:K13)</f>
        <v>0</v>
      </c>
      <c r="L14" s="67">
        <f>SUM(L12:L13)</f>
        <v>0</v>
      </c>
      <c r="M14" s="67">
        <f>SUM(M12:M13)</f>
        <v>0</v>
      </c>
      <c r="N14" s="146">
        <f>SUM(N12:N13)</f>
        <v>0</v>
      </c>
      <c r="O14" s="68"/>
      <c r="P14" s="67">
        <f>SUM(P12:P12)</f>
        <v>0</v>
      </c>
    </row>
    <row r="15" spans="2:16" x14ac:dyDescent="0.3">
      <c r="B15" s="7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147"/>
      <c r="P15" s="69"/>
    </row>
    <row r="16" spans="2:16" ht="15.6" x14ac:dyDescent="0.3">
      <c r="B16" s="80" t="s">
        <v>150</v>
      </c>
      <c r="C16" s="81">
        <f>C14</f>
        <v>0.1</v>
      </c>
      <c r="D16" s="81">
        <f t="shared" ref="D16:N16" si="0">D14</f>
        <v>0.1</v>
      </c>
      <c r="E16" s="81">
        <f t="shared" si="0"/>
        <v>0.1</v>
      </c>
      <c r="F16" s="81">
        <f t="shared" si="0"/>
        <v>0.1</v>
      </c>
      <c r="G16" s="81">
        <f t="shared" si="0"/>
        <v>0.1</v>
      </c>
      <c r="H16" s="81">
        <f t="shared" si="0"/>
        <v>0.1</v>
      </c>
      <c r="I16" s="81">
        <f t="shared" si="0"/>
        <v>0.1</v>
      </c>
      <c r="J16" s="81">
        <f t="shared" si="0"/>
        <v>0</v>
      </c>
      <c r="K16" s="81">
        <f t="shared" si="0"/>
        <v>0</v>
      </c>
      <c r="L16" s="81">
        <f t="shared" si="0"/>
        <v>0</v>
      </c>
      <c r="M16" s="81">
        <f t="shared" si="0"/>
        <v>0</v>
      </c>
      <c r="N16" s="148">
        <f t="shared" si="0"/>
        <v>0</v>
      </c>
      <c r="O16" s="70"/>
      <c r="P16" s="81">
        <f>P14</f>
        <v>0</v>
      </c>
    </row>
    <row r="17" spans="2:20" x14ac:dyDescent="0.3">
      <c r="B17" s="82" t="s">
        <v>151</v>
      </c>
      <c r="C17" s="83">
        <f t="shared" ref="C17:N17" si="1">C16/C14</f>
        <v>1</v>
      </c>
      <c r="D17" s="83">
        <f t="shared" si="1"/>
        <v>1</v>
      </c>
      <c r="E17" s="83">
        <f t="shared" si="1"/>
        <v>1</v>
      </c>
      <c r="F17" s="83">
        <f t="shared" si="1"/>
        <v>1</v>
      </c>
      <c r="G17" s="83">
        <f t="shared" si="1"/>
        <v>1</v>
      </c>
      <c r="H17" s="83">
        <f t="shared" si="1"/>
        <v>1</v>
      </c>
      <c r="I17" s="83">
        <f t="shared" si="1"/>
        <v>1</v>
      </c>
      <c r="J17" s="83" t="e">
        <f t="shared" si="1"/>
        <v>#DIV/0!</v>
      </c>
      <c r="K17" s="83" t="e">
        <f t="shared" si="1"/>
        <v>#DIV/0!</v>
      </c>
      <c r="L17" s="83" t="e">
        <f t="shared" si="1"/>
        <v>#DIV/0!</v>
      </c>
      <c r="M17" s="83" t="e">
        <f t="shared" si="1"/>
        <v>#DIV/0!</v>
      </c>
      <c r="N17" s="149" t="e">
        <f t="shared" si="1"/>
        <v>#DIV/0!</v>
      </c>
      <c r="O17" s="7"/>
      <c r="P17" s="83" t="e">
        <f>P16/P14</f>
        <v>#DIV/0!</v>
      </c>
    </row>
    <row r="18" spans="2:20" x14ac:dyDescent="0.3">
      <c r="B18" s="7"/>
      <c r="N18" s="111"/>
    </row>
    <row r="19" spans="2:20" x14ac:dyDescent="0.3">
      <c r="B19" s="7" t="s">
        <v>189</v>
      </c>
      <c r="C19" s="66">
        <f>SUMIF('Monthly Detail'!$4:$4,#REF!, 'Monthly Detail'!$104:$104)</f>
        <v>0</v>
      </c>
      <c r="D19" s="66">
        <f>SUMIF('Monthly Detail'!$4:$4,#REF!, 'Monthly Detail'!$104:$104)</f>
        <v>0</v>
      </c>
      <c r="E19" s="66">
        <f>SUMIF('Monthly Detail'!$4:$4,#REF!, 'Monthly Detail'!$104:$104)</f>
        <v>0</v>
      </c>
      <c r="F19" s="66">
        <f>SUMIF('Monthly Detail'!$4:$4,#REF!, 'Monthly Detail'!$104:$104)</f>
        <v>0</v>
      </c>
      <c r="G19" s="66">
        <f>SUMIF('Monthly Detail'!$4:$4,#REF!, 'Monthly Detail'!$104:$104)</f>
        <v>0</v>
      </c>
      <c r="H19" s="66">
        <f>SUMIF('Monthly Detail'!$4:$4,#REF!, 'Monthly Detail'!$104:$104)</f>
        <v>0</v>
      </c>
      <c r="I19" s="66">
        <f>SUMIF('Monthly Detail'!$4:$4,#REF!, 'Monthly Detail'!$104:$104)</f>
        <v>0</v>
      </c>
      <c r="J19" s="66">
        <f>SUMIF('Monthly Detail'!$4:$4,#REF!, 'Monthly Detail'!$104:$104)</f>
        <v>0</v>
      </c>
      <c r="K19" s="66">
        <f>SUMIF('Monthly Detail'!$4:$4,#REF!, 'Monthly Detail'!$104:$104)</f>
        <v>0</v>
      </c>
      <c r="L19" s="66">
        <f>SUMIF('Monthly Detail'!$4:$4,#REF!, 'Monthly Detail'!$104:$104)</f>
        <v>0</v>
      </c>
      <c r="M19" s="66">
        <f>SUMIF('Monthly Detail'!$4:$4,#REF!, 'Monthly Detail'!$104:$104)</f>
        <v>0</v>
      </c>
      <c r="N19" s="145">
        <f>SUMIF('Monthly Detail'!$4:$4,#REF!, 'Monthly Detail'!$104:$104)</f>
        <v>0</v>
      </c>
      <c r="P19" s="66">
        <f>SUM(C19:O19)</f>
        <v>0</v>
      </c>
      <c r="T19" s="1"/>
    </row>
    <row r="20" spans="2:20" x14ac:dyDescent="0.3">
      <c r="B20" s="7" t="s">
        <v>188</v>
      </c>
      <c r="C20" s="66">
        <f>SUMIF('Monthly Detail'!$4:$4, '2022 Overview'!C$11, 'Monthly Detail'!58:58)</f>
        <v>0</v>
      </c>
      <c r="D20" s="66">
        <f>SUMIF('Monthly Detail'!$4:$4, '2022 Overview'!D$11, 'Monthly Detail'!58:58)</f>
        <v>0</v>
      </c>
      <c r="E20" s="66">
        <f>SUMIF('Monthly Detail'!$4:$4, '2022 Overview'!E$11, 'Monthly Detail'!58:58)</f>
        <v>0</v>
      </c>
      <c r="F20" s="66">
        <f>SUMIF('Monthly Detail'!$4:$4, '2022 Overview'!F$11, 'Monthly Detail'!58:58)</f>
        <v>0</v>
      </c>
      <c r="G20" s="66">
        <f>SUMIF('Monthly Detail'!$4:$4, '2022 Overview'!G$11, 'Monthly Detail'!58:58)</f>
        <v>0</v>
      </c>
      <c r="H20" s="66">
        <f>SUMIF('Monthly Detail'!$4:$4, '2022 Overview'!H$11, 'Monthly Detail'!58:58)</f>
        <v>0</v>
      </c>
      <c r="I20" s="66">
        <f>SUMIF('Monthly Detail'!$4:$4, '2022 Overview'!I$11, 'Monthly Detail'!58:58)</f>
        <v>0</v>
      </c>
      <c r="J20" s="66">
        <f>SUMIF('Monthly Detail'!$4:$4, '2022 Overview'!J$11, 'Monthly Detail'!58:58)</f>
        <v>0</v>
      </c>
      <c r="K20" s="66">
        <f>SUMIF('Monthly Detail'!$4:$4, '2022 Overview'!K$11, 'Monthly Detail'!58:58)</f>
        <v>0</v>
      </c>
      <c r="L20" s="66">
        <f>SUMIF('Monthly Detail'!$4:$4, '2022 Overview'!L$11, 'Monthly Detail'!58:58)</f>
        <v>0</v>
      </c>
      <c r="M20" s="66">
        <f>SUMIF('Monthly Detail'!$4:$4, '2022 Overview'!M$11, 'Monthly Detail'!58:58)</f>
        <v>0</v>
      </c>
      <c r="N20" s="145">
        <f>SUMIF('Monthly Detail'!$4:$4, '2022 Overview'!N$11, 'Monthly Detail'!58:58)</f>
        <v>0</v>
      </c>
      <c r="P20" s="66">
        <f>SUM(C20:O20)</f>
        <v>0</v>
      </c>
      <c r="T20" s="1"/>
    </row>
    <row r="21" spans="2:20" x14ac:dyDescent="0.3">
      <c r="B21" s="71" t="s">
        <v>152</v>
      </c>
      <c r="C21" s="72">
        <f>SUM(C19:C20)</f>
        <v>0</v>
      </c>
      <c r="D21" s="72">
        <f t="shared" ref="D21:N21" si="2">SUM(D19:D20)</f>
        <v>0</v>
      </c>
      <c r="E21" s="72">
        <f t="shared" si="2"/>
        <v>0</v>
      </c>
      <c r="F21" s="72">
        <f t="shared" si="2"/>
        <v>0</v>
      </c>
      <c r="G21" s="72">
        <f t="shared" si="2"/>
        <v>0</v>
      </c>
      <c r="H21" s="72">
        <f t="shared" si="2"/>
        <v>0</v>
      </c>
      <c r="I21" s="72">
        <f t="shared" si="2"/>
        <v>0</v>
      </c>
      <c r="J21" s="72">
        <f t="shared" si="2"/>
        <v>0</v>
      </c>
      <c r="K21" s="72">
        <f t="shared" si="2"/>
        <v>0</v>
      </c>
      <c r="L21" s="72">
        <f t="shared" si="2"/>
        <v>0</v>
      </c>
      <c r="M21" s="72">
        <f t="shared" si="2"/>
        <v>0</v>
      </c>
      <c r="N21" s="150">
        <f t="shared" si="2"/>
        <v>0</v>
      </c>
      <c r="O21" s="73"/>
      <c r="P21" s="72">
        <f>SUM(P19:P20)</f>
        <v>0</v>
      </c>
    </row>
    <row r="22" spans="2:20" ht="3" customHeight="1" x14ac:dyDescent="0.3">
      <c r="B22" s="7"/>
      <c r="N22" s="111"/>
    </row>
    <row r="23" spans="2:20" ht="15.6" x14ac:dyDescent="0.3">
      <c r="B23" s="80" t="s">
        <v>153</v>
      </c>
      <c r="C23" s="81">
        <f t="shared" ref="C23:N23" si="3">C16-C21</f>
        <v>0.1</v>
      </c>
      <c r="D23" s="81">
        <f t="shared" si="3"/>
        <v>0.1</v>
      </c>
      <c r="E23" s="81">
        <f t="shared" si="3"/>
        <v>0.1</v>
      </c>
      <c r="F23" s="81">
        <f t="shared" si="3"/>
        <v>0.1</v>
      </c>
      <c r="G23" s="81">
        <f t="shared" si="3"/>
        <v>0.1</v>
      </c>
      <c r="H23" s="81">
        <f t="shared" si="3"/>
        <v>0.1</v>
      </c>
      <c r="I23" s="81">
        <f t="shared" si="3"/>
        <v>0.1</v>
      </c>
      <c r="J23" s="81">
        <f t="shared" si="3"/>
        <v>0</v>
      </c>
      <c r="K23" s="81">
        <f t="shared" si="3"/>
        <v>0</v>
      </c>
      <c r="L23" s="81">
        <f t="shared" si="3"/>
        <v>0</v>
      </c>
      <c r="M23" s="81">
        <f t="shared" si="3"/>
        <v>0</v>
      </c>
      <c r="N23" s="148">
        <f t="shared" si="3"/>
        <v>0</v>
      </c>
      <c r="O23" s="70"/>
      <c r="P23" s="81">
        <f>P16-P21</f>
        <v>0</v>
      </c>
    </row>
    <row r="24" spans="2:20" x14ac:dyDescent="0.3">
      <c r="B24" s="82" t="s">
        <v>154</v>
      </c>
      <c r="C24" s="83">
        <f>C23/C14</f>
        <v>1</v>
      </c>
      <c r="D24" s="83">
        <f t="shared" ref="D24:N24" si="4">D23/D14</f>
        <v>1</v>
      </c>
      <c r="E24" s="83">
        <f t="shared" si="4"/>
        <v>1</v>
      </c>
      <c r="F24" s="83">
        <f t="shared" si="4"/>
        <v>1</v>
      </c>
      <c r="G24" s="83">
        <f t="shared" si="4"/>
        <v>1</v>
      </c>
      <c r="H24" s="83">
        <f t="shared" si="4"/>
        <v>1</v>
      </c>
      <c r="I24" s="83">
        <f t="shared" si="4"/>
        <v>1</v>
      </c>
      <c r="J24" s="83" t="e">
        <f t="shared" si="4"/>
        <v>#DIV/0!</v>
      </c>
      <c r="K24" s="83" t="e">
        <f t="shared" si="4"/>
        <v>#DIV/0!</v>
      </c>
      <c r="L24" s="83" t="e">
        <f t="shared" si="4"/>
        <v>#DIV/0!</v>
      </c>
      <c r="M24" s="83" t="e">
        <f t="shared" si="4"/>
        <v>#DIV/0!</v>
      </c>
      <c r="N24" s="149" t="e">
        <f t="shared" si="4"/>
        <v>#DIV/0!</v>
      </c>
      <c r="O24" s="7"/>
      <c r="P24" s="83" t="e">
        <f>P23/P14</f>
        <v>#DIV/0!</v>
      </c>
    </row>
    <row r="25" spans="2:20" ht="8.25" customHeight="1" x14ac:dyDescent="0.3">
      <c r="B25" s="74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151"/>
      <c r="P25" s="75"/>
    </row>
    <row r="26" spans="2:20" x14ac:dyDescent="0.3">
      <c r="B26" s="7" t="s">
        <v>155</v>
      </c>
      <c r="C26" s="66">
        <f>SUMIF('Monthly Detail'!$4:$4, '2022 Overview'!C$11, 'Monthly Detail'!80:80)</f>
        <v>0</v>
      </c>
      <c r="D26" s="66">
        <f>SUMIF('Monthly Detail'!$4:$4, '2022 Overview'!D$11, 'Monthly Detail'!80:80)</f>
        <v>0</v>
      </c>
      <c r="E26" s="66">
        <f>SUMIF('Monthly Detail'!$4:$4, '2022 Overview'!E$11, 'Monthly Detail'!80:80)</f>
        <v>0</v>
      </c>
      <c r="F26" s="66">
        <f>SUMIF('Monthly Detail'!$4:$4, '2022 Overview'!F$11, 'Monthly Detail'!80:80)</f>
        <v>0</v>
      </c>
      <c r="G26" s="66">
        <f>SUMIF('Monthly Detail'!$4:$4, '2022 Overview'!G$11, 'Monthly Detail'!80:80)</f>
        <v>0</v>
      </c>
      <c r="H26" s="66">
        <f>SUMIF('Monthly Detail'!$4:$4, '2022 Overview'!H$11, 'Monthly Detail'!80:80)</f>
        <v>0</v>
      </c>
      <c r="I26" s="66">
        <f>SUMIF('Monthly Detail'!$4:$4, '2022 Overview'!I$11, 'Monthly Detail'!80:80)</f>
        <v>0</v>
      </c>
      <c r="J26" s="66">
        <f>SUMIF('Monthly Detail'!$4:$4, '2022 Overview'!J$11, 'Monthly Detail'!80:80)</f>
        <v>0</v>
      </c>
      <c r="K26" s="66">
        <f>SUMIF('Monthly Detail'!$4:$4, '2022 Overview'!K$11, 'Monthly Detail'!80:80)</f>
        <v>0</v>
      </c>
      <c r="L26" s="124">
        <f>SUMIF('Monthly Detail'!$4:$4, '2022 Overview'!L$11, 'Monthly Detail'!80:80)</f>
        <v>0</v>
      </c>
      <c r="M26" s="127">
        <f>SUMIF('Monthly Detail'!$4:$4, '2022 Overview'!M$11, 'Monthly Detail'!80:80)</f>
        <v>0</v>
      </c>
      <c r="N26" s="152">
        <f>SUMIF('Monthly Detail'!$4:$4, '2022 Overview'!N$11, 'Monthly Detail'!80:80)</f>
        <v>0</v>
      </c>
      <c r="O26" s="66"/>
      <c r="P26" s="124">
        <f>SUM(C26:O26)</f>
        <v>0</v>
      </c>
    </row>
    <row r="27" spans="2:20" ht="15.6" x14ac:dyDescent="0.3">
      <c r="B27" s="80" t="s">
        <v>10</v>
      </c>
      <c r="C27" s="81">
        <f t="shared" ref="C27:N27" si="5">C23+SUM(C26:C26)</f>
        <v>0.1</v>
      </c>
      <c r="D27" s="81">
        <f t="shared" si="5"/>
        <v>0.1</v>
      </c>
      <c r="E27" s="81">
        <f t="shared" si="5"/>
        <v>0.1</v>
      </c>
      <c r="F27" s="81">
        <f t="shared" si="5"/>
        <v>0.1</v>
      </c>
      <c r="G27" s="81">
        <f t="shared" si="5"/>
        <v>0.1</v>
      </c>
      <c r="H27" s="81">
        <f t="shared" si="5"/>
        <v>0.1</v>
      </c>
      <c r="I27" s="81">
        <f t="shared" si="5"/>
        <v>0.1</v>
      </c>
      <c r="J27" s="81">
        <f t="shared" si="5"/>
        <v>0</v>
      </c>
      <c r="K27" s="81">
        <f t="shared" si="5"/>
        <v>0</v>
      </c>
      <c r="L27" s="81">
        <f t="shared" si="5"/>
        <v>0</v>
      </c>
      <c r="M27" s="81">
        <f t="shared" si="5"/>
        <v>0</v>
      </c>
      <c r="N27" s="148">
        <f t="shared" si="5"/>
        <v>0</v>
      </c>
      <c r="O27" s="70"/>
      <c r="P27" s="81">
        <f>P23+SUM(P26:P26)</f>
        <v>0</v>
      </c>
    </row>
    <row r="28" spans="2:20" x14ac:dyDescent="0.3">
      <c r="B28" s="82" t="s">
        <v>156</v>
      </c>
      <c r="C28" s="83">
        <f t="shared" ref="C28:N28" si="6">C27/C14</f>
        <v>1</v>
      </c>
      <c r="D28" s="83">
        <f t="shared" si="6"/>
        <v>1</v>
      </c>
      <c r="E28" s="83">
        <f t="shared" si="6"/>
        <v>1</v>
      </c>
      <c r="F28" s="83">
        <f t="shared" si="6"/>
        <v>1</v>
      </c>
      <c r="G28" s="83">
        <f t="shared" si="6"/>
        <v>1</v>
      </c>
      <c r="H28" s="83">
        <f t="shared" si="6"/>
        <v>1</v>
      </c>
      <c r="I28" s="83">
        <f t="shared" si="6"/>
        <v>1</v>
      </c>
      <c r="J28" s="83" t="e">
        <f t="shared" si="6"/>
        <v>#DIV/0!</v>
      </c>
      <c r="K28" s="83" t="e">
        <f t="shared" si="6"/>
        <v>#DIV/0!</v>
      </c>
      <c r="L28" s="83" t="e">
        <f t="shared" si="6"/>
        <v>#DIV/0!</v>
      </c>
      <c r="M28" s="83" t="e">
        <f t="shared" si="6"/>
        <v>#DIV/0!</v>
      </c>
      <c r="N28" s="149" t="e">
        <f t="shared" si="6"/>
        <v>#DIV/0!</v>
      </c>
      <c r="O28" s="7"/>
      <c r="P28" s="83" t="e">
        <f>P27/P14</f>
        <v>#DIV/0!</v>
      </c>
    </row>
    <row r="29" spans="2:20" ht="15" thickBot="1" x14ac:dyDescent="0.35">
      <c r="B29" s="7"/>
      <c r="M29" s="104"/>
      <c r="N29" s="111"/>
    </row>
    <row r="30" spans="2:20" x14ac:dyDescent="0.3">
      <c r="B30" s="76" t="s">
        <v>157</v>
      </c>
      <c r="C30" s="77">
        <f>SUMIF('Monthly Detail'!$4:$4, '2022 Overview'!C$11, 'Monthly Detail'!204:204)</f>
        <v>0</v>
      </c>
      <c r="D30" s="77">
        <f>SUMIF('Monthly Detail'!$4:$4, '2022 Overview'!D$11, 'Monthly Detail'!204:204)</f>
        <v>0</v>
      </c>
      <c r="E30" s="77">
        <f>SUMIF('Monthly Detail'!$4:$4, '2022 Overview'!E$11, 'Monthly Detail'!204:204)</f>
        <v>0</v>
      </c>
      <c r="F30" s="77">
        <f>SUMIF('Monthly Detail'!$4:$4, '2022 Overview'!F$11, 'Monthly Detail'!204:204)</f>
        <v>0</v>
      </c>
      <c r="G30" s="77">
        <f>SUMIF('Monthly Detail'!$4:$4, '2022 Overview'!G$11, 'Monthly Detail'!204:204)</f>
        <v>0</v>
      </c>
      <c r="H30" s="77">
        <f>SUMIF('Monthly Detail'!$4:$4, '2022 Overview'!H$11, 'Monthly Detail'!204:204)</f>
        <v>0</v>
      </c>
      <c r="I30" s="77">
        <f>SUMIF('Monthly Detail'!$4:$4, '2022 Overview'!I$11, 'Monthly Detail'!204:204)</f>
        <v>0</v>
      </c>
      <c r="J30" s="77">
        <f>SUMIF('Monthly Detail'!$4:$4, '2022 Overview'!J$11, 'Monthly Detail'!204:204)</f>
        <v>0</v>
      </c>
      <c r="K30" s="77">
        <f>SUMIF('Monthly Detail'!$4:$4, '2022 Overview'!K$11, 'Monthly Detail'!204:204)</f>
        <v>0</v>
      </c>
      <c r="L30" s="77">
        <f>SUMIF('Monthly Detail'!$4:$4, '2022 Overview'!L$11, 'Monthly Detail'!204:204)</f>
        <v>0</v>
      </c>
      <c r="M30" s="77">
        <f>SUMIF('Monthly Detail'!$4:$4, '2022 Overview'!M$11, 'Monthly Detail'!204:204)</f>
        <v>0</v>
      </c>
      <c r="N30" s="153">
        <f>SUMIF('Monthly Detail'!$4:$4, '2022 Overview'!N$11, 'Monthly Detail'!204:204)</f>
        <v>0</v>
      </c>
    </row>
    <row r="31" spans="2:20" ht="15" thickBot="1" x14ac:dyDescent="0.35">
      <c r="B31" s="78" t="s">
        <v>158</v>
      </c>
      <c r="C31" s="79">
        <f>SUMIF('Monthly Detail'!$4:$4, '2022 Overview'!C$11, 'Monthly Detail'!185:185)</f>
        <v>0</v>
      </c>
      <c r="D31" s="79">
        <f>D30-C30</f>
        <v>0</v>
      </c>
      <c r="E31" s="79">
        <f t="shared" ref="E31:N31" si="7">E30-D30</f>
        <v>0</v>
      </c>
      <c r="F31" s="79">
        <f t="shared" si="7"/>
        <v>0</v>
      </c>
      <c r="G31" s="79">
        <f t="shared" si="7"/>
        <v>0</v>
      </c>
      <c r="H31" s="79">
        <f t="shared" si="7"/>
        <v>0</v>
      </c>
      <c r="I31" s="79">
        <f t="shared" si="7"/>
        <v>0</v>
      </c>
      <c r="J31" s="79">
        <f t="shared" si="7"/>
        <v>0</v>
      </c>
      <c r="K31" s="79">
        <f t="shared" si="7"/>
        <v>0</v>
      </c>
      <c r="L31" s="79">
        <f t="shared" si="7"/>
        <v>0</v>
      </c>
      <c r="M31" s="79">
        <f t="shared" si="7"/>
        <v>0</v>
      </c>
      <c r="N31" s="154">
        <f t="shared" si="7"/>
        <v>0</v>
      </c>
    </row>
  </sheetData>
  <pageMargins left="0.7" right="0.7" top="0.75" bottom="0.75" header="0.3" footer="0.3"/>
  <pageSetup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C1F7F-3B90-4D8D-8E65-DF0E18797B46}">
  <dimension ref="A1"/>
  <sheetViews>
    <sheetView showGridLines="0" zoomScaleNormal="100" workbookViewId="0">
      <selection activeCell="C27" sqref="C27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DG206"/>
  <sheetViews>
    <sheetView tabSelected="1" topLeftCell="B1" zoomScale="70" zoomScaleNormal="70" workbookViewId="0">
      <pane xSplit="2" ySplit="4" topLeftCell="T21" activePane="bottomRight" state="frozen"/>
      <selection pane="topRight"/>
      <selection pane="bottomLeft"/>
      <selection pane="bottomRight" activeCell="T4" sqref="T4"/>
    </sheetView>
  </sheetViews>
  <sheetFormatPr defaultRowHeight="14.4" outlineLevelCol="1" x14ac:dyDescent="0.3"/>
  <cols>
    <col min="1" max="1" width="0" hidden="1" customWidth="1" outlineLevel="1"/>
    <col min="2" max="2" width="36.44140625" bestFit="1" customWidth="1" collapsed="1"/>
    <col min="3" max="3" width="43.44140625" bestFit="1" customWidth="1"/>
    <col min="4" max="12" width="12.88671875" customWidth="1" outlineLevel="1"/>
    <col min="13" max="17" width="13.33203125" customWidth="1" outlineLevel="1"/>
    <col min="18" max="18" width="14" customWidth="1" outlineLevel="1"/>
    <col min="19" max="19" width="14.33203125" customWidth="1" outlineLevel="1"/>
    <col min="20" max="22" width="13.44140625" bestFit="1" customWidth="1"/>
    <col min="23" max="23" width="14.33203125" bestFit="1" customWidth="1"/>
    <col min="24" max="24" width="13.44140625" bestFit="1" customWidth="1"/>
    <col min="25" max="25" width="14.44140625" bestFit="1" customWidth="1"/>
    <col min="26" max="38" width="13.5546875" bestFit="1" customWidth="1"/>
    <col min="39" max="44" width="13.6640625" bestFit="1" customWidth="1"/>
    <col min="45" max="45" width="14.33203125" bestFit="1" customWidth="1"/>
    <col min="46" max="68" width="13.6640625" bestFit="1" customWidth="1"/>
    <col min="69" max="81" width="14.33203125" bestFit="1" customWidth="1"/>
    <col min="82" max="84" width="15.44140625" bestFit="1" customWidth="1"/>
    <col min="85" max="103" width="16.109375" bestFit="1" customWidth="1"/>
    <col min="104" max="105" width="5.109375" bestFit="1" customWidth="1"/>
    <col min="106" max="106" width="8.5546875" bestFit="1" customWidth="1"/>
  </cols>
  <sheetData>
    <row r="1" spans="1:106" ht="15" thickBot="1" x14ac:dyDescent="0.35">
      <c r="A1" s="24"/>
      <c r="B1" s="24"/>
      <c r="C1" s="24"/>
      <c r="D1" s="25"/>
      <c r="E1" s="25"/>
      <c r="F1" s="25"/>
      <c r="G1" s="25"/>
      <c r="H1" s="25"/>
      <c r="I1" s="25"/>
      <c r="J1" s="25"/>
      <c r="K1" s="25"/>
      <c r="L1" s="25"/>
      <c r="M1" s="25"/>
      <c r="N1" s="25">
        <f t="shared" ref="N1:AA1" si="0">YEAR(N4)</f>
        <v>2023</v>
      </c>
      <c r="O1" s="25">
        <f t="shared" si="0"/>
        <v>2023</v>
      </c>
      <c r="P1" s="25">
        <f t="shared" si="0"/>
        <v>2023</v>
      </c>
      <c r="Q1" s="25">
        <f t="shared" si="0"/>
        <v>2023</v>
      </c>
      <c r="R1" s="25">
        <f t="shared" si="0"/>
        <v>2023</v>
      </c>
      <c r="S1" s="25">
        <f t="shared" si="0"/>
        <v>2023</v>
      </c>
      <c r="T1" s="25">
        <f t="shared" si="0"/>
        <v>2024</v>
      </c>
      <c r="U1" s="25">
        <f t="shared" si="0"/>
        <v>2024</v>
      </c>
      <c r="V1" s="25">
        <f t="shared" si="0"/>
        <v>2024</v>
      </c>
      <c r="W1" s="25">
        <f t="shared" si="0"/>
        <v>2024</v>
      </c>
      <c r="X1" s="25">
        <f t="shared" si="0"/>
        <v>2024</v>
      </c>
      <c r="Y1" s="25">
        <f t="shared" ref="Y1" si="1">YEAR(Y4)</f>
        <v>2024</v>
      </c>
      <c r="Z1" s="191">
        <f t="shared" ref="Z1:AA1" si="2">YEAR(Z4)</f>
        <v>2024</v>
      </c>
      <c r="AA1" s="191">
        <f t="shared" si="2"/>
        <v>2024</v>
      </c>
      <c r="AB1" s="25">
        <f t="shared" ref="AB1" si="3">YEAR(AB4)</f>
        <v>2024</v>
      </c>
      <c r="AC1" s="25">
        <f t="shared" ref="AB1:BG1" si="4">YEAR(AC4)</f>
        <v>2024</v>
      </c>
      <c r="AD1" s="25">
        <f t="shared" si="4"/>
        <v>2024</v>
      </c>
      <c r="AE1" s="191">
        <f t="shared" si="4"/>
        <v>2024</v>
      </c>
      <c r="AF1" s="25">
        <f t="shared" si="4"/>
        <v>2025</v>
      </c>
      <c r="AG1" s="25">
        <f t="shared" si="4"/>
        <v>2025</v>
      </c>
      <c r="AH1" s="25">
        <f t="shared" si="4"/>
        <v>2025</v>
      </c>
      <c r="AI1" s="25">
        <f t="shared" si="4"/>
        <v>2025</v>
      </c>
      <c r="AJ1" s="25">
        <f t="shared" si="4"/>
        <v>2025</v>
      </c>
      <c r="AK1" s="25">
        <f t="shared" si="4"/>
        <v>2025</v>
      </c>
      <c r="AL1" s="25">
        <f t="shared" si="4"/>
        <v>2025</v>
      </c>
      <c r="AM1" s="25">
        <f t="shared" si="4"/>
        <v>2025</v>
      </c>
      <c r="AN1" s="25">
        <f t="shared" si="4"/>
        <v>2025</v>
      </c>
      <c r="AO1" s="25">
        <f t="shared" si="4"/>
        <v>2025</v>
      </c>
      <c r="AP1" s="25">
        <f t="shared" si="4"/>
        <v>2025</v>
      </c>
      <c r="AQ1" s="191">
        <f t="shared" si="4"/>
        <v>2025</v>
      </c>
      <c r="AR1" s="25">
        <f t="shared" si="4"/>
        <v>2026</v>
      </c>
      <c r="AS1" s="25">
        <f t="shared" si="4"/>
        <v>2026</v>
      </c>
      <c r="AT1" s="25">
        <f t="shared" si="4"/>
        <v>2026</v>
      </c>
      <c r="AU1" s="25">
        <f t="shared" si="4"/>
        <v>2026</v>
      </c>
      <c r="AV1" s="25">
        <f t="shared" si="4"/>
        <v>2026</v>
      </c>
      <c r="AW1" s="25">
        <f t="shared" si="4"/>
        <v>2026</v>
      </c>
      <c r="AX1" s="25">
        <f t="shared" si="4"/>
        <v>2026</v>
      </c>
      <c r="AY1" s="25">
        <f t="shared" si="4"/>
        <v>2026</v>
      </c>
      <c r="AZ1" s="25">
        <f t="shared" si="4"/>
        <v>2026</v>
      </c>
      <c r="BA1" s="25">
        <f t="shared" si="4"/>
        <v>2026</v>
      </c>
      <c r="BB1" s="25">
        <f t="shared" si="4"/>
        <v>2026</v>
      </c>
      <c r="BC1" s="191">
        <f t="shared" si="4"/>
        <v>2026</v>
      </c>
      <c r="BD1" s="25">
        <f t="shared" si="4"/>
        <v>2027</v>
      </c>
      <c r="BE1" s="25">
        <f t="shared" si="4"/>
        <v>2027</v>
      </c>
      <c r="BF1" s="25">
        <f t="shared" si="4"/>
        <v>2027</v>
      </c>
      <c r="BG1" s="25">
        <f t="shared" si="4"/>
        <v>2027</v>
      </c>
      <c r="BH1" s="25">
        <f t="shared" ref="BH1:CM1" si="5">YEAR(BH4)</f>
        <v>2027</v>
      </c>
      <c r="BI1" s="25">
        <f t="shared" si="5"/>
        <v>2027</v>
      </c>
      <c r="BJ1" s="25">
        <f t="shared" si="5"/>
        <v>2027</v>
      </c>
      <c r="BK1" s="25">
        <f t="shared" si="5"/>
        <v>2027</v>
      </c>
      <c r="BL1" s="25">
        <f t="shared" si="5"/>
        <v>2027</v>
      </c>
      <c r="BM1" s="25">
        <f t="shared" si="5"/>
        <v>2027</v>
      </c>
      <c r="BN1" s="25">
        <f t="shared" si="5"/>
        <v>2027</v>
      </c>
      <c r="BO1" s="191">
        <f t="shared" si="5"/>
        <v>2027</v>
      </c>
      <c r="BP1" s="25">
        <f t="shared" si="5"/>
        <v>2028</v>
      </c>
      <c r="BQ1" s="25">
        <f t="shared" si="5"/>
        <v>2028</v>
      </c>
      <c r="BR1" s="25">
        <f t="shared" si="5"/>
        <v>2028</v>
      </c>
      <c r="BS1" s="25">
        <f t="shared" si="5"/>
        <v>2028</v>
      </c>
      <c r="BT1" s="25">
        <f t="shared" si="5"/>
        <v>2028</v>
      </c>
      <c r="BU1" s="25">
        <f t="shared" si="5"/>
        <v>2028</v>
      </c>
      <c r="BV1" s="25">
        <f t="shared" si="5"/>
        <v>2028</v>
      </c>
      <c r="BW1" s="25">
        <f t="shared" si="5"/>
        <v>2028</v>
      </c>
      <c r="BX1" s="25">
        <f t="shared" si="5"/>
        <v>2028</v>
      </c>
      <c r="BY1" s="25">
        <f t="shared" si="5"/>
        <v>2028</v>
      </c>
      <c r="BZ1" s="25">
        <f t="shared" si="5"/>
        <v>2028</v>
      </c>
      <c r="CA1" s="191">
        <f t="shared" si="5"/>
        <v>2028</v>
      </c>
      <c r="CB1" s="25">
        <f t="shared" si="5"/>
        <v>2029</v>
      </c>
      <c r="CC1" s="25">
        <f t="shared" si="5"/>
        <v>2029</v>
      </c>
      <c r="CD1" s="25">
        <f t="shared" si="5"/>
        <v>2029</v>
      </c>
      <c r="CE1" s="25">
        <f t="shared" si="5"/>
        <v>2029</v>
      </c>
      <c r="CF1" s="25">
        <f t="shared" si="5"/>
        <v>2029</v>
      </c>
      <c r="CG1" s="25">
        <f t="shared" si="5"/>
        <v>2029</v>
      </c>
      <c r="CH1" s="25">
        <f t="shared" si="5"/>
        <v>2029</v>
      </c>
      <c r="CI1" s="25">
        <f t="shared" si="5"/>
        <v>2029</v>
      </c>
      <c r="CJ1" s="25">
        <f t="shared" si="5"/>
        <v>2029</v>
      </c>
      <c r="CK1" s="25">
        <f t="shared" si="5"/>
        <v>2029</v>
      </c>
      <c r="CL1" s="25">
        <f t="shared" si="5"/>
        <v>2029</v>
      </c>
      <c r="CM1" s="191">
        <f t="shared" si="5"/>
        <v>2029</v>
      </c>
      <c r="CN1" s="25">
        <f t="shared" ref="CN1:CY1" si="6">YEAR(CN4)</f>
        <v>2030</v>
      </c>
      <c r="CO1" s="25">
        <f t="shared" si="6"/>
        <v>2030</v>
      </c>
      <c r="CP1" s="25">
        <f t="shared" si="6"/>
        <v>2030</v>
      </c>
      <c r="CQ1" s="25">
        <f t="shared" si="6"/>
        <v>2030</v>
      </c>
      <c r="CR1" s="25">
        <f t="shared" si="6"/>
        <v>2030</v>
      </c>
      <c r="CS1" s="25">
        <f t="shared" si="6"/>
        <v>2030</v>
      </c>
      <c r="CT1" s="25">
        <f t="shared" si="6"/>
        <v>2030</v>
      </c>
      <c r="CU1" s="25">
        <f t="shared" si="6"/>
        <v>2030</v>
      </c>
      <c r="CV1" s="25">
        <f t="shared" si="6"/>
        <v>2030</v>
      </c>
      <c r="CW1" s="25">
        <f t="shared" si="6"/>
        <v>2030</v>
      </c>
      <c r="CX1" s="25">
        <f t="shared" si="6"/>
        <v>2030</v>
      </c>
      <c r="CY1" s="191">
        <f t="shared" si="6"/>
        <v>2030</v>
      </c>
      <c r="CZ1" s="578"/>
      <c r="DA1" s="578"/>
      <c r="DB1" s="578"/>
    </row>
    <row r="2" spans="1:106" ht="15" hidden="1" thickBot="1" x14ac:dyDescent="0.35">
      <c r="A2" s="24"/>
      <c r="B2" s="24"/>
      <c r="C2" s="24"/>
      <c r="D2" s="25"/>
      <c r="E2" s="25"/>
      <c r="F2" s="25"/>
      <c r="G2" s="25"/>
      <c r="H2" s="25"/>
      <c r="I2" s="25"/>
      <c r="J2" s="25"/>
      <c r="K2" s="25"/>
      <c r="L2" s="25"/>
      <c r="M2" s="25"/>
      <c r="N2" s="25" t="s">
        <v>192</v>
      </c>
      <c r="O2" s="25" t="s">
        <v>193</v>
      </c>
      <c r="P2" s="25" t="s">
        <v>191</v>
      </c>
      <c r="Q2" s="25" t="s">
        <v>191</v>
      </c>
      <c r="R2" s="25" t="s">
        <v>193</v>
      </c>
      <c r="S2" s="25" t="s">
        <v>192</v>
      </c>
      <c r="T2" s="25">
        <f>+H2</f>
        <v>0</v>
      </c>
      <c r="U2" s="25">
        <f t="shared" ref="U2:CF2" si="7">+I2</f>
        <v>0</v>
      </c>
      <c r="V2" s="25">
        <f t="shared" si="7"/>
        <v>0</v>
      </c>
      <c r="W2" s="25">
        <f t="shared" si="7"/>
        <v>0</v>
      </c>
      <c r="X2" s="25">
        <f t="shared" si="7"/>
        <v>0</v>
      </c>
      <c r="Y2" s="25">
        <f t="shared" si="7"/>
        <v>0</v>
      </c>
      <c r="Z2" s="191" t="str">
        <f t="shared" si="7"/>
        <v>Trough</v>
      </c>
      <c r="AA2" s="191" t="str">
        <f t="shared" si="7"/>
        <v>Shoulder</v>
      </c>
      <c r="AB2" s="25" t="str">
        <f t="shared" si="7"/>
        <v>Peak</v>
      </c>
      <c r="AC2" s="25" t="str">
        <f t="shared" si="7"/>
        <v>Peak</v>
      </c>
      <c r="AD2" s="25" t="str">
        <f t="shared" si="7"/>
        <v>Shoulder</v>
      </c>
      <c r="AE2" s="191" t="str">
        <f t="shared" si="7"/>
        <v>Trough</v>
      </c>
      <c r="AF2" s="25">
        <f t="shared" si="7"/>
        <v>0</v>
      </c>
      <c r="AG2" s="25">
        <f t="shared" si="7"/>
        <v>0</v>
      </c>
      <c r="AH2" s="25">
        <f t="shared" si="7"/>
        <v>0</v>
      </c>
      <c r="AI2" s="25">
        <f t="shared" si="7"/>
        <v>0</v>
      </c>
      <c r="AJ2" s="25">
        <f t="shared" si="7"/>
        <v>0</v>
      </c>
      <c r="AK2" s="25">
        <f t="shared" si="7"/>
        <v>0</v>
      </c>
      <c r="AL2" s="25" t="str">
        <f t="shared" si="7"/>
        <v>Trough</v>
      </c>
      <c r="AM2" s="25" t="str">
        <f t="shared" si="7"/>
        <v>Shoulder</v>
      </c>
      <c r="AN2" s="25" t="str">
        <f t="shared" si="7"/>
        <v>Peak</v>
      </c>
      <c r="AO2" s="25" t="str">
        <f t="shared" si="7"/>
        <v>Peak</v>
      </c>
      <c r="AP2" s="25" t="str">
        <f t="shared" si="7"/>
        <v>Shoulder</v>
      </c>
      <c r="AQ2" s="191" t="str">
        <f t="shared" si="7"/>
        <v>Trough</v>
      </c>
      <c r="AR2" s="25">
        <f t="shared" si="7"/>
        <v>0</v>
      </c>
      <c r="AS2" s="25">
        <f t="shared" si="7"/>
        <v>0</v>
      </c>
      <c r="AT2" s="25">
        <f t="shared" si="7"/>
        <v>0</v>
      </c>
      <c r="AU2" s="25">
        <f t="shared" si="7"/>
        <v>0</v>
      </c>
      <c r="AV2" s="25">
        <f t="shared" si="7"/>
        <v>0</v>
      </c>
      <c r="AW2" s="25">
        <f t="shared" si="7"/>
        <v>0</v>
      </c>
      <c r="AX2" s="25" t="str">
        <f t="shared" si="7"/>
        <v>Trough</v>
      </c>
      <c r="AY2" s="25" t="str">
        <f t="shared" si="7"/>
        <v>Shoulder</v>
      </c>
      <c r="AZ2" s="25" t="str">
        <f t="shared" si="7"/>
        <v>Peak</v>
      </c>
      <c r="BA2" s="25" t="str">
        <f t="shared" si="7"/>
        <v>Peak</v>
      </c>
      <c r="BB2" s="25" t="str">
        <f t="shared" si="7"/>
        <v>Shoulder</v>
      </c>
      <c r="BC2" s="191" t="str">
        <f t="shared" si="7"/>
        <v>Trough</v>
      </c>
      <c r="BD2" s="25">
        <f t="shared" si="7"/>
        <v>0</v>
      </c>
      <c r="BE2" s="25">
        <f t="shared" si="7"/>
        <v>0</v>
      </c>
      <c r="BF2" s="25">
        <f t="shared" si="7"/>
        <v>0</v>
      </c>
      <c r="BG2" s="25">
        <f t="shared" si="7"/>
        <v>0</v>
      </c>
      <c r="BH2" s="25">
        <f t="shared" si="7"/>
        <v>0</v>
      </c>
      <c r="BI2" s="25">
        <f t="shared" si="7"/>
        <v>0</v>
      </c>
      <c r="BJ2" s="25" t="str">
        <f t="shared" si="7"/>
        <v>Trough</v>
      </c>
      <c r="BK2" s="25" t="str">
        <f t="shared" si="7"/>
        <v>Shoulder</v>
      </c>
      <c r="BL2" s="25" t="str">
        <f t="shared" si="7"/>
        <v>Peak</v>
      </c>
      <c r="BM2" s="25" t="str">
        <f t="shared" si="7"/>
        <v>Peak</v>
      </c>
      <c r="BN2" s="25" t="str">
        <f t="shared" si="7"/>
        <v>Shoulder</v>
      </c>
      <c r="BO2" s="191" t="str">
        <f t="shared" si="7"/>
        <v>Trough</v>
      </c>
      <c r="BP2" s="25">
        <f t="shared" si="7"/>
        <v>0</v>
      </c>
      <c r="BQ2" s="25">
        <f t="shared" si="7"/>
        <v>0</v>
      </c>
      <c r="BR2" s="25">
        <f t="shared" si="7"/>
        <v>0</v>
      </c>
      <c r="BS2" s="25">
        <f t="shared" si="7"/>
        <v>0</v>
      </c>
      <c r="BT2" s="25">
        <f t="shared" si="7"/>
        <v>0</v>
      </c>
      <c r="BU2" s="25">
        <f t="shared" si="7"/>
        <v>0</v>
      </c>
      <c r="BV2" s="25" t="str">
        <f t="shared" si="7"/>
        <v>Trough</v>
      </c>
      <c r="BW2" s="25" t="str">
        <f t="shared" si="7"/>
        <v>Shoulder</v>
      </c>
      <c r="BX2" s="25" t="str">
        <f t="shared" si="7"/>
        <v>Peak</v>
      </c>
      <c r="BY2" s="25" t="str">
        <f t="shared" si="7"/>
        <v>Peak</v>
      </c>
      <c r="BZ2" s="25" t="str">
        <f t="shared" si="7"/>
        <v>Shoulder</v>
      </c>
      <c r="CA2" s="191" t="str">
        <f t="shared" si="7"/>
        <v>Trough</v>
      </c>
      <c r="CB2" s="25">
        <f t="shared" si="7"/>
        <v>0</v>
      </c>
      <c r="CC2" s="25">
        <f t="shared" si="7"/>
        <v>0</v>
      </c>
      <c r="CD2" s="25">
        <f t="shared" si="7"/>
        <v>0</v>
      </c>
      <c r="CE2" s="25">
        <f t="shared" si="7"/>
        <v>0</v>
      </c>
      <c r="CF2" s="25">
        <f t="shared" si="7"/>
        <v>0</v>
      </c>
      <c r="CG2" s="25">
        <f t="shared" ref="CG2:CY2" si="8">+BU2</f>
        <v>0</v>
      </c>
      <c r="CH2" s="25" t="str">
        <f t="shared" si="8"/>
        <v>Trough</v>
      </c>
      <c r="CI2" s="25" t="str">
        <f t="shared" si="8"/>
        <v>Shoulder</v>
      </c>
      <c r="CJ2" s="25" t="str">
        <f t="shared" si="8"/>
        <v>Peak</v>
      </c>
      <c r="CK2" s="25" t="str">
        <f t="shared" si="8"/>
        <v>Peak</v>
      </c>
      <c r="CL2" s="25" t="str">
        <f t="shared" si="8"/>
        <v>Shoulder</v>
      </c>
      <c r="CM2" s="191" t="str">
        <f t="shared" si="8"/>
        <v>Trough</v>
      </c>
      <c r="CN2" s="25">
        <f t="shared" si="8"/>
        <v>0</v>
      </c>
      <c r="CO2" s="25">
        <f t="shared" si="8"/>
        <v>0</v>
      </c>
      <c r="CP2" s="25">
        <f t="shared" si="8"/>
        <v>0</v>
      </c>
      <c r="CQ2" s="25">
        <f t="shared" si="8"/>
        <v>0</v>
      </c>
      <c r="CR2" s="25">
        <f t="shared" si="8"/>
        <v>0</v>
      </c>
      <c r="CS2" s="25">
        <f t="shared" si="8"/>
        <v>0</v>
      </c>
      <c r="CT2" s="25" t="str">
        <f t="shared" si="8"/>
        <v>Trough</v>
      </c>
      <c r="CU2" s="25" t="str">
        <f t="shared" si="8"/>
        <v>Shoulder</v>
      </c>
      <c r="CV2" s="25" t="str">
        <f t="shared" si="8"/>
        <v>Peak</v>
      </c>
      <c r="CW2" s="25" t="str">
        <f t="shared" si="8"/>
        <v>Peak</v>
      </c>
      <c r="CX2" s="25" t="str">
        <f t="shared" si="8"/>
        <v>Shoulder</v>
      </c>
      <c r="CY2" s="191" t="str">
        <f t="shared" si="8"/>
        <v>Trough</v>
      </c>
      <c r="CZ2" s="578"/>
      <c r="DA2" s="578"/>
      <c r="DB2" s="578"/>
    </row>
    <row r="3" spans="1:106" x14ac:dyDescent="0.3">
      <c r="A3" s="24"/>
      <c r="B3" s="24"/>
      <c r="C3" s="584"/>
      <c r="D3" s="503"/>
      <c r="E3" s="503"/>
      <c r="F3" s="503"/>
      <c r="G3" s="503"/>
      <c r="H3" s="503"/>
      <c r="I3" s="503"/>
      <c r="J3" s="503"/>
      <c r="K3" s="503"/>
      <c r="L3" s="503"/>
      <c r="M3" s="503"/>
      <c r="N3" s="503" t="str">
        <f>+"Q3 "&amp;N1</f>
        <v>Q3 2023</v>
      </c>
      <c r="O3" s="503" t="str">
        <f>+"Q3 "&amp;O1</f>
        <v>Q3 2023</v>
      </c>
      <c r="P3" s="503" t="str">
        <f>+"Q3 "&amp;P1</f>
        <v>Q3 2023</v>
      </c>
      <c r="Q3" s="503" t="str">
        <f>+"Q4 "&amp;Q1</f>
        <v>Q4 2023</v>
      </c>
      <c r="R3" s="503" t="str">
        <f>+"Q4 "&amp;R1</f>
        <v>Q4 2023</v>
      </c>
      <c r="S3" s="503" t="str">
        <f>+"Q4 "&amp;S1</f>
        <v>Q4 2023</v>
      </c>
      <c r="T3" s="503" t="str">
        <f>+"Q1 "&amp;T1</f>
        <v>Q1 2024</v>
      </c>
      <c r="U3" s="503" t="str">
        <f>+"Q1 "&amp;U1</f>
        <v>Q1 2024</v>
      </c>
      <c r="V3" s="503" t="str">
        <f>+"Q1 "&amp;V1</f>
        <v>Q1 2024</v>
      </c>
      <c r="W3" s="503" t="str">
        <f>+"Q2 "&amp;W1</f>
        <v>Q2 2024</v>
      </c>
      <c r="X3" s="503" t="str">
        <f>+"Q2 "&amp;X1</f>
        <v>Q2 2024</v>
      </c>
      <c r="Y3" s="503" t="str">
        <f>+"Q2 "&amp;Y1</f>
        <v>Q2 2024</v>
      </c>
      <c r="Z3" s="504" t="str">
        <f>+"Q3 "&amp;Z1</f>
        <v>Q3 2024</v>
      </c>
      <c r="AA3" s="504" t="str">
        <f>+"Q3 "&amp;AA1</f>
        <v>Q3 2024</v>
      </c>
      <c r="AB3" s="503" t="str">
        <f>+"Q3 "&amp;AB1</f>
        <v>Q3 2024</v>
      </c>
      <c r="AC3" s="160" t="str">
        <f>+"Q4 "&amp;AC1</f>
        <v>Q4 2024</v>
      </c>
      <c r="AD3" s="160" t="str">
        <f>+"Q4 "&amp;AD1</f>
        <v>Q4 2024</v>
      </c>
      <c r="AE3" s="192" t="str">
        <f>+"Q4 "&amp;AE1</f>
        <v>Q4 2024</v>
      </c>
      <c r="AF3" s="160" t="str">
        <f>+"Q1 "&amp;AF1</f>
        <v>Q1 2025</v>
      </c>
      <c r="AG3" s="160" t="str">
        <f>+"Q1 "&amp;AG1</f>
        <v>Q1 2025</v>
      </c>
      <c r="AH3" s="160" t="str">
        <f>+"Q1 "&amp;AH1</f>
        <v>Q1 2025</v>
      </c>
      <c r="AI3" s="160" t="str">
        <f>+"Q2 "&amp;AI1</f>
        <v>Q2 2025</v>
      </c>
      <c r="AJ3" s="160" t="str">
        <f>+"Q2 "&amp;AJ1</f>
        <v>Q2 2025</v>
      </c>
      <c r="AK3" s="160" t="str">
        <f>+"Q2 "&amp;AK1</f>
        <v>Q2 2025</v>
      </c>
      <c r="AL3" s="160" t="str">
        <f>+"Q3 "&amp;AL1</f>
        <v>Q3 2025</v>
      </c>
      <c r="AM3" s="160" t="str">
        <f>+"Q3 "&amp;AM1</f>
        <v>Q3 2025</v>
      </c>
      <c r="AN3" s="160" t="str">
        <f>+"Q3 "&amp;AN1</f>
        <v>Q3 2025</v>
      </c>
      <c r="AO3" s="160" t="str">
        <f>+"Q4 "&amp;AO1</f>
        <v>Q4 2025</v>
      </c>
      <c r="AP3" s="160" t="str">
        <f>+"Q4 "&amp;AP1</f>
        <v>Q4 2025</v>
      </c>
      <c r="AQ3" s="192" t="str">
        <f>+"Q4 "&amp;AQ1</f>
        <v>Q4 2025</v>
      </c>
      <c r="AR3" s="160" t="str">
        <f>+"Q1 "&amp;AR1</f>
        <v>Q1 2026</v>
      </c>
      <c r="AS3" s="160" t="str">
        <f>+"Q1 "&amp;AS1</f>
        <v>Q1 2026</v>
      </c>
      <c r="AT3" s="160" t="str">
        <f>+"Q1 "&amp;AT1</f>
        <v>Q1 2026</v>
      </c>
      <c r="AU3" s="160" t="str">
        <f>+"Q2 "&amp;AU1</f>
        <v>Q2 2026</v>
      </c>
      <c r="AV3" s="160" t="str">
        <f>+"Q2 "&amp;AV1</f>
        <v>Q2 2026</v>
      </c>
      <c r="AW3" s="160" t="str">
        <f>+"Q2 "&amp;AW1</f>
        <v>Q2 2026</v>
      </c>
      <c r="AX3" s="160" t="str">
        <f>+"Q3 "&amp;AX1</f>
        <v>Q3 2026</v>
      </c>
      <c r="AY3" s="160" t="str">
        <f>+"Q3 "&amp;AY1</f>
        <v>Q3 2026</v>
      </c>
      <c r="AZ3" s="160" t="str">
        <f>+"Q3 "&amp;AZ1</f>
        <v>Q3 2026</v>
      </c>
      <c r="BA3" s="160" t="str">
        <f>+"Q4 "&amp;BA1</f>
        <v>Q4 2026</v>
      </c>
      <c r="BB3" s="160" t="str">
        <f>+"Q4 "&amp;BB1</f>
        <v>Q4 2026</v>
      </c>
      <c r="BC3" s="192" t="str">
        <f>+"Q4 "&amp;BC1</f>
        <v>Q4 2026</v>
      </c>
      <c r="BD3" s="160" t="str">
        <f>+"Q1 "&amp;BD1</f>
        <v>Q1 2027</v>
      </c>
      <c r="BE3" s="160" t="str">
        <f>+"Q1 "&amp;BE1</f>
        <v>Q1 2027</v>
      </c>
      <c r="BF3" s="160" t="str">
        <f>+"Q1 "&amp;BF1</f>
        <v>Q1 2027</v>
      </c>
      <c r="BG3" s="160" t="str">
        <f>+"Q2 "&amp;BG1</f>
        <v>Q2 2027</v>
      </c>
      <c r="BH3" s="160" t="str">
        <f>+"Q2 "&amp;BH1</f>
        <v>Q2 2027</v>
      </c>
      <c r="BI3" s="160" t="str">
        <f>+"Q2 "&amp;BI1</f>
        <v>Q2 2027</v>
      </c>
      <c r="BJ3" s="160" t="str">
        <f>+"Q3 "&amp;BJ1</f>
        <v>Q3 2027</v>
      </c>
      <c r="BK3" s="160" t="str">
        <f>+"Q3 "&amp;BK1</f>
        <v>Q3 2027</v>
      </c>
      <c r="BL3" s="160" t="str">
        <f>+"Q3 "&amp;BL1</f>
        <v>Q3 2027</v>
      </c>
      <c r="BM3" s="160" t="str">
        <f>+"Q4 "&amp;BM1</f>
        <v>Q4 2027</v>
      </c>
      <c r="BN3" s="160" t="str">
        <f>+"Q4 "&amp;BN1</f>
        <v>Q4 2027</v>
      </c>
      <c r="BO3" s="192" t="str">
        <f>+"Q4 "&amp;BO1</f>
        <v>Q4 2027</v>
      </c>
      <c r="BP3" s="160" t="str">
        <f>+"Q1 "&amp;BP1</f>
        <v>Q1 2028</v>
      </c>
      <c r="BQ3" s="160" t="str">
        <f>+"Q1 "&amp;BQ1</f>
        <v>Q1 2028</v>
      </c>
      <c r="BR3" s="160" t="str">
        <f>+"Q1 "&amp;BR1</f>
        <v>Q1 2028</v>
      </c>
      <c r="BS3" s="160" t="str">
        <f>+"Q2 "&amp;BS1</f>
        <v>Q2 2028</v>
      </c>
      <c r="BT3" s="160" t="str">
        <f>+"Q2 "&amp;BT1</f>
        <v>Q2 2028</v>
      </c>
      <c r="BU3" s="160" t="str">
        <f>+"Q2 "&amp;BU1</f>
        <v>Q2 2028</v>
      </c>
      <c r="BV3" s="160" t="str">
        <f>+"Q3 "&amp;BV1</f>
        <v>Q3 2028</v>
      </c>
      <c r="BW3" s="160" t="str">
        <f>+"Q3 "&amp;BW1</f>
        <v>Q3 2028</v>
      </c>
      <c r="BX3" s="160" t="str">
        <f>+"Q3 "&amp;BX1</f>
        <v>Q3 2028</v>
      </c>
      <c r="BY3" s="160" t="str">
        <f>+"Q4 "&amp;BY1</f>
        <v>Q4 2028</v>
      </c>
      <c r="BZ3" s="160" t="str">
        <f>+"Q4 "&amp;BZ1</f>
        <v>Q4 2028</v>
      </c>
      <c r="CA3" s="192" t="str">
        <f>+"Q4 "&amp;CA1</f>
        <v>Q4 2028</v>
      </c>
      <c r="CB3" s="160" t="str">
        <f>+"Q1 "&amp;CB1</f>
        <v>Q1 2029</v>
      </c>
      <c r="CC3" s="160" t="str">
        <f>+"Q1 "&amp;CC1</f>
        <v>Q1 2029</v>
      </c>
      <c r="CD3" s="160" t="str">
        <f>+"Q1 "&amp;CD1</f>
        <v>Q1 2029</v>
      </c>
      <c r="CE3" s="160" t="str">
        <f>+"Q2 "&amp;CE1</f>
        <v>Q2 2029</v>
      </c>
      <c r="CF3" s="160" t="str">
        <f>+"Q2 "&amp;CF1</f>
        <v>Q2 2029</v>
      </c>
      <c r="CG3" s="160" t="str">
        <f>+"Q2 "&amp;CG1</f>
        <v>Q2 2029</v>
      </c>
      <c r="CH3" s="160" t="str">
        <f>+"Q3 "&amp;CH1</f>
        <v>Q3 2029</v>
      </c>
      <c r="CI3" s="160" t="str">
        <f>+"Q3 "&amp;CI1</f>
        <v>Q3 2029</v>
      </c>
      <c r="CJ3" s="160" t="str">
        <f>+"Q3 "&amp;CJ1</f>
        <v>Q3 2029</v>
      </c>
      <c r="CK3" s="160" t="str">
        <f>+"Q4 "&amp;CK1</f>
        <v>Q4 2029</v>
      </c>
      <c r="CL3" s="160" t="str">
        <f>+"Q4 "&amp;CL1</f>
        <v>Q4 2029</v>
      </c>
      <c r="CM3" s="192" t="str">
        <f>+"Q4 "&amp;CM1</f>
        <v>Q4 2029</v>
      </c>
      <c r="CN3" s="160" t="str">
        <f>+"Q1 "&amp;CN1</f>
        <v>Q1 2030</v>
      </c>
      <c r="CO3" s="160" t="str">
        <f>+"Q1 "&amp;CO1</f>
        <v>Q1 2030</v>
      </c>
      <c r="CP3" s="160" t="str">
        <f>+"Q1 "&amp;CP1</f>
        <v>Q1 2030</v>
      </c>
      <c r="CQ3" s="160" t="str">
        <f>+"Q2 "&amp;CQ1</f>
        <v>Q2 2030</v>
      </c>
      <c r="CR3" s="160" t="str">
        <f>+"Q2 "&amp;CR1</f>
        <v>Q2 2030</v>
      </c>
      <c r="CS3" s="160" t="str">
        <f>+"Q2 "&amp;CS1</f>
        <v>Q2 2030</v>
      </c>
      <c r="CT3" s="160" t="str">
        <f>+"Q3 "&amp;CT1</f>
        <v>Q3 2030</v>
      </c>
      <c r="CU3" s="160" t="str">
        <f>+"Q3 "&amp;CU1</f>
        <v>Q3 2030</v>
      </c>
      <c r="CV3" s="160" t="str">
        <f>+"Q3 "&amp;CV1</f>
        <v>Q3 2030</v>
      </c>
      <c r="CW3" s="160" t="str">
        <f>+"Q4 "&amp;CW1</f>
        <v>Q4 2030</v>
      </c>
      <c r="CX3" s="160" t="str">
        <f>+"Q4 "&amp;CX1</f>
        <v>Q4 2030</v>
      </c>
      <c r="CY3" s="192" t="str">
        <f>+"Q4 "&amp;CY1</f>
        <v>Q4 2030</v>
      </c>
      <c r="CZ3" s="578"/>
      <c r="DA3" s="578"/>
      <c r="DB3" s="578"/>
    </row>
    <row r="4" spans="1:106" ht="15" thickBot="1" x14ac:dyDescent="0.35">
      <c r="A4" s="26"/>
      <c r="B4" s="27"/>
      <c r="C4" s="585"/>
      <c r="D4" s="28"/>
      <c r="E4" s="28"/>
      <c r="F4" s="28"/>
      <c r="G4" s="28"/>
      <c r="H4" s="158"/>
      <c r="I4" s="28"/>
      <c r="J4" s="28"/>
      <c r="K4" s="28"/>
      <c r="L4" s="28"/>
      <c r="M4" s="28"/>
      <c r="N4" s="28">
        <v>45138</v>
      </c>
      <c r="O4" s="28">
        <v>45169</v>
      </c>
      <c r="P4" s="28">
        <v>45199</v>
      </c>
      <c r="Q4" s="28">
        <v>45230</v>
      </c>
      <c r="R4" s="28">
        <v>45260</v>
      </c>
      <c r="S4" s="28">
        <v>45291</v>
      </c>
      <c r="T4" s="28">
        <v>45322</v>
      </c>
      <c r="U4" s="28">
        <f>+EOMONTH(T4, 1)</f>
        <v>45351</v>
      </c>
      <c r="V4" s="28">
        <f t="shared" ref="V4:CG4" si="9">+EOMONTH(U4, 1)</f>
        <v>45382</v>
      </c>
      <c r="W4" s="28">
        <f t="shared" si="9"/>
        <v>45412</v>
      </c>
      <c r="X4" s="28">
        <f t="shared" si="9"/>
        <v>45443</v>
      </c>
      <c r="Y4" s="28">
        <f t="shared" si="9"/>
        <v>45473</v>
      </c>
      <c r="Z4" s="193">
        <f t="shared" si="9"/>
        <v>45504</v>
      </c>
      <c r="AA4" s="193">
        <f t="shared" si="9"/>
        <v>45535</v>
      </c>
      <c r="AB4" s="28">
        <f t="shared" si="9"/>
        <v>45565</v>
      </c>
      <c r="AC4" s="28">
        <f t="shared" si="9"/>
        <v>45596</v>
      </c>
      <c r="AD4" s="28">
        <f t="shared" si="9"/>
        <v>45626</v>
      </c>
      <c r="AE4" s="193">
        <f t="shared" si="9"/>
        <v>45657</v>
      </c>
      <c r="AF4" s="28">
        <f t="shared" si="9"/>
        <v>45688</v>
      </c>
      <c r="AG4" s="28">
        <f t="shared" si="9"/>
        <v>45716</v>
      </c>
      <c r="AH4" s="28">
        <f t="shared" si="9"/>
        <v>45747</v>
      </c>
      <c r="AI4" s="28">
        <f t="shared" si="9"/>
        <v>45777</v>
      </c>
      <c r="AJ4" s="28">
        <f t="shared" si="9"/>
        <v>45808</v>
      </c>
      <c r="AK4" s="28">
        <f t="shared" si="9"/>
        <v>45838</v>
      </c>
      <c r="AL4" s="28">
        <f t="shared" si="9"/>
        <v>45869</v>
      </c>
      <c r="AM4" s="28">
        <f t="shared" si="9"/>
        <v>45900</v>
      </c>
      <c r="AN4" s="28">
        <f t="shared" si="9"/>
        <v>45930</v>
      </c>
      <c r="AO4" s="28">
        <f t="shared" si="9"/>
        <v>45961</v>
      </c>
      <c r="AP4" s="28">
        <f t="shared" si="9"/>
        <v>45991</v>
      </c>
      <c r="AQ4" s="193">
        <f t="shared" si="9"/>
        <v>46022</v>
      </c>
      <c r="AR4" s="28">
        <f t="shared" si="9"/>
        <v>46053</v>
      </c>
      <c r="AS4" s="28">
        <f t="shared" si="9"/>
        <v>46081</v>
      </c>
      <c r="AT4" s="28">
        <f t="shared" si="9"/>
        <v>46112</v>
      </c>
      <c r="AU4" s="28">
        <f t="shared" si="9"/>
        <v>46142</v>
      </c>
      <c r="AV4" s="28">
        <f t="shared" si="9"/>
        <v>46173</v>
      </c>
      <c r="AW4" s="28">
        <f t="shared" si="9"/>
        <v>46203</v>
      </c>
      <c r="AX4" s="28">
        <f t="shared" si="9"/>
        <v>46234</v>
      </c>
      <c r="AY4" s="28">
        <f t="shared" si="9"/>
        <v>46265</v>
      </c>
      <c r="AZ4" s="28">
        <f t="shared" si="9"/>
        <v>46295</v>
      </c>
      <c r="BA4" s="28">
        <f t="shared" si="9"/>
        <v>46326</v>
      </c>
      <c r="BB4" s="28">
        <f t="shared" si="9"/>
        <v>46356</v>
      </c>
      <c r="BC4" s="193">
        <f t="shared" si="9"/>
        <v>46387</v>
      </c>
      <c r="BD4" s="28">
        <f t="shared" si="9"/>
        <v>46418</v>
      </c>
      <c r="BE4" s="28">
        <f t="shared" si="9"/>
        <v>46446</v>
      </c>
      <c r="BF4" s="28">
        <f t="shared" si="9"/>
        <v>46477</v>
      </c>
      <c r="BG4" s="28">
        <f t="shared" si="9"/>
        <v>46507</v>
      </c>
      <c r="BH4" s="28">
        <f t="shared" si="9"/>
        <v>46538</v>
      </c>
      <c r="BI4" s="28">
        <f t="shared" si="9"/>
        <v>46568</v>
      </c>
      <c r="BJ4" s="28">
        <f t="shared" si="9"/>
        <v>46599</v>
      </c>
      <c r="BK4" s="28">
        <f t="shared" si="9"/>
        <v>46630</v>
      </c>
      <c r="BL4" s="28">
        <f t="shared" si="9"/>
        <v>46660</v>
      </c>
      <c r="BM4" s="28">
        <f t="shared" si="9"/>
        <v>46691</v>
      </c>
      <c r="BN4" s="28">
        <f t="shared" si="9"/>
        <v>46721</v>
      </c>
      <c r="BO4" s="193">
        <f t="shared" si="9"/>
        <v>46752</v>
      </c>
      <c r="BP4" s="28">
        <f t="shared" si="9"/>
        <v>46783</v>
      </c>
      <c r="BQ4" s="28">
        <f t="shared" si="9"/>
        <v>46812</v>
      </c>
      <c r="BR4" s="28">
        <f t="shared" si="9"/>
        <v>46843</v>
      </c>
      <c r="BS4" s="28">
        <f t="shared" si="9"/>
        <v>46873</v>
      </c>
      <c r="BT4" s="28">
        <f t="shared" si="9"/>
        <v>46904</v>
      </c>
      <c r="BU4" s="28">
        <f t="shared" si="9"/>
        <v>46934</v>
      </c>
      <c r="BV4" s="28">
        <f t="shared" si="9"/>
        <v>46965</v>
      </c>
      <c r="BW4" s="28">
        <f t="shared" si="9"/>
        <v>46996</v>
      </c>
      <c r="BX4" s="28">
        <f t="shared" si="9"/>
        <v>47026</v>
      </c>
      <c r="BY4" s="28">
        <f t="shared" si="9"/>
        <v>47057</v>
      </c>
      <c r="BZ4" s="28">
        <f t="shared" si="9"/>
        <v>47087</v>
      </c>
      <c r="CA4" s="193">
        <f t="shared" si="9"/>
        <v>47118</v>
      </c>
      <c r="CB4" s="28">
        <f t="shared" si="9"/>
        <v>47149</v>
      </c>
      <c r="CC4" s="28">
        <f t="shared" si="9"/>
        <v>47177</v>
      </c>
      <c r="CD4" s="28">
        <f t="shared" si="9"/>
        <v>47208</v>
      </c>
      <c r="CE4" s="28">
        <f t="shared" si="9"/>
        <v>47238</v>
      </c>
      <c r="CF4" s="28">
        <f t="shared" si="9"/>
        <v>47269</v>
      </c>
      <c r="CG4" s="28">
        <f t="shared" si="9"/>
        <v>47299</v>
      </c>
      <c r="CH4" s="28">
        <f t="shared" ref="CH4:CY4" si="10">+EOMONTH(CG4, 1)</f>
        <v>47330</v>
      </c>
      <c r="CI4" s="28">
        <f t="shared" si="10"/>
        <v>47361</v>
      </c>
      <c r="CJ4" s="28">
        <f t="shared" si="10"/>
        <v>47391</v>
      </c>
      <c r="CK4" s="28">
        <f t="shared" si="10"/>
        <v>47422</v>
      </c>
      <c r="CL4" s="28">
        <f t="shared" si="10"/>
        <v>47452</v>
      </c>
      <c r="CM4" s="193">
        <f t="shared" si="10"/>
        <v>47483</v>
      </c>
      <c r="CN4" s="28">
        <f t="shared" si="10"/>
        <v>47514</v>
      </c>
      <c r="CO4" s="28">
        <f t="shared" si="10"/>
        <v>47542</v>
      </c>
      <c r="CP4" s="28">
        <f t="shared" si="10"/>
        <v>47573</v>
      </c>
      <c r="CQ4" s="28">
        <f t="shared" si="10"/>
        <v>47603</v>
      </c>
      <c r="CR4" s="28">
        <f t="shared" si="10"/>
        <v>47634</v>
      </c>
      <c r="CS4" s="28">
        <f t="shared" si="10"/>
        <v>47664</v>
      </c>
      <c r="CT4" s="28">
        <f t="shared" si="10"/>
        <v>47695</v>
      </c>
      <c r="CU4" s="28">
        <f t="shared" si="10"/>
        <v>47726</v>
      </c>
      <c r="CV4" s="28">
        <f t="shared" si="10"/>
        <v>47756</v>
      </c>
      <c r="CW4" s="28">
        <f t="shared" si="10"/>
        <v>47787</v>
      </c>
      <c r="CX4" s="28">
        <f t="shared" si="10"/>
        <v>47817</v>
      </c>
      <c r="CY4" s="193">
        <f t="shared" si="10"/>
        <v>47848</v>
      </c>
      <c r="CZ4" s="579"/>
      <c r="DA4" s="579"/>
      <c r="DB4" s="579"/>
    </row>
    <row r="5" spans="1:106" x14ac:dyDescent="0.3">
      <c r="B5" s="1" t="s">
        <v>1</v>
      </c>
      <c r="C5" s="586"/>
      <c r="D5" s="1"/>
      <c r="E5" s="2"/>
      <c r="F5" s="2"/>
      <c r="G5" s="2"/>
      <c r="H5" s="2"/>
      <c r="Z5" s="194"/>
      <c r="AA5" s="194"/>
      <c r="AE5" s="194"/>
      <c r="AQ5" s="194"/>
      <c r="BC5" s="194"/>
      <c r="BO5" s="194"/>
      <c r="CA5" s="194"/>
      <c r="CM5" s="194"/>
      <c r="CY5" s="194"/>
    </row>
    <row r="6" spans="1:106" s="580" customFormat="1" x14ac:dyDescent="0.3">
      <c r="A6"/>
      <c r="B6" s="1" t="s">
        <v>410</v>
      </c>
      <c r="C6" s="586"/>
      <c r="D6" s="110"/>
      <c r="E6" s="110"/>
      <c r="F6" s="110"/>
      <c r="G6" s="155"/>
      <c r="H6" s="155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>
        <v>975</v>
      </c>
      <c r="Z6" s="195">
        <v>1275</v>
      </c>
      <c r="AA6" s="195">
        <v>1275</v>
      </c>
      <c r="AB6" s="110"/>
      <c r="AC6" s="108"/>
      <c r="AD6" s="108"/>
      <c r="AE6" s="195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8"/>
      <c r="AQ6" s="195"/>
      <c r="AR6" s="108"/>
      <c r="AS6" s="108"/>
      <c r="AT6" s="108"/>
      <c r="AU6" s="108"/>
      <c r="AV6" s="108"/>
      <c r="AW6" s="108"/>
      <c r="AX6" s="108"/>
      <c r="AY6" s="108"/>
      <c r="AZ6" s="108"/>
      <c r="BA6" s="108"/>
      <c r="BB6" s="108"/>
      <c r="BC6" s="195"/>
      <c r="BD6" s="108"/>
      <c r="BE6" s="108"/>
      <c r="BF6" s="108"/>
      <c r="BG6" s="108"/>
      <c r="BH6" s="108"/>
      <c r="BI6" s="108"/>
      <c r="BJ6" s="108"/>
      <c r="BK6" s="108"/>
      <c r="BL6" s="108"/>
      <c r="BM6" s="108"/>
      <c r="BN6" s="108"/>
      <c r="BO6" s="195"/>
      <c r="BP6" s="108"/>
      <c r="BQ6" s="108"/>
      <c r="BR6" s="108"/>
      <c r="BS6" s="108"/>
      <c r="BT6" s="108"/>
      <c r="BU6" s="108"/>
      <c r="BV6" s="108"/>
      <c r="BW6" s="108"/>
      <c r="BX6" s="108"/>
      <c r="BY6" s="108"/>
      <c r="BZ6" s="108"/>
      <c r="CA6" s="195"/>
      <c r="CB6" s="108"/>
      <c r="CC6" s="108"/>
      <c r="CD6" s="108"/>
      <c r="CE6" s="108"/>
      <c r="CF6" s="108"/>
      <c r="CG6" s="108"/>
      <c r="CH6" s="108"/>
      <c r="CI6" s="108"/>
      <c r="CJ6" s="108"/>
      <c r="CK6" s="108"/>
      <c r="CL6" s="108"/>
      <c r="CM6" s="195"/>
      <c r="CN6" s="108"/>
      <c r="CO6" s="108"/>
      <c r="CP6" s="108"/>
      <c r="CQ6" s="108"/>
      <c r="CR6" s="108"/>
      <c r="CS6" s="108"/>
      <c r="CT6" s="108"/>
      <c r="CU6" s="108"/>
      <c r="CV6" s="108"/>
      <c r="CW6" s="108"/>
      <c r="CX6" s="108"/>
      <c r="CY6" s="195"/>
    </row>
    <row r="7" spans="1:106" s="580" customFormat="1" x14ac:dyDescent="0.3">
      <c r="A7"/>
      <c r="B7" s="1" t="s">
        <v>411</v>
      </c>
      <c r="C7" s="586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>
        <v>0</v>
      </c>
      <c r="O7" s="110">
        <v>0</v>
      </c>
      <c r="P7" s="110">
        <v>0</v>
      </c>
      <c r="Q7" s="110">
        <v>0</v>
      </c>
      <c r="R7" s="110">
        <v>0</v>
      </c>
      <c r="S7" s="110">
        <v>0</v>
      </c>
      <c r="T7" s="110"/>
      <c r="U7" s="110"/>
      <c r="V7" s="110"/>
      <c r="W7" s="472"/>
      <c r="X7" s="472"/>
      <c r="Y7" s="472"/>
      <c r="Z7" s="195">
        <v>-89.5</v>
      </c>
      <c r="AA7" s="195">
        <v>-89.5</v>
      </c>
      <c r="AB7" s="110"/>
      <c r="AC7" s="108"/>
      <c r="AD7" s="108"/>
      <c r="AE7" s="195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95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95"/>
      <c r="BD7" s="108"/>
      <c r="BE7" s="108"/>
      <c r="BF7" s="108"/>
      <c r="BG7" s="108"/>
      <c r="BH7" s="108"/>
      <c r="BI7" s="108"/>
      <c r="BJ7" s="108"/>
      <c r="BK7" s="108"/>
      <c r="BL7" s="108"/>
      <c r="BM7" s="108"/>
      <c r="BN7" s="108"/>
      <c r="BO7" s="195"/>
      <c r="BP7" s="108"/>
      <c r="BQ7" s="108"/>
      <c r="BR7" s="108"/>
      <c r="BS7" s="108"/>
      <c r="BT7" s="108"/>
      <c r="BU7" s="108"/>
      <c r="BV7" s="108"/>
      <c r="BW7" s="108"/>
      <c r="BX7" s="108"/>
      <c r="BY7" s="108"/>
      <c r="BZ7" s="108"/>
      <c r="CA7" s="195"/>
      <c r="CB7" s="108"/>
      <c r="CC7" s="108"/>
      <c r="CD7" s="108"/>
      <c r="CE7" s="108"/>
      <c r="CF7" s="108"/>
      <c r="CG7" s="108"/>
      <c r="CH7" s="108"/>
      <c r="CI7" s="108"/>
      <c r="CJ7" s="108"/>
      <c r="CK7" s="108"/>
      <c r="CL7" s="108"/>
      <c r="CM7" s="195"/>
      <c r="CN7" s="108"/>
      <c r="CO7" s="108"/>
      <c r="CP7" s="108"/>
      <c r="CQ7" s="108"/>
      <c r="CR7" s="108"/>
      <c r="CS7" s="108"/>
      <c r="CT7" s="108"/>
      <c r="CU7" s="108"/>
      <c r="CV7" s="108"/>
      <c r="CW7" s="108"/>
      <c r="CX7" s="108"/>
      <c r="CY7" s="195"/>
    </row>
    <row r="8" spans="1:106" s="580" customFormat="1" x14ac:dyDescent="0.3">
      <c r="A8"/>
      <c r="B8" s="1" t="s">
        <v>412</v>
      </c>
      <c r="C8" s="586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>
        <v>0</v>
      </c>
      <c r="O8" s="110">
        <v>0</v>
      </c>
      <c r="P8" s="110">
        <v>0</v>
      </c>
      <c r="Q8" s="110">
        <v>0</v>
      </c>
      <c r="R8" s="110">
        <v>0</v>
      </c>
      <c r="S8" s="110">
        <v>0</v>
      </c>
      <c r="T8" s="110"/>
      <c r="U8" s="110"/>
      <c r="V8" s="110"/>
      <c r="W8" s="110">
        <v>190</v>
      </c>
      <c r="X8" s="110">
        <v>90</v>
      </c>
      <c r="Y8" s="110">
        <v>475</v>
      </c>
      <c r="Z8" s="195">
        <v>722.5</v>
      </c>
      <c r="AA8" s="195">
        <v>722.5</v>
      </c>
      <c r="AB8" s="110"/>
      <c r="AC8" s="108"/>
      <c r="AD8" s="108"/>
      <c r="AE8" s="195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95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95"/>
      <c r="BD8" s="108"/>
      <c r="BE8" s="108"/>
      <c r="BF8" s="108"/>
      <c r="BG8" s="108"/>
      <c r="BH8" s="108"/>
      <c r="BI8" s="108"/>
      <c r="BJ8" s="108"/>
      <c r="BK8" s="108"/>
      <c r="BL8" s="108"/>
      <c r="BM8" s="108"/>
      <c r="BN8" s="108"/>
      <c r="BO8" s="195"/>
      <c r="BP8" s="108"/>
      <c r="BQ8" s="108"/>
      <c r="BR8" s="108"/>
      <c r="BS8" s="108"/>
      <c r="BT8" s="108"/>
      <c r="BU8" s="108"/>
      <c r="BV8" s="108"/>
      <c r="BW8" s="108"/>
      <c r="BX8" s="108"/>
      <c r="BY8" s="108"/>
      <c r="BZ8" s="108"/>
      <c r="CA8" s="195"/>
      <c r="CB8" s="108"/>
      <c r="CC8" s="108"/>
      <c r="CD8" s="108"/>
      <c r="CE8" s="108"/>
      <c r="CF8" s="108"/>
      <c r="CG8" s="108"/>
      <c r="CH8" s="108"/>
      <c r="CI8" s="108"/>
      <c r="CJ8" s="108"/>
      <c r="CK8" s="108"/>
      <c r="CL8" s="108"/>
      <c r="CM8" s="195"/>
      <c r="CN8" s="108"/>
      <c r="CO8" s="108"/>
      <c r="CP8" s="108"/>
      <c r="CQ8" s="108"/>
      <c r="CR8" s="108"/>
      <c r="CS8" s="108"/>
      <c r="CT8" s="108"/>
      <c r="CU8" s="108"/>
      <c r="CV8" s="108"/>
      <c r="CW8" s="108"/>
      <c r="CX8" s="108"/>
      <c r="CY8" s="195"/>
    </row>
    <row r="9" spans="1:106" s="580" customFormat="1" x14ac:dyDescent="0.3">
      <c r="A9"/>
      <c r="B9" s="1" t="s">
        <v>413</v>
      </c>
      <c r="C9" s="586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95"/>
      <c r="AA9" s="195"/>
      <c r="AB9" s="110"/>
      <c r="AC9" s="108"/>
      <c r="AD9" s="108"/>
      <c r="AE9" s="195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95"/>
      <c r="AR9" s="108"/>
      <c r="AS9" s="108"/>
      <c r="AT9" s="108"/>
      <c r="AU9" s="108"/>
      <c r="AV9" s="108"/>
      <c r="AW9" s="108"/>
      <c r="AX9" s="108"/>
      <c r="AY9" s="108"/>
      <c r="AZ9" s="108"/>
      <c r="BA9" s="108"/>
      <c r="BB9" s="108"/>
      <c r="BC9" s="195"/>
      <c r="BD9" s="108"/>
      <c r="BE9" s="108"/>
      <c r="BF9" s="108"/>
      <c r="BG9" s="108"/>
      <c r="BH9" s="108"/>
      <c r="BI9" s="108"/>
      <c r="BJ9" s="108"/>
      <c r="BK9" s="108"/>
      <c r="BL9" s="108"/>
      <c r="BM9" s="108"/>
      <c r="BN9" s="108"/>
      <c r="BO9" s="195"/>
      <c r="BP9" s="108"/>
      <c r="BQ9" s="108"/>
      <c r="BR9" s="108"/>
      <c r="BS9" s="108"/>
      <c r="BT9" s="108"/>
      <c r="BU9" s="108"/>
      <c r="BV9" s="108"/>
      <c r="BW9" s="108"/>
      <c r="BX9" s="108"/>
      <c r="BY9" s="108"/>
      <c r="BZ9" s="108"/>
      <c r="CA9" s="195"/>
      <c r="CB9" s="108"/>
      <c r="CC9" s="108"/>
      <c r="CD9" s="108"/>
      <c r="CE9" s="108"/>
      <c r="CF9" s="108"/>
      <c r="CG9" s="108"/>
      <c r="CH9" s="108"/>
      <c r="CI9" s="108"/>
      <c r="CJ9" s="108"/>
      <c r="CK9" s="108"/>
      <c r="CL9" s="108"/>
      <c r="CM9" s="195"/>
      <c r="CN9" s="108"/>
      <c r="CO9" s="108"/>
      <c r="CP9" s="108"/>
      <c r="CQ9" s="108"/>
      <c r="CR9" s="108"/>
      <c r="CS9" s="108"/>
      <c r="CT9" s="108"/>
      <c r="CU9" s="108"/>
      <c r="CV9" s="108"/>
      <c r="CW9" s="108"/>
      <c r="CX9" s="108"/>
      <c r="CY9" s="195"/>
    </row>
    <row r="10" spans="1:106" s="580" customFormat="1" x14ac:dyDescent="0.3">
      <c r="A10"/>
      <c r="B10" s="1" t="s">
        <v>414</v>
      </c>
      <c r="C10" s="586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>
        <v>0</v>
      </c>
      <c r="O10" s="110">
        <v>0</v>
      </c>
      <c r="P10" s="110">
        <v>0</v>
      </c>
      <c r="Q10" s="110">
        <v>0</v>
      </c>
      <c r="R10" s="110">
        <v>0</v>
      </c>
      <c r="S10" s="110">
        <v>0</v>
      </c>
      <c r="T10" s="110"/>
      <c r="U10" s="110"/>
      <c r="V10" s="110"/>
      <c r="W10" s="110"/>
      <c r="X10" s="110">
        <v>323</v>
      </c>
      <c r="Y10" s="110">
        <v>697</v>
      </c>
      <c r="Z10" s="195">
        <v>1226.5</v>
      </c>
      <c r="AA10" s="195">
        <v>1226.5</v>
      </c>
      <c r="AB10" s="110"/>
      <c r="AC10" s="108"/>
      <c r="AD10" s="108"/>
      <c r="AE10" s="195"/>
      <c r="AF10" s="108"/>
      <c r="AG10" s="108"/>
      <c r="AH10" s="108"/>
      <c r="AI10" s="108"/>
      <c r="AJ10" s="108"/>
      <c r="AK10" s="108"/>
      <c r="AL10" s="108"/>
      <c r="AM10" s="108"/>
      <c r="AN10" s="108"/>
      <c r="AO10" s="108"/>
      <c r="AP10" s="108"/>
      <c r="AQ10" s="195"/>
      <c r="AR10" s="108"/>
      <c r="AS10" s="108"/>
      <c r="AT10" s="108"/>
      <c r="AU10" s="108"/>
      <c r="AV10" s="108"/>
      <c r="AW10" s="108"/>
      <c r="AX10" s="108"/>
      <c r="AY10" s="108"/>
      <c r="AZ10" s="108"/>
      <c r="BA10" s="108"/>
      <c r="BB10" s="108"/>
      <c r="BC10" s="195"/>
      <c r="BD10" s="108"/>
      <c r="BE10" s="108"/>
      <c r="BF10" s="108"/>
      <c r="BG10" s="108"/>
      <c r="BH10" s="108"/>
      <c r="BI10" s="108"/>
      <c r="BJ10" s="108"/>
      <c r="BK10" s="108"/>
      <c r="BL10" s="108"/>
      <c r="BM10" s="108"/>
      <c r="BN10" s="108"/>
      <c r="BO10" s="195"/>
      <c r="BP10" s="108"/>
      <c r="BQ10" s="108"/>
      <c r="BR10" s="108"/>
      <c r="BS10" s="108"/>
      <c r="BT10" s="108"/>
      <c r="BU10" s="108"/>
      <c r="BV10" s="108"/>
      <c r="BW10" s="108"/>
      <c r="BX10" s="108"/>
      <c r="BY10" s="108"/>
      <c r="BZ10" s="108"/>
      <c r="CA10" s="195"/>
      <c r="CB10" s="108"/>
      <c r="CC10" s="108"/>
      <c r="CD10" s="108"/>
      <c r="CE10" s="108"/>
      <c r="CF10" s="108"/>
      <c r="CG10" s="108"/>
      <c r="CH10" s="108"/>
      <c r="CI10" s="108"/>
      <c r="CJ10" s="108"/>
      <c r="CK10" s="108"/>
      <c r="CL10" s="108"/>
      <c r="CM10" s="195"/>
      <c r="CN10" s="108"/>
      <c r="CO10" s="108"/>
      <c r="CP10" s="108"/>
      <c r="CQ10" s="108"/>
      <c r="CR10" s="108"/>
      <c r="CS10" s="108"/>
      <c r="CT10" s="108"/>
      <c r="CU10" s="108"/>
      <c r="CV10" s="108"/>
      <c r="CW10" s="108"/>
      <c r="CX10" s="108"/>
      <c r="CY10" s="195"/>
    </row>
    <row r="11" spans="1:106" s="580" customFormat="1" x14ac:dyDescent="0.3">
      <c r="A11"/>
      <c r="B11" s="1" t="s">
        <v>415</v>
      </c>
      <c r="C11" s="586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>
        <v>131.25</v>
      </c>
      <c r="X11" s="110"/>
      <c r="Y11" s="110">
        <v>150</v>
      </c>
      <c r="Z11" s="195">
        <v>2070.7199999999998</v>
      </c>
      <c r="AA11" s="195">
        <v>2070.7199999999998</v>
      </c>
      <c r="AB11" s="110"/>
      <c r="AC11" s="108"/>
      <c r="AD11" s="108"/>
      <c r="AE11" s="195"/>
      <c r="AF11" s="108"/>
      <c r="AG11" s="108"/>
      <c r="AH11" s="108"/>
      <c r="AI11" s="108"/>
      <c r="AJ11" s="108"/>
      <c r="AK11" s="108"/>
      <c r="AL11" s="108"/>
      <c r="AM11" s="108"/>
      <c r="AN11" s="108"/>
      <c r="AO11" s="108"/>
      <c r="AP11" s="108"/>
      <c r="AQ11" s="195"/>
      <c r="AR11" s="108"/>
      <c r="AS11" s="108"/>
      <c r="AT11" s="108"/>
      <c r="AU11" s="108"/>
      <c r="AV11" s="108"/>
      <c r="AW11" s="108"/>
      <c r="AX11" s="108"/>
      <c r="AY11" s="108"/>
      <c r="AZ11" s="108"/>
      <c r="BA11" s="108"/>
      <c r="BB11" s="108"/>
      <c r="BC11" s="195"/>
      <c r="BD11" s="108"/>
      <c r="BE11" s="108"/>
      <c r="BF11" s="108"/>
      <c r="BG11" s="108"/>
      <c r="BH11" s="108"/>
      <c r="BI11" s="108"/>
      <c r="BJ11" s="108"/>
      <c r="BK11" s="108"/>
      <c r="BL11" s="108"/>
      <c r="BM11" s="108"/>
      <c r="BN11" s="108"/>
      <c r="BO11" s="195"/>
      <c r="BP11" s="108"/>
      <c r="BQ11" s="108"/>
      <c r="BR11" s="108"/>
      <c r="BS11" s="108"/>
      <c r="BT11" s="108"/>
      <c r="BU11" s="108"/>
      <c r="BV11" s="108"/>
      <c r="BW11" s="108"/>
      <c r="BX11" s="108"/>
      <c r="BY11" s="108"/>
      <c r="BZ11" s="108"/>
      <c r="CA11" s="195"/>
      <c r="CB11" s="108"/>
      <c r="CC11" s="108"/>
      <c r="CD11" s="108"/>
      <c r="CE11" s="108"/>
      <c r="CF11" s="108"/>
      <c r="CG11" s="108"/>
      <c r="CH11" s="108"/>
      <c r="CI11" s="108"/>
      <c r="CJ11" s="108"/>
      <c r="CK11" s="108"/>
      <c r="CL11" s="108"/>
      <c r="CM11" s="195"/>
      <c r="CN11" s="108"/>
      <c r="CO11" s="108"/>
      <c r="CP11" s="108"/>
      <c r="CQ11" s="108"/>
      <c r="CR11" s="108"/>
      <c r="CS11" s="108"/>
      <c r="CT11" s="108"/>
      <c r="CU11" s="108"/>
      <c r="CV11" s="108"/>
      <c r="CW11" s="108"/>
      <c r="CX11" s="108"/>
      <c r="CY11" s="195"/>
    </row>
    <row r="12" spans="1:106" s="580" customFormat="1" x14ac:dyDescent="0.3">
      <c r="A12"/>
      <c r="B12" s="1" t="s">
        <v>416</v>
      </c>
      <c r="C12" s="586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>
        <v>108</v>
      </c>
      <c r="Y12" s="110"/>
      <c r="Z12" s="195">
        <v>30</v>
      </c>
      <c r="AA12" s="195">
        <v>30</v>
      </c>
      <c r="AB12" s="110"/>
      <c r="AC12" s="108"/>
      <c r="AD12" s="108"/>
      <c r="AE12" s="195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95"/>
      <c r="AR12" s="108"/>
      <c r="AS12" s="108"/>
      <c r="AT12" s="108"/>
      <c r="AU12" s="108"/>
      <c r="AV12" s="108"/>
      <c r="AW12" s="108"/>
      <c r="AX12" s="108"/>
      <c r="AY12" s="108"/>
      <c r="AZ12" s="108"/>
      <c r="BA12" s="108"/>
      <c r="BB12" s="108"/>
      <c r="BC12" s="195"/>
      <c r="BD12" s="108"/>
      <c r="BE12" s="108"/>
      <c r="BF12" s="108"/>
      <c r="BG12" s="108"/>
      <c r="BH12" s="108"/>
      <c r="BI12" s="108"/>
      <c r="BJ12" s="108"/>
      <c r="BK12" s="108"/>
      <c r="BL12" s="108"/>
      <c r="BM12" s="108"/>
      <c r="BN12" s="108"/>
      <c r="BO12" s="195"/>
      <c r="BP12" s="108"/>
      <c r="BQ12" s="108"/>
      <c r="BR12" s="108"/>
      <c r="BS12" s="108"/>
      <c r="BT12" s="108"/>
      <c r="BU12" s="108"/>
      <c r="BV12" s="108"/>
      <c r="BW12" s="108"/>
      <c r="BX12" s="108"/>
      <c r="BY12" s="108"/>
      <c r="BZ12" s="108"/>
      <c r="CA12" s="195"/>
      <c r="CB12" s="108"/>
      <c r="CC12" s="108"/>
      <c r="CD12" s="108"/>
      <c r="CE12" s="108"/>
      <c r="CF12" s="108"/>
      <c r="CG12" s="108"/>
      <c r="CH12" s="108"/>
      <c r="CI12" s="108"/>
      <c r="CJ12" s="108"/>
      <c r="CK12" s="108"/>
      <c r="CL12" s="108"/>
      <c r="CM12" s="195"/>
      <c r="CN12" s="108"/>
      <c r="CO12" s="108"/>
      <c r="CP12" s="108"/>
      <c r="CQ12" s="108"/>
      <c r="CR12" s="108"/>
      <c r="CS12" s="108"/>
      <c r="CT12" s="108"/>
      <c r="CU12" s="108"/>
      <c r="CV12" s="108"/>
      <c r="CW12" s="108"/>
      <c r="CX12" s="108"/>
      <c r="CY12" s="195"/>
    </row>
    <row r="13" spans="1:106" x14ac:dyDescent="0.3">
      <c r="A13" s="3"/>
      <c r="B13" s="4" t="s">
        <v>417</v>
      </c>
      <c r="C13" s="587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>
        <f>SUM(T10:T12)</f>
        <v>0</v>
      </c>
      <c r="U13" s="48">
        <f t="shared" ref="U13:CF13" si="11">SUM(U10:U12)</f>
        <v>0</v>
      </c>
      <c r="V13" s="48">
        <f t="shared" si="11"/>
        <v>0</v>
      </c>
      <c r="W13" s="48">
        <f t="shared" si="11"/>
        <v>131.25</v>
      </c>
      <c r="X13" s="48">
        <f t="shared" si="11"/>
        <v>431</v>
      </c>
      <c r="Y13" s="48">
        <f t="shared" si="11"/>
        <v>847</v>
      </c>
      <c r="Z13" s="298">
        <f t="shared" si="11"/>
        <v>3327.22</v>
      </c>
      <c r="AA13" s="298">
        <f t="shared" ref="AA13" si="12">SUM(AA10:AA12)</f>
        <v>3327.22</v>
      </c>
      <c r="AB13" s="58">
        <f t="shared" ref="AB13" si="13">SUM(AB10:AB12)</f>
        <v>0</v>
      </c>
      <c r="AC13" s="58">
        <f t="shared" si="11"/>
        <v>0</v>
      </c>
      <c r="AD13" s="58">
        <f t="shared" si="11"/>
        <v>0</v>
      </c>
      <c r="AE13" s="298">
        <f t="shared" si="11"/>
        <v>0</v>
      </c>
      <c r="AF13" s="58">
        <f t="shared" si="11"/>
        <v>0</v>
      </c>
      <c r="AG13" s="58">
        <f t="shared" si="11"/>
        <v>0</v>
      </c>
      <c r="AH13" s="58">
        <f t="shared" si="11"/>
        <v>0</v>
      </c>
      <c r="AI13" s="58">
        <f t="shared" si="11"/>
        <v>0</v>
      </c>
      <c r="AJ13" s="58">
        <f t="shared" si="11"/>
        <v>0</v>
      </c>
      <c r="AK13" s="58">
        <f t="shared" si="11"/>
        <v>0</v>
      </c>
      <c r="AL13" s="58">
        <f t="shared" si="11"/>
        <v>0</v>
      </c>
      <c r="AM13" s="58">
        <f t="shared" si="11"/>
        <v>0</v>
      </c>
      <c r="AN13" s="58">
        <f t="shared" si="11"/>
        <v>0</v>
      </c>
      <c r="AO13" s="58">
        <f t="shared" si="11"/>
        <v>0</v>
      </c>
      <c r="AP13" s="58">
        <f t="shared" si="11"/>
        <v>0</v>
      </c>
      <c r="AQ13" s="298">
        <f t="shared" si="11"/>
        <v>0</v>
      </c>
      <c r="AR13" s="58">
        <f t="shared" si="11"/>
        <v>0</v>
      </c>
      <c r="AS13" s="58">
        <f t="shared" si="11"/>
        <v>0</v>
      </c>
      <c r="AT13" s="58">
        <f t="shared" si="11"/>
        <v>0</v>
      </c>
      <c r="AU13" s="58">
        <f t="shared" si="11"/>
        <v>0</v>
      </c>
      <c r="AV13" s="58">
        <f t="shared" si="11"/>
        <v>0</v>
      </c>
      <c r="AW13" s="58">
        <f t="shared" si="11"/>
        <v>0</v>
      </c>
      <c r="AX13" s="58">
        <f t="shared" si="11"/>
        <v>0</v>
      </c>
      <c r="AY13" s="58">
        <f t="shared" si="11"/>
        <v>0</v>
      </c>
      <c r="AZ13" s="58">
        <f t="shared" si="11"/>
        <v>0</v>
      </c>
      <c r="BA13" s="58">
        <f t="shared" si="11"/>
        <v>0</v>
      </c>
      <c r="BB13" s="58">
        <f t="shared" si="11"/>
        <v>0</v>
      </c>
      <c r="BC13" s="298">
        <f t="shared" si="11"/>
        <v>0</v>
      </c>
      <c r="BD13" s="58">
        <f t="shared" si="11"/>
        <v>0</v>
      </c>
      <c r="BE13" s="58">
        <f t="shared" si="11"/>
        <v>0</v>
      </c>
      <c r="BF13" s="58">
        <f t="shared" si="11"/>
        <v>0</v>
      </c>
      <c r="BG13" s="58">
        <f t="shared" si="11"/>
        <v>0</v>
      </c>
      <c r="BH13" s="58">
        <f t="shared" si="11"/>
        <v>0</v>
      </c>
      <c r="BI13" s="58">
        <f t="shared" si="11"/>
        <v>0</v>
      </c>
      <c r="BJ13" s="58">
        <f t="shared" si="11"/>
        <v>0</v>
      </c>
      <c r="BK13" s="58">
        <f t="shared" si="11"/>
        <v>0</v>
      </c>
      <c r="BL13" s="58">
        <f t="shared" si="11"/>
        <v>0</v>
      </c>
      <c r="BM13" s="58">
        <f t="shared" si="11"/>
        <v>0</v>
      </c>
      <c r="BN13" s="58">
        <f t="shared" si="11"/>
        <v>0</v>
      </c>
      <c r="BO13" s="298">
        <f t="shared" si="11"/>
        <v>0</v>
      </c>
      <c r="BP13" s="58">
        <f t="shared" si="11"/>
        <v>0</v>
      </c>
      <c r="BQ13" s="58">
        <f t="shared" si="11"/>
        <v>0</v>
      </c>
      <c r="BR13" s="58">
        <f t="shared" si="11"/>
        <v>0</v>
      </c>
      <c r="BS13" s="58">
        <f t="shared" si="11"/>
        <v>0</v>
      </c>
      <c r="BT13" s="58">
        <f t="shared" si="11"/>
        <v>0</v>
      </c>
      <c r="BU13" s="58">
        <f t="shared" si="11"/>
        <v>0</v>
      </c>
      <c r="BV13" s="58">
        <f t="shared" si="11"/>
        <v>0</v>
      </c>
      <c r="BW13" s="58">
        <f t="shared" si="11"/>
        <v>0</v>
      </c>
      <c r="BX13" s="58">
        <f t="shared" si="11"/>
        <v>0</v>
      </c>
      <c r="BY13" s="58">
        <f t="shared" si="11"/>
        <v>0</v>
      </c>
      <c r="BZ13" s="58">
        <f t="shared" si="11"/>
        <v>0</v>
      </c>
      <c r="CA13" s="298">
        <f t="shared" si="11"/>
        <v>0</v>
      </c>
      <c r="CB13" s="58">
        <f t="shared" si="11"/>
        <v>0</v>
      </c>
      <c r="CC13" s="58">
        <f t="shared" si="11"/>
        <v>0</v>
      </c>
      <c r="CD13" s="58">
        <f t="shared" si="11"/>
        <v>0</v>
      </c>
      <c r="CE13" s="58">
        <f t="shared" si="11"/>
        <v>0</v>
      </c>
      <c r="CF13" s="58">
        <f t="shared" si="11"/>
        <v>0</v>
      </c>
      <c r="CG13" s="58">
        <f t="shared" ref="CG13:CY13" si="14">SUM(CG10:CG12)</f>
        <v>0</v>
      </c>
      <c r="CH13" s="58">
        <f t="shared" si="14"/>
        <v>0</v>
      </c>
      <c r="CI13" s="58">
        <f t="shared" si="14"/>
        <v>0</v>
      </c>
      <c r="CJ13" s="58">
        <f t="shared" si="14"/>
        <v>0</v>
      </c>
      <c r="CK13" s="58">
        <f t="shared" si="14"/>
        <v>0</v>
      </c>
      <c r="CL13" s="58">
        <f t="shared" si="14"/>
        <v>0</v>
      </c>
      <c r="CM13" s="298">
        <f t="shared" si="14"/>
        <v>0</v>
      </c>
      <c r="CN13" s="58">
        <f t="shared" si="14"/>
        <v>0</v>
      </c>
      <c r="CO13" s="58">
        <f t="shared" si="14"/>
        <v>0</v>
      </c>
      <c r="CP13" s="58">
        <f t="shared" si="14"/>
        <v>0</v>
      </c>
      <c r="CQ13" s="58">
        <f t="shared" si="14"/>
        <v>0</v>
      </c>
      <c r="CR13" s="58">
        <f t="shared" si="14"/>
        <v>0</v>
      </c>
      <c r="CS13" s="58">
        <f t="shared" si="14"/>
        <v>0</v>
      </c>
      <c r="CT13" s="58">
        <f t="shared" si="14"/>
        <v>0</v>
      </c>
      <c r="CU13" s="58">
        <f t="shared" si="14"/>
        <v>0</v>
      </c>
      <c r="CV13" s="58">
        <f t="shared" si="14"/>
        <v>0</v>
      </c>
      <c r="CW13" s="58">
        <f t="shared" si="14"/>
        <v>0</v>
      </c>
      <c r="CX13" s="58">
        <f t="shared" si="14"/>
        <v>0</v>
      </c>
      <c r="CY13" s="298">
        <f t="shared" si="14"/>
        <v>0</v>
      </c>
    </row>
    <row r="14" spans="1:106" s="580" customFormat="1" x14ac:dyDescent="0.3">
      <c r="A14"/>
      <c r="B14" s="1" t="s">
        <v>418</v>
      </c>
      <c r="C14" s="586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95"/>
      <c r="AA14" s="195"/>
      <c r="AB14" s="110"/>
      <c r="AC14" s="108"/>
      <c r="AD14" s="108"/>
      <c r="AE14" s="195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95"/>
      <c r="AR14" s="108"/>
      <c r="AS14" s="108"/>
      <c r="AT14" s="108"/>
      <c r="AU14" s="108"/>
      <c r="AV14" s="108"/>
      <c r="AW14" s="108"/>
      <c r="AX14" s="108"/>
      <c r="AY14" s="108"/>
      <c r="AZ14" s="108"/>
      <c r="BA14" s="108"/>
      <c r="BB14" s="108"/>
      <c r="BC14" s="195"/>
      <c r="BD14" s="108"/>
      <c r="BE14" s="108"/>
      <c r="BF14" s="108"/>
      <c r="BG14" s="108"/>
      <c r="BH14" s="108"/>
      <c r="BI14" s="108"/>
      <c r="BJ14" s="108"/>
      <c r="BK14" s="108"/>
      <c r="BL14" s="108"/>
      <c r="BM14" s="108"/>
      <c r="BN14" s="108"/>
      <c r="BO14" s="195"/>
      <c r="BP14" s="108"/>
      <c r="BQ14" s="108"/>
      <c r="BR14" s="108"/>
      <c r="BS14" s="108"/>
      <c r="BT14" s="108"/>
      <c r="BU14" s="108"/>
      <c r="BV14" s="108"/>
      <c r="BW14" s="108"/>
      <c r="BX14" s="108"/>
      <c r="BY14" s="108"/>
      <c r="BZ14" s="108"/>
      <c r="CA14" s="195"/>
      <c r="CB14" s="108"/>
      <c r="CC14" s="108"/>
      <c r="CD14" s="108"/>
      <c r="CE14" s="108"/>
      <c r="CF14" s="108"/>
      <c r="CG14" s="108"/>
      <c r="CH14" s="108"/>
      <c r="CI14" s="108"/>
      <c r="CJ14" s="108"/>
      <c r="CK14" s="108"/>
      <c r="CL14" s="108"/>
      <c r="CM14" s="195"/>
      <c r="CN14" s="108"/>
      <c r="CO14" s="108"/>
      <c r="CP14" s="108"/>
      <c r="CQ14" s="108"/>
      <c r="CR14" s="108"/>
      <c r="CS14" s="108"/>
      <c r="CT14" s="108"/>
      <c r="CU14" s="108"/>
      <c r="CV14" s="108"/>
      <c r="CW14" s="108"/>
      <c r="CX14" s="108"/>
      <c r="CY14" s="195"/>
    </row>
    <row r="15" spans="1:106" s="580" customFormat="1" x14ac:dyDescent="0.3">
      <c r="A15"/>
      <c r="B15" s="1" t="s">
        <v>419</v>
      </c>
      <c r="C15" s="586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95">
        <v>250</v>
      </c>
      <c r="AA15" s="195">
        <v>250</v>
      </c>
      <c r="AB15" s="110"/>
      <c r="AC15" s="108"/>
      <c r="AD15" s="108"/>
      <c r="AE15" s="195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95"/>
      <c r="AR15" s="108"/>
      <c r="AS15" s="108"/>
      <c r="AT15" s="108"/>
      <c r="AU15" s="108"/>
      <c r="AV15" s="108"/>
      <c r="AW15" s="108"/>
      <c r="AX15" s="108"/>
      <c r="AY15" s="108"/>
      <c r="AZ15" s="108"/>
      <c r="BA15" s="108"/>
      <c r="BB15" s="108"/>
      <c r="BC15" s="195"/>
      <c r="BD15" s="108"/>
      <c r="BE15" s="108"/>
      <c r="BF15" s="108"/>
      <c r="BG15" s="108"/>
      <c r="BH15" s="108"/>
      <c r="BI15" s="108"/>
      <c r="BJ15" s="108"/>
      <c r="BK15" s="108"/>
      <c r="BL15" s="108"/>
      <c r="BM15" s="108"/>
      <c r="BN15" s="108"/>
      <c r="BO15" s="195"/>
      <c r="BP15" s="108"/>
      <c r="BQ15" s="108"/>
      <c r="BR15" s="108"/>
      <c r="BS15" s="108"/>
      <c r="BT15" s="108"/>
      <c r="BU15" s="108"/>
      <c r="BV15" s="108"/>
      <c r="BW15" s="108"/>
      <c r="BX15" s="108"/>
      <c r="BY15" s="108"/>
      <c r="BZ15" s="108"/>
      <c r="CA15" s="195"/>
      <c r="CB15" s="108"/>
      <c r="CC15" s="108"/>
      <c r="CD15" s="108"/>
      <c r="CE15" s="108"/>
      <c r="CF15" s="108"/>
      <c r="CG15" s="108"/>
      <c r="CH15" s="108"/>
      <c r="CI15" s="108"/>
      <c r="CJ15" s="108"/>
      <c r="CK15" s="108"/>
      <c r="CL15" s="108"/>
      <c r="CM15" s="195"/>
      <c r="CN15" s="108"/>
      <c r="CO15" s="108"/>
      <c r="CP15" s="108"/>
      <c r="CQ15" s="108"/>
      <c r="CR15" s="108"/>
      <c r="CS15" s="108"/>
      <c r="CT15" s="108"/>
      <c r="CU15" s="108"/>
      <c r="CV15" s="108"/>
      <c r="CW15" s="108"/>
      <c r="CX15" s="108"/>
      <c r="CY15" s="195"/>
    </row>
    <row r="16" spans="1:106" s="580" customFormat="1" x14ac:dyDescent="0.3">
      <c r="A16"/>
      <c r="B16" s="1" t="s">
        <v>420</v>
      </c>
      <c r="C16" s="586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>
        <v>50</v>
      </c>
      <c r="Z16" s="195"/>
      <c r="AA16" s="195"/>
      <c r="AB16" s="110"/>
      <c r="AC16" s="108"/>
      <c r="AD16" s="108"/>
      <c r="AE16" s="195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95"/>
      <c r="AR16" s="108"/>
      <c r="AS16" s="108"/>
      <c r="AT16" s="108"/>
      <c r="AU16" s="108"/>
      <c r="AV16" s="108"/>
      <c r="AW16" s="108"/>
      <c r="AX16" s="108"/>
      <c r="AY16" s="108"/>
      <c r="AZ16" s="108"/>
      <c r="BA16" s="108"/>
      <c r="BB16" s="108"/>
      <c r="BC16" s="195"/>
      <c r="BD16" s="108"/>
      <c r="BE16" s="108"/>
      <c r="BF16" s="108"/>
      <c r="BG16" s="108"/>
      <c r="BH16" s="108"/>
      <c r="BI16" s="108"/>
      <c r="BJ16" s="108"/>
      <c r="BK16" s="108"/>
      <c r="BL16" s="108"/>
      <c r="BM16" s="108"/>
      <c r="BN16" s="108"/>
      <c r="BO16" s="195"/>
      <c r="BP16" s="108"/>
      <c r="BQ16" s="108"/>
      <c r="BR16" s="108"/>
      <c r="BS16" s="108"/>
      <c r="BT16" s="108"/>
      <c r="BU16" s="108"/>
      <c r="BV16" s="108"/>
      <c r="BW16" s="108"/>
      <c r="BX16" s="108"/>
      <c r="BY16" s="108"/>
      <c r="BZ16" s="108"/>
      <c r="CA16" s="195"/>
      <c r="CB16" s="108"/>
      <c r="CC16" s="108"/>
      <c r="CD16" s="108"/>
      <c r="CE16" s="108"/>
      <c r="CF16" s="108"/>
      <c r="CG16" s="108"/>
      <c r="CH16" s="108"/>
      <c r="CI16" s="108"/>
      <c r="CJ16" s="108"/>
      <c r="CK16" s="108"/>
      <c r="CL16" s="108"/>
      <c r="CM16" s="195"/>
      <c r="CN16" s="108"/>
      <c r="CO16" s="108"/>
      <c r="CP16" s="108"/>
      <c r="CQ16" s="108"/>
      <c r="CR16" s="108"/>
      <c r="CS16" s="108"/>
      <c r="CT16" s="108"/>
      <c r="CU16" s="108"/>
      <c r="CV16" s="108"/>
      <c r="CW16" s="108"/>
      <c r="CX16" s="108"/>
      <c r="CY16" s="195"/>
    </row>
    <row r="17" spans="1:103" x14ac:dyDescent="0.3">
      <c r="A17" s="3"/>
      <c r="B17" s="4" t="s">
        <v>421</v>
      </c>
      <c r="C17" s="587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>
        <f>SUM(Y15:Y16)</f>
        <v>50</v>
      </c>
      <c r="Z17" s="298">
        <f t="shared" ref="Z17:CK17" si="15">SUM(Z15:Z16)</f>
        <v>250</v>
      </c>
      <c r="AA17" s="298">
        <f t="shared" ref="AA17" si="16">SUM(AA15:AA16)</f>
        <v>250</v>
      </c>
      <c r="AB17" s="58">
        <f t="shared" ref="AB17" si="17">SUM(AB15:AB16)</f>
        <v>0</v>
      </c>
      <c r="AC17" s="58">
        <f t="shared" si="15"/>
        <v>0</v>
      </c>
      <c r="AD17" s="58">
        <f t="shared" si="15"/>
        <v>0</v>
      </c>
      <c r="AE17" s="298">
        <f t="shared" si="15"/>
        <v>0</v>
      </c>
      <c r="AF17" s="58">
        <f t="shared" si="15"/>
        <v>0</v>
      </c>
      <c r="AG17" s="58">
        <f t="shared" si="15"/>
        <v>0</v>
      </c>
      <c r="AH17" s="58">
        <f t="shared" si="15"/>
        <v>0</v>
      </c>
      <c r="AI17" s="58">
        <f t="shared" si="15"/>
        <v>0</v>
      </c>
      <c r="AJ17" s="58">
        <f t="shared" si="15"/>
        <v>0</v>
      </c>
      <c r="AK17" s="58">
        <f t="shared" si="15"/>
        <v>0</v>
      </c>
      <c r="AL17" s="58">
        <f t="shared" si="15"/>
        <v>0</v>
      </c>
      <c r="AM17" s="58">
        <f t="shared" si="15"/>
        <v>0</v>
      </c>
      <c r="AN17" s="58">
        <f t="shared" si="15"/>
        <v>0</v>
      </c>
      <c r="AO17" s="58">
        <f t="shared" si="15"/>
        <v>0</v>
      </c>
      <c r="AP17" s="58">
        <f t="shared" si="15"/>
        <v>0</v>
      </c>
      <c r="AQ17" s="298">
        <f t="shared" si="15"/>
        <v>0</v>
      </c>
      <c r="AR17" s="58">
        <f t="shared" si="15"/>
        <v>0</v>
      </c>
      <c r="AS17" s="58">
        <f t="shared" si="15"/>
        <v>0</v>
      </c>
      <c r="AT17" s="58">
        <f t="shared" si="15"/>
        <v>0</v>
      </c>
      <c r="AU17" s="58">
        <f t="shared" si="15"/>
        <v>0</v>
      </c>
      <c r="AV17" s="58">
        <f t="shared" si="15"/>
        <v>0</v>
      </c>
      <c r="AW17" s="58">
        <f t="shared" si="15"/>
        <v>0</v>
      </c>
      <c r="AX17" s="58">
        <f t="shared" si="15"/>
        <v>0</v>
      </c>
      <c r="AY17" s="58">
        <f t="shared" si="15"/>
        <v>0</v>
      </c>
      <c r="AZ17" s="58">
        <f t="shared" si="15"/>
        <v>0</v>
      </c>
      <c r="BA17" s="58">
        <f t="shared" si="15"/>
        <v>0</v>
      </c>
      <c r="BB17" s="58">
        <f t="shared" si="15"/>
        <v>0</v>
      </c>
      <c r="BC17" s="298">
        <f t="shared" si="15"/>
        <v>0</v>
      </c>
      <c r="BD17" s="58">
        <f t="shared" si="15"/>
        <v>0</v>
      </c>
      <c r="BE17" s="58">
        <f t="shared" si="15"/>
        <v>0</v>
      </c>
      <c r="BF17" s="58">
        <f t="shared" si="15"/>
        <v>0</v>
      </c>
      <c r="BG17" s="58">
        <f t="shared" si="15"/>
        <v>0</v>
      </c>
      <c r="BH17" s="58">
        <f t="shared" si="15"/>
        <v>0</v>
      </c>
      <c r="BI17" s="58">
        <f t="shared" si="15"/>
        <v>0</v>
      </c>
      <c r="BJ17" s="58">
        <f t="shared" si="15"/>
        <v>0</v>
      </c>
      <c r="BK17" s="58">
        <f t="shared" si="15"/>
        <v>0</v>
      </c>
      <c r="BL17" s="58">
        <f t="shared" si="15"/>
        <v>0</v>
      </c>
      <c r="BM17" s="58">
        <f t="shared" si="15"/>
        <v>0</v>
      </c>
      <c r="BN17" s="58">
        <f t="shared" si="15"/>
        <v>0</v>
      </c>
      <c r="BO17" s="298">
        <f t="shared" si="15"/>
        <v>0</v>
      </c>
      <c r="BP17" s="58">
        <f t="shared" si="15"/>
        <v>0</v>
      </c>
      <c r="BQ17" s="58">
        <f t="shared" si="15"/>
        <v>0</v>
      </c>
      <c r="BR17" s="58">
        <f t="shared" si="15"/>
        <v>0</v>
      </c>
      <c r="BS17" s="58">
        <f t="shared" si="15"/>
        <v>0</v>
      </c>
      <c r="BT17" s="58">
        <f t="shared" si="15"/>
        <v>0</v>
      </c>
      <c r="BU17" s="58">
        <f t="shared" si="15"/>
        <v>0</v>
      </c>
      <c r="BV17" s="58">
        <f t="shared" si="15"/>
        <v>0</v>
      </c>
      <c r="BW17" s="58">
        <f t="shared" si="15"/>
        <v>0</v>
      </c>
      <c r="BX17" s="58">
        <f t="shared" si="15"/>
        <v>0</v>
      </c>
      <c r="BY17" s="58">
        <f t="shared" si="15"/>
        <v>0</v>
      </c>
      <c r="BZ17" s="58">
        <f t="shared" si="15"/>
        <v>0</v>
      </c>
      <c r="CA17" s="298">
        <f t="shared" si="15"/>
        <v>0</v>
      </c>
      <c r="CB17" s="58">
        <f t="shared" si="15"/>
        <v>0</v>
      </c>
      <c r="CC17" s="58">
        <f t="shared" si="15"/>
        <v>0</v>
      </c>
      <c r="CD17" s="58">
        <f t="shared" si="15"/>
        <v>0</v>
      </c>
      <c r="CE17" s="58">
        <f t="shared" si="15"/>
        <v>0</v>
      </c>
      <c r="CF17" s="58">
        <f t="shared" si="15"/>
        <v>0</v>
      </c>
      <c r="CG17" s="58">
        <f t="shared" si="15"/>
        <v>0</v>
      </c>
      <c r="CH17" s="58">
        <f t="shared" si="15"/>
        <v>0</v>
      </c>
      <c r="CI17" s="58">
        <f t="shared" si="15"/>
        <v>0</v>
      </c>
      <c r="CJ17" s="58">
        <f t="shared" si="15"/>
        <v>0</v>
      </c>
      <c r="CK17" s="58">
        <f t="shared" si="15"/>
        <v>0</v>
      </c>
      <c r="CL17" s="58">
        <f t="shared" ref="CL17:CY17" si="18">SUM(CL15:CL16)</f>
        <v>0</v>
      </c>
      <c r="CM17" s="298">
        <f t="shared" si="18"/>
        <v>0</v>
      </c>
      <c r="CN17" s="58">
        <f t="shared" si="18"/>
        <v>0</v>
      </c>
      <c r="CO17" s="58">
        <f t="shared" si="18"/>
        <v>0</v>
      </c>
      <c r="CP17" s="58">
        <f t="shared" si="18"/>
        <v>0</v>
      </c>
      <c r="CQ17" s="58">
        <f t="shared" si="18"/>
        <v>0</v>
      </c>
      <c r="CR17" s="58">
        <f t="shared" si="18"/>
        <v>0</v>
      </c>
      <c r="CS17" s="58">
        <f t="shared" si="18"/>
        <v>0</v>
      </c>
      <c r="CT17" s="58">
        <f t="shared" si="18"/>
        <v>0</v>
      </c>
      <c r="CU17" s="58">
        <f t="shared" si="18"/>
        <v>0</v>
      </c>
      <c r="CV17" s="58">
        <f t="shared" si="18"/>
        <v>0</v>
      </c>
      <c r="CW17" s="58">
        <f t="shared" si="18"/>
        <v>0</v>
      </c>
      <c r="CX17" s="58">
        <f t="shared" si="18"/>
        <v>0</v>
      </c>
      <c r="CY17" s="298">
        <f t="shared" si="18"/>
        <v>0</v>
      </c>
    </row>
    <row r="18" spans="1:103" x14ac:dyDescent="0.3">
      <c r="A18" s="3"/>
      <c r="B18" s="4" t="s">
        <v>422</v>
      </c>
      <c r="C18" s="587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>
        <f>+W17+W13+W8</f>
        <v>321.25</v>
      </c>
      <c r="X18" s="48">
        <f t="shared" ref="X18:CI18" si="19">+X17+X13+X8</f>
        <v>521</v>
      </c>
      <c r="Y18" s="48">
        <f t="shared" si="19"/>
        <v>1372</v>
      </c>
      <c r="Z18" s="298">
        <f t="shared" si="19"/>
        <v>4299.7199999999993</v>
      </c>
      <c r="AA18" s="298">
        <f t="shared" ref="AA18" si="20">+AA17+AA13+AA8</f>
        <v>4299.7199999999993</v>
      </c>
      <c r="AB18" s="58">
        <f t="shared" ref="AB18" si="21">+AB17+AB13+AB8</f>
        <v>0</v>
      </c>
      <c r="AC18" s="58">
        <f t="shared" si="19"/>
        <v>0</v>
      </c>
      <c r="AD18" s="58">
        <f t="shared" si="19"/>
        <v>0</v>
      </c>
      <c r="AE18" s="298">
        <f t="shared" si="19"/>
        <v>0</v>
      </c>
      <c r="AF18" s="58">
        <f t="shared" si="19"/>
        <v>0</v>
      </c>
      <c r="AG18" s="58">
        <f t="shared" si="19"/>
        <v>0</v>
      </c>
      <c r="AH18" s="58">
        <f t="shared" si="19"/>
        <v>0</v>
      </c>
      <c r="AI18" s="58">
        <f t="shared" si="19"/>
        <v>0</v>
      </c>
      <c r="AJ18" s="58">
        <f t="shared" si="19"/>
        <v>0</v>
      </c>
      <c r="AK18" s="58">
        <f t="shared" si="19"/>
        <v>0</v>
      </c>
      <c r="AL18" s="58">
        <f t="shared" si="19"/>
        <v>0</v>
      </c>
      <c r="AM18" s="58">
        <f t="shared" si="19"/>
        <v>0</v>
      </c>
      <c r="AN18" s="58">
        <f t="shared" si="19"/>
        <v>0</v>
      </c>
      <c r="AO18" s="58">
        <f t="shared" si="19"/>
        <v>0</v>
      </c>
      <c r="AP18" s="58">
        <f t="shared" si="19"/>
        <v>0</v>
      </c>
      <c r="AQ18" s="298">
        <f t="shared" si="19"/>
        <v>0</v>
      </c>
      <c r="AR18" s="58">
        <f t="shared" si="19"/>
        <v>0</v>
      </c>
      <c r="AS18" s="58">
        <f t="shared" si="19"/>
        <v>0</v>
      </c>
      <c r="AT18" s="58">
        <f t="shared" si="19"/>
        <v>0</v>
      </c>
      <c r="AU18" s="58">
        <f t="shared" si="19"/>
        <v>0</v>
      </c>
      <c r="AV18" s="58">
        <f t="shared" si="19"/>
        <v>0</v>
      </c>
      <c r="AW18" s="58">
        <f t="shared" si="19"/>
        <v>0</v>
      </c>
      <c r="AX18" s="58">
        <f t="shared" si="19"/>
        <v>0</v>
      </c>
      <c r="AY18" s="58">
        <f t="shared" si="19"/>
        <v>0</v>
      </c>
      <c r="AZ18" s="58">
        <f t="shared" si="19"/>
        <v>0</v>
      </c>
      <c r="BA18" s="58">
        <f t="shared" si="19"/>
        <v>0</v>
      </c>
      <c r="BB18" s="58">
        <f t="shared" si="19"/>
        <v>0</v>
      </c>
      <c r="BC18" s="298">
        <f t="shared" si="19"/>
        <v>0</v>
      </c>
      <c r="BD18" s="58">
        <f t="shared" si="19"/>
        <v>0</v>
      </c>
      <c r="BE18" s="58">
        <f t="shared" si="19"/>
        <v>0</v>
      </c>
      <c r="BF18" s="58">
        <f t="shared" si="19"/>
        <v>0</v>
      </c>
      <c r="BG18" s="58">
        <f t="shared" si="19"/>
        <v>0</v>
      </c>
      <c r="BH18" s="58">
        <f t="shared" si="19"/>
        <v>0</v>
      </c>
      <c r="BI18" s="58">
        <f t="shared" si="19"/>
        <v>0</v>
      </c>
      <c r="BJ18" s="58">
        <f t="shared" si="19"/>
        <v>0</v>
      </c>
      <c r="BK18" s="58">
        <f t="shared" si="19"/>
        <v>0</v>
      </c>
      <c r="BL18" s="58">
        <f t="shared" si="19"/>
        <v>0</v>
      </c>
      <c r="BM18" s="58">
        <f t="shared" si="19"/>
        <v>0</v>
      </c>
      <c r="BN18" s="58">
        <f t="shared" si="19"/>
        <v>0</v>
      </c>
      <c r="BO18" s="298">
        <f t="shared" si="19"/>
        <v>0</v>
      </c>
      <c r="BP18" s="58">
        <f t="shared" si="19"/>
        <v>0</v>
      </c>
      <c r="BQ18" s="58">
        <f t="shared" si="19"/>
        <v>0</v>
      </c>
      <c r="BR18" s="58">
        <f t="shared" si="19"/>
        <v>0</v>
      </c>
      <c r="BS18" s="58">
        <f t="shared" si="19"/>
        <v>0</v>
      </c>
      <c r="BT18" s="58">
        <f t="shared" si="19"/>
        <v>0</v>
      </c>
      <c r="BU18" s="58">
        <f t="shared" si="19"/>
        <v>0</v>
      </c>
      <c r="BV18" s="58">
        <f t="shared" si="19"/>
        <v>0</v>
      </c>
      <c r="BW18" s="58">
        <f t="shared" si="19"/>
        <v>0</v>
      </c>
      <c r="BX18" s="58">
        <f t="shared" si="19"/>
        <v>0</v>
      </c>
      <c r="BY18" s="58">
        <f t="shared" si="19"/>
        <v>0</v>
      </c>
      <c r="BZ18" s="58">
        <f t="shared" si="19"/>
        <v>0</v>
      </c>
      <c r="CA18" s="298">
        <f t="shared" si="19"/>
        <v>0</v>
      </c>
      <c r="CB18" s="58">
        <f t="shared" si="19"/>
        <v>0</v>
      </c>
      <c r="CC18" s="58">
        <f t="shared" si="19"/>
        <v>0</v>
      </c>
      <c r="CD18" s="58">
        <f t="shared" si="19"/>
        <v>0</v>
      </c>
      <c r="CE18" s="58">
        <f t="shared" si="19"/>
        <v>0</v>
      </c>
      <c r="CF18" s="58">
        <f t="shared" si="19"/>
        <v>0</v>
      </c>
      <c r="CG18" s="58">
        <f t="shared" si="19"/>
        <v>0</v>
      </c>
      <c r="CH18" s="58">
        <f t="shared" si="19"/>
        <v>0</v>
      </c>
      <c r="CI18" s="58">
        <f t="shared" si="19"/>
        <v>0</v>
      </c>
      <c r="CJ18" s="58">
        <f t="shared" ref="CJ18:CY18" si="22">+CJ17+CJ13+CJ8</f>
        <v>0</v>
      </c>
      <c r="CK18" s="58">
        <f t="shared" si="22"/>
        <v>0</v>
      </c>
      <c r="CL18" s="58">
        <f t="shared" si="22"/>
        <v>0</v>
      </c>
      <c r="CM18" s="298">
        <f t="shared" si="22"/>
        <v>0</v>
      </c>
      <c r="CN18" s="58">
        <f t="shared" si="22"/>
        <v>0</v>
      </c>
      <c r="CO18" s="58">
        <f t="shared" si="22"/>
        <v>0</v>
      </c>
      <c r="CP18" s="58">
        <f t="shared" si="22"/>
        <v>0</v>
      </c>
      <c r="CQ18" s="58">
        <f t="shared" si="22"/>
        <v>0</v>
      </c>
      <c r="CR18" s="58">
        <f t="shared" si="22"/>
        <v>0</v>
      </c>
      <c r="CS18" s="58">
        <f t="shared" si="22"/>
        <v>0</v>
      </c>
      <c r="CT18" s="58">
        <f t="shared" si="22"/>
        <v>0</v>
      </c>
      <c r="CU18" s="58">
        <f t="shared" si="22"/>
        <v>0</v>
      </c>
      <c r="CV18" s="58">
        <f t="shared" si="22"/>
        <v>0</v>
      </c>
      <c r="CW18" s="58">
        <f t="shared" si="22"/>
        <v>0</v>
      </c>
      <c r="CX18" s="58">
        <f t="shared" si="22"/>
        <v>0</v>
      </c>
      <c r="CY18" s="298">
        <f t="shared" si="22"/>
        <v>0</v>
      </c>
    </row>
    <row r="19" spans="1:103" s="580" customFormat="1" x14ac:dyDescent="0.3">
      <c r="A19"/>
      <c r="B19" s="1" t="s">
        <v>423</v>
      </c>
      <c r="C19" s="586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>
        <v>70</v>
      </c>
      <c r="X19" s="110"/>
      <c r="Y19" s="110">
        <v>70</v>
      </c>
      <c r="Z19" s="195">
        <v>-30</v>
      </c>
      <c r="AA19" s="195">
        <v>-30</v>
      </c>
      <c r="AB19" s="110"/>
      <c r="AC19" s="108"/>
      <c r="AD19" s="108"/>
      <c r="AE19" s="195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95"/>
      <c r="AR19" s="108"/>
      <c r="AS19" s="108"/>
      <c r="AT19" s="108"/>
      <c r="AU19" s="108"/>
      <c r="AV19" s="108"/>
      <c r="AW19" s="108"/>
      <c r="AX19" s="108"/>
      <c r="AY19" s="108"/>
      <c r="AZ19" s="108"/>
      <c r="BA19" s="108"/>
      <c r="BB19" s="108"/>
      <c r="BC19" s="195"/>
      <c r="BD19" s="108"/>
      <c r="BE19" s="108"/>
      <c r="BF19" s="108"/>
      <c r="BG19" s="108"/>
      <c r="BH19" s="108"/>
      <c r="BI19" s="108"/>
      <c r="BJ19" s="108"/>
      <c r="BK19" s="108"/>
      <c r="BL19" s="108"/>
      <c r="BM19" s="108"/>
      <c r="BN19" s="108"/>
      <c r="BO19" s="195"/>
      <c r="BP19" s="108"/>
      <c r="BQ19" s="108"/>
      <c r="BR19" s="108"/>
      <c r="BS19" s="108"/>
      <c r="BT19" s="108"/>
      <c r="BU19" s="108"/>
      <c r="BV19" s="108"/>
      <c r="BW19" s="108"/>
      <c r="BX19" s="108"/>
      <c r="BY19" s="108"/>
      <c r="BZ19" s="108"/>
      <c r="CA19" s="195"/>
      <c r="CB19" s="108"/>
      <c r="CC19" s="108"/>
      <c r="CD19" s="108"/>
      <c r="CE19" s="108"/>
      <c r="CF19" s="108"/>
      <c r="CG19" s="108"/>
      <c r="CH19" s="108"/>
      <c r="CI19" s="108"/>
      <c r="CJ19" s="108"/>
      <c r="CK19" s="108"/>
      <c r="CL19" s="108"/>
      <c r="CM19" s="195"/>
      <c r="CN19" s="108"/>
      <c r="CO19" s="108"/>
      <c r="CP19" s="108"/>
      <c r="CQ19" s="108"/>
      <c r="CR19" s="108"/>
      <c r="CS19" s="108"/>
      <c r="CT19" s="108"/>
      <c r="CU19" s="108"/>
      <c r="CV19" s="108"/>
      <c r="CW19" s="108"/>
      <c r="CX19" s="108"/>
      <c r="CY19" s="195"/>
    </row>
    <row r="20" spans="1:103" s="580" customFormat="1" x14ac:dyDescent="0.3">
      <c r="A20"/>
      <c r="B20" s="1" t="s">
        <v>424</v>
      </c>
      <c r="C20" s="586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95">
        <v>912.75</v>
      </c>
      <c r="AA20" s="195">
        <v>912.75</v>
      </c>
      <c r="AB20" s="110"/>
      <c r="AC20" s="108"/>
      <c r="AD20" s="108"/>
      <c r="AE20" s="195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8"/>
      <c r="AQ20" s="195"/>
      <c r="AR20" s="108"/>
      <c r="AS20" s="108"/>
      <c r="AT20" s="108"/>
      <c r="AU20" s="108"/>
      <c r="AV20" s="108"/>
      <c r="AW20" s="108"/>
      <c r="AX20" s="108"/>
      <c r="AY20" s="108"/>
      <c r="AZ20" s="108"/>
      <c r="BA20" s="108"/>
      <c r="BB20" s="108"/>
      <c r="BC20" s="195"/>
      <c r="BD20" s="108"/>
      <c r="BE20" s="108"/>
      <c r="BF20" s="108"/>
      <c r="BG20" s="108"/>
      <c r="BH20" s="108"/>
      <c r="BI20" s="108"/>
      <c r="BJ20" s="108"/>
      <c r="BK20" s="108"/>
      <c r="BL20" s="108"/>
      <c r="BM20" s="108"/>
      <c r="BN20" s="108"/>
      <c r="BO20" s="195"/>
      <c r="BP20" s="108"/>
      <c r="BQ20" s="108"/>
      <c r="BR20" s="108"/>
      <c r="BS20" s="108"/>
      <c r="BT20" s="108"/>
      <c r="BU20" s="108"/>
      <c r="BV20" s="108"/>
      <c r="BW20" s="108"/>
      <c r="BX20" s="108"/>
      <c r="BY20" s="108"/>
      <c r="BZ20" s="108"/>
      <c r="CA20" s="195"/>
      <c r="CB20" s="108"/>
      <c r="CC20" s="108"/>
      <c r="CD20" s="108"/>
      <c r="CE20" s="108"/>
      <c r="CF20" s="108"/>
      <c r="CG20" s="108"/>
      <c r="CH20" s="108"/>
      <c r="CI20" s="108"/>
      <c r="CJ20" s="108"/>
      <c r="CK20" s="108"/>
      <c r="CL20" s="108"/>
      <c r="CM20" s="195"/>
      <c r="CN20" s="108"/>
      <c r="CO20" s="108"/>
      <c r="CP20" s="108"/>
      <c r="CQ20" s="108"/>
      <c r="CR20" s="108"/>
      <c r="CS20" s="108"/>
      <c r="CT20" s="108"/>
      <c r="CU20" s="108"/>
      <c r="CV20" s="108"/>
      <c r="CW20" s="108"/>
      <c r="CX20" s="108"/>
      <c r="CY20" s="195"/>
    </row>
    <row r="21" spans="1:103" s="580" customFormat="1" x14ac:dyDescent="0.3">
      <c r="A21"/>
      <c r="B21" s="1" t="s">
        <v>425</v>
      </c>
      <c r="C21" s="586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95">
        <v>503.55</v>
      </c>
      <c r="AA21" s="195">
        <v>503.55</v>
      </c>
      <c r="AB21" s="110"/>
      <c r="AC21" s="108"/>
      <c r="AD21" s="108"/>
      <c r="AE21" s="195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95"/>
      <c r="AR21" s="108"/>
      <c r="AS21" s="108"/>
      <c r="AT21" s="108"/>
      <c r="AU21" s="108"/>
      <c r="AV21" s="108"/>
      <c r="AW21" s="108"/>
      <c r="AX21" s="108"/>
      <c r="AY21" s="108"/>
      <c r="AZ21" s="108"/>
      <c r="BA21" s="108"/>
      <c r="BB21" s="108"/>
      <c r="BC21" s="195"/>
      <c r="BD21" s="108"/>
      <c r="BE21" s="108"/>
      <c r="BF21" s="108"/>
      <c r="BG21" s="108"/>
      <c r="BH21" s="108"/>
      <c r="BI21" s="108"/>
      <c r="BJ21" s="108"/>
      <c r="BK21" s="108"/>
      <c r="BL21" s="108"/>
      <c r="BM21" s="108"/>
      <c r="BN21" s="108"/>
      <c r="BO21" s="195"/>
      <c r="BP21" s="108"/>
      <c r="BQ21" s="108"/>
      <c r="BR21" s="108"/>
      <c r="BS21" s="108"/>
      <c r="BT21" s="108"/>
      <c r="BU21" s="108"/>
      <c r="BV21" s="108"/>
      <c r="BW21" s="108"/>
      <c r="BX21" s="108"/>
      <c r="BY21" s="108"/>
      <c r="BZ21" s="108"/>
      <c r="CA21" s="195"/>
      <c r="CB21" s="108"/>
      <c r="CC21" s="108"/>
      <c r="CD21" s="108"/>
      <c r="CE21" s="108"/>
      <c r="CF21" s="108"/>
      <c r="CG21" s="108"/>
      <c r="CH21" s="108"/>
      <c r="CI21" s="108"/>
      <c r="CJ21" s="108"/>
      <c r="CK21" s="108"/>
      <c r="CL21" s="108"/>
      <c r="CM21" s="195"/>
      <c r="CN21" s="108"/>
      <c r="CO21" s="108"/>
      <c r="CP21" s="108"/>
      <c r="CQ21" s="108"/>
      <c r="CR21" s="108"/>
      <c r="CS21" s="108"/>
      <c r="CT21" s="108"/>
      <c r="CU21" s="108"/>
      <c r="CV21" s="108"/>
      <c r="CW21" s="108"/>
      <c r="CX21" s="108"/>
      <c r="CY21" s="195"/>
    </row>
    <row r="22" spans="1:103" x14ac:dyDescent="0.3">
      <c r="A22" s="3"/>
      <c r="B22" s="4" t="s">
        <v>426</v>
      </c>
      <c r="C22" s="587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>
        <f t="shared" ref="N22:V22" si="23">SUM(N7:N11)</f>
        <v>0</v>
      </c>
      <c r="O22" s="48">
        <f t="shared" si="23"/>
        <v>0</v>
      </c>
      <c r="P22" s="48">
        <f t="shared" si="23"/>
        <v>0</v>
      </c>
      <c r="Q22" s="48">
        <f t="shared" si="23"/>
        <v>0</v>
      </c>
      <c r="R22" s="48">
        <f t="shared" si="23"/>
        <v>0</v>
      </c>
      <c r="S22" s="48">
        <f t="shared" si="23"/>
        <v>0</v>
      </c>
      <c r="T22" s="48">
        <f t="shared" si="23"/>
        <v>0</v>
      </c>
      <c r="U22" s="48">
        <f t="shared" si="23"/>
        <v>0</v>
      </c>
      <c r="V22" s="48">
        <f t="shared" si="23"/>
        <v>0</v>
      </c>
      <c r="W22" s="48">
        <f>+SUM(W18:W21)+SUM(W6:W7)</f>
        <v>391.25</v>
      </c>
      <c r="X22" s="48">
        <f t="shared" ref="X22:CI22" si="24">+SUM(X18:X21)+SUM(X6:X7)</f>
        <v>521</v>
      </c>
      <c r="Y22" s="48">
        <f t="shared" si="24"/>
        <v>2417</v>
      </c>
      <c r="Z22" s="196">
        <f t="shared" si="24"/>
        <v>6871.5199999999995</v>
      </c>
      <c r="AA22" s="196">
        <f t="shared" ref="AA22" si="25">+SUM(AA18:AA21)+SUM(AA6:AA7)</f>
        <v>6871.5199999999995</v>
      </c>
      <c r="AB22" s="48">
        <f t="shared" ref="AB22" si="26">+SUM(AB18:AB21)+SUM(AB6:AB7)</f>
        <v>0</v>
      </c>
      <c r="AC22" s="58">
        <f t="shared" si="24"/>
        <v>0</v>
      </c>
      <c r="AD22" s="58">
        <f t="shared" si="24"/>
        <v>0</v>
      </c>
      <c r="AE22" s="298">
        <f t="shared" si="24"/>
        <v>0</v>
      </c>
      <c r="AF22" s="58">
        <f t="shared" si="24"/>
        <v>0</v>
      </c>
      <c r="AG22" s="58">
        <f t="shared" si="24"/>
        <v>0</v>
      </c>
      <c r="AH22" s="58">
        <f t="shared" si="24"/>
        <v>0</v>
      </c>
      <c r="AI22" s="58">
        <f t="shared" si="24"/>
        <v>0</v>
      </c>
      <c r="AJ22" s="58">
        <f t="shared" si="24"/>
        <v>0</v>
      </c>
      <c r="AK22" s="58">
        <f t="shared" si="24"/>
        <v>0</v>
      </c>
      <c r="AL22" s="58">
        <f t="shared" si="24"/>
        <v>0</v>
      </c>
      <c r="AM22" s="58">
        <f t="shared" si="24"/>
        <v>0</v>
      </c>
      <c r="AN22" s="58">
        <f t="shared" si="24"/>
        <v>0</v>
      </c>
      <c r="AO22" s="58">
        <f t="shared" si="24"/>
        <v>0</v>
      </c>
      <c r="AP22" s="58">
        <f t="shared" si="24"/>
        <v>0</v>
      </c>
      <c r="AQ22" s="298">
        <f t="shared" si="24"/>
        <v>0</v>
      </c>
      <c r="AR22" s="58">
        <f t="shared" si="24"/>
        <v>0</v>
      </c>
      <c r="AS22" s="58">
        <f t="shared" si="24"/>
        <v>0</v>
      </c>
      <c r="AT22" s="58">
        <f t="shared" si="24"/>
        <v>0</v>
      </c>
      <c r="AU22" s="58">
        <f t="shared" si="24"/>
        <v>0</v>
      </c>
      <c r="AV22" s="58">
        <f t="shared" si="24"/>
        <v>0</v>
      </c>
      <c r="AW22" s="58">
        <f t="shared" si="24"/>
        <v>0</v>
      </c>
      <c r="AX22" s="58">
        <f t="shared" si="24"/>
        <v>0</v>
      </c>
      <c r="AY22" s="58">
        <f t="shared" si="24"/>
        <v>0</v>
      </c>
      <c r="AZ22" s="58">
        <f t="shared" si="24"/>
        <v>0</v>
      </c>
      <c r="BA22" s="58">
        <f t="shared" si="24"/>
        <v>0</v>
      </c>
      <c r="BB22" s="58">
        <f t="shared" si="24"/>
        <v>0</v>
      </c>
      <c r="BC22" s="298">
        <f t="shared" si="24"/>
        <v>0</v>
      </c>
      <c r="BD22" s="58">
        <f t="shared" si="24"/>
        <v>0</v>
      </c>
      <c r="BE22" s="58">
        <f t="shared" si="24"/>
        <v>0</v>
      </c>
      <c r="BF22" s="58">
        <f t="shared" si="24"/>
        <v>0</v>
      </c>
      <c r="BG22" s="58">
        <f t="shared" si="24"/>
        <v>0</v>
      </c>
      <c r="BH22" s="58">
        <f t="shared" si="24"/>
        <v>0</v>
      </c>
      <c r="BI22" s="58">
        <f t="shared" si="24"/>
        <v>0</v>
      </c>
      <c r="BJ22" s="58">
        <f t="shared" si="24"/>
        <v>0</v>
      </c>
      <c r="BK22" s="58">
        <f t="shared" si="24"/>
        <v>0</v>
      </c>
      <c r="BL22" s="58">
        <f t="shared" si="24"/>
        <v>0</v>
      </c>
      <c r="BM22" s="58">
        <f t="shared" si="24"/>
        <v>0</v>
      </c>
      <c r="BN22" s="58">
        <f t="shared" si="24"/>
        <v>0</v>
      </c>
      <c r="BO22" s="298">
        <f t="shared" si="24"/>
        <v>0</v>
      </c>
      <c r="BP22" s="58">
        <f t="shared" si="24"/>
        <v>0</v>
      </c>
      <c r="BQ22" s="58">
        <f t="shared" si="24"/>
        <v>0</v>
      </c>
      <c r="BR22" s="58">
        <f t="shared" si="24"/>
        <v>0</v>
      </c>
      <c r="BS22" s="58">
        <f t="shared" si="24"/>
        <v>0</v>
      </c>
      <c r="BT22" s="58">
        <f t="shared" si="24"/>
        <v>0</v>
      </c>
      <c r="BU22" s="58">
        <f t="shared" si="24"/>
        <v>0</v>
      </c>
      <c r="BV22" s="58">
        <f t="shared" si="24"/>
        <v>0</v>
      </c>
      <c r="BW22" s="58">
        <f t="shared" si="24"/>
        <v>0</v>
      </c>
      <c r="BX22" s="58">
        <f t="shared" si="24"/>
        <v>0</v>
      </c>
      <c r="BY22" s="58">
        <f t="shared" si="24"/>
        <v>0</v>
      </c>
      <c r="BZ22" s="58">
        <f t="shared" si="24"/>
        <v>0</v>
      </c>
      <c r="CA22" s="298">
        <f t="shared" si="24"/>
        <v>0</v>
      </c>
      <c r="CB22" s="58">
        <f t="shared" si="24"/>
        <v>0</v>
      </c>
      <c r="CC22" s="58">
        <f t="shared" si="24"/>
        <v>0</v>
      </c>
      <c r="CD22" s="58">
        <f t="shared" si="24"/>
        <v>0</v>
      </c>
      <c r="CE22" s="58">
        <f t="shared" si="24"/>
        <v>0</v>
      </c>
      <c r="CF22" s="58">
        <f t="shared" si="24"/>
        <v>0</v>
      </c>
      <c r="CG22" s="58">
        <f t="shared" si="24"/>
        <v>0</v>
      </c>
      <c r="CH22" s="58">
        <f t="shared" si="24"/>
        <v>0</v>
      </c>
      <c r="CI22" s="58">
        <f t="shared" si="24"/>
        <v>0</v>
      </c>
      <c r="CJ22" s="58">
        <f t="shared" ref="CJ22:CY22" si="27">+SUM(CJ18:CJ21)+SUM(CJ6:CJ7)</f>
        <v>0</v>
      </c>
      <c r="CK22" s="58">
        <f t="shared" si="27"/>
        <v>0</v>
      </c>
      <c r="CL22" s="58">
        <f t="shared" si="27"/>
        <v>0</v>
      </c>
      <c r="CM22" s="298">
        <f t="shared" si="27"/>
        <v>0</v>
      </c>
      <c r="CN22" s="58">
        <f t="shared" si="27"/>
        <v>0</v>
      </c>
      <c r="CO22" s="58">
        <f t="shared" si="27"/>
        <v>0</v>
      </c>
      <c r="CP22" s="58">
        <f t="shared" si="27"/>
        <v>0</v>
      </c>
      <c r="CQ22" s="58">
        <f t="shared" si="27"/>
        <v>0</v>
      </c>
      <c r="CR22" s="58">
        <f t="shared" si="27"/>
        <v>0</v>
      </c>
      <c r="CS22" s="58">
        <f t="shared" si="27"/>
        <v>0</v>
      </c>
      <c r="CT22" s="58">
        <f t="shared" si="27"/>
        <v>0</v>
      </c>
      <c r="CU22" s="58">
        <f t="shared" si="27"/>
        <v>0</v>
      </c>
      <c r="CV22" s="58">
        <f t="shared" si="27"/>
        <v>0</v>
      </c>
      <c r="CW22" s="58">
        <f t="shared" si="27"/>
        <v>0</v>
      </c>
      <c r="CX22" s="58">
        <f t="shared" si="27"/>
        <v>0</v>
      </c>
      <c r="CY22" s="298">
        <f t="shared" si="27"/>
        <v>0</v>
      </c>
    </row>
    <row r="23" spans="1:103" s="580" customFormat="1" x14ac:dyDescent="0.3">
      <c r="A23" s="108"/>
      <c r="B23" s="109" t="s">
        <v>325</v>
      </c>
      <c r="C23" s="588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95"/>
      <c r="AA23" s="195"/>
      <c r="AB23" s="110"/>
      <c r="AC23" s="108"/>
      <c r="AD23" s="108"/>
      <c r="AE23" s="195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95"/>
      <c r="AR23" s="108"/>
      <c r="AS23" s="108"/>
      <c r="AT23" s="108"/>
      <c r="AU23" s="108"/>
      <c r="AV23" s="108"/>
      <c r="AW23" s="108"/>
      <c r="AX23" s="108"/>
      <c r="AY23" s="108"/>
      <c r="AZ23" s="108"/>
      <c r="BA23" s="108"/>
      <c r="BB23" s="108"/>
      <c r="BC23" s="195"/>
      <c r="BD23" s="108"/>
      <c r="BE23" s="108"/>
      <c r="BF23" s="108"/>
      <c r="BG23" s="108"/>
      <c r="BH23" s="108"/>
      <c r="BI23" s="108"/>
      <c r="BJ23" s="108"/>
      <c r="BK23" s="108"/>
      <c r="BL23" s="108"/>
      <c r="BM23" s="108"/>
      <c r="BN23" s="108"/>
      <c r="BO23" s="195"/>
      <c r="BP23" s="108"/>
      <c r="BQ23" s="108"/>
      <c r="BR23" s="108"/>
      <c r="BS23" s="108"/>
      <c r="BT23" s="108"/>
      <c r="BU23" s="108"/>
      <c r="BV23" s="108"/>
      <c r="BW23" s="108"/>
      <c r="BX23" s="108"/>
      <c r="BY23" s="108"/>
      <c r="BZ23" s="108"/>
      <c r="CA23" s="195"/>
      <c r="CB23" s="108"/>
      <c r="CC23" s="108"/>
      <c r="CD23" s="108"/>
      <c r="CE23" s="108"/>
      <c r="CF23" s="108"/>
      <c r="CG23" s="108"/>
      <c r="CH23" s="108"/>
      <c r="CI23" s="108"/>
      <c r="CJ23" s="108"/>
      <c r="CK23" s="108"/>
      <c r="CL23" s="108"/>
      <c r="CM23" s="195"/>
      <c r="CN23" s="108"/>
      <c r="CO23" s="108"/>
      <c r="CP23" s="108"/>
      <c r="CQ23" s="108"/>
      <c r="CR23" s="108"/>
      <c r="CS23" s="108"/>
      <c r="CT23" s="108"/>
      <c r="CU23" s="108"/>
      <c r="CV23" s="108"/>
      <c r="CW23" s="108"/>
      <c r="CX23" s="108"/>
      <c r="CY23" s="195"/>
    </row>
    <row r="24" spans="1:103" x14ac:dyDescent="0.3">
      <c r="A24" s="3"/>
      <c r="B24" s="4" t="s">
        <v>2</v>
      </c>
      <c r="C24" s="587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>
        <f t="shared" ref="N24" si="28">N23+N22</f>
        <v>0</v>
      </c>
      <c r="O24" s="48">
        <f t="shared" ref="O24:T24" si="29">O23+O22</f>
        <v>0</v>
      </c>
      <c r="P24" s="48">
        <f t="shared" si="29"/>
        <v>0</v>
      </c>
      <c r="Q24" s="48">
        <f t="shared" si="29"/>
        <v>0</v>
      </c>
      <c r="R24" s="48">
        <f t="shared" si="29"/>
        <v>0</v>
      </c>
      <c r="S24" s="48">
        <f t="shared" si="29"/>
        <v>0</v>
      </c>
      <c r="T24" s="48">
        <f t="shared" si="29"/>
        <v>0</v>
      </c>
      <c r="U24" s="48">
        <f t="shared" ref="U24:V24" si="30">U23+U22</f>
        <v>0</v>
      </c>
      <c r="V24" s="48">
        <f t="shared" si="30"/>
        <v>0</v>
      </c>
      <c r="W24" s="48">
        <f t="shared" ref="W24" si="31">W23+W22</f>
        <v>391.25</v>
      </c>
      <c r="X24" s="48">
        <f t="shared" ref="X24:Y24" si="32">X23+X22</f>
        <v>521</v>
      </c>
      <c r="Y24" s="48">
        <f t="shared" si="32"/>
        <v>2417</v>
      </c>
      <c r="Z24" s="196">
        <f t="shared" ref="Z24:AA24" si="33">Z23+Z22</f>
        <v>6871.5199999999995</v>
      </c>
      <c r="AA24" s="196">
        <f t="shared" si="33"/>
        <v>6871.5199999999995</v>
      </c>
      <c r="AB24" s="48">
        <f>+'Revenue Build'!N139</f>
        <v>3750.0000000000005</v>
      </c>
      <c r="AC24" s="48">
        <f>+'Revenue Build'!O139</f>
        <v>5000</v>
      </c>
      <c r="AD24" s="48">
        <f>+'Revenue Build'!P139</f>
        <v>4583.3333333333339</v>
      </c>
      <c r="AE24" s="196">
        <f>+'Revenue Build'!Q139</f>
        <v>4166.666666666667</v>
      </c>
      <c r="AF24" s="48">
        <f>+'Revenue Build'!R139</f>
        <v>5833.3333333333339</v>
      </c>
      <c r="AG24" s="48">
        <f>+'Revenue Build'!S139</f>
        <v>5000</v>
      </c>
      <c r="AH24" s="48">
        <f>+'Revenue Build'!T139</f>
        <v>5833.3333333333339</v>
      </c>
      <c r="AI24" s="48">
        <f>+'Revenue Build'!U139</f>
        <v>4166.666666666667</v>
      </c>
      <c r="AJ24" s="48">
        <f>+'Revenue Build'!V139</f>
        <v>5000</v>
      </c>
      <c r="AK24" s="48">
        <f>+'Revenue Build'!W139</f>
        <v>5000</v>
      </c>
      <c r="AL24" s="48">
        <f>+'Revenue Build'!X139</f>
        <v>6666.666666666667</v>
      </c>
      <c r="AM24" s="48">
        <f>+'Revenue Build'!Y139</f>
        <v>6250</v>
      </c>
      <c r="AN24" s="48">
        <f>+'Revenue Build'!Z139</f>
        <v>8750</v>
      </c>
      <c r="AO24" s="48">
        <f>+'Revenue Build'!AA139</f>
        <v>10000</v>
      </c>
      <c r="AP24" s="48">
        <f>+'Revenue Build'!AB139</f>
        <v>11666.666666666668</v>
      </c>
      <c r="AQ24" s="196">
        <f>+'Revenue Build'!AC139</f>
        <v>8333.3333333333339</v>
      </c>
      <c r="AR24" s="48">
        <f>+'Revenue Build'!AD139</f>
        <v>10000</v>
      </c>
      <c r="AS24" s="48">
        <f>+'Revenue Build'!AE139</f>
        <v>10000</v>
      </c>
      <c r="AT24" s="48">
        <f>+'Revenue Build'!AF139</f>
        <v>11666.666666666668</v>
      </c>
      <c r="AU24" s="48">
        <f>+'Revenue Build'!AG139</f>
        <v>8333.3333333333339</v>
      </c>
      <c r="AV24" s="48">
        <f>+'Revenue Build'!AH139</f>
        <v>10000</v>
      </c>
      <c r="AW24" s="48">
        <f>+'Revenue Build'!AI139</f>
        <v>10000</v>
      </c>
      <c r="AX24" s="48">
        <f>+'Revenue Build'!AJ139</f>
        <v>11666.666666666668</v>
      </c>
      <c r="AY24" s="48">
        <f>+'Revenue Build'!AK139</f>
        <v>8333.3333333333339</v>
      </c>
      <c r="AZ24" s="48">
        <f>+'Revenue Build'!AL139</f>
        <v>10000</v>
      </c>
      <c r="BA24" s="48">
        <f>+'Revenue Build'!AM139</f>
        <v>10000</v>
      </c>
      <c r="BB24" s="48">
        <f>+'Revenue Build'!AN139</f>
        <v>11666.666666666668</v>
      </c>
      <c r="BC24" s="196">
        <f>+'Revenue Build'!AO139</f>
        <v>8333.3333333333339</v>
      </c>
      <c r="BD24" s="48">
        <f>+'Revenue Build'!AP139</f>
        <v>10000</v>
      </c>
      <c r="BE24" s="48">
        <f>+'Revenue Build'!AQ139</f>
        <v>10000</v>
      </c>
      <c r="BF24" s="48">
        <f>+'Revenue Build'!AR139</f>
        <v>11666.666666666668</v>
      </c>
      <c r="BG24" s="48">
        <f>+'Revenue Build'!AS139</f>
        <v>8333.3333333333339</v>
      </c>
      <c r="BH24" s="48">
        <f>+'Revenue Build'!AT139</f>
        <v>10000</v>
      </c>
      <c r="BI24" s="48">
        <f>+'Revenue Build'!AU139</f>
        <v>10000</v>
      </c>
      <c r="BJ24" s="48">
        <f>+'Revenue Build'!AV139</f>
        <v>12500</v>
      </c>
      <c r="BK24" s="48">
        <f>+'Revenue Build'!AW139</f>
        <v>10416.666666666668</v>
      </c>
      <c r="BL24" s="48">
        <f>+'Revenue Build'!AX139</f>
        <v>13750</v>
      </c>
      <c r="BM24" s="48">
        <f>+'Revenue Build'!AY139</f>
        <v>15000</v>
      </c>
      <c r="BN24" s="48">
        <f>+'Revenue Build'!AZ139</f>
        <v>17500</v>
      </c>
      <c r="BO24" s="196">
        <f>+'Revenue Build'!BA139</f>
        <v>12500</v>
      </c>
      <c r="BP24" s="48">
        <f>+'Revenue Build'!BB139</f>
        <v>15000</v>
      </c>
      <c r="BQ24" s="48">
        <f>+'Revenue Build'!BC139</f>
        <v>15000</v>
      </c>
      <c r="BR24" s="48">
        <f>+'Revenue Build'!BD139</f>
        <v>17500</v>
      </c>
      <c r="BS24" s="48">
        <f>+'Revenue Build'!BE139</f>
        <v>12500</v>
      </c>
      <c r="BT24" s="48">
        <f>+'Revenue Build'!BF139</f>
        <v>15000</v>
      </c>
      <c r="BU24" s="48">
        <f>+'Revenue Build'!BG139</f>
        <v>15000</v>
      </c>
      <c r="BV24" s="48">
        <f>+'Revenue Build'!BH139</f>
        <v>17500</v>
      </c>
      <c r="BW24" s="48">
        <f>+'Revenue Build'!BI139</f>
        <v>12500</v>
      </c>
      <c r="BX24" s="48">
        <f>+'Revenue Build'!BJ139</f>
        <v>15000</v>
      </c>
      <c r="BY24" s="48">
        <f>+'Revenue Build'!BK139</f>
        <v>15000</v>
      </c>
      <c r="BZ24" s="48">
        <f>+'Revenue Build'!BL139</f>
        <v>17500</v>
      </c>
      <c r="CA24" s="196">
        <f>+'Revenue Build'!BM139</f>
        <v>12500</v>
      </c>
      <c r="CB24" s="48">
        <f>+'Revenue Build'!BN139</f>
        <v>15000</v>
      </c>
      <c r="CC24" s="48">
        <f>+'Revenue Build'!BO139</f>
        <v>15000</v>
      </c>
      <c r="CD24" s="48">
        <f>+'Revenue Build'!BP139</f>
        <v>17500</v>
      </c>
      <c r="CE24" s="48">
        <f>+'Revenue Build'!BQ139</f>
        <v>12500</v>
      </c>
      <c r="CF24" s="48">
        <f>+'Revenue Build'!BR139</f>
        <v>15000</v>
      </c>
      <c r="CG24" s="48">
        <f>+'Revenue Build'!BS139</f>
        <v>15000</v>
      </c>
      <c r="CH24" s="48">
        <f>+'Revenue Build'!BT139</f>
        <v>18333.333333333332</v>
      </c>
      <c r="CI24" s="48">
        <f>+'Revenue Build'!BU139</f>
        <v>14583.333333333332</v>
      </c>
      <c r="CJ24" s="48">
        <f>+'Revenue Build'!BV139</f>
        <v>18750</v>
      </c>
      <c r="CK24" s="48">
        <f>+'Revenue Build'!BW139</f>
        <v>20000</v>
      </c>
      <c r="CL24" s="48">
        <f>+'Revenue Build'!BX139</f>
        <v>23333.333333333336</v>
      </c>
      <c r="CM24" s="196">
        <f>+'Revenue Build'!BY139</f>
        <v>16666.666666666668</v>
      </c>
      <c r="CN24" s="48">
        <f>+'Revenue Build'!BZ139</f>
        <v>20000</v>
      </c>
      <c r="CO24" s="48">
        <f>+'Revenue Build'!CA139</f>
        <v>20000</v>
      </c>
      <c r="CP24" s="48">
        <f>+'Revenue Build'!CB139</f>
        <v>23333.333333333336</v>
      </c>
      <c r="CQ24" s="48">
        <f>+'Revenue Build'!CC139</f>
        <v>16666.666666666668</v>
      </c>
      <c r="CR24" s="48">
        <f>+'Revenue Build'!CD139</f>
        <v>20000</v>
      </c>
      <c r="CS24" s="48">
        <f>+'Revenue Build'!CE139</f>
        <v>20000</v>
      </c>
      <c r="CT24" s="48">
        <f>+'Revenue Build'!CF139</f>
        <v>23333.333333333336</v>
      </c>
      <c r="CU24" s="48">
        <f>+'Revenue Build'!CG139</f>
        <v>16666.666666666668</v>
      </c>
      <c r="CV24" s="48">
        <f>+'Revenue Build'!CH139</f>
        <v>20000</v>
      </c>
      <c r="CW24" s="48">
        <f>+'Revenue Build'!CI139</f>
        <v>20000</v>
      </c>
      <c r="CX24" s="48">
        <f>+'Revenue Build'!CJ139</f>
        <v>23333.333333333336</v>
      </c>
      <c r="CY24" s="196">
        <f>+'Revenue Build'!CK139</f>
        <v>16666.666666666668</v>
      </c>
    </row>
    <row r="25" spans="1:103" x14ac:dyDescent="0.3">
      <c r="B25" s="1"/>
      <c r="C25" s="586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197"/>
      <c r="AA25" s="197"/>
      <c r="AB25" s="50"/>
      <c r="AC25" s="50"/>
      <c r="AD25" s="50"/>
      <c r="AE25" s="197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197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197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197"/>
      <c r="BP25" s="50"/>
      <c r="BQ25" s="50"/>
      <c r="BR25" s="50"/>
      <c r="BS25" s="50"/>
      <c r="BT25" s="50"/>
      <c r="BU25" s="50"/>
      <c r="BV25" s="50"/>
      <c r="BW25" s="50"/>
      <c r="BX25" s="50"/>
      <c r="BY25" s="50"/>
      <c r="BZ25" s="50"/>
      <c r="CA25" s="197"/>
      <c r="CB25" s="50"/>
      <c r="CC25" s="50"/>
      <c r="CD25" s="50"/>
      <c r="CE25" s="50"/>
      <c r="CF25" s="50"/>
      <c r="CG25" s="50"/>
      <c r="CH25" s="50"/>
      <c r="CI25" s="50"/>
      <c r="CJ25" s="50"/>
      <c r="CK25" s="50"/>
      <c r="CL25" s="50"/>
      <c r="CM25" s="197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197"/>
    </row>
    <row r="26" spans="1:103" x14ac:dyDescent="0.3">
      <c r="A26" s="139"/>
      <c r="B26" s="139"/>
      <c r="C26" s="589" t="s">
        <v>316</v>
      </c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>
        <v>0</v>
      </c>
      <c r="O26" s="140">
        <v>0</v>
      </c>
      <c r="P26" s="140">
        <v>0</v>
      </c>
      <c r="Q26" s="140">
        <v>0</v>
      </c>
      <c r="R26" s="140">
        <v>0</v>
      </c>
      <c r="S26" s="140">
        <v>0</v>
      </c>
      <c r="T26" s="140">
        <v>0</v>
      </c>
      <c r="U26" s="140">
        <v>0</v>
      </c>
      <c r="V26" s="140">
        <v>0</v>
      </c>
      <c r="W26" s="140">
        <v>1</v>
      </c>
      <c r="X26" s="140">
        <v>2</v>
      </c>
      <c r="Y26" s="140">
        <v>1</v>
      </c>
      <c r="Z26" s="473">
        <v>2</v>
      </c>
      <c r="AA26" s="473">
        <v>2</v>
      </c>
      <c r="AB26" s="141">
        <f>+AA26+AB27</f>
        <v>3</v>
      </c>
      <c r="AC26" s="141">
        <f>+AB26+AC27</f>
        <v>4</v>
      </c>
      <c r="AD26" s="141">
        <f>+AC26+AD27</f>
        <v>4</v>
      </c>
      <c r="AE26" s="142">
        <f t="shared" ref="AE26:CE26" si="34">+AD26+AE27</f>
        <v>4</v>
      </c>
      <c r="AF26" s="141">
        <f t="shared" si="34"/>
        <v>4</v>
      </c>
      <c r="AG26" s="141">
        <f t="shared" si="34"/>
        <v>4</v>
      </c>
      <c r="AH26" s="141">
        <f t="shared" si="34"/>
        <v>4</v>
      </c>
      <c r="AI26" s="141">
        <f>+AH26+AI27</f>
        <v>4</v>
      </c>
      <c r="AJ26" s="141">
        <f t="shared" si="34"/>
        <v>4</v>
      </c>
      <c r="AK26" s="141">
        <f t="shared" si="34"/>
        <v>4</v>
      </c>
      <c r="AL26" s="141">
        <f t="shared" si="34"/>
        <v>5</v>
      </c>
      <c r="AM26" s="141">
        <f t="shared" si="34"/>
        <v>6</v>
      </c>
      <c r="AN26" s="141">
        <f t="shared" si="34"/>
        <v>7</v>
      </c>
      <c r="AO26" s="141">
        <f t="shared" si="34"/>
        <v>8</v>
      </c>
      <c r="AP26" s="141">
        <f t="shared" si="34"/>
        <v>8</v>
      </c>
      <c r="AQ26" s="142">
        <f t="shared" si="34"/>
        <v>8</v>
      </c>
      <c r="AR26" s="141">
        <f t="shared" si="34"/>
        <v>8</v>
      </c>
      <c r="AS26" s="141">
        <f t="shared" si="34"/>
        <v>8</v>
      </c>
      <c r="AT26" s="141">
        <f t="shared" si="34"/>
        <v>8</v>
      </c>
      <c r="AU26" s="141">
        <f t="shared" si="34"/>
        <v>8</v>
      </c>
      <c r="AV26" s="141">
        <f t="shared" si="34"/>
        <v>8</v>
      </c>
      <c r="AW26" s="141">
        <f t="shared" si="34"/>
        <v>8</v>
      </c>
      <c r="AX26" s="141">
        <f t="shared" si="34"/>
        <v>8</v>
      </c>
      <c r="AY26" s="141">
        <f t="shared" si="34"/>
        <v>8</v>
      </c>
      <c r="AZ26" s="141">
        <f t="shared" si="34"/>
        <v>8</v>
      </c>
      <c r="BA26" s="141">
        <f t="shared" si="34"/>
        <v>8</v>
      </c>
      <c r="BB26" s="141">
        <f t="shared" si="34"/>
        <v>8</v>
      </c>
      <c r="BC26" s="142">
        <f t="shared" si="34"/>
        <v>8</v>
      </c>
      <c r="BD26" s="141">
        <f t="shared" si="34"/>
        <v>8</v>
      </c>
      <c r="BE26" s="141">
        <f t="shared" si="34"/>
        <v>8</v>
      </c>
      <c r="BF26" s="141">
        <f t="shared" si="34"/>
        <v>8</v>
      </c>
      <c r="BG26" s="141">
        <f t="shared" si="34"/>
        <v>8</v>
      </c>
      <c r="BH26" s="141">
        <f t="shared" si="34"/>
        <v>8</v>
      </c>
      <c r="BI26" s="141">
        <f t="shared" si="34"/>
        <v>8</v>
      </c>
      <c r="BJ26" s="141">
        <f t="shared" si="34"/>
        <v>9</v>
      </c>
      <c r="BK26" s="141">
        <f t="shared" si="34"/>
        <v>10</v>
      </c>
      <c r="BL26" s="141">
        <f t="shared" si="34"/>
        <v>11</v>
      </c>
      <c r="BM26" s="141">
        <f t="shared" si="34"/>
        <v>12</v>
      </c>
      <c r="BN26" s="141">
        <f t="shared" si="34"/>
        <v>12</v>
      </c>
      <c r="BO26" s="142">
        <f t="shared" si="34"/>
        <v>12</v>
      </c>
      <c r="BP26" s="141">
        <f t="shared" si="34"/>
        <v>12</v>
      </c>
      <c r="BQ26" s="141">
        <f t="shared" si="34"/>
        <v>12</v>
      </c>
      <c r="BR26" s="141">
        <f t="shared" si="34"/>
        <v>12</v>
      </c>
      <c r="BS26" s="141">
        <f t="shared" si="34"/>
        <v>12</v>
      </c>
      <c r="BT26" s="141">
        <f t="shared" si="34"/>
        <v>12</v>
      </c>
      <c r="BU26" s="141">
        <f t="shared" si="34"/>
        <v>12</v>
      </c>
      <c r="BV26" s="141">
        <f t="shared" si="34"/>
        <v>12</v>
      </c>
      <c r="BW26" s="141">
        <f t="shared" si="34"/>
        <v>12</v>
      </c>
      <c r="BX26" s="141">
        <f t="shared" si="34"/>
        <v>12</v>
      </c>
      <c r="BY26" s="141">
        <f t="shared" si="34"/>
        <v>12</v>
      </c>
      <c r="BZ26" s="141">
        <f t="shared" si="34"/>
        <v>12</v>
      </c>
      <c r="CA26" s="142">
        <f t="shared" si="34"/>
        <v>12</v>
      </c>
      <c r="CB26" s="141">
        <f t="shared" si="34"/>
        <v>12</v>
      </c>
      <c r="CC26" s="141">
        <f t="shared" si="34"/>
        <v>12</v>
      </c>
      <c r="CD26" s="141">
        <f t="shared" si="34"/>
        <v>12</v>
      </c>
      <c r="CE26" s="141">
        <f t="shared" si="34"/>
        <v>12</v>
      </c>
      <c r="CF26" s="141">
        <f t="shared" ref="CF26:CY26" si="35">+CE26+CF27</f>
        <v>12</v>
      </c>
      <c r="CG26" s="141">
        <f t="shared" si="35"/>
        <v>12</v>
      </c>
      <c r="CH26" s="141">
        <f t="shared" si="35"/>
        <v>13</v>
      </c>
      <c r="CI26" s="141">
        <f t="shared" si="35"/>
        <v>14</v>
      </c>
      <c r="CJ26" s="141">
        <f t="shared" si="35"/>
        <v>15</v>
      </c>
      <c r="CK26" s="141">
        <f t="shared" si="35"/>
        <v>16</v>
      </c>
      <c r="CL26" s="141">
        <f t="shared" si="35"/>
        <v>16</v>
      </c>
      <c r="CM26" s="142">
        <f t="shared" si="35"/>
        <v>16</v>
      </c>
      <c r="CN26" s="141">
        <f t="shared" si="35"/>
        <v>16</v>
      </c>
      <c r="CO26" s="141">
        <f t="shared" si="35"/>
        <v>16</v>
      </c>
      <c r="CP26" s="141">
        <f t="shared" si="35"/>
        <v>16</v>
      </c>
      <c r="CQ26" s="141">
        <f t="shared" si="35"/>
        <v>16</v>
      </c>
      <c r="CR26" s="141">
        <f t="shared" si="35"/>
        <v>16</v>
      </c>
      <c r="CS26" s="141">
        <f t="shared" si="35"/>
        <v>16</v>
      </c>
      <c r="CT26" s="141">
        <f t="shared" si="35"/>
        <v>16</v>
      </c>
      <c r="CU26" s="141">
        <f t="shared" si="35"/>
        <v>16</v>
      </c>
      <c r="CV26" s="141">
        <f t="shared" si="35"/>
        <v>16</v>
      </c>
      <c r="CW26" s="141">
        <f t="shared" si="35"/>
        <v>16</v>
      </c>
      <c r="CX26" s="141">
        <f t="shared" si="35"/>
        <v>16</v>
      </c>
      <c r="CY26" s="142">
        <f t="shared" si="35"/>
        <v>16</v>
      </c>
    </row>
    <row r="27" spans="1:103" x14ac:dyDescent="0.3">
      <c r="A27" s="29"/>
      <c r="B27" s="29"/>
      <c r="C27" s="590" t="s">
        <v>327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>
        <f t="shared" ref="N27:AA27" si="36">N26-M26</f>
        <v>0</v>
      </c>
      <c r="O27" s="45">
        <f t="shared" si="36"/>
        <v>0</v>
      </c>
      <c r="P27" s="45">
        <f t="shared" si="36"/>
        <v>0</v>
      </c>
      <c r="Q27" s="45">
        <f t="shared" si="36"/>
        <v>0</v>
      </c>
      <c r="R27" s="45">
        <f t="shared" si="36"/>
        <v>0</v>
      </c>
      <c r="S27" s="45">
        <f t="shared" si="36"/>
        <v>0</v>
      </c>
      <c r="T27" s="45">
        <f t="shared" si="36"/>
        <v>0</v>
      </c>
      <c r="U27" s="45">
        <f t="shared" si="36"/>
        <v>0</v>
      </c>
      <c r="V27" s="45">
        <f t="shared" si="36"/>
        <v>0</v>
      </c>
      <c r="W27" s="45">
        <f t="shared" si="36"/>
        <v>1</v>
      </c>
      <c r="X27" s="45">
        <f t="shared" si="36"/>
        <v>1</v>
      </c>
      <c r="Y27" s="45">
        <f t="shared" si="36"/>
        <v>-1</v>
      </c>
      <c r="Z27" s="474">
        <f t="shared" si="36"/>
        <v>1</v>
      </c>
      <c r="AA27" s="474">
        <f t="shared" si="36"/>
        <v>0</v>
      </c>
      <c r="AB27" s="470">
        <f>+SUM(AB28:AB30)+SUM(AB33:AB35)</f>
        <v>1</v>
      </c>
      <c r="AC27" s="53">
        <f t="shared" ref="AC27:CF27" si="37">+SUM(AC28:AC30)+SUM(AC33:AC35)</f>
        <v>1</v>
      </c>
      <c r="AD27" s="53">
        <f t="shared" si="37"/>
        <v>0</v>
      </c>
      <c r="AE27" s="135">
        <f t="shared" si="37"/>
        <v>0</v>
      </c>
      <c r="AF27" s="53">
        <f t="shared" si="37"/>
        <v>0</v>
      </c>
      <c r="AG27" s="53">
        <f t="shared" si="37"/>
        <v>0</v>
      </c>
      <c r="AH27" s="53">
        <f t="shared" si="37"/>
        <v>0</v>
      </c>
      <c r="AI27" s="53">
        <f t="shared" si="37"/>
        <v>0</v>
      </c>
      <c r="AJ27" s="53">
        <f t="shared" si="37"/>
        <v>0</v>
      </c>
      <c r="AK27" s="53">
        <f t="shared" si="37"/>
        <v>0</v>
      </c>
      <c r="AL27" s="53">
        <f t="shared" si="37"/>
        <v>1</v>
      </c>
      <c r="AM27" s="53">
        <f t="shared" si="37"/>
        <v>1</v>
      </c>
      <c r="AN27" s="53">
        <f t="shared" si="37"/>
        <v>1</v>
      </c>
      <c r="AO27" s="53">
        <f t="shared" si="37"/>
        <v>1</v>
      </c>
      <c r="AP27" s="53">
        <f t="shared" si="37"/>
        <v>0</v>
      </c>
      <c r="AQ27" s="135">
        <f t="shared" si="37"/>
        <v>0</v>
      </c>
      <c r="AR27" s="53">
        <f t="shared" si="37"/>
        <v>0</v>
      </c>
      <c r="AS27" s="53">
        <f t="shared" si="37"/>
        <v>0</v>
      </c>
      <c r="AT27" s="53">
        <f t="shared" si="37"/>
        <v>0</v>
      </c>
      <c r="AU27" s="53">
        <f t="shared" si="37"/>
        <v>0</v>
      </c>
      <c r="AV27" s="53">
        <f t="shared" si="37"/>
        <v>0</v>
      </c>
      <c r="AW27" s="53">
        <f t="shared" si="37"/>
        <v>0</v>
      </c>
      <c r="AX27" s="53">
        <f t="shared" si="37"/>
        <v>0</v>
      </c>
      <c r="AY27" s="53">
        <f t="shared" si="37"/>
        <v>0</v>
      </c>
      <c r="AZ27" s="53">
        <f t="shared" si="37"/>
        <v>0</v>
      </c>
      <c r="BA27" s="53">
        <f t="shared" si="37"/>
        <v>0</v>
      </c>
      <c r="BB27" s="53">
        <f t="shared" si="37"/>
        <v>0</v>
      </c>
      <c r="BC27" s="135">
        <f t="shared" si="37"/>
        <v>0</v>
      </c>
      <c r="BD27" s="53">
        <f t="shared" si="37"/>
        <v>0</v>
      </c>
      <c r="BE27" s="53">
        <f t="shared" si="37"/>
        <v>0</v>
      </c>
      <c r="BF27" s="53">
        <f t="shared" si="37"/>
        <v>0</v>
      </c>
      <c r="BG27" s="53">
        <f t="shared" si="37"/>
        <v>0</v>
      </c>
      <c r="BH27" s="53">
        <f t="shared" si="37"/>
        <v>0</v>
      </c>
      <c r="BI27" s="53">
        <f t="shared" si="37"/>
        <v>0</v>
      </c>
      <c r="BJ27" s="53">
        <f t="shared" si="37"/>
        <v>1</v>
      </c>
      <c r="BK27" s="53">
        <f t="shared" si="37"/>
        <v>1</v>
      </c>
      <c r="BL27" s="53">
        <f t="shared" si="37"/>
        <v>1</v>
      </c>
      <c r="BM27" s="53">
        <f t="shared" si="37"/>
        <v>1</v>
      </c>
      <c r="BN27" s="53">
        <f t="shared" si="37"/>
        <v>0</v>
      </c>
      <c r="BO27" s="135">
        <f t="shared" si="37"/>
        <v>0</v>
      </c>
      <c r="BP27" s="53">
        <f t="shared" si="37"/>
        <v>0</v>
      </c>
      <c r="BQ27" s="53">
        <f t="shared" si="37"/>
        <v>0</v>
      </c>
      <c r="BR27" s="53">
        <f t="shared" si="37"/>
        <v>0</v>
      </c>
      <c r="BS27" s="53">
        <f t="shared" si="37"/>
        <v>0</v>
      </c>
      <c r="BT27" s="53">
        <f t="shared" si="37"/>
        <v>0</v>
      </c>
      <c r="BU27" s="53">
        <f t="shared" si="37"/>
        <v>0</v>
      </c>
      <c r="BV27" s="53">
        <f t="shared" si="37"/>
        <v>0</v>
      </c>
      <c r="BW27" s="53">
        <f t="shared" si="37"/>
        <v>0</v>
      </c>
      <c r="BX27" s="53">
        <f t="shared" si="37"/>
        <v>0</v>
      </c>
      <c r="BY27" s="53">
        <f t="shared" si="37"/>
        <v>0</v>
      </c>
      <c r="BZ27" s="53">
        <f t="shared" si="37"/>
        <v>0</v>
      </c>
      <c r="CA27" s="135">
        <f t="shared" si="37"/>
        <v>0</v>
      </c>
      <c r="CB27" s="53">
        <f t="shared" si="37"/>
        <v>0</v>
      </c>
      <c r="CC27" s="53">
        <f t="shared" si="37"/>
        <v>0</v>
      </c>
      <c r="CD27" s="53">
        <f t="shared" si="37"/>
        <v>0</v>
      </c>
      <c r="CE27" s="53">
        <f t="shared" si="37"/>
        <v>0</v>
      </c>
      <c r="CF27" s="53">
        <f t="shared" si="37"/>
        <v>0</v>
      </c>
      <c r="CG27" s="53">
        <f t="shared" ref="CG27:CY27" si="38">+SUM(CG28:CG30)+SUM(CG33:CG35)</f>
        <v>0</v>
      </c>
      <c r="CH27" s="53">
        <f t="shared" si="38"/>
        <v>1</v>
      </c>
      <c r="CI27" s="53">
        <f t="shared" si="38"/>
        <v>1</v>
      </c>
      <c r="CJ27" s="53">
        <f t="shared" si="38"/>
        <v>1</v>
      </c>
      <c r="CK27" s="53">
        <f t="shared" si="38"/>
        <v>1</v>
      </c>
      <c r="CL27" s="53">
        <f t="shared" si="38"/>
        <v>0</v>
      </c>
      <c r="CM27" s="135">
        <f t="shared" si="38"/>
        <v>0</v>
      </c>
      <c r="CN27" s="53">
        <f t="shared" si="38"/>
        <v>0</v>
      </c>
      <c r="CO27" s="53">
        <f t="shared" si="38"/>
        <v>0</v>
      </c>
      <c r="CP27" s="53">
        <f t="shared" si="38"/>
        <v>0</v>
      </c>
      <c r="CQ27" s="53">
        <f t="shared" si="38"/>
        <v>0</v>
      </c>
      <c r="CR27" s="53">
        <f t="shared" si="38"/>
        <v>0</v>
      </c>
      <c r="CS27" s="53">
        <f t="shared" si="38"/>
        <v>0</v>
      </c>
      <c r="CT27" s="53">
        <f t="shared" si="38"/>
        <v>0</v>
      </c>
      <c r="CU27" s="53">
        <f t="shared" si="38"/>
        <v>0</v>
      </c>
      <c r="CV27" s="53">
        <f t="shared" si="38"/>
        <v>0</v>
      </c>
      <c r="CW27" s="53">
        <f t="shared" si="38"/>
        <v>0</v>
      </c>
      <c r="CX27" s="53">
        <f t="shared" si="38"/>
        <v>0</v>
      </c>
      <c r="CY27" s="135">
        <f t="shared" si="38"/>
        <v>0</v>
      </c>
    </row>
    <row r="28" spans="1:103" x14ac:dyDescent="0.3">
      <c r="A28" s="29"/>
      <c r="B28" s="29"/>
      <c r="C28" s="590" t="s">
        <v>317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>
        <f t="shared" ref="N28" si="39">+IF(N26&gt;M26,N26-M26, 0)</f>
        <v>0</v>
      </c>
      <c r="O28" s="45">
        <f t="shared" ref="O28:AA28" si="40">+IF(O26&gt;N26,O26-N26, 0)</f>
        <v>0</v>
      </c>
      <c r="P28" s="45">
        <f t="shared" si="40"/>
        <v>0</v>
      </c>
      <c r="Q28" s="45">
        <f t="shared" si="40"/>
        <v>0</v>
      </c>
      <c r="R28" s="45">
        <f t="shared" si="40"/>
        <v>0</v>
      </c>
      <c r="S28" s="45">
        <f t="shared" si="40"/>
        <v>0</v>
      </c>
      <c r="T28" s="45">
        <f t="shared" si="40"/>
        <v>0</v>
      </c>
      <c r="U28" s="45">
        <f t="shared" si="40"/>
        <v>0</v>
      </c>
      <c r="V28" s="45">
        <f t="shared" si="40"/>
        <v>0</v>
      </c>
      <c r="W28" s="45">
        <v>0</v>
      </c>
      <c r="X28" s="45">
        <f t="shared" si="40"/>
        <v>1</v>
      </c>
      <c r="Y28" s="45">
        <f t="shared" si="40"/>
        <v>0</v>
      </c>
      <c r="Z28" s="474">
        <f t="shared" si="40"/>
        <v>1</v>
      </c>
      <c r="AA28" s="474">
        <f t="shared" si="40"/>
        <v>0</v>
      </c>
      <c r="AB28" s="470">
        <f>+'New Sales Forecast'!N17</f>
        <v>1</v>
      </c>
      <c r="AC28" s="179">
        <f>+'New Sales Forecast'!O17</f>
        <v>0</v>
      </c>
      <c r="AD28" s="179">
        <f>+'New Sales Forecast'!P17</f>
        <v>0</v>
      </c>
      <c r="AE28" s="180">
        <f>+'New Sales Forecast'!Q17</f>
        <v>0</v>
      </c>
      <c r="AF28" s="179">
        <f>+'New Sales Forecast'!R17</f>
        <v>1</v>
      </c>
      <c r="AG28" s="179">
        <f>+'New Sales Forecast'!S17</f>
        <v>0</v>
      </c>
      <c r="AH28" s="179">
        <f>+'New Sales Forecast'!T17</f>
        <v>0</v>
      </c>
      <c r="AI28" s="179">
        <f>+'New Sales Forecast'!U17</f>
        <v>0</v>
      </c>
      <c r="AJ28" s="179">
        <f>+'New Sales Forecast'!V17</f>
        <v>1</v>
      </c>
      <c r="AK28" s="179">
        <f>+'New Sales Forecast'!W17</f>
        <v>0</v>
      </c>
      <c r="AL28" s="179">
        <f>+'New Sales Forecast'!X17</f>
        <v>0</v>
      </c>
      <c r="AM28" s="179">
        <f>+'New Sales Forecast'!Y17</f>
        <v>0</v>
      </c>
      <c r="AN28" s="179">
        <f>+'New Sales Forecast'!Z17</f>
        <v>2</v>
      </c>
      <c r="AO28" s="179">
        <f>+'New Sales Forecast'!AA17</f>
        <v>0</v>
      </c>
      <c r="AP28" s="179">
        <f>+'New Sales Forecast'!AB17</f>
        <v>0</v>
      </c>
      <c r="AQ28" s="180">
        <f>+'New Sales Forecast'!AC17</f>
        <v>0</v>
      </c>
      <c r="AR28" s="179">
        <f>+'New Sales Forecast'!AD17</f>
        <v>2</v>
      </c>
      <c r="AS28" s="179">
        <f>+'New Sales Forecast'!AE17</f>
        <v>0</v>
      </c>
      <c r="AT28" s="179">
        <f>+'New Sales Forecast'!AF17</f>
        <v>0</v>
      </c>
      <c r="AU28" s="179">
        <f>+'New Sales Forecast'!AG17</f>
        <v>0</v>
      </c>
      <c r="AV28" s="179">
        <f>+'New Sales Forecast'!AH17</f>
        <v>2</v>
      </c>
      <c r="AW28" s="179">
        <f>+'New Sales Forecast'!AI17</f>
        <v>0</v>
      </c>
      <c r="AX28" s="179">
        <f>+'New Sales Forecast'!AJ17</f>
        <v>0</v>
      </c>
      <c r="AY28" s="179">
        <f>+'New Sales Forecast'!AK17</f>
        <v>0</v>
      </c>
      <c r="AZ28" s="179">
        <f>+'New Sales Forecast'!AL17</f>
        <v>2</v>
      </c>
      <c r="BA28" s="179">
        <f>+'New Sales Forecast'!AM17</f>
        <v>0</v>
      </c>
      <c r="BB28" s="179">
        <f>+'New Sales Forecast'!AN17</f>
        <v>0</v>
      </c>
      <c r="BC28" s="180">
        <f>+'New Sales Forecast'!AO17</f>
        <v>0</v>
      </c>
      <c r="BD28" s="179">
        <f>+'New Sales Forecast'!AP17</f>
        <v>2</v>
      </c>
      <c r="BE28" s="179">
        <f>+'New Sales Forecast'!AQ17</f>
        <v>0</v>
      </c>
      <c r="BF28" s="179">
        <f>+'New Sales Forecast'!AR17</f>
        <v>0</v>
      </c>
      <c r="BG28" s="179">
        <f>+'New Sales Forecast'!AS17</f>
        <v>0</v>
      </c>
      <c r="BH28" s="179">
        <f>+'New Sales Forecast'!AT17</f>
        <v>2</v>
      </c>
      <c r="BI28" s="179">
        <f>+'New Sales Forecast'!AU17</f>
        <v>0</v>
      </c>
      <c r="BJ28" s="179">
        <f>+'New Sales Forecast'!AV17</f>
        <v>0</v>
      </c>
      <c r="BK28" s="179">
        <f>+'New Sales Forecast'!AW17</f>
        <v>0</v>
      </c>
      <c r="BL28" s="179">
        <f>+'New Sales Forecast'!AX17</f>
        <v>3</v>
      </c>
      <c r="BM28" s="179">
        <f>+'New Sales Forecast'!AY17</f>
        <v>0</v>
      </c>
      <c r="BN28" s="179">
        <f>+'New Sales Forecast'!AZ17</f>
        <v>0</v>
      </c>
      <c r="BO28" s="180">
        <f>+'New Sales Forecast'!BA17</f>
        <v>0</v>
      </c>
      <c r="BP28" s="179">
        <f>+'New Sales Forecast'!BB17</f>
        <v>3</v>
      </c>
      <c r="BQ28" s="179">
        <f>+'New Sales Forecast'!BC17</f>
        <v>0</v>
      </c>
      <c r="BR28" s="179">
        <f>+'New Sales Forecast'!BD17</f>
        <v>0</v>
      </c>
      <c r="BS28" s="179">
        <f>+'New Sales Forecast'!BE17</f>
        <v>0</v>
      </c>
      <c r="BT28" s="179">
        <f>+'New Sales Forecast'!BF17</f>
        <v>3</v>
      </c>
      <c r="BU28" s="179">
        <f>+'New Sales Forecast'!BG17</f>
        <v>0</v>
      </c>
      <c r="BV28" s="179">
        <f>+'New Sales Forecast'!BH17</f>
        <v>0</v>
      </c>
      <c r="BW28" s="179">
        <f>+'New Sales Forecast'!BI17</f>
        <v>0</v>
      </c>
      <c r="BX28" s="179">
        <f>+'New Sales Forecast'!BJ17</f>
        <v>3</v>
      </c>
      <c r="BY28" s="179">
        <f>+'New Sales Forecast'!BK17</f>
        <v>0</v>
      </c>
      <c r="BZ28" s="179">
        <f>+'New Sales Forecast'!BL17</f>
        <v>0</v>
      </c>
      <c r="CA28" s="180">
        <f>+'New Sales Forecast'!BM17</f>
        <v>0</v>
      </c>
      <c r="CB28" s="179">
        <f>+'New Sales Forecast'!BN17</f>
        <v>3</v>
      </c>
      <c r="CC28" s="179">
        <f>+'New Sales Forecast'!BO17</f>
        <v>0</v>
      </c>
      <c r="CD28" s="179">
        <f>+'New Sales Forecast'!BP17</f>
        <v>0</v>
      </c>
      <c r="CE28" s="179">
        <f>+'New Sales Forecast'!BQ17</f>
        <v>0</v>
      </c>
      <c r="CF28" s="179">
        <f>+'New Sales Forecast'!BR17</f>
        <v>3</v>
      </c>
      <c r="CG28" s="179">
        <f>+'New Sales Forecast'!BS17</f>
        <v>0</v>
      </c>
      <c r="CH28" s="179">
        <f>+'New Sales Forecast'!BT17</f>
        <v>0</v>
      </c>
      <c r="CI28" s="179">
        <f>+'New Sales Forecast'!BU17</f>
        <v>0</v>
      </c>
      <c r="CJ28" s="179">
        <f>+'New Sales Forecast'!BV17</f>
        <v>4</v>
      </c>
      <c r="CK28" s="179">
        <f>+'New Sales Forecast'!BW17</f>
        <v>0</v>
      </c>
      <c r="CL28" s="179">
        <f>+'New Sales Forecast'!BX17</f>
        <v>0</v>
      </c>
      <c r="CM28" s="180">
        <f>+'New Sales Forecast'!BY17</f>
        <v>0</v>
      </c>
      <c r="CN28" s="179">
        <f>+'New Sales Forecast'!BZ17</f>
        <v>4</v>
      </c>
      <c r="CO28" s="179">
        <f>+'New Sales Forecast'!CA17</f>
        <v>0</v>
      </c>
      <c r="CP28" s="179">
        <f>+'New Sales Forecast'!CB17</f>
        <v>0</v>
      </c>
      <c r="CQ28" s="179">
        <f>+'New Sales Forecast'!CC17</f>
        <v>0</v>
      </c>
      <c r="CR28" s="179">
        <f>+'New Sales Forecast'!CD17</f>
        <v>4</v>
      </c>
      <c r="CS28" s="179">
        <f>+'New Sales Forecast'!CE17</f>
        <v>0</v>
      </c>
      <c r="CT28" s="179">
        <f>+'New Sales Forecast'!CF17</f>
        <v>0</v>
      </c>
      <c r="CU28" s="179">
        <f>+'New Sales Forecast'!CG17</f>
        <v>0</v>
      </c>
      <c r="CV28" s="179">
        <f>+'New Sales Forecast'!CH17</f>
        <v>4</v>
      </c>
      <c r="CW28" s="179">
        <f>+'New Sales Forecast'!CI17</f>
        <v>0</v>
      </c>
      <c r="CX28" s="179">
        <f>+'New Sales Forecast'!CJ17</f>
        <v>0</v>
      </c>
      <c r="CY28" s="180">
        <f>+'New Sales Forecast'!CK17</f>
        <v>0</v>
      </c>
    </row>
    <row r="29" spans="1:103" x14ac:dyDescent="0.3">
      <c r="A29" s="29"/>
      <c r="B29" s="29"/>
      <c r="C29" s="590" t="s">
        <v>318</v>
      </c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74"/>
      <c r="AA29" s="474"/>
      <c r="AB29" s="470">
        <f>+'New Sales Forecast'!N18</f>
        <v>0</v>
      </c>
      <c r="AC29" s="179">
        <f>+'New Sales Forecast'!O18</f>
        <v>1</v>
      </c>
      <c r="AD29" s="179">
        <f>+'New Sales Forecast'!P18</f>
        <v>0</v>
      </c>
      <c r="AE29" s="180">
        <f>+'New Sales Forecast'!Q18</f>
        <v>1</v>
      </c>
      <c r="AF29" s="179">
        <f>+'New Sales Forecast'!R18</f>
        <v>0</v>
      </c>
      <c r="AG29" s="179">
        <f>+'New Sales Forecast'!S18</f>
        <v>1</v>
      </c>
      <c r="AH29" s="179">
        <f>+'New Sales Forecast'!T18</f>
        <v>0</v>
      </c>
      <c r="AI29" s="179">
        <f>+'New Sales Forecast'!U18</f>
        <v>1</v>
      </c>
      <c r="AJ29" s="179">
        <f>+'New Sales Forecast'!V18</f>
        <v>0</v>
      </c>
      <c r="AK29" s="179">
        <f>+'New Sales Forecast'!W18</f>
        <v>1</v>
      </c>
      <c r="AL29" s="179">
        <f>+'New Sales Forecast'!X18</f>
        <v>0</v>
      </c>
      <c r="AM29" s="179">
        <f>+'New Sales Forecast'!Y18</f>
        <v>2</v>
      </c>
      <c r="AN29" s="179">
        <f>+'New Sales Forecast'!Z18</f>
        <v>0</v>
      </c>
      <c r="AO29" s="179">
        <f>+'New Sales Forecast'!AA18</f>
        <v>2</v>
      </c>
      <c r="AP29" s="179">
        <f>+'New Sales Forecast'!AB18</f>
        <v>0</v>
      </c>
      <c r="AQ29" s="180">
        <f>+'New Sales Forecast'!AC18</f>
        <v>2</v>
      </c>
      <c r="AR29" s="179">
        <f>+'New Sales Forecast'!AD18</f>
        <v>0</v>
      </c>
      <c r="AS29" s="179">
        <f>+'New Sales Forecast'!AE18</f>
        <v>2</v>
      </c>
      <c r="AT29" s="179">
        <f>+'New Sales Forecast'!AF18</f>
        <v>0</v>
      </c>
      <c r="AU29" s="179">
        <f>+'New Sales Forecast'!AG18</f>
        <v>2</v>
      </c>
      <c r="AV29" s="179">
        <f>+'New Sales Forecast'!AH18</f>
        <v>0</v>
      </c>
      <c r="AW29" s="179">
        <f>+'New Sales Forecast'!AI18</f>
        <v>2</v>
      </c>
      <c r="AX29" s="179">
        <f>+'New Sales Forecast'!AJ18</f>
        <v>0</v>
      </c>
      <c r="AY29" s="179">
        <f>+'New Sales Forecast'!AK18</f>
        <v>2</v>
      </c>
      <c r="AZ29" s="179">
        <f>+'New Sales Forecast'!AL18</f>
        <v>0</v>
      </c>
      <c r="BA29" s="179">
        <f>+'New Sales Forecast'!AM18</f>
        <v>2</v>
      </c>
      <c r="BB29" s="179">
        <f>+'New Sales Forecast'!AN18</f>
        <v>0</v>
      </c>
      <c r="BC29" s="180">
        <f>+'New Sales Forecast'!AO18</f>
        <v>2</v>
      </c>
      <c r="BD29" s="179">
        <f>+'New Sales Forecast'!AP18</f>
        <v>0</v>
      </c>
      <c r="BE29" s="179">
        <f>+'New Sales Forecast'!AQ18</f>
        <v>2</v>
      </c>
      <c r="BF29" s="179">
        <f>+'New Sales Forecast'!AR18</f>
        <v>0</v>
      </c>
      <c r="BG29" s="179">
        <f>+'New Sales Forecast'!AS18</f>
        <v>2</v>
      </c>
      <c r="BH29" s="179">
        <f>+'New Sales Forecast'!AT18</f>
        <v>0</v>
      </c>
      <c r="BI29" s="179">
        <f>+'New Sales Forecast'!AU18</f>
        <v>2</v>
      </c>
      <c r="BJ29" s="179">
        <f>+'New Sales Forecast'!AV18</f>
        <v>0</v>
      </c>
      <c r="BK29" s="179">
        <f>+'New Sales Forecast'!AW18</f>
        <v>3</v>
      </c>
      <c r="BL29" s="179">
        <f>+'New Sales Forecast'!AX18</f>
        <v>0</v>
      </c>
      <c r="BM29" s="179">
        <f>+'New Sales Forecast'!AY18</f>
        <v>3</v>
      </c>
      <c r="BN29" s="179">
        <f>+'New Sales Forecast'!AZ18</f>
        <v>0</v>
      </c>
      <c r="BO29" s="180">
        <f>+'New Sales Forecast'!BA18</f>
        <v>3</v>
      </c>
      <c r="BP29" s="179">
        <f>+'New Sales Forecast'!BB18</f>
        <v>0</v>
      </c>
      <c r="BQ29" s="179">
        <f>+'New Sales Forecast'!BC18</f>
        <v>3</v>
      </c>
      <c r="BR29" s="179">
        <f>+'New Sales Forecast'!BD18</f>
        <v>0</v>
      </c>
      <c r="BS29" s="179">
        <f>+'New Sales Forecast'!BE18</f>
        <v>3</v>
      </c>
      <c r="BT29" s="179">
        <f>+'New Sales Forecast'!BF18</f>
        <v>0</v>
      </c>
      <c r="BU29" s="179">
        <f>+'New Sales Forecast'!BG18</f>
        <v>3</v>
      </c>
      <c r="BV29" s="179">
        <f>+'New Sales Forecast'!BH18</f>
        <v>0</v>
      </c>
      <c r="BW29" s="179">
        <f>+'New Sales Forecast'!BI18</f>
        <v>3</v>
      </c>
      <c r="BX29" s="179">
        <f>+'New Sales Forecast'!BJ18</f>
        <v>0</v>
      </c>
      <c r="BY29" s="179">
        <f>+'New Sales Forecast'!BK18</f>
        <v>3</v>
      </c>
      <c r="BZ29" s="179">
        <f>+'New Sales Forecast'!BL18</f>
        <v>0</v>
      </c>
      <c r="CA29" s="180">
        <f>+'New Sales Forecast'!BM18</f>
        <v>3</v>
      </c>
      <c r="CB29" s="179">
        <f>+'New Sales Forecast'!BN18</f>
        <v>0</v>
      </c>
      <c r="CC29" s="179">
        <f>+'New Sales Forecast'!BO18</f>
        <v>3</v>
      </c>
      <c r="CD29" s="179">
        <f>+'New Sales Forecast'!BP18</f>
        <v>0</v>
      </c>
      <c r="CE29" s="179">
        <f>+'New Sales Forecast'!BQ18</f>
        <v>3</v>
      </c>
      <c r="CF29" s="179">
        <f>+'New Sales Forecast'!BR18</f>
        <v>0</v>
      </c>
      <c r="CG29" s="179">
        <f>+'New Sales Forecast'!BS18</f>
        <v>3</v>
      </c>
      <c r="CH29" s="179">
        <f>+'New Sales Forecast'!BT18</f>
        <v>0</v>
      </c>
      <c r="CI29" s="179">
        <f>+'New Sales Forecast'!BU18</f>
        <v>4</v>
      </c>
      <c r="CJ29" s="179">
        <f>+'New Sales Forecast'!BV18</f>
        <v>0</v>
      </c>
      <c r="CK29" s="179">
        <f>+'New Sales Forecast'!BW18</f>
        <v>4</v>
      </c>
      <c r="CL29" s="179">
        <f>+'New Sales Forecast'!BX18</f>
        <v>0</v>
      </c>
      <c r="CM29" s="180">
        <f>+'New Sales Forecast'!BY18</f>
        <v>4</v>
      </c>
      <c r="CN29" s="179">
        <f>+'New Sales Forecast'!BZ18</f>
        <v>0</v>
      </c>
      <c r="CO29" s="179">
        <f>+'New Sales Forecast'!CA18</f>
        <v>4</v>
      </c>
      <c r="CP29" s="179">
        <f>+'New Sales Forecast'!CB18</f>
        <v>0</v>
      </c>
      <c r="CQ29" s="179">
        <f>+'New Sales Forecast'!CC18</f>
        <v>4</v>
      </c>
      <c r="CR29" s="179">
        <f>+'New Sales Forecast'!CD18</f>
        <v>0</v>
      </c>
      <c r="CS29" s="179">
        <f>+'New Sales Forecast'!CE18</f>
        <v>4</v>
      </c>
      <c r="CT29" s="179">
        <f>+'New Sales Forecast'!CF18</f>
        <v>0</v>
      </c>
      <c r="CU29" s="179">
        <f>+'New Sales Forecast'!CG18</f>
        <v>4</v>
      </c>
      <c r="CV29" s="179">
        <f>+'New Sales Forecast'!CH18</f>
        <v>0</v>
      </c>
      <c r="CW29" s="179">
        <f>+'New Sales Forecast'!CI18</f>
        <v>4</v>
      </c>
      <c r="CX29" s="179">
        <f>+'New Sales Forecast'!CJ18</f>
        <v>0</v>
      </c>
      <c r="CY29" s="180">
        <f>+'New Sales Forecast'!CK18</f>
        <v>4</v>
      </c>
    </row>
    <row r="30" spans="1:103" x14ac:dyDescent="0.3">
      <c r="A30" s="29"/>
      <c r="B30" s="29"/>
      <c r="C30" s="590" t="s">
        <v>319</v>
      </c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74"/>
      <c r="AA30" s="474"/>
      <c r="AB30" s="470">
        <f>+'New Sales Forecast'!N19</f>
        <v>0</v>
      </c>
      <c r="AC30" s="179">
        <f>+'New Sales Forecast'!O19</f>
        <v>0</v>
      </c>
      <c r="AD30" s="179">
        <f>+'New Sales Forecast'!P19</f>
        <v>1</v>
      </c>
      <c r="AE30" s="180">
        <f>+'New Sales Forecast'!Q19</f>
        <v>0</v>
      </c>
      <c r="AF30" s="179">
        <f>+'New Sales Forecast'!R19</f>
        <v>0</v>
      </c>
      <c r="AG30" s="179">
        <f>+'New Sales Forecast'!S19</f>
        <v>0</v>
      </c>
      <c r="AH30" s="179">
        <f>+'New Sales Forecast'!T19</f>
        <v>1</v>
      </c>
      <c r="AI30" s="179">
        <f>+'New Sales Forecast'!U19</f>
        <v>0</v>
      </c>
      <c r="AJ30" s="179">
        <f>+'New Sales Forecast'!V19</f>
        <v>0</v>
      </c>
      <c r="AK30" s="179">
        <f>+'New Sales Forecast'!W19</f>
        <v>0</v>
      </c>
      <c r="AL30" s="179">
        <f>+'New Sales Forecast'!X19</f>
        <v>2</v>
      </c>
      <c r="AM30" s="179">
        <f>+'New Sales Forecast'!Y19</f>
        <v>0</v>
      </c>
      <c r="AN30" s="179">
        <f>+'New Sales Forecast'!Z19</f>
        <v>0</v>
      </c>
      <c r="AO30" s="179">
        <f>+'New Sales Forecast'!AA19</f>
        <v>0</v>
      </c>
      <c r="AP30" s="179">
        <f>+'New Sales Forecast'!AB19</f>
        <v>2</v>
      </c>
      <c r="AQ30" s="180">
        <f>+'New Sales Forecast'!AC19</f>
        <v>0</v>
      </c>
      <c r="AR30" s="179">
        <f>+'New Sales Forecast'!AD19</f>
        <v>0</v>
      </c>
      <c r="AS30" s="179">
        <f>+'New Sales Forecast'!AE19</f>
        <v>0</v>
      </c>
      <c r="AT30" s="179">
        <f>+'New Sales Forecast'!AF19</f>
        <v>2</v>
      </c>
      <c r="AU30" s="179">
        <f>+'New Sales Forecast'!AG19</f>
        <v>0</v>
      </c>
      <c r="AV30" s="179">
        <f>+'New Sales Forecast'!AH19</f>
        <v>0</v>
      </c>
      <c r="AW30" s="179">
        <f>+'New Sales Forecast'!AI19</f>
        <v>0</v>
      </c>
      <c r="AX30" s="179">
        <f>+'New Sales Forecast'!AJ19</f>
        <v>2</v>
      </c>
      <c r="AY30" s="179">
        <f>+'New Sales Forecast'!AK19</f>
        <v>0</v>
      </c>
      <c r="AZ30" s="179">
        <f>+'New Sales Forecast'!AL19</f>
        <v>0</v>
      </c>
      <c r="BA30" s="179">
        <f>+'New Sales Forecast'!AM19</f>
        <v>0</v>
      </c>
      <c r="BB30" s="179">
        <f>+'New Sales Forecast'!AN19</f>
        <v>2</v>
      </c>
      <c r="BC30" s="180">
        <f>+'New Sales Forecast'!AO19</f>
        <v>0</v>
      </c>
      <c r="BD30" s="179">
        <f>+'New Sales Forecast'!AP19</f>
        <v>0</v>
      </c>
      <c r="BE30" s="179">
        <f>+'New Sales Forecast'!AQ19</f>
        <v>0</v>
      </c>
      <c r="BF30" s="179">
        <f>+'New Sales Forecast'!AR19</f>
        <v>2</v>
      </c>
      <c r="BG30" s="179">
        <f>+'New Sales Forecast'!AS19</f>
        <v>0</v>
      </c>
      <c r="BH30" s="179">
        <f>+'New Sales Forecast'!AT19</f>
        <v>0</v>
      </c>
      <c r="BI30" s="179">
        <f>+'New Sales Forecast'!AU19</f>
        <v>0</v>
      </c>
      <c r="BJ30" s="179">
        <f>+'New Sales Forecast'!AV19</f>
        <v>3</v>
      </c>
      <c r="BK30" s="179">
        <f>+'New Sales Forecast'!AW19</f>
        <v>0</v>
      </c>
      <c r="BL30" s="179">
        <f>+'New Sales Forecast'!AX19</f>
        <v>0</v>
      </c>
      <c r="BM30" s="179">
        <f>+'New Sales Forecast'!AY19</f>
        <v>0</v>
      </c>
      <c r="BN30" s="179">
        <f>+'New Sales Forecast'!AZ19</f>
        <v>3</v>
      </c>
      <c r="BO30" s="180">
        <f>+'New Sales Forecast'!BA19</f>
        <v>0</v>
      </c>
      <c r="BP30" s="179">
        <f>+'New Sales Forecast'!BB19</f>
        <v>0</v>
      </c>
      <c r="BQ30" s="179">
        <f>+'New Sales Forecast'!BC19</f>
        <v>0</v>
      </c>
      <c r="BR30" s="179">
        <f>+'New Sales Forecast'!BD19</f>
        <v>3</v>
      </c>
      <c r="BS30" s="179">
        <f>+'New Sales Forecast'!BE19</f>
        <v>0</v>
      </c>
      <c r="BT30" s="179">
        <f>+'New Sales Forecast'!BF19</f>
        <v>0</v>
      </c>
      <c r="BU30" s="179">
        <f>+'New Sales Forecast'!BG19</f>
        <v>0</v>
      </c>
      <c r="BV30" s="179">
        <f>+'New Sales Forecast'!BH19</f>
        <v>3</v>
      </c>
      <c r="BW30" s="179">
        <f>+'New Sales Forecast'!BI19</f>
        <v>0</v>
      </c>
      <c r="BX30" s="179">
        <f>+'New Sales Forecast'!BJ19</f>
        <v>0</v>
      </c>
      <c r="BY30" s="179">
        <f>+'New Sales Forecast'!BK19</f>
        <v>0</v>
      </c>
      <c r="BZ30" s="179">
        <f>+'New Sales Forecast'!BL19</f>
        <v>3</v>
      </c>
      <c r="CA30" s="180">
        <f>+'New Sales Forecast'!BM19</f>
        <v>0</v>
      </c>
      <c r="CB30" s="179">
        <f>+'New Sales Forecast'!BN19</f>
        <v>0</v>
      </c>
      <c r="CC30" s="179">
        <f>+'New Sales Forecast'!BO19</f>
        <v>0</v>
      </c>
      <c r="CD30" s="179">
        <f>+'New Sales Forecast'!BP19</f>
        <v>3</v>
      </c>
      <c r="CE30" s="179">
        <f>+'New Sales Forecast'!BQ19</f>
        <v>0</v>
      </c>
      <c r="CF30" s="179">
        <f>+'New Sales Forecast'!BR19</f>
        <v>0</v>
      </c>
      <c r="CG30" s="179">
        <f>+'New Sales Forecast'!BS19</f>
        <v>0</v>
      </c>
      <c r="CH30" s="179">
        <f>+'New Sales Forecast'!BT19</f>
        <v>4</v>
      </c>
      <c r="CI30" s="179">
        <f>+'New Sales Forecast'!BU19</f>
        <v>0</v>
      </c>
      <c r="CJ30" s="179">
        <f>+'New Sales Forecast'!BV19</f>
        <v>0</v>
      </c>
      <c r="CK30" s="179">
        <f>+'New Sales Forecast'!BW19</f>
        <v>0</v>
      </c>
      <c r="CL30" s="179">
        <f>+'New Sales Forecast'!BX19</f>
        <v>4</v>
      </c>
      <c r="CM30" s="180">
        <f>+'New Sales Forecast'!BY19</f>
        <v>0</v>
      </c>
      <c r="CN30" s="179">
        <f>+'New Sales Forecast'!BZ19</f>
        <v>0</v>
      </c>
      <c r="CO30" s="179">
        <f>+'New Sales Forecast'!CA19</f>
        <v>0</v>
      </c>
      <c r="CP30" s="179">
        <f>+'New Sales Forecast'!CB19</f>
        <v>4</v>
      </c>
      <c r="CQ30" s="179">
        <f>+'New Sales Forecast'!CC19</f>
        <v>0</v>
      </c>
      <c r="CR30" s="179">
        <f>+'New Sales Forecast'!CD19</f>
        <v>0</v>
      </c>
      <c r="CS30" s="179">
        <f>+'New Sales Forecast'!CE19</f>
        <v>0</v>
      </c>
      <c r="CT30" s="179">
        <f>+'New Sales Forecast'!CF19</f>
        <v>4</v>
      </c>
      <c r="CU30" s="179">
        <f>+'New Sales Forecast'!CG19</f>
        <v>0</v>
      </c>
      <c r="CV30" s="179">
        <f>+'New Sales Forecast'!CH19</f>
        <v>0</v>
      </c>
      <c r="CW30" s="179">
        <f>+'New Sales Forecast'!CI19</f>
        <v>0</v>
      </c>
      <c r="CX30" s="179">
        <f>+'New Sales Forecast'!CJ19</f>
        <v>4</v>
      </c>
      <c r="CY30" s="180">
        <f>+'New Sales Forecast'!CK19</f>
        <v>0</v>
      </c>
    </row>
    <row r="31" spans="1:103" x14ac:dyDescent="0.3">
      <c r="A31" s="29"/>
      <c r="B31" s="29"/>
      <c r="C31" s="590" t="s">
        <v>408</v>
      </c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>
        <v>1</v>
      </c>
      <c r="X31" s="45"/>
      <c r="Y31" s="45">
        <v>-1</v>
      </c>
      <c r="Z31" s="474">
        <v>-1</v>
      </c>
      <c r="AA31" s="474">
        <v>-1</v>
      </c>
      <c r="AB31" s="470">
        <f>+'New Sales Forecast'!N20</f>
        <v>0</v>
      </c>
      <c r="AC31" s="179">
        <f>+'New Sales Forecast'!O20</f>
        <v>0</v>
      </c>
      <c r="AD31" s="179">
        <f>+'New Sales Forecast'!P20</f>
        <v>0</v>
      </c>
      <c r="AE31" s="180">
        <f>+'New Sales Forecast'!Q20</f>
        <v>0</v>
      </c>
      <c r="AF31" s="179">
        <f>+'New Sales Forecast'!R20</f>
        <v>0</v>
      </c>
      <c r="AG31" s="179">
        <f>+'New Sales Forecast'!S20</f>
        <v>0</v>
      </c>
      <c r="AH31" s="179">
        <f>+'New Sales Forecast'!T20</f>
        <v>0</v>
      </c>
      <c r="AI31" s="179">
        <f>+'New Sales Forecast'!U20</f>
        <v>0</v>
      </c>
      <c r="AJ31" s="179">
        <f>+'New Sales Forecast'!V20</f>
        <v>0</v>
      </c>
      <c r="AK31" s="179">
        <f>+'New Sales Forecast'!W20</f>
        <v>0</v>
      </c>
      <c r="AL31" s="179">
        <f>+'New Sales Forecast'!X20</f>
        <v>0</v>
      </c>
      <c r="AM31" s="179">
        <f>+'New Sales Forecast'!Y20</f>
        <v>0</v>
      </c>
      <c r="AN31" s="179">
        <f>+'New Sales Forecast'!Z20</f>
        <v>0</v>
      </c>
      <c r="AO31" s="179">
        <f>+'New Sales Forecast'!AA20</f>
        <v>0</v>
      </c>
      <c r="AP31" s="179">
        <f>+'New Sales Forecast'!AB20</f>
        <v>0</v>
      </c>
      <c r="AQ31" s="180">
        <f>+'New Sales Forecast'!AC20</f>
        <v>0</v>
      </c>
      <c r="AR31" s="179">
        <f>+'New Sales Forecast'!AD20</f>
        <v>0</v>
      </c>
      <c r="AS31" s="179">
        <f>+'New Sales Forecast'!AE20</f>
        <v>0</v>
      </c>
      <c r="AT31" s="179">
        <f>+'New Sales Forecast'!AF20</f>
        <v>0</v>
      </c>
      <c r="AU31" s="179">
        <f>+'New Sales Forecast'!AG20</f>
        <v>0</v>
      </c>
      <c r="AV31" s="179">
        <f>+'New Sales Forecast'!AH20</f>
        <v>0</v>
      </c>
      <c r="AW31" s="179">
        <f>+'New Sales Forecast'!AI20</f>
        <v>0</v>
      </c>
      <c r="AX31" s="179">
        <f>+'New Sales Forecast'!AJ20</f>
        <v>0</v>
      </c>
      <c r="AY31" s="179">
        <f>+'New Sales Forecast'!AK20</f>
        <v>0</v>
      </c>
      <c r="AZ31" s="179">
        <f>+'New Sales Forecast'!AL20</f>
        <v>0</v>
      </c>
      <c r="BA31" s="179">
        <f>+'New Sales Forecast'!AM20</f>
        <v>0</v>
      </c>
      <c r="BB31" s="179">
        <f>+'New Sales Forecast'!AN20</f>
        <v>0</v>
      </c>
      <c r="BC31" s="180">
        <f>+'New Sales Forecast'!AO20</f>
        <v>0</v>
      </c>
      <c r="BD31" s="179">
        <f>+'New Sales Forecast'!AP20</f>
        <v>0</v>
      </c>
      <c r="BE31" s="179">
        <f>+'New Sales Forecast'!AQ20</f>
        <v>0</v>
      </c>
      <c r="BF31" s="179">
        <f>+'New Sales Forecast'!AR20</f>
        <v>0</v>
      </c>
      <c r="BG31" s="179">
        <f>+'New Sales Forecast'!AS20</f>
        <v>0</v>
      </c>
      <c r="BH31" s="179">
        <f>+'New Sales Forecast'!AT20</f>
        <v>0</v>
      </c>
      <c r="BI31" s="179">
        <f>+'New Sales Forecast'!AU20</f>
        <v>0</v>
      </c>
      <c r="BJ31" s="179">
        <f>+'New Sales Forecast'!AV20</f>
        <v>0</v>
      </c>
      <c r="BK31" s="179">
        <f>+'New Sales Forecast'!AW20</f>
        <v>0</v>
      </c>
      <c r="BL31" s="179">
        <f>+'New Sales Forecast'!AX20</f>
        <v>0</v>
      </c>
      <c r="BM31" s="179">
        <f>+'New Sales Forecast'!AY20</f>
        <v>0</v>
      </c>
      <c r="BN31" s="179">
        <f>+'New Sales Forecast'!AZ20</f>
        <v>0</v>
      </c>
      <c r="BO31" s="180">
        <f>+'New Sales Forecast'!BA20</f>
        <v>0</v>
      </c>
      <c r="BP31" s="179">
        <f>+'New Sales Forecast'!BB20</f>
        <v>0</v>
      </c>
      <c r="BQ31" s="179">
        <f>+'New Sales Forecast'!BC20</f>
        <v>0</v>
      </c>
      <c r="BR31" s="179">
        <f>+'New Sales Forecast'!BD20</f>
        <v>0</v>
      </c>
      <c r="BS31" s="179">
        <f>+'New Sales Forecast'!BE20</f>
        <v>0</v>
      </c>
      <c r="BT31" s="179">
        <f>+'New Sales Forecast'!BF20</f>
        <v>0</v>
      </c>
      <c r="BU31" s="179">
        <f>+'New Sales Forecast'!BG20</f>
        <v>0</v>
      </c>
      <c r="BV31" s="179">
        <f>+'New Sales Forecast'!BH20</f>
        <v>0</v>
      </c>
      <c r="BW31" s="179">
        <f>+'New Sales Forecast'!BI20</f>
        <v>0</v>
      </c>
      <c r="BX31" s="179">
        <f>+'New Sales Forecast'!BJ20</f>
        <v>0</v>
      </c>
      <c r="BY31" s="179">
        <f>+'New Sales Forecast'!BK20</f>
        <v>0</v>
      </c>
      <c r="BZ31" s="179">
        <f>+'New Sales Forecast'!BL20</f>
        <v>0</v>
      </c>
      <c r="CA31" s="180">
        <f>+'New Sales Forecast'!BM20</f>
        <v>0</v>
      </c>
      <c r="CB31" s="179">
        <f>+'New Sales Forecast'!BN20</f>
        <v>0</v>
      </c>
      <c r="CC31" s="179">
        <f>+'New Sales Forecast'!BO20</f>
        <v>0</v>
      </c>
      <c r="CD31" s="179">
        <f>+'New Sales Forecast'!BP20</f>
        <v>0</v>
      </c>
      <c r="CE31" s="179">
        <f>+'New Sales Forecast'!BQ20</f>
        <v>0</v>
      </c>
      <c r="CF31" s="179">
        <f>+'New Sales Forecast'!BR20</f>
        <v>0</v>
      </c>
      <c r="CG31" s="179">
        <f>+'New Sales Forecast'!BS20</f>
        <v>0</v>
      </c>
      <c r="CH31" s="179">
        <f>+'New Sales Forecast'!BT20</f>
        <v>0</v>
      </c>
      <c r="CI31" s="179">
        <f>+'New Sales Forecast'!BU20</f>
        <v>0</v>
      </c>
      <c r="CJ31" s="179">
        <f>+'New Sales Forecast'!BV20</f>
        <v>0</v>
      </c>
      <c r="CK31" s="179">
        <f>+'New Sales Forecast'!BW20</f>
        <v>0</v>
      </c>
      <c r="CL31" s="179">
        <f>+'New Sales Forecast'!BX20</f>
        <v>0</v>
      </c>
      <c r="CM31" s="180">
        <f>+'New Sales Forecast'!BY20</f>
        <v>0</v>
      </c>
      <c r="CN31" s="179">
        <f>+'New Sales Forecast'!BZ20</f>
        <v>0</v>
      </c>
      <c r="CO31" s="179">
        <f>+'New Sales Forecast'!CA20</f>
        <v>0</v>
      </c>
      <c r="CP31" s="179">
        <f>+'New Sales Forecast'!CB20</f>
        <v>0</v>
      </c>
      <c r="CQ31" s="179">
        <f>+'New Sales Forecast'!CC20</f>
        <v>0</v>
      </c>
      <c r="CR31" s="179">
        <f>+'New Sales Forecast'!CD20</f>
        <v>0</v>
      </c>
      <c r="CS31" s="179">
        <f>+'New Sales Forecast'!CE20</f>
        <v>0</v>
      </c>
      <c r="CT31" s="179">
        <f>+'New Sales Forecast'!CF20</f>
        <v>0</v>
      </c>
      <c r="CU31" s="179">
        <f>+'New Sales Forecast'!CG20</f>
        <v>0</v>
      </c>
      <c r="CV31" s="179">
        <f>+'New Sales Forecast'!CH20</f>
        <v>0</v>
      </c>
      <c r="CW31" s="179">
        <f>+'New Sales Forecast'!CI20</f>
        <v>0</v>
      </c>
      <c r="CX31" s="179">
        <f>+'New Sales Forecast'!CJ20</f>
        <v>0</v>
      </c>
      <c r="CY31" s="180">
        <f>+'New Sales Forecast'!CK20</f>
        <v>0</v>
      </c>
    </row>
    <row r="32" spans="1:103" x14ac:dyDescent="0.3">
      <c r="A32" s="29"/>
      <c r="B32" s="29"/>
      <c r="C32" s="590" t="s">
        <v>409</v>
      </c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74"/>
      <c r="AA32" s="474"/>
      <c r="AB32" s="470">
        <f>+'New Sales Forecast'!N21</f>
        <v>0</v>
      </c>
      <c r="AC32" s="179">
        <f>+'New Sales Forecast'!O21</f>
        <v>0</v>
      </c>
      <c r="AD32" s="179">
        <f>+'New Sales Forecast'!P21</f>
        <v>0</v>
      </c>
      <c r="AE32" s="180">
        <f>+'New Sales Forecast'!Q21</f>
        <v>0</v>
      </c>
      <c r="AF32" s="179">
        <f>+'New Sales Forecast'!R21</f>
        <v>0</v>
      </c>
      <c r="AG32" s="179">
        <f>+'New Sales Forecast'!S21</f>
        <v>0</v>
      </c>
      <c r="AH32" s="179">
        <f>+'New Sales Forecast'!T21</f>
        <v>0</v>
      </c>
      <c r="AI32" s="179">
        <f>+'New Sales Forecast'!U21</f>
        <v>0</v>
      </c>
      <c r="AJ32" s="179">
        <f>+'New Sales Forecast'!V21</f>
        <v>0</v>
      </c>
      <c r="AK32" s="179">
        <f>+'New Sales Forecast'!W21</f>
        <v>0</v>
      </c>
      <c r="AL32" s="179">
        <f>+'New Sales Forecast'!X21</f>
        <v>0</v>
      </c>
      <c r="AM32" s="179">
        <f>+'New Sales Forecast'!Y21</f>
        <v>0</v>
      </c>
      <c r="AN32" s="179">
        <f>+'New Sales Forecast'!Z21</f>
        <v>0</v>
      </c>
      <c r="AO32" s="179">
        <f>+'New Sales Forecast'!AA21</f>
        <v>0</v>
      </c>
      <c r="AP32" s="179">
        <f>+'New Sales Forecast'!AB21</f>
        <v>0</v>
      </c>
      <c r="AQ32" s="180">
        <f>+'New Sales Forecast'!AC21</f>
        <v>0</v>
      </c>
      <c r="AR32" s="179">
        <f>+'New Sales Forecast'!AD21</f>
        <v>0</v>
      </c>
      <c r="AS32" s="179">
        <f>+'New Sales Forecast'!AE21</f>
        <v>0</v>
      </c>
      <c r="AT32" s="179">
        <f>+'New Sales Forecast'!AF21</f>
        <v>0</v>
      </c>
      <c r="AU32" s="179">
        <f>+'New Sales Forecast'!AG21</f>
        <v>0</v>
      </c>
      <c r="AV32" s="179">
        <f>+'New Sales Forecast'!AH21</f>
        <v>0</v>
      </c>
      <c r="AW32" s="179">
        <f>+'New Sales Forecast'!AI21</f>
        <v>0</v>
      </c>
      <c r="AX32" s="179">
        <f>+'New Sales Forecast'!AJ21</f>
        <v>0</v>
      </c>
      <c r="AY32" s="179">
        <f>+'New Sales Forecast'!AK21</f>
        <v>0</v>
      </c>
      <c r="AZ32" s="179">
        <f>+'New Sales Forecast'!AL21</f>
        <v>0</v>
      </c>
      <c r="BA32" s="179">
        <f>+'New Sales Forecast'!AM21</f>
        <v>0</v>
      </c>
      <c r="BB32" s="179">
        <f>+'New Sales Forecast'!AN21</f>
        <v>0</v>
      </c>
      <c r="BC32" s="180">
        <f>+'New Sales Forecast'!AO21</f>
        <v>0</v>
      </c>
      <c r="BD32" s="179">
        <f>+'New Sales Forecast'!AP21</f>
        <v>0</v>
      </c>
      <c r="BE32" s="179">
        <f>+'New Sales Forecast'!AQ21</f>
        <v>0</v>
      </c>
      <c r="BF32" s="179">
        <f>+'New Sales Forecast'!AR21</f>
        <v>0</v>
      </c>
      <c r="BG32" s="179">
        <f>+'New Sales Forecast'!AS21</f>
        <v>0</v>
      </c>
      <c r="BH32" s="179">
        <f>+'New Sales Forecast'!AT21</f>
        <v>0</v>
      </c>
      <c r="BI32" s="179">
        <f>+'New Sales Forecast'!AU21</f>
        <v>0</v>
      </c>
      <c r="BJ32" s="179">
        <f>+'New Sales Forecast'!AV21</f>
        <v>0</v>
      </c>
      <c r="BK32" s="179">
        <f>+'New Sales Forecast'!AW21</f>
        <v>0</v>
      </c>
      <c r="BL32" s="179">
        <f>+'New Sales Forecast'!AX21</f>
        <v>0</v>
      </c>
      <c r="BM32" s="179">
        <f>+'New Sales Forecast'!AY21</f>
        <v>0</v>
      </c>
      <c r="BN32" s="179">
        <f>+'New Sales Forecast'!AZ21</f>
        <v>0</v>
      </c>
      <c r="BO32" s="180">
        <f>+'New Sales Forecast'!BA21</f>
        <v>0</v>
      </c>
      <c r="BP32" s="179">
        <f>+'New Sales Forecast'!BB21</f>
        <v>0</v>
      </c>
      <c r="BQ32" s="179">
        <f>+'New Sales Forecast'!BC21</f>
        <v>0</v>
      </c>
      <c r="BR32" s="179">
        <f>+'New Sales Forecast'!BD21</f>
        <v>0</v>
      </c>
      <c r="BS32" s="179">
        <f>+'New Sales Forecast'!BE21</f>
        <v>0</v>
      </c>
      <c r="BT32" s="179">
        <f>+'New Sales Forecast'!BF21</f>
        <v>0</v>
      </c>
      <c r="BU32" s="179">
        <f>+'New Sales Forecast'!BG21</f>
        <v>0</v>
      </c>
      <c r="BV32" s="179">
        <f>+'New Sales Forecast'!BH21</f>
        <v>0</v>
      </c>
      <c r="BW32" s="179">
        <f>+'New Sales Forecast'!BI21</f>
        <v>0</v>
      </c>
      <c r="BX32" s="179">
        <f>+'New Sales Forecast'!BJ21</f>
        <v>0</v>
      </c>
      <c r="BY32" s="179">
        <f>+'New Sales Forecast'!BK21</f>
        <v>0</v>
      </c>
      <c r="BZ32" s="179">
        <f>+'New Sales Forecast'!BL21</f>
        <v>0</v>
      </c>
      <c r="CA32" s="180">
        <f>+'New Sales Forecast'!BM21</f>
        <v>0</v>
      </c>
      <c r="CB32" s="179">
        <f>+'New Sales Forecast'!BN21</f>
        <v>0</v>
      </c>
      <c r="CC32" s="179">
        <f>+'New Sales Forecast'!BO21</f>
        <v>0</v>
      </c>
      <c r="CD32" s="179">
        <f>+'New Sales Forecast'!BP21</f>
        <v>0</v>
      </c>
      <c r="CE32" s="179">
        <f>+'New Sales Forecast'!BQ21</f>
        <v>0</v>
      </c>
      <c r="CF32" s="179">
        <f>+'New Sales Forecast'!BR21</f>
        <v>0</v>
      </c>
      <c r="CG32" s="179">
        <f>+'New Sales Forecast'!BS21</f>
        <v>0</v>
      </c>
      <c r="CH32" s="179">
        <f>+'New Sales Forecast'!BT21</f>
        <v>0</v>
      </c>
      <c r="CI32" s="179">
        <f>+'New Sales Forecast'!BU21</f>
        <v>0</v>
      </c>
      <c r="CJ32" s="179">
        <f>+'New Sales Forecast'!BV21</f>
        <v>0</v>
      </c>
      <c r="CK32" s="179">
        <f>+'New Sales Forecast'!BW21</f>
        <v>0</v>
      </c>
      <c r="CL32" s="179">
        <f>+'New Sales Forecast'!BX21</f>
        <v>0</v>
      </c>
      <c r="CM32" s="180">
        <f>+'New Sales Forecast'!BY21</f>
        <v>0</v>
      </c>
      <c r="CN32" s="179">
        <f>+'New Sales Forecast'!BZ21</f>
        <v>0</v>
      </c>
      <c r="CO32" s="179">
        <f>+'New Sales Forecast'!CA21</f>
        <v>0</v>
      </c>
      <c r="CP32" s="179">
        <f>+'New Sales Forecast'!CB21</f>
        <v>0</v>
      </c>
      <c r="CQ32" s="179">
        <f>+'New Sales Forecast'!CC21</f>
        <v>0</v>
      </c>
      <c r="CR32" s="179">
        <f>+'New Sales Forecast'!CD21</f>
        <v>0</v>
      </c>
      <c r="CS32" s="179">
        <f>+'New Sales Forecast'!CE21</f>
        <v>0</v>
      </c>
      <c r="CT32" s="179">
        <f>+'New Sales Forecast'!CF21</f>
        <v>0</v>
      </c>
      <c r="CU32" s="179">
        <f>+'New Sales Forecast'!CG21</f>
        <v>0</v>
      </c>
      <c r="CV32" s="179">
        <f>+'New Sales Forecast'!CH21</f>
        <v>0</v>
      </c>
      <c r="CW32" s="179">
        <f>+'New Sales Forecast'!CI21</f>
        <v>0</v>
      </c>
      <c r="CX32" s="179">
        <f>+'New Sales Forecast'!CJ21</f>
        <v>0</v>
      </c>
      <c r="CY32" s="180">
        <f>+'New Sales Forecast'!CK21</f>
        <v>0</v>
      </c>
    </row>
    <row r="33" spans="1:103" x14ac:dyDescent="0.3">
      <c r="A33" s="29"/>
      <c r="B33" s="29"/>
      <c r="C33" s="590" t="s">
        <v>320</v>
      </c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>
        <f t="shared" ref="N33" si="41">+IF(N26&lt;M26,N26-M26, 0)</f>
        <v>0</v>
      </c>
      <c r="O33" s="45">
        <f t="shared" ref="O33:X33" si="42">+IF(O26&lt;N26,O26-N26, 0)</f>
        <v>0</v>
      </c>
      <c r="P33" s="45">
        <f t="shared" si="42"/>
        <v>0</v>
      </c>
      <c r="Q33" s="45">
        <f t="shared" si="42"/>
        <v>0</v>
      </c>
      <c r="R33" s="45">
        <f t="shared" si="42"/>
        <v>0</v>
      </c>
      <c r="S33" s="45">
        <f t="shared" si="42"/>
        <v>0</v>
      </c>
      <c r="T33" s="45">
        <f t="shared" si="42"/>
        <v>0</v>
      </c>
      <c r="U33" s="45">
        <f t="shared" si="42"/>
        <v>0</v>
      </c>
      <c r="V33" s="45">
        <f t="shared" si="42"/>
        <v>0</v>
      </c>
      <c r="W33" s="45">
        <f t="shared" si="42"/>
        <v>0</v>
      </c>
      <c r="X33" s="45">
        <f t="shared" si="42"/>
        <v>0</v>
      </c>
      <c r="Y33" s="45"/>
      <c r="Z33" s="474"/>
      <c r="AA33" s="474"/>
      <c r="AB33" s="470">
        <v>0</v>
      </c>
      <c r="AC33" s="179">
        <f>-'Revenue Build'!K4</f>
        <v>0</v>
      </c>
      <c r="AD33" s="179">
        <f>-'Revenue Build'!L4</f>
        <v>0</v>
      </c>
      <c r="AE33" s="180">
        <f>-'Revenue Build'!M4</f>
        <v>0</v>
      </c>
      <c r="AF33" s="179">
        <f>-'Revenue Build'!N4</f>
        <v>-1</v>
      </c>
      <c r="AG33" s="179">
        <f>-'Revenue Build'!O4</f>
        <v>0</v>
      </c>
      <c r="AH33" s="179">
        <f>-'Revenue Build'!P4</f>
        <v>0</v>
      </c>
      <c r="AI33" s="179">
        <f>-'Revenue Build'!Q4</f>
        <v>0</v>
      </c>
      <c r="AJ33" s="179">
        <f>-'Revenue Build'!R4</f>
        <v>-1</v>
      </c>
      <c r="AK33" s="179">
        <f>-'Revenue Build'!S4</f>
        <v>0</v>
      </c>
      <c r="AL33" s="179">
        <f>-'Revenue Build'!T4</f>
        <v>0</v>
      </c>
      <c r="AM33" s="179">
        <f>-'Revenue Build'!U4</f>
        <v>0</v>
      </c>
      <c r="AN33" s="179">
        <f>-'Revenue Build'!V4</f>
        <v>-1</v>
      </c>
      <c r="AO33" s="179">
        <f>-'Revenue Build'!W4</f>
        <v>0</v>
      </c>
      <c r="AP33" s="179">
        <f>-'Revenue Build'!X4</f>
        <v>0</v>
      </c>
      <c r="AQ33" s="180">
        <f>-'Revenue Build'!Y4</f>
        <v>0</v>
      </c>
      <c r="AR33" s="179">
        <f>-'Revenue Build'!Z4</f>
        <v>-2</v>
      </c>
      <c r="AS33" s="179">
        <f>-'Revenue Build'!AA4</f>
        <v>0</v>
      </c>
      <c r="AT33" s="179">
        <f>-'Revenue Build'!AB4</f>
        <v>0</v>
      </c>
      <c r="AU33" s="179">
        <f>-'Revenue Build'!AC4</f>
        <v>0</v>
      </c>
      <c r="AV33" s="179">
        <f>-'Revenue Build'!AD4</f>
        <v>-2</v>
      </c>
      <c r="AW33" s="179">
        <f>-'Revenue Build'!AE4</f>
        <v>0</v>
      </c>
      <c r="AX33" s="179">
        <f>-'Revenue Build'!AF4</f>
        <v>0</v>
      </c>
      <c r="AY33" s="179">
        <f>-'Revenue Build'!AG4</f>
        <v>0</v>
      </c>
      <c r="AZ33" s="179">
        <f>-'Revenue Build'!AH4</f>
        <v>-2</v>
      </c>
      <c r="BA33" s="179">
        <f>-'Revenue Build'!AI4</f>
        <v>0</v>
      </c>
      <c r="BB33" s="179">
        <f>-'Revenue Build'!AJ4</f>
        <v>0</v>
      </c>
      <c r="BC33" s="180">
        <f>-'Revenue Build'!AK4</f>
        <v>0</v>
      </c>
      <c r="BD33" s="179">
        <f>-'Revenue Build'!AL4</f>
        <v>-2</v>
      </c>
      <c r="BE33" s="179">
        <f>-'Revenue Build'!AM4</f>
        <v>0</v>
      </c>
      <c r="BF33" s="179">
        <f>-'Revenue Build'!AN4</f>
        <v>0</v>
      </c>
      <c r="BG33" s="179">
        <f>-'Revenue Build'!AO4</f>
        <v>0</v>
      </c>
      <c r="BH33" s="179">
        <f>-'Revenue Build'!AP4</f>
        <v>-2</v>
      </c>
      <c r="BI33" s="179">
        <f>-'Revenue Build'!AQ4</f>
        <v>0</v>
      </c>
      <c r="BJ33" s="179">
        <f>-'Revenue Build'!AR4</f>
        <v>0</v>
      </c>
      <c r="BK33" s="179">
        <f>-'Revenue Build'!AS4</f>
        <v>0</v>
      </c>
      <c r="BL33" s="179">
        <f>-'Revenue Build'!AT4</f>
        <v>-2</v>
      </c>
      <c r="BM33" s="179">
        <f>-'Revenue Build'!AU4</f>
        <v>0</v>
      </c>
      <c r="BN33" s="179">
        <f>-'Revenue Build'!AV4</f>
        <v>0</v>
      </c>
      <c r="BO33" s="180">
        <f>-'Revenue Build'!AW4</f>
        <v>0</v>
      </c>
      <c r="BP33" s="179">
        <f>-'Revenue Build'!AX4</f>
        <v>-3</v>
      </c>
      <c r="BQ33" s="179">
        <f>-'Revenue Build'!AY4</f>
        <v>0</v>
      </c>
      <c r="BR33" s="179">
        <f>-'Revenue Build'!AZ4</f>
        <v>0</v>
      </c>
      <c r="BS33" s="179">
        <f>-'Revenue Build'!BA4</f>
        <v>0</v>
      </c>
      <c r="BT33" s="179">
        <f>-'Revenue Build'!BB4</f>
        <v>-3</v>
      </c>
      <c r="BU33" s="179">
        <f>-'Revenue Build'!BC4</f>
        <v>0</v>
      </c>
      <c r="BV33" s="179">
        <f>-'Revenue Build'!BD4</f>
        <v>0</v>
      </c>
      <c r="BW33" s="179">
        <f>-'Revenue Build'!BE4</f>
        <v>0</v>
      </c>
      <c r="BX33" s="179">
        <f>-'Revenue Build'!BF4</f>
        <v>-3</v>
      </c>
      <c r="BY33" s="179">
        <f>-'Revenue Build'!BG4</f>
        <v>0</v>
      </c>
      <c r="BZ33" s="179">
        <f>-'Revenue Build'!BH4</f>
        <v>0</v>
      </c>
      <c r="CA33" s="180">
        <f>-'Revenue Build'!BI4</f>
        <v>0</v>
      </c>
      <c r="CB33" s="179">
        <f>-'Revenue Build'!BJ4</f>
        <v>-3</v>
      </c>
      <c r="CC33" s="179">
        <f>-'Revenue Build'!BK4</f>
        <v>0</v>
      </c>
      <c r="CD33" s="179">
        <f>-'Revenue Build'!BL4</f>
        <v>0</v>
      </c>
      <c r="CE33" s="179">
        <f>-'Revenue Build'!BM4</f>
        <v>0</v>
      </c>
      <c r="CF33" s="179">
        <f>-'Revenue Build'!BN4</f>
        <v>-3</v>
      </c>
      <c r="CG33" s="179">
        <f>-'Revenue Build'!BO4</f>
        <v>0</v>
      </c>
      <c r="CH33" s="179">
        <f>-'Revenue Build'!BP4</f>
        <v>0</v>
      </c>
      <c r="CI33" s="179">
        <f>-'Revenue Build'!BQ4</f>
        <v>0</v>
      </c>
      <c r="CJ33" s="179">
        <f>-'Revenue Build'!BR4</f>
        <v>-3</v>
      </c>
      <c r="CK33" s="179">
        <f>-'Revenue Build'!BS4</f>
        <v>0</v>
      </c>
      <c r="CL33" s="179">
        <f>-'Revenue Build'!BT4</f>
        <v>0</v>
      </c>
      <c r="CM33" s="180">
        <f>-'Revenue Build'!BU4</f>
        <v>0</v>
      </c>
      <c r="CN33" s="179">
        <f>-'Revenue Build'!BV4</f>
        <v>-4</v>
      </c>
      <c r="CO33" s="179">
        <f>-'Revenue Build'!BW4</f>
        <v>0</v>
      </c>
      <c r="CP33" s="179">
        <f>-'Revenue Build'!BX4</f>
        <v>0</v>
      </c>
      <c r="CQ33" s="179">
        <f>-'Revenue Build'!BY4</f>
        <v>0</v>
      </c>
      <c r="CR33" s="179">
        <f>-'Revenue Build'!BZ4</f>
        <v>-4</v>
      </c>
      <c r="CS33" s="179">
        <f>-'Revenue Build'!CA4</f>
        <v>0</v>
      </c>
      <c r="CT33" s="179">
        <f>-'Revenue Build'!CB4</f>
        <v>0</v>
      </c>
      <c r="CU33" s="179">
        <f>-'Revenue Build'!CC4</f>
        <v>0</v>
      </c>
      <c r="CV33" s="179">
        <f>-'Revenue Build'!CD4</f>
        <v>-4</v>
      </c>
      <c r="CW33" s="179">
        <f>-'Revenue Build'!CE4</f>
        <v>0</v>
      </c>
      <c r="CX33" s="179">
        <f>-'Revenue Build'!CF4</f>
        <v>0</v>
      </c>
      <c r="CY33" s="180">
        <f>-'Revenue Build'!CG4</f>
        <v>0</v>
      </c>
    </row>
    <row r="34" spans="1:103" x14ac:dyDescent="0.3">
      <c r="A34" s="29"/>
      <c r="B34" s="29"/>
      <c r="C34" s="590" t="s">
        <v>321</v>
      </c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74"/>
      <c r="AA34" s="474"/>
      <c r="AB34" s="470">
        <f>-'Revenue Build'!M5</f>
        <v>0</v>
      </c>
      <c r="AC34" s="179">
        <f>-'Revenue Build'!K5</f>
        <v>0</v>
      </c>
      <c r="AD34" s="179">
        <f>-'Revenue Build'!L5</f>
        <v>-1</v>
      </c>
      <c r="AE34" s="180">
        <f>-'Revenue Build'!M5</f>
        <v>0</v>
      </c>
      <c r="AF34" s="179">
        <f>-'Revenue Build'!N5</f>
        <v>0</v>
      </c>
      <c r="AG34" s="179">
        <f>-'Revenue Build'!O5</f>
        <v>-1</v>
      </c>
      <c r="AH34" s="179">
        <f>-'Revenue Build'!P5</f>
        <v>0</v>
      </c>
      <c r="AI34" s="179">
        <f>-'Revenue Build'!Q5</f>
        <v>-1</v>
      </c>
      <c r="AJ34" s="179">
        <f>-'Revenue Build'!R5</f>
        <v>0</v>
      </c>
      <c r="AK34" s="179">
        <f>-'Revenue Build'!S5</f>
        <v>-1</v>
      </c>
      <c r="AL34" s="179">
        <f>-'Revenue Build'!T5</f>
        <v>0</v>
      </c>
      <c r="AM34" s="179">
        <f>-'Revenue Build'!U5</f>
        <v>-1</v>
      </c>
      <c r="AN34" s="179">
        <f>-'Revenue Build'!V5</f>
        <v>0</v>
      </c>
      <c r="AO34" s="179">
        <f>-'Revenue Build'!W5</f>
        <v>-1</v>
      </c>
      <c r="AP34" s="179">
        <f>-'Revenue Build'!X5</f>
        <v>0</v>
      </c>
      <c r="AQ34" s="180">
        <f>-'Revenue Build'!Y5</f>
        <v>-2</v>
      </c>
      <c r="AR34" s="179">
        <f>-'Revenue Build'!Z5</f>
        <v>0</v>
      </c>
      <c r="AS34" s="179">
        <f>-'Revenue Build'!AA5</f>
        <v>-2</v>
      </c>
      <c r="AT34" s="179">
        <f>-'Revenue Build'!AB5</f>
        <v>0</v>
      </c>
      <c r="AU34" s="179">
        <f>-'Revenue Build'!AC5</f>
        <v>-2</v>
      </c>
      <c r="AV34" s="179">
        <f>-'Revenue Build'!AD5</f>
        <v>0</v>
      </c>
      <c r="AW34" s="179">
        <f>-'Revenue Build'!AE5</f>
        <v>-2</v>
      </c>
      <c r="AX34" s="179">
        <f>-'Revenue Build'!AF5</f>
        <v>0</v>
      </c>
      <c r="AY34" s="179">
        <f>-'Revenue Build'!AG5</f>
        <v>-2</v>
      </c>
      <c r="AZ34" s="179">
        <f>-'Revenue Build'!AH5</f>
        <v>0</v>
      </c>
      <c r="BA34" s="179">
        <f>-'Revenue Build'!AI5</f>
        <v>-2</v>
      </c>
      <c r="BB34" s="179">
        <f>-'Revenue Build'!AJ5</f>
        <v>0</v>
      </c>
      <c r="BC34" s="180">
        <f>-'Revenue Build'!AK5</f>
        <v>-2</v>
      </c>
      <c r="BD34" s="179">
        <f>-'Revenue Build'!AL5</f>
        <v>0</v>
      </c>
      <c r="BE34" s="179">
        <f>-'Revenue Build'!AM5</f>
        <v>-2</v>
      </c>
      <c r="BF34" s="179">
        <f>-'Revenue Build'!AN5</f>
        <v>0</v>
      </c>
      <c r="BG34" s="179">
        <f>-'Revenue Build'!AO5</f>
        <v>-2</v>
      </c>
      <c r="BH34" s="179">
        <f>-'Revenue Build'!AP5</f>
        <v>0</v>
      </c>
      <c r="BI34" s="179">
        <f>-'Revenue Build'!AQ5</f>
        <v>-2</v>
      </c>
      <c r="BJ34" s="179">
        <f>-'Revenue Build'!AR5</f>
        <v>0</v>
      </c>
      <c r="BK34" s="179">
        <f>-'Revenue Build'!AS5</f>
        <v>-2</v>
      </c>
      <c r="BL34" s="179">
        <f>-'Revenue Build'!AT5</f>
        <v>0</v>
      </c>
      <c r="BM34" s="179">
        <f>-'Revenue Build'!AU5</f>
        <v>-2</v>
      </c>
      <c r="BN34" s="179">
        <f>-'Revenue Build'!AV5</f>
        <v>0</v>
      </c>
      <c r="BO34" s="180">
        <f>-'Revenue Build'!AW5</f>
        <v>-3</v>
      </c>
      <c r="BP34" s="179">
        <f>-'Revenue Build'!AX5</f>
        <v>0</v>
      </c>
      <c r="BQ34" s="179">
        <f>-'Revenue Build'!AY5</f>
        <v>-3</v>
      </c>
      <c r="BR34" s="179">
        <f>-'Revenue Build'!AZ5</f>
        <v>0</v>
      </c>
      <c r="BS34" s="179">
        <f>-'Revenue Build'!BA5</f>
        <v>-3</v>
      </c>
      <c r="BT34" s="179">
        <f>-'Revenue Build'!BB5</f>
        <v>0</v>
      </c>
      <c r="BU34" s="179">
        <f>-'Revenue Build'!BC5</f>
        <v>-3</v>
      </c>
      <c r="BV34" s="179">
        <f>-'Revenue Build'!BD5</f>
        <v>0</v>
      </c>
      <c r="BW34" s="179">
        <f>-'Revenue Build'!BE5</f>
        <v>-3</v>
      </c>
      <c r="BX34" s="179">
        <f>-'Revenue Build'!BF5</f>
        <v>0</v>
      </c>
      <c r="BY34" s="179">
        <f>-'Revenue Build'!BG5</f>
        <v>-3</v>
      </c>
      <c r="BZ34" s="179">
        <f>-'Revenue Build'!BH5</f>
        <v>0</v>
      </c>
      <c r="CA34" s="180">
        <f>-'Revenue Build'!BI5</f>
        <v>-3</v>
      </c>
      <c r="CB34" s="179">
        <f>-'Revenue Build'!BJ5</f>
        <v>0</v>
      </c>
      <c r="CC34" s="179">
        <f>-'Revenue Build'!BK5</f>
        <v>-3</v>
      </c>
      <c r="CD34" s="179">
        <f>-'Revenue Build'!BL5</f>
        <v>0</v>
      </c>
      <c r="CE34" s="179">
        <f>-'Revenue Build'!BM5</f>
        <v>-3</v>
      </c>
      <c r="CF34" s="179">
        <f>-'Revenue Build'!BN5</f>
        <v>0</v>
      </c>
      <c r="CG34" s="179">
        <f>-'Revenue Build'!BO5</f>
        <v>-3</v>
      </c>
      <c r="CH34" s="179">
        <f>-'Revenue Build'!BP5</f>
        <v>0</v>
      </c>
      <c r="CI34" s="179">
        <f>-'Revenue Build'!BQ5</f>
        <v>-3</v>
      </c>
      <c r="CJ34" s="179">
        <f>-'Revenue Build'!BR5</f>
        <v>0</v>
      </c>
      <c r="CK34" s="179">
        <f>-'Revenue Build'!BS5</f>
        <v>-3</v>
      </c>
      <c r="CL34" s="179">
        <f>-'Revenue Build'!BT5</f>
        <v>0</v>
      </c>
      <c r="CM34" s="180">
        <f>-'Revenue Build'!BU5</f>
        <v>-4</v>
      </c>
      <c r="CN34" s="179">
        <f>-'Revenue Build'!BV5</f>
        <v>0</v>
      </c>
      <c r="CO34" s="179">
        <f>-'Revenue Build'!BW5</f>
        <v>-4</v>
      </c>
      <c r="CP34" s="179">
        <f>-'Revenue Build'!BX5</f>
        <v>0</v>
      </c>
      <c r="CQ34" s="179">
        <f>-'Revenue Build'!BY5</f>
        <v>-4</v>
      </c>
      <c r="CR34" s="179">
        <f>-'Revenue Build'!BZ5</f>
        <v>0</v>
      </c>
      <c r="CS34" s="179">
        <f>-'Revenue Build'!CA5</f>
        <v>-4</v>
      </c>
      <c r="CT34" s="179">
        <f>-'Revenue Build'!CB5</f>
        <v>0</v>
      </c>
      <c r="CU34" s="179">
        <f>-'Revenue Build'!CC5</f>
        <v>-4</v>
      </c>
      <c r="CV34" s="179">
        <f>-'Revenue Build'!CD5</f>
        <v>0</v>
      </c>
      <c r="CW34" s="179">
        <f>-'Revenue Build'!CE5</f>
        <v>-4</v>
      </c>
      <c r="CX34" s="179">
        <f>-'Revenue Build'!CF5</f>
        <v>0</v>
      </c>
      <c r="CY34" s="180">
        <f>-'Revenue Build'!CG5</f>
        <v>-4</v>
      </c>
    </row>
    <row r="35" spans="1:103" x14ac:dyDescent="0.3">
      <c r="A35" s="29"/>
      <c r="B35" s="29"/>
      <c r="C35" s="590" t="s">
        <v>322</v>
      </c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74"/>
      <c r="AA35" s="474"/>
      <c r="AB35" s="470">
        <f>-'Revenue Build'!J6</f>
        <v>0</v>
      </c>
      <c r="AC35" s="179">
        <f>-'Revenue Build'!K6</f>
        <v>0</v>
      </c>
      <c r="AD35" s="179">
        <f>-'Revenue Build'!L6</f>
        <v>0</v>
      </c>
      <c r="AE35" s="180">
        <f>-'Revenue Build'!M6</f>
        <v>-1</v>
      </c>
      <c r="AF35" s="179">
        <f>-'Revenue Build'!N6</f>
        <v>0</v>
      </c>
      <c r="AG35" s="179">
        <f>-'Revenue Build'!O6</f>
        <v>0</v>
      </c>
      <c r="AH35" s="179">
        <f>-'Revenue Build'!P6</f>
        <v>-1</v>
      </c>
      <c r="AI35" s="179">
        <f>-'Revenue Build'!Q6</f>
        <v>0</v>
      </c>
      <c r="AJ35" s="179">
        <f>-'Revenue Build'!R6</f>
        <v>0</v>
      </c>
      <c r="AK35" s="179">
        <f>-'Revenue Build'!S6</f>
        <v>0</v>
      </c>
      <c r="AL35" s="179">
        <f>-'Revenue Build'!T6</f>
        <v>-1</v>
      </c>
      <c r="AM35" s="179">
        <f>-'Revenue Build'!U6</f>
        <v>0</v>
      </c>
      <c r="AN35" s="179">
        <f>-'Revenue Build'!V6</f>
        <v>0</v>
      </c>
      <c r="AO35" s="179">
        <f>-'Revenue Build'!W6</f>
        <v>0</v>
      </c>
      <c r="AP35" s="179">
        <f>-'Revenue Build'!X6</f>
        <v>-2</v>
      </c>
      <c r="AQ35" s="180">
        <f>-'Revenue Build'!Y6</f>
        <v>0</v>
      </c>
      <c r="AR35" s="179">
        <f>-'Revenue Build'!Z6</f>
        <v>0</v>
      </c>
      <c r="AS35" s="179">
        <f>-'Revenue Build'!AA6</f>
        <v>0</v>
      </c>
      <c r="AT35" s="179">
        <f>-'Revenue Build'!AB6</f>
        <v>-2</v>
      </c>
      <c r="AU35" s="179">
        <f>-'Revenue Build'!AC6</f>
        <v>0</v>
      </c>
      <c r="AV35" s="179">
        <f>-'Revenue Build'!AD6</f>
        <v>0</v>
      </c>
      <c r="AW35" s="179">
        <f>-'Revenue Build'!AE6</f>
        <v>0</v>
      </c>
      <c r="AX35" s="179">
        <f>-'Revenue Build'!AF6</f>
        <v>-2</v>
      </c>
      <c r="AY35" s="179">
        <f>-'Revenue Build'!AG6</f>
        <v>0</v>
      </c>
      <c r="AZ35" s="179">
        <f>-'Revenue Build'!AH6</f>
        <v>0</v>
      </c>
      <c r="BA35" s="179">
        <f>-'Revenue Build'!AI6</f>
        <v>0</v>
      </c>
      <c r="BB35" s="179">
        <f>-'Revenue Build'!AJ6</f>
        <v>-2</v>
      </c>
      <c r="BC35" s="180">
        <f>-'Revenue Build'!AK6</f>
        <v>0</v>
      </c>
      <c r="BD35" s="179">
        <f>-'Revenue Build'!AL6</f>
        <v>0</v>
      </c>
      <c r="BE35" s="179">
        <f>-'Revenue Build'!AM6</f>
        <v>0</v>
      </c>
      <c r="BF35" s="179">
        <f>-'Revenue Build'!AN6</f>
        <v>-2</v>
      </c>
      <c r="BG35" s="179">
        <f>-'Revenue Build'!AO6</f>
        <v>0</v>
      </c>
      <c r="BH35" s="179">
        <f>-'Revenue Build'!AP6</f>
        <v>0</v>
      </c>
      <c r="BI35" s="179">
        <f>-'Revenue Build'!AQ6</f>
        <v>0</v>
      </c>
      <c r="BJ35" s="179">
        <f>-'Revenue Build'!AR6</f>
        <v>-2</v>
      </c>
      <c r="BK35" s="179">
        <f>-'Revenue Build'!AS6</f>
        <v>0</v>
      </c>
      <c r="BL35" s="179">
        <f>-'Revenue Build'!AT6</f>
        <v>0</v>
      </c>
      <c r="BM35" s="179">
        <f>-'Revenue Build'!AU6</f>
        <v>0</v>
      </c>
      <c r="BN35" s="179">
        <f>-'Revenue Build'!AV6</f>
        <v>-3</v>
      </c>
      <c r="BO35" s="180">
        <f>-'Revenue Build'!AW6</f>
        <v>0</v>
      </c>
      <c r="BP35" s="179">
        <f>-'Revenue Build'!AX6</f>
        <v>0</v>
      </c>
      <c r="BQ35" s="179">
        <f>-'Revenue Build'!AY6</f>
        <v>0</v>
      </c>
      <c r="BR35" s="179">
        <f>-'Revenue Build'!AZ6</f>
        <v>-3</v>
      </c>
      <c r="BS35" s="179">
        <f>-'Revenue Build'!BA6</f>
        <v>0</v>
      </c>
      <c r="BT35" s="179">
        <f>-'Revenue Build'!BB6</f>
        <v>0</v>
      </c>
      <c r="BU35" s="179">
        <f>-'Revenue Build'!BC6</f>
        <v>0</v>
      </c>
      <c r="BV35" s="179">
        <f>-'Revenue Build'!BD6</f>
        <v>-3</v>
      </c>
      <c r="BW35" s="179">
        <f>-'Revenue Build'!BE6</f>
        <v>0</v>
      </c>
      <c r="BX35" s="179">
        <f>-'Revenue Build'!BF6</f>
        <v>0</v>
      </c>
      <c r="BY35" s="179">
        <f>-'Revenue Build'!BG6</f>
        <v>0</v>
      </c>
      <c r="BZ35" s="179">
        <f>-'Revenue Build'!BH6</f>
        <v>-3</v>
      </c>
      <c r="CA35" s="180">
        <f>-'Revenue Build'!BI6</f>
        <v>0</v>
      </c>
      <c r="CB35" s="179">
        <f>-'Revenue Build'!BJ6</f>
        <v>0</v>
      </c>
      <c r="CC35" s="179">
        <f>-'Revenue Build'!BK6</f>
        <v>0</v>
      </c>
      <c r="CD35" s="179">
        <f>-'Revenue Build'!BL6</f>
        <v>-3</v>
      </c>
      <c r="CE35" s="179">
        <f>-'Revenue Build'!BM6</f>
        <v>0</v>
      </c>
      <c r="CF35" s="179">
        <f>-'Revenue Build'!BN6</f>
        <v>0</v>
      </c>
      <c r="CG35" s="179">
        <f>-'Revenue Build'!BO6</f>
        <v>0</v>
      </c>
      <c r="CH35" s="179">
        <f>-'Revenue Build'!BP6</f>
        <v>-3</v>
      </c>
      <c r="CI35" s="179">
        <f>-'Revenue Build'!BQ6</f>
        <v>0</v>
      </c>
      <c r="CJ35" s="179">
        <f>-'Revenue Build'!BR6</f>
        <v>0</v>
      </c>
      <c r="CK35" s="179">
        <f>-'Revenue Build'!BS6</f>
        <v>0</v>
      </c>
      <c r="CL35" s="179">
        <f>-'Revenue Build'!BT6</f>
        <v>-4</v>
      </c>
      <c r="CM35" s="180">
        <f>-'Revenue Build'!BU6</f>
        <v>0</v>
      </c>
      <c r="CN35" s="179">
        <f>-'Revenue Build'!BV6</f>
        <v>0</v>
      </c>
      <c r="CO35" s="179">
        <f>-'Revenue Build'!BW6</f>
        <v>0</v>
      </c>
      <c r="CP35" s="179">
        <f>-'Revenue Build'!BX6</f>
        <v>-4</v>
      </c>
      <c r="CQ35" s="179">
        <f>-'Revenue Build'!BY6</f>
        <v>0</v>
      </c>
      <c r="CR35" s="179">
        <f>-'Revenue Build'!BZ6</f>
        <v>0</v>
      </c>
      <c r="CS35" s="179">
        <f>-'Revenue Build'!CA6</f>
        <v>0</v>
      </c>
      <c r="CT35" s="179">
        <f>-'Revenue Build'!CB6</f>
        <v>-4</v>
      </c>
      <c r="CU35" s="179">
        <f>-'Revenue Build'!CC6</f>
        <v>0</v>
      </c>
      <c r="CV35" s="179">
        <f>-'Revenue Build'!CD6</f>
        <v>0</v>
      </c>
      <c r="CW35" s="179">
        <f>-'Revenue Build'!CE6</f>
        <v>0</v>
      </c>
      <c r="CX35" s="179">
        <f>-'Revenue Build'!CF6</f>
        <v>-4</v>
      </c>
      <c r="CY35" s="180">
        <f>-'Revenue Build'!CG6</f>
        <v>0</v>
      </c>
    </row>
    <row r="36" spans="1:103" x14ac:dyDescent="0.3">
      <c r="A36" s="29"/>
      <c r="B36" s="29"/>
      <c r="C36" s="590" t="s">
        <v>324</v>
      </c>
      <c r="D36" s="270"/>
      <c r="E36" s="270"/>
      <c r="F36" s="270"/>
      <c r="G36" s="270"/>
      <c r="H36" s="270"/>
      <c r="I36" s="270"/>
      <c r="J36" s="270"/>
      <c r="K36" s="270"/>
      <c r="L36" s="270"/>
      <c r="M36" s="270"/>
      <c r="N36" s="270"/>
      <c r="O36" s="270"/>
      <c r="P36" s="270"/>
      <c r="Q36" s="270"/>
      <c r="R36" s="270"/>
      <c r="S36" s="270"/>
      <c r="T36" s="270"/>
      <c r="U36" s="270"/>
      <c r="V36" s="270"/>
      <c r="W36" s="270"/>
      <c r="X36" s="270"/>
      <c r="Y36" s="270">
        <f t="shared" ref="Y36:BD36" si="43">+SUM(Y33:Y35)</f>
        <v>0</v>
      </c>
      <c r="Z36" s="475">
        <f t="shared" ref="Z36:AB36" si="44">+SUM(Z33:Z35)</f>
        <v>0</v>
      </c>
      <c r="AA36" s="475">
        <f t="shared" ref="AA36" si="45">+SUM(AA33:AA35)</f>
        <v>0</v>
      </c>
      <c r="AB36" s="271">
        <f t="shared" ref="AB36" si="46">+SUM(AB33:AB35)</f>
        <v>0</v>
      </c>
      <c r="AC36" s="271">
        <f t="shared" si="43"/>
        <v>0</v>
      </c>
      <c r="AD36" s="271">
        <f t="shared" si="43"/>
        <v>-1</v>
      </c>
      <c r="AE36" s="299">
        <f t="shared" si="43"/>
        <v>-1</v>
      </c>
      <c r="AF36" s="271">
        <f t="shared" si="43"/>
        <v>-1</v>
      </c>
      <c r="AG36" s="271">
        <f t="shared" si="43"/>
        <v>-1</v>
      </c>
      <c r="AH36" s="271">
        <f t="shared" si="43"/>
        <v>-1</v>
      </c>
      <c r="AI36" s="271">
        <f t="shared" si="43"/>
        <v>-1</v>
      </c>
      <c r="AJ36" s="271">
        <f t="shared" si="43"/>
        <v>-1</v>
      </c>
      <c r="AK36" s="271">
        <f t="shared" si="43"/>
        <v>-1</v>
      </c>
      <c r="AL36" s="271">
        <f t="shared" si="43"/>
        <v>-1</v>
      </c>
      <c r="AM36" s="271">
        <f t="shared" si="43"/>
        <v>-1</v>
      </c>
      <c r="AN36" s="271">
        <f t="shared" si="43"/>
        <v>-1</v>
      </c>
      <c r="AO36" s="271">
        <f t="shared" si="43"/>
        <v>-1</v>
      </c>
      <c r="AP36" s="271">
        <f t="shared" si="43"/>
        <v>-2</v>
      </c>
      <c r="AQ36" s="299">
        <f t="shared" si="43"/>
        <v>-2</v>
      </c>
      <c r="AR36" s="271">
        <f t="shared" si="43"/>
        <v>-2</v>
      </c>
      <c r="AS36" s="271">
        <f t="shared" si="43"/>
        <v>-2</v>
      </c>
      <c r="AT36" s="271">
        <f t="shared" si="43"/>
        <v>-2</v>
      </c>
      <c r="AU36" s="271">
        <f t="shared" si="43"/>
        <v>-2</v>
      </c>
      <c r="AV36" s="271">
        <f t="shared" si="43"/>
        <v>-2</v>
      </c>
      <c r="AW36" s="271">
        <f t="shared" si="43"/>
        <v>-2</v>
      </c>
      <c r="AX36" s="271">
        <f t="shared" si="43"/>
        <v>-2</v>
      </c>
      <c r="AY36" s="271">
        <f t="shared" si="43"/>
        <v>-2</v>
      </c>
      <c r="AZ36" s="271">
        <f t="shared" si="43"/>
        <v>-2</v>
      </c>
      <c r="BA36" s="271">
        <f t="shared" si="43"/>
        <v>-2</v>
      </c>
      <c r="BB36" s="271">
        <f t="shared" si="43"/>
        <v>-2</v>
      </c>
      <c r="BC36" s="299">
        <f t="shared" si="43"/>
        <v>-2</v>
      </c>
      <c r="BD36" s="271">
        <f t="shared" si="43"/>
        <v>-2</v>
      </c>
      <c r="BE36" s="271">
        <f t="shared" ref="BE36:CJ36" si="47">+SUM(BE33:BE35)</f>
        <v>-2</v>
      </c>
      <c r="BF36" s="271">
        <f t="shared" si="47"/>
        <v>-2</v>
      </c>
      <c r="BG36" s="271">
        <f t="shared" si="47"/>
        <v>-2</v>
      </c>
      <c r="BH36" s="271">
        <f t="shared" si="47"/>
        <v>-2</v>
      </c>
      <c r="BI36" s="271">
        <f t="shared" si="47"/>
        <v>-2</v>
      </c>
      <c r="BJ36" s="271">
        <f t="shared" si="47"/>
        <v>-2</v>
      </c>
      <c r="BK36" s="271">
        <f t="shared" si="47"/>
        <v>-2</v>
      </c>
      <c r="BL36" s="271">
        <f t="shared" si="47"/>
        <v>-2</v>
      </c>
      <c r="BM36" s="271">
        <f t="shared" si="47"/>
        <v>-2</v>
      </c>
      <c r="BN36" s="271">
        <f t="shared" si="47"/>
        <v>-3</v>
      </c>
      <c r="BO36" s="299">
        <f t="shared" si="47"/>
        <v>-3</v>
      </c>
      <c r="BP36" s="271">
        <f t="shared" si="47"/>
        <v>-3</v>
      </c>
      <c r="BQ36" s="271">
        <f t="shared" si="47"/>
        <v>-3</v>
      </c>
      <c r="BR36" s="271">
        <f t="shared" si="47"/>
        <v>-3</v>
      </c>
      <c r="BS36" s="271">
        <f t="shared" si="47"/>
        <v>-3</v>
      </c>
      <c r="BT36" s="271">
        <f t="shared" si="47"/>
        <v>-3</v>
      </c>
      <c r="BU36" s="271">
        <f t="shared" si="47"/>
        <v>-3</v>
      </c>
      <c r="BV36" s="271">
        <f t="shared" si="47"/>
        <v>-3</v>
      </c>
      <c r="BW36" s="271">
        <f t="shared" si="47"/>
        <v>-3</v>
      </c>
      <c r="BX36" s="271">
        <f t="shared" si="47"/>
        <v>-3</v>
      </c>
      <c r="BY36" s="271">
        <f t="shared" si="47"/>
        <v>-3</v>
      </c>
      <c r="BZ36" s="271">
        <f t="shared" si="47"/>
        <v>-3</v>
      </c>
      <c r="CA36" s="299">
        <f t="shared" si="47"/>
        <v>-3</v>
      </c>
      <c r="CB36" s="271">
        <f t="shared" si="47"/>
        <v>-3</v>
      </c>
      <c r="CC36" s="271">
        <f t="shared" si="47"/>
        <v>-3</v>
      </c>
      <c r="CD36" s="271">
        <f t="shared" si="47"/>
        <v>-3</v>
      </c>
      <c r="CE36" s="271">
        <f t="shared" si="47"/>
        <v>-3</v>
      </c>
      <c r="CF36" s="271">
        <f t="shared" si="47"/>
        <v>-3</v>
      </c>
      <c r="CG36" s="271">
        <f t="shared" si="47"/>
        <v>-3</v>
      </c>
      <c r="CH36" s="271">
        <f t="shared" si="47"/>
        <v>-3</v>
      </c>
      <c r="CI36" s="271">
        <f t="shared" si="47"/>
        <v>-3</v>
      </c>
      <c r="CJ36" s="271">
        <f t="shared" si="47"/>
        <v>-3</v>
      </c>
      <c r="CK36" s="271">
        <f t="shared" ref="CK36:CY36" si="48">+SUM(CK33:CK35)</f>
        <v>-3</v>
      </c>
      <c r="CL36" s="271">
        <f t="shared" si="48"/>
        <v>-4</v>
      </c>
      <c r="CM36" s="299">
        <f t="shared" si="48"/>
        <v>-4</v>
      </c>
      <c r="CN36" s="271">
        <f t="shared" si="48"/>
        <v>-4</v>
      </c>
      <c r="CO36" s="271">
        <f t="shared" si="48"/>
        <v>-4</v>
      </c>
      <c r="CP36" s="271">
        <f t="shared" si="48"/>
        <v>-4</v>
      </c>
      <c r="CQ36" s="271">
        <f t="shared" si="48"/>
        <v>-4</v>
      </c>
      <c r="CR36" s="271">
        <f t="shared" si="48"/>
        <v>-4</v>
      </c>
      <c r="CS36" s="271">
        <f t="shared" si="48"/>
        <v>-4</v>
      </c>
      <c r="CT36" s="271">
        <f t="shared" si="48"/>
        <v>-4</v>
      </c>
      <c r="CU36" s="271">
        <f t="shared" si="48"/>
        <v>-4</v>
      </c>
      <c r="CV36" s="271">
        <f t="shared" si="48"/>
        <v>-4</v>
      </c>
      <c r="CW36" s="271">
        <f t="shared" si="48"/>
        <v>-4</v>
      </c>
      <c r="CX36" s="271">
        <f t="shared" si="48"/>
        <v>-4</v>
      </c>
      <c r="CY36" s="299">
        <f t="shared" si="48"/>
        <v>-4</v>
      </c>
    </row>
    <row r="37" spans="1:103" x14ac:dyDescent="0.3">
      <c r="A37" s="29"/>
      <c r="B37" s="106" t="s">
        <v>162</v>
      </c>
      <c r="C37" s="590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476"/>
      <c r="AA37" s="476"/>
      <c r="AB37" s="16"/>
      <c r="AC37" s="16"/>
      <c r="AD37" s="16"/>
      <c r="AE37" s="288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288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288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288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288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288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288"/>
    </row>
    <row r="38" spans="1:103" x14ac:dyDescent="0.3">
      <c r="A38" s="30"/>
      <c r="B38" s="107">
        <v>86.6</v>
      </c>
      <c r="C38" s="591" t="s">
        <v>49</v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>
        <f>NETWORKDAYS(M4+1,N4,Holidays!$B$3:$B$62)</f>
        <v>32215</v>
      </c>
      <c r="O38" s="17">
        <f>NETWORKDAYS(N4+1,O4,Holidays!$B$3:$B$62)</f>
        <v>23</v>
      </c>
      <c r="P38" s="17">
        <f>NETWORKDAYS(O4+1,P4,Holidays!$B$3:$B$62)</f>
        <v>20</v>
      </c>
      <c r="Q38" s="17">
        <f>NETWORKDAYS(P4+1,Q4,Holidays!$B$3:$B$62)</f>
        <v>22</v>
      </c>
      <c r="R38" s="17">
        <f>NETWORKDAYS(Q4+1,R4,Holidays!$B$3:$B$62)</f>
        <v>20</v>
      </c>
      <c r="S38" s="17">
        <f>NETWORKDAYS(R4+1,S4,Holidays!$B$3:$B$62)</f>
        <v>19</v>
      </c>
      <c r="T38" s="17">
        <f>NETWORKDAYS(S4+1,T4,Holidays!$B$3:$B$62)</f>
        <v>22</v>
      </c>
      <c r="U38" s="17">
        <f>NETWORKDAYS(T4+1,U4,Holidays!$B$3:$B$62)</f>
        <v>21</v>
      </c>
      <c r="V38" s="17">
        <f>NETWORKDAYS(U4+1,V4,Holidays!$B$3:$B$62)</f>
        <v>21</v>
      </c>
      <c r="W38" s="17">
        <f>NETWORKDAYS(V4+1,W4,Holidays!$B$3:$B$62)</f>
        <v>22</v>
      </c>
      <c r="X38" s="17">
        <f>NETWORKDAYS(W4+1,X4,Holidays!$B$3:$B$62)</f>
        <v>23</v>
      </c>
      <c r="Y38" s="17">
        <f>NETWORKDAYS(X4+1,Y4,Holidays!$B$3:$B$62)</f>
        <v>20</v>
      </c>
      <c r="Z38" s="477">
        <f>NETWORKDAYS(Y4+1,Z4,Holidays!$B$3:$B$62)</f>
        <v>22</v>
      </c>
      <c r="AA38" s="477">
        <f>NETWORKDAYS(Z4+1,AA4,Holidays!$B$3:$B$62)</f>
        <v>22</v>
      </c>
      <c r="AB38" s="18">
        <f>NETWORKDAYS(AA4+1,AB4,Holidays!$B$3:$B$62)</f>
        <v>21</v>
      </c>
      <c r="AC38" s="18">
        <f>NETWORKDAYS(AB4+1,AC4,Holidays!$B$3:$B$62)</f>
        <v>23</v>
      </c>
      <c r="AD38" s="18">
        <f>NETWORKDAYS(AC4+1,AD4,Holidays!$B$3:$B$62)</f>
        <v>19</v>
      </c>
      <c r="AE38" s="289">
        <f>NETWORKDAYS(AD4+1,AE4,Holidays!$B$3:$B$62)</f>
        <v>19</v>
      </c>
      <c r="AF38" s="18">
        <f>NETWORKDAYS(AE4+1,AF4,Holidays!$B$3:$B$62)</f>
        <v>23</v>
      </c>
      <c r="AG38" s="18">
        <f>NETWORKDAYS(AF4+1,AG4,Holidays!$B$3:$B$62)</f>
        <v>20</v>
      </c>
      <c r="AH38" s="18">
        <f>NETWORKDAYS(AG4+1,AH4,Holidays!$B$3:$B$62)</f>
        <v>21</v>
      </c>
      <c r="AI38" s="18">
        <f>NETWORKDAYS(AH4+1,AI4,Holidays!$B$3:$B$62)</f>
        <v>22</v>
      </c>
      <c r="AJ38" s="18">
        <f>NETWORKDAYS(AI4+1,AJ4,Holidays!$B$3:$B$62)</f>
        <v>22</v>
      </c>
      <c r="AK38" s="18">
        <f>NETWORKDAYS(AJ4+1,AK4,Holidays!$B$3:$B$62)</f>
        <v>21</v>
      </c>
      <c r="AL38" s="18">
        <f>NETWORKDAYS(AK4+1,AL4,Holidays!$B$3:$B$62)</f>
        <v>22</v>
      </c>
      <c r="AM38" s="18">
        <f>NETWORKDAYS(AL4+1,AM4,Holidays!$B$3:$B$62)</f>
        <v>21</v>
      </c>
      <c r="AN38" s="18">
        <f>NETWORKDAYS(AM4+1,AN4,Holidays!$B$3:$B$62)</f>
        <v>22</v>
      </c>
      <c r="AO38" s="18">
        <f>NETWORKDAYS(AN4+1,AO4,Holidays!$B$3:$B$62)</f>
        <v>23</v>
      </c>
      <c r="AP38" s="18">
        <f>NETWORKDAYS(AO4+1,AP4,Holidays!$B$3:$B$62)</f>
        <v>18</v>
      </c>
      <c r="AQ38" s="289">
        <f>NETWORKDAYS(AP4+1,AQ4,Holidays!$B$3:$B$62)</f>
        <v>21</v>
      </c>
      <c r="AR38" s="18">
        <f>NETWORKDAYS(AQ4+1,AR4,Holidays!$B$3:$B$62)</f>
        <v>22</v>
      </c>
      <c r="AS38" s="18">
        <f>NETWORKDAYS(AR4+1,AS4,Holidays!$B$3:$B$62)</f>
        <v>20</v>
      </c>
      <c r="AT38" s="18">
        <f>NETWORKDAYS(AS4+1,AT4,Holidays!$B$3:$B$62)</f>
        <v>22</v>
      </c>
      <c r="AU38" s="18">
        <f>NETWORKDAYS(AT4+1,AU4,Holidays!$B$3:$B$62)</f>
        <v>22</v>
      </c>
      <c r="AV38" s="18">
        <f>NETWORKDAYS(AU4+1,AV4,Holidays!$B$3:$B$62)</f>
        <v>21</v>
      </c>
      <c r="AW38" s="18">
        <f>NETWORKDAYS(AV4+1,AW4,Holidays!$B$3:$B$62)</f>
        <v>22</v>
      </c>
      <c r="AX38" s="18">
        <f>NETWORKDAYS(AW4+1,AX4,Holidays!$B$3:$B$62)</f>
        <v>23</v>
      </c>
      <c r="AY38" s="18">
        <f>NETWORKDAYS(AX4+1,AY4,Holidays!$B$3:$B$62)</f>
        <v>21</v>
      </c>
      <c r="AZ38" s="18">
        <f>NETWORKDAYS(AY4+1,AZ4,Holidays!$B$3:$B$62)</f>
        <v>22</v>
      </c>
      <c r="BA38" s="18">
        <f>NETWORKDAYS(AZ4+1,BA4,Holidays!$B$3:$B$62)</f>
        <v>22</v>
      </c>
      <c r="BB38" s="18">
        <f>NETWORKDAYS(BA4+1,BB4,Holidays!$B$3:$B$62)</f>
        <v>21</v>
      </c>
      <c r="BC38" s="289">
        <f>NETWORKDAYS(BB4+1,BC4,Holidays!$B$3:$B$62)</f>
        <v>23</v>
      </c>
      <c r="BD38" s="18">
        <f>NETWORKDAYS(BC4+1,BD4,Holidays!$B$3:$B$62)</f>
        <v>21</v>
      </c>
      <c r="BE38" s="18">
        <f>NETWORKDAYS(BD4+1,BE4,Holidays!$B$3:$B$62)</f>
        <v>20</v>
      </c>
      <c r="BF38" s="18">
        <f>NETWORKDAYS(BE4+1,BF4,Holidays!$B$3:$B$62)</f>
        <v>23</v>
      </c>
      <c r="BG38" s="18">
        <f>NETWORKDAYS(BF4+1,BG4,Holidays!$B$3:$B$62)</f>
        <v>22</v>
      </c>
      <c r="BH38" s="18">
        <f>NETWORKDAYS(BG4+1,BH4,Holidays!$B$3:$B$62)</f>
        <v>21</v>
      </c>
      <c r="BI38" s="18">
        <f>NETWORKDAYS(BH4+1,BI4,Holidays!$B$3:$B$62)</f>
        <v>22</v>
      </c>
      <c r="BJ38" s="18">
        <f>NETWORKDAYS(BI4+1,BJ4,Holidays!$B$3:$B$62)</f>
        <v>22</v>
      </c>
      <c r="BK38" s="18">
        <f>NETWORKDAYS(BJ4+1,BK4,Holidays!$B$3:$B$62)</f>
        <v>22</v>
      </c>
      <c r="BL38" s="18">
        <f>NETWORKDAYS(BK4+1,BL4,Holidays!$B$3:$B$62)</f>
        <v>22</v>
      </c>
      <c r="BM38" s="18">
        <f>NETWORKDAYS(BL4+1,BM4,Holidays!$B$3:$B$62)</f>
        <v>21</v>
      </c>
      <c r="BN38" s="18">
        <f>NETWORKDAYS(BM4+1,BN4,Holidays!$B$3:$B$62)</f>
        <v>22</v>
      </c>
      <c r="BO38" s="289">
        <f>NETWORKDAYS(BN4+1,BO4,Holidays!$B$3:$B$62)</f>
        <v>23</v>
      </c>
      <c r="BP38" s="18">
        <f>NETWORKDAYS(BO4+1,BP4,Holidays!$B$3:$B$62)</f>
        <v>21</v>
      </c>
      <c r="BQ38" s="18">
        <f>NETWORKDAYS(BP4+1,BQ4,Holidays!$B$3:$B$62)</f>
        <v>21</v>
      </c>
      <c r="BR38" s="18">
        <f>NETWORKDAYS(BQ4+1,BR4,Holidays!$B$3:$B$62)</f>
        <v>23</v>
      </c>
      <c r="BS38" s="18">
        <f>NETWORKDAYS(BR4+1,BS4,Holidays!$B$3:$B$62)</f>
        <v>20</v>
      </c>
      <c r="BT38" s="18">
        <f>NETWORKDAYS(BS4+1,BT4,Holidays!$B$3:$B$62)</f>
        <v>23</v>
      </c>
      <c r="BU38" s="18">
        <f>NETWORKDAYS(BT4+1,BU4,Holidays!$B$3:$B$62)</f>
        <v>22</v>
      </c>
      <c r="BV38" s="18">
        <f>NETWORKDAYS(BU4+1,BV4,Holidays!$B$3:$B$62)</f>
        <v>21</v>
      </c>
      <c r="BW38" s="18">
        <f>NETWORKDAYS(BV4+1,BW4,Holidays!$B$3:$B$62)</f>
        <v>23</v>
      </c>
      <c r="BX38" s="18">
        <f>NETWORKDAYS(BW4+1,BX4,Holidays!$B$3:$B$62)</f>
        <v>21</v>
      </c>
      <c r="BY38" s="18">
        <f>NETWORKDAYS(BX4+1,BY4,Holidays!$B$3:$B$62)</f>
        <v>22</v>
      </c>
      <c r="BZ38" s="18">
        <f>NETWORKDAYS(BY4+1,BZ4,Holidays!$B$3:$B$62)</f>
        <v>22</v>
      </c>
      <c r="CA38" s="289">
        <f>NETWORKDAYS(BZ4+1,CA4,Holidays!$B$3:$B$62)</f>
        <v>21</v>
      </c>
      <c r="CB38" s="18">
        <f>NETWORKDAYS(CA4+1,CB4,Holidays!$B$3:$B$62)</f>
        <v>23</v>
      </c>
      <c r="CC38" s="18">
        <f>NETWORKDAYS(CB4+1,CC4,Holidays!$B$3:$B$62)</f>
        <v>20</v>
      </c>
      <c r="CD38" s="18">
        <f>NETWORKDAYS(CC4+1,CD4,Holidays!$B$3:$B$62)</f>
        <v>22</v>
      </c>
      <c r="CE38" s="18">
        <f>NETWORKDAYS(CD4+1,CE4,Holidays!$B$3:$B$62)</f>
        <v>21</v>
      </c>
      <c r="CF38" s="18">
        <f>NETWORKDAYS(CE4+1,CF4,Holidays!$B$3:$B$62)</f>
        <v>23</v>
      </c>
      <c r="CG38" s="18">
        <f>NETWORKDAYS(CF4+1,CG4,Holidays!$B$3:$B$62)</f>
        <v>21</v>
      </c>
      <c r="CH38" s="18">
        <f>NETWORKDAYS(CG4+1,CH4,Holidays!$B$3:$B$62)</f>
        <v>22</v>
      </c>
      <c r="CI38" s="18">
        <f>NETWORKDAYS(CH4+1,CI4,Holidays!$B$3:$B$62)</f>
        <v>23</v>
      </c>
      <c r="CJ38" s="18">
        <f>NETWORKDAYS(CI4+1,CJ4,Holidays!$B$3:$B$62)</f>
        <v>20</v>
      </c>
      <c r="CK38" s="18">
        <f>NETWORKDAYS(CJ4+1,CK4,Holidays!$B$3:$B$62)</f>
        <v>23</v>
      </c>
      <c r="CL38" s="18">
        <f>NETWORKDAYS(CK4+1,CL4,Holidays!$B$3:$B$62)</f>
        <v>22</v>
      </c>
      <c r="CM38" s="289">
        <f>NETWORKDAYS(CL4+1,CM4,Holidays!$B$3:$B$62)</f>
        <v>21</v>
      </c>
      <c r="CN38" s="18">
        <f>NETWORKDAYS(CM4+1,CN4,Holidays!$B$3:$B$62)</f>
        <v>23</v>
      </c>
      <c r="CO38" s="18">
        <f>NETWORKDAYS(CN4+1,CO4,Holidays!$B$3:$B$62)</f>
        <v>20</v>
      </c>
      <c r="CP38" s="18">
        <f>NETWORKDAYS(CO4+1,CP4,Holidays!$B$3:$B$62)</f>
        <v>21</v>
      </c>
      <c r="CQ38" s="18">
        <f>NETWORKDAYS(CP4+1,CQ4,Holidays!$B$3:$B$62)</f>
        <v>22</v>
      </c>
      <c r="CR38" s="18">
        <f>NETWORKDAYS(CQ4+1,CR4,Holidays!$B$3:$B$62)</f>
        <v>23</v>
      </c>
      <c r="CS38" s="18">
        <f>NETWORKDAYS(CR4+1,CS4,Holidays!$B$3:$B$62)</f>
        <v>20</v>
      </c>
      <c r="CT38" s="18">
        <f>NETWORKDAYS(CS4+1,CT4,Holidays!$B$3:$B$62)</f>
        <v>23</v>
      </c>
      <c r="CU38" s="18">
        <f>NETWORKDAYS(CT4+1,CU4,Holidays!$B$3:$B$62)</f>
        <v>22</v>
      </c>
      <c r="CV38" s="18">
        <f>NETWORKDAYS(CU4+1,CV4,Holidays!$B$3:$B$62)</f>
        <v>21</v>
      </c>
      <c r="CW38" s="18">
        <f>NETWORKDAYS(CV4+1,CW4,Holidays!$B$3:$B$62)</f>
        <v>23</v>
      </c>
      <c r="CX38" s="18">
        <f>NETWORKDAYS(CW4+1,CX4,Holidays!$B$3:$B$62)</f>
        <v>21</v>
      </c>
      <c r="CY38" s="289">
        <f>NETWORKDAYS(CX4+1,CY4,Holidays!$B$3:$B$62)</f>
        <v>22</v>
      </c>
    </row>
    <row r="39" spans="1:103" ht="18" x14ac:dyDescent="0.3">
      <c r="A39" s="31"/>
      <c r="B39" s="31"/>
      <c r="C39" s="591" t="s">
        <v>323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 t="e">
        <f t="shared" ref="N39:S39" si="49">+N41/N38/N26</f>
        <v>#DIV/0!</v>
      </c>
      <c r="O39" s="19" t="e">
        <f t="shared" si="49"/>
        <v>#DIV/0!</v>
      </c>
      <c r="P39" s="19" t="e">
        <f t="shared" si="49"/>
        <v>#DIV/0!</v>
      </c>
      <c r="Q39" s="19" t="e">
        <f t="shared" si="49"/>
        <v>#DIV/0!</v>
      </c>
      <c r="R39" s="19" t="e">
        <f t="shared" si="49"/>
        <v>#DIV/0!</v>
      </c>
      <c r="S39" s="19" t="e">
        <f t="shared" si="49"/>
        <v>#DIV/0!</v>
      </c>
      <c r="T39" s="19">
        <f>+IFERROR(T41/T38/T26, 0)</f>
        <v>0</v>
      </c>
      <c r="U39" s="19">
        <f>+IFERROR(U41/U38/U26, 0)</f>
        <v>0</v>
      </c>
      <c r="V39" s="19">
        <f>+IFERROR(V41/V38/V26, 0)</f>
        <v>0</v>
      </c>
      <c r="W39" s="19">
        <f>+W41/W38/W26</f>
        <v>0.15909090909090909</v>
      </c>
      <c r="X39" s="19">
        <f>+X41/X38/X26</f>
        <v>0.17391304347826086</v>
      </c>
      <c r="Y39" s="19">
        <f>+Y41/Y38/Y26</f>
        <v>1.5666666666666667</v>
      </c>
      <c r="Z39" s="478">
        <f>+Z41/Z38/Z26</f>
        <v>1.25</v>
      </c>
      <c r="AA39" s="478">
        <f>+AA41/AA38/AA26</f>
        <v>1.25</v>
      </c>
      <c r="AB39" s="471">
        <f>+AA39</f>
        <v>1.25</v>
      </c>
      <c r="AC39" s="20">
        <f t="shared" ref="AB39:CG39" si="50">+AB39</f>
        <v>1.25</v>
      </c>
      <c r="AD39" s="20">
        <f t="shared" si="50"/>
        <v>1.25</v>
      </c>
      <c r="AE39" s="290">
        <f t="shared" si="50"/>
        <v>1.25</v>
      </c>
      <c r="AF39" s="20">
        <f t="shared" si="50"/>
        <v>1.25</v>
      </c>
      <c r="AG39" s="20">
        <f t="shared" si="50"/>
        <v>1.25</v>
      </c>
      <c r="AH39" s="20">
        <f t="shared" si="50"/>
        <v>1.25</v>
      </c>
      <c r="AI39" s="20">
        <f t="shared" si="50"/>
        <v>1.25</v>
      </c>
      <c r="AJ39" s="20">
        <f t="shared" si="50"/>
        <v>1.25</v>
      </c>
      <c r="AK39" s="20">
        <f t="shared" si="50"/>
        <v>1.25</v>
      </c>
      <c r="AL39" s="20">
        <f t="shared" si="50"/>
        <v>1.25</v>
      </c>
      <c r="AM39" s="20">
        <f t="shared" si="50"/>
        <v>1.25</v>
      </c>
      <c r="AN39" s="20">
        <f t="shared" si="50"/>
        <v>1.25</v>
      </c>
      <c r="AO39" s="20">
        <f t="shared" si="50"/>
        <v>1.25</v>
      </c>
      <c r="AP39" s="20">
        <f t="shared" si="50"/>
        <v>1.25</v>
      </c>
      <c r="AQ39" s="290">
        <f t="shared" si="50"/>
        <v>1.25</v>
      </c>
      <c r="AR39" s="20">
        <f t="shared" si="50"/>
        <v>1.25</v>
      </c>
      <c r="AS39" s="20">
        <f t="shared" si="50"/>
        <v>1.25</v>
      </c>
      <c r="AT39" s="20">
        <f t="shared" si="50"/>
        <v>1.25</v>
      </c>
      <c r="AU39" s="20">
        <f t="shared" si="50"/>
        <v>1.25</v>
      </c>
      <c r="AV39" s="20">
        <f t="shared" si="50"/>
        <v>1.25</v>
      </c>
      <c r="AW39" s="20">
        <f t="shared" si="50"/>
        <v>1.25</v>
      </c>
      <c r="AX39" s="20">
        <f t="shared" si="50"/>
        <v>1.25</v>
      </c>
      <c r="AY39" s="20">
        <f t="shared" si="50"/>
        <v>1.25</v>
      </c>
      <c r="AZ39" s="20">
        <f t="shared" si="50"/>
        <v>1.25</v>
      </c>
      <c r="BA39" s="20">
        <f t="shared" si="50"/>
        <v>1.25</v>
      </c>
      <c r="BB39" s="20">
        <f t="shared" si="50"/>
        <v>1.25</v>
      </c>
      <c r="BC39" s="290">
        <f t="shared" si="50"/>
        <v>1.25</v>
      </c>
      <c r="BD39" s="20">
        <f t="shared" si="50"/>
        <v>1.25</v>
      </c>
      <c r="BE39" s="20">
        <f t="shared" si="50"/>
        <v>1.25</v>
      </c>
      <c r="BF39" s="20">
        <f t="shared" si="50"/>
        <v>1.25</v>
      </c>
      <c r="BG39" s="20">
        <f t="shared" si="50"/>
        <v>1.25</v>
      </c>
      <c r="BH39" s="20">
        <f t="shared" si="50"/>
        <v>1.25</v>
      </c>
      <c r="BI39" s="20">
        <f t="shared" si="50"/>
        <v>1.25</v>
      </c>
      <c r="BJ39" s="20">
        <f t="shared" si="50"/>
        <v>1.25</v>
      </c>
      <c r="BK39" s="20">
        <f t="shared" si="50"/>
        <v>1.25</v>
      </c>
      <c r="BL39" s="20">
        <f t="shared" si="50"/>
        <v>1.25</v>
      </c>
      <c r="BM39" s="20">
        <f t="shared" si="50"/>
        <v>1.25</v>
      </c>
      <c r="BN39" s="20">
        <f t="shared" si="50"/>
        <v>1.25</v>
      </c>
      <c r="BO39" s="290">
        <f t="shared" si="50"/>
        <v>1.25</v>
      </c>
      <c r="BP39" s="20">
        <f t="shared" si="50"/>
        <v>1.25</v>
      </c>
      <c r="BQ39" s="20">
        <f t="shared" si="50"/>
        <v>1.25</v>
      </c>
      <c r="BR39" s="20">
        <f t="shared" si="50"/>
        <v>1.25</v>
      </c>
      <c r="BS39" s="20">
        <f t="shared" si="50"/>
        <v>1.25</v>
      </c>
      <c r="BT39" s="20">
        <f t="shared" si="50"/>
        <v>1.25</v>
      </c>
      <c r="BU39" s="20">
        <f t="shared" si="50"/>
        <v>1.25</v>
      </c>
      <c r="BV39" s="20">
        <f t="shared" si="50"/>
        <v>1.25</v>
      </c>
      <c r="BW39" s="20">
        <f t="shared" si="50"/>
        <v>1.25</v>
      </c>
      <c r="BX39" s="20">
        <f t="shared" si="50"/>
        <v>1.25</v>
      </c>
      <c r="BY39" s="20">
        <f t="shared" si="50"/>
        <v>1.25</v>
      </c>
      <c r="BZ39" s="20">
        <f t="shared" si="50"/>
        <v>1.25</v>
      </c>
      <c r="CA39" s="290">
        <f t="shared" si="50"/>
        <v>1.25</v>
      </c>
      <c r="CB39" s="20">
        <f t="shared" si="50"/>
        <v>1.25</v>
      </c>
      <c r="CC39" s="20">
        <f t="shared" si="50"/>
        <v>1.25</v>
      </c>
      <c r="CD39" s="20">
        <f t="shared" si="50"/>
        <v>1.25</v>
      </c>
      <c r="CE39" s="20">
        <f t="shared" si="50"/>
        <v>1.25</v>
      </c>
      <c r="CF39" s="20">
        <f t="shared" si="50"/>
        <v>1.25</v>
      </c>
      <c r="CG39" s="20">
        <f t="shared" si="50"/>
        <v>1.25</v>
      </c>
      <c r="CH39" s="20">
        <f t="shared" ref="CH39:CY39" si="51">+CG39</f>
        <v>1.25</v>
      </c>
      <c r="CI39" s="20">
        <f t="shared" si="51"/>
        <v>1.25</v>
      </c>
      <c r="CJ39" s="20">
        <f t="shared" si="51"/>
        <v>1.25</v>
      </c>
      <c r="CK39" s="20">
        <f t="shared" si="51"/>
        <v>1.25</v>
      </c>
      <c r="CL39" s="20">
        <f t="shared" si="51"/>
        <v>1.25</v>
      </c>
      <c r="CM39" s="290">
        <f t="shared" si="51"/>
        <v>1.25</v>
      </c>
      <c r="CN39" s="20">
        <f t="shared" si="51"/>
        <v>1.25</v>
      </c>
      <c r="CO39" s="20">
        <f t="shared" si="51"/>
        <v>1.25</v>
      </c>
      <c r="CP39" s="20">
        <f t="shared" si="51"/>
        <v>1.25</v>
      </c>
      <c r="CQ39" s="20">
        <f t="shared" si="51"/>
        <v>1.25</v>
      </c>
      <c r="CR39" s="20">
        <f t="shared" si="51"/>
        <v>1.25</v>
      </c>
      <c r="CS39" s="20">
        <f t="shared" si="51"/>
        <v>1.25</v>
      </c>
      <c r="CT39" s="20">
        <f t="shared" si="51"/>
        <v>1.25</v>
      </c>
      <c r="CU39" s="20">
        <f t="shared" si="51"/>
        <v>1.25</v>
      </c>
      <c r="CV39" s="20">
        <f t="shared" si="51"/>
        <v>1.25</v>
      </c>
      <c r="CW39" s="20">
        <f t="shared" si="51"/>
        <v>1.25</v>
      </c>
      <c r="CX39" s="20">
        <f t="shared" si="51"/>
        <v>1.25</v>
      </c>
      <c r="CY39" s="290">
        <f t="shared" si="51"/>
        <v>1.25</v>
      </c>
    </row>
    <row r="40" spans="1:103" ht="18" x14ac:dyDescent="0.3">
      <c r="A40" s="31"/>
      <c r="B40" s="31"/>
      <c r="C40" s="591" t="s">
        <v>387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>
        <f>+T41+T43</f>
        <v>80</v>
      </c>
      <c r="U40" s="19">
        <f t="shared" ref="U40:X40" si="52">+U41+U43</f>
        <v>80</v>
      </c>
      <c r="V40" s="19">
        <f t="shared" si="52"/>
        <v>80</v>
      </c>
      <c r="W40" s="19">
        <f t="shared" si="52"/>
        <v>3.5</v>
      </c>
      <c r="X40" s="19">
        <f t="shared" si="52"/>
        <v>82</v>
      </c>
      <c r="Y40" s="19">
        <f t="shared" ref="Y40:Z40" si="53">+Y41+Y43</f>
        <v>81.833333333333329</v>
      </c>
      <c r="Z40" s="478">
        <f t="shared" si="53"/>
        <v>105.5</v>
      </c>
      <c r="AA40" s="478">
        <f t="shared" ref="AA40" si="54">+AA41+AA43</f>
        <v>105.5</v>
      </c>
      <c r="AB40" s="471">
        <f>+SUM(AB41:AB43)</f>
        <v>131.64370952380952</v>
      </c>
      <c r="AC40" s="20">
        <f t="shared" ref="AC40:CK40" si="55">+SUM(AC41:AC43)</f>
        <v>86.260744950467739</v>
      </c>
      <c r="AD40" s="20">
        <f t="shared" si="55"/>
        <v>73.70213856357276</v>
      </c>
      <c r="AE40" s="290">
        <f t="shared" si="55"/>
        <v>58.99974186931793</v>
      </c>
      <c r="AF40" s="20">
        <f t="shared" si="55"/>
        <v>52.055633559580478</v>
      </c>
      <c r="AG40" s="20">
        <f t="shared" si="55"/>
        <v>53.619350986992103</v>
      </c>
      <c r="AH40" s="20">
        <f t="shared" si="55"/>
        <v>50.658191701852509</v>
      </c>
      <c r="AI40" s="20">
        <f t="shared" si="55"/>
        <v>50.607809444567955</v>
      </c>
      <c r="AJ40" s="20">
        <f t="shared" si="55"/>
        <v>51.679044222217257</v>
      </c>
      <c r="AK40" s="20">
        <f t="shared" si="55"/>
        <v>52.111192087223479</v>
      </c>
      <c r="AL40" s="20">
        <f t="shared" si="55"/>
        <v>51.255674979674424</v>
      </c>
      <c r="AM40" s="20">
        <f t="shared" si="55"/>
        <v>51.888590655141016</v>
      </c>
      <c r="AN40" s="20">
        <f t="shared" si="55"/>
        <v>51.144292746833976</v>
      </c>
      <c r="AO40" s="20">
        <f t="shared" si="55"/>
        <v>52.098494117816195</v>
      </c>
      <c r="AP40" s="20">
        <f t="shared" si="55"/>
        <v>54.26554787987267</v>
      </c>
      <c r="AQ40" s="290">
        <f t="shared" si="55"/>
        <v>48.440251673268364</v>
      </c>
      <c r="AR40" s="20">
        <f t="shared" si="55"/>
        <v>49.554478223873978</v>
      </c>
      <c r="AS40" s="20">
        <f t="shared" si="55"/>
        <v>50.994311188436171</v>
      </c>
      <c r="AT40" s="20">
        <f t="shared" si="55"/>
        <v>49.60246363927881</v>
      </c>
      <c r="AU40" s="20">
        <f t="shared" si="55"/>
        <v>51.14415444507766</v>
      </c>
      <c r="AV40" s="20">
        <f t="shared" si="55"/>
        <v>51.784585360099548</v>
      </c>
      <c r="AW40" s="20">
        <f t="shared" si="55"/>
        <v>51.052412549281314</v>
      </c>
      <c r="AX40" s="20">
        <f t="shared" si="55"/>
        <v>52.012599319324025</v>
      </c>
      <c r="AY40" s="20">
        <f t="shared" si="55"/>
        <v>53.381452735725063</v>
      </c>
      <c r="AZ40" s="20">
        <f t="shared" si="55"/>
        <v>51.763405473889037</v>
      </c>
      <c r="BA40" s="20">
        <f t="shared" si="55"/>
        <v>52.143158998198203</v>
      </c>
      <c r="BB40" s="20">
        <f t="shared" si="55"/>
        <v>52.250579603928784</v>
      </c>
      <c r="BC40" s="290">
        <f t="shared" si="55"/>
        <v>51.452496774964551</v>
      </c>
      <c r="BD40" s="20">
        <f t="shared" si="55"/>
        <v>53.061108780045345</v>
      </c>
      <c r="BE40" s="20">
        <f t="shared" si="55"/>
        <v>51.501722844422531</v>
      </c>
      <c r="BF40" s="20">
        <f t="shared" si="55"/>
        <v>50.048111396555292</v>
      </c>
      <c r="BG40" s="20">
        <f t="shared" si="55"/>
        <v>52.378185183854818</v>
      </c>
      <c r="BH40" s="20">
        <f t="shared" si="55"/>
        <v>52.334849246438296</v>
      </c>
      <c r="BI40" s="20">
        <f t="shared" si="55"/>
        <v>51.242733695359419</v>
      </c>
      <c r="BJ40" s="20">
        <f t="shared" si="55"/>
        <v>51.849162769655365</v>
      </c>
      <c r="BK40" s="20">
        <f t="shared" si="55"/>
        <v>52.132136567276618</v>
      </c>
      <c r="BL40" s="20">
        <f t="shared" si="55"/>
        <v>52.261356560553885</v>
      </c>
      <c r="BM40" s="20">
        <f t="shared" si="55"/>
        <v>52.249292451447815</v>
      </c>
      <c r="BN40" s="20">
        <f t="shared" si="55"/>
        <v>51.178982010253492</v>
      </c>
      <c r="BO40" s="290">
        <f t="shared" si="55"/>
        <v>51.987050626172874</v>
      </c>
      <c r="BP40" s="20">
        <f t="shared" si="55"/>
        <v>53.271330774582609</v>
      </c>
      <c r="BQ40" s="20">
        <f t="shared" si="55"/>
        <v>51.525807369196272</v>
      </c>
      <c r="BR40" s="20">
        <f t="shared" si="55"/>
        <v>51.067020557287833</v>
      </c>
      <c r="BS40" s="20">
        <f t="shared" si="55"/>
        <v>52.852664561899488</v>
      </c>
      <c r="BT40" s="20">
        <f t="shared" si="55"/>
        <v>50.542439792912958</v>
      </c>
      <c r="BU40" s="20">
        <f t="shared" si="55"/>
        <v>52.549932856847882</v>
      </c>
      <c r="BV40" s="20">
        <f t="shared" si="55"/>
        <v>52.343308034936832</v>
      </c>
      <c r="BW40" s="20">
        <f t="shared" si="55"/>
        <v>51.397203171680957</v>
      </c>
      <c r="BX40" s="20">
        <f t="shared" si="55"/>
        <v>52.919711779632898</v>
      </c>
      <c r="BY40" s="20">
        <f t="shared" si="55"/>
        <v>51.427245254227429</v>
      </c>
      <c r="BZ40" s="20">
        <f t="shared" si="55"/>
        <v>51.85455408558721</v>
      </c>
      <c r="CA40" s="290">
        <f t="shared" si="55"/>
        <v>51.970860575453706</v>
      </c>
      <c r="CB40" s="20">
        <f t="shared" si="55"/>
        <v>51.212331753456688</v>
      </c>
      <c r="CC40" s="20">
        <f t="shared" si="55"/>
        <v>52.87302513148876</v>
      </c>
      <c r="CD40" s="20">
        <f t="shared" si="55"/>
        <v>50.243715607993444</v>
      </c>
      <c r="CE40" s="20">
        <f t="shared" si="55"/>
        <v>51.150799062285863</v>
      </c>
      <c r="CF40" s="20">
        <f t="shared" si="55"/>
        <v>50.839211709134972</v>
      </c>
      <c r="CG40" s="20">
        <f t="shared" si="55"/>
        <v>52.580060296244412</v>
      </c>
      <c r="CH40" s="20">
        <f t="shared" si="55"/>
        <v>51.228503367086574</v>
      </c>
      <c r="CI40" s="20">
        <f t="shared" si="55"/>
        <v>51.911532702634744</v>
      </c>
      <c r="CJ40" s="20">
        <f t="shared" si="55"/>
        <v>53.211786206674105</v>
      </c>
      <c r="CK40" s="20">
        <f t="shared" si="55"/>
        <v>50.611853485095899</v>
      </c>
      <c r="CL40" s="20">
        <f t="shared" ref="CL40:CY40" si="56">+SUM(CL41:CL43)</f>
        <v>52.494384726111576</v>
      </c>
      <c r="CM40" s="290">
        <f t="shared" si="56"/>
        <v>52.222235992883995</v>
      </c>
      <c r="CN40" s="20">
        <f t="shared" si="56"/>
        <v>51.263761345756862</v>
      </c>
      <c r="CO40" s="20">
        <f t="shared" si="56"/>
        <v>52.830272413042891</v>
      </c>
      <c r="CP40" s="20">
        <f t="shared" si="56"/>
        <v>49.997106105199819</v>
      </c>
      <c r="CQ40" s="20">
        <f t="shared" si="56"/>
        <v>50.019907204759676</v>
      </c>
      <c r="CR40" s="20">
        <f t="shared" si="56"/>
        <v>51.322039189200318</v>
      </c>
      <c r="CS40" s="20">
        <f t="shared" si="56"/>
        <v>52.838302379909052</v>
      </c>
      <c r="CT40" s="20">
        <f t="shared" si="56"/>
        <v>50.417057406039483</v>
      </c>
      <c r="CU40" s="20">
        <f t="shared" si="56"/>
        <v>52.350747889093284</v>
      </c>
      <c r="CV40" s="20">
        <f t="shared" si="56"/>
        <v>52.101810642326093</v>
      </c>
      <c r="CW40" s="20">
        <f t="shared" si="56"/>
        <v>51.169030138573731</v>
      </c>
      <c r="CX40" s="20">
        <f t="shared" si="56"/>
        <v>52.655604206147203</v>
      </c>
      <c r="CY40" s="290">
        <f t="shared" si="56"/>
        <v>51.17714938738343</v>
      </c>
    </row>
    <row r="41" spans="1:103" ht="18" x14ac:dyDescent="0.3">
      <c r="A41" s="31"/>
      <c r="B41" s="31"/>
      <c r="C41" s="591" t="s">
        <v>51</v>
      </c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>
        <v>1</v>
      </c>
      <c r="O41" s="44">
        <v>1</v>
      </c>
      <c r="P41" s="44">
        <v>1</v>
      </c>
      <c r="Q41" s="44">
        <v>1</v>
      </c>
      <c r="R41" s="44">
        <v>1</v>
      </c>
      <c r="S41" s="44">
        <v>80</v>
      </c>
      <c r="T41" s="44">
        <v>80</v>
      </c>
      <c r="U41" s="44">
        <v>80</v>
      </c>
      <c r="V41" s="44">
        <v>80</v>
      </c>
      <c r="W41" s="44">
        <v>3.5</v>
      </c>
      <c r="X41" s="44">
        <v>8</v>
      </c>
      <c r="Y41" s="594">
        <f>2+5+(0.333333333333333)+5+19</f>
        <v>31.333333333333332</v>
      </c>
      <c r="Z41" s="507">
        <v>55</v>
      </c>
      <c r="AA41" s="507">
        <v>55</v>
      </c>
      <c r="AB41" s="21">
        <f>+AB38*AB39*AB26</f>
        <v>78.75</v>
      </c>
      <c r="AC41" s="21">
        <f t="shared" ref="AC41:CF41" si="57">+AC38*AC39</f>
        <v>28.75</v>
      </c>
      <c r="AD41" s="21">
        <f t="shared" si="57"/>
        <v>23.75</v>
      </c>
      <c r="AE41" s="291">
        <f t="shared" si="57"/>
        <v>23.75</v>
      </c>
      <c r="AF41" s="21">
        <f t="shared" si="57"/>
        <v>28.75</v>
      </c>
      <c r="AG41" s="21">
        <f t="shared" si="57"/>
        <v>25</v>
      </c>
      <c r="AH41" s="21">
        <f t="shared" si="57"/>
        <v>26.25</v>
      </c>
      <c r="AI41" s="21">
        <f t="shared" si="57"/>
        <v>27.5</v>
      </c>
      <c r="AJ41" s="21">
        <f t="shared" si="57"/>
        <v>27.5</v>
      </c>
      <c r="AK41" s="21">
        <f t="shared" si="57"/>
        <v>26.25</v>
      </c>
      <c r="AL41" s="21">
        <f t="shared" si="57"/>
        <v>27.5</v>
      </c>
      <c r="AM41" s="21">
        <f t="shared" si="57"/>
        <v>26.25</v>
      </c>
      <c r="AN41" s="21">
        <f t="shared" si="57"/>
        <v>27.5</v>
      </c>
      <c r="AO41" s="21">
        <f t="shared" si="57"/>
        <v>28.75</v>
      </c>
      <c r="AP41" s="21">
        <f t="shared" si="57"/>
        <v>22.5</v>
      </c>
      <c r="AQ41" s="291">
        <f t="shared" si="57"/>
        <v>26.25</v>
      </c>
      <c r="AR41" s="21">
        <f t="shared" si="57"/>
        <v>27.5</v>
      </c>
      <c r="AS41" s="21">
        <f t="shared" si="57"/>
        <v>25</v>
      </c>
      <c r="AT41" s="21">
        <f t="shared" si="57"/>
        <v>27.5</v>
      </c>
      <c r="AU41" s="21">
        <f t="shared" si="57"/>
        <v>27.5</v>
      </c>
      <c r="AV41" s="21">
        <f t="shared" si="57"/>
        <v>26.25</v>
      </c>
      <c r="AW41" s="21">
        <f t="shared" si="57"/>
        <v>27.5</v>
      </c>
      <c r="AX41" s="21">
        <f t="shared" si="57"/>
        <v>28.75</v>
      </c>
      <c r="AY41" s="21">
        <f t="shared" si="57"/>
        <v>26.25</v>
      </c>
      <c r="AZ41" s="21">
        <f t="shared" si="57"/>
        <v>27.5</v>
      </c>
      <c r="BA41" s="21">
        <f t="shared" si="57"/>
        <v>27.5</v>
      </c>
      <c r="BB41" s="21">
        <f t="shared" si="57"/>
        <v>26.25</v>
      </c>
      <c r="BC41" s="291">
        <f t="shared" si="57"/>
        <v>28.75</v>
      </c>
      <c r="BD41" s="21">
        <f t="shared" si="57"/>
        <v>26.25</v>
      </c>
      <c r="BE41" s="21">
        <f t="shared" si="57"/>
        <v>25</v>
      </c>
      <c r="BF41" s="21">
        <f t="shared" si="57"/>
        <v>28.75</v>
      </c>
      <c r="BG41" s="21">
        <f t="shared" si="57"/>
        <v>27.5</v>
      </c>
      <c r="BH41" s="21">
        <f t="shared" si="57"/>
        <v>26.25</v>
      </c>
      <c r="BI41" s="21">
        <f t="shared" si="57"/>
        <v>27.5</v>
      </c>
      <c r="BJ41" s="21">
        <f t="shared" si="57"/>
        <v>27.5</v>
      </c>
      <c r="BK41" s="21">
        <f t="shared" si="57"/>
        <v>27.5</v>
      </c>
      <c r="BL41" s="21">
        <f t="shared" si="57"/>
        <v>27.5</v>
      </c>
      <c r="BM41" s="21">
        <f t="shared" si="57"/>
        <v>26.25</v>
      </c>
      <c r="BN41" s="21">
        <f t="shared" si="57"/>
        <v>27.5</v>
      </c>
      <c r="BO41" s="291">
        <f t="shared" si="57"/>
        <v>28.75</v>
      </c>
      <c r="BP41" s="21">
        <f t="shared" si="57"/>
        <v>26.25</v>
      </c>
      <c r="BQ41" s="21">
        <f t="shared" si="57"/>
        <v>26.25</v>
      </c>
      <c r="BR41" s="21">
        <f t="shared" si="57"/>
        <v>28.75</v>
      </c>
      <c r="BS41" s="21">
        <f t="shared" si="57"/>
        <v>25</v>
      </c>
      <c r="BT41" s="21">
        <f t="shared" si="57"/>
        <v>28.75</v>
      </c>
      <c r="BU41" s="21">
        <f t="shared" si="57"/>
        <v>27.5</v>
      </c>
      <c r="BV41" s="21">
        <f t="shared" si="57"/>
        <v>26.25</v>
      </c>
      <c r="BW41" s="21">
        <f t="shared" si="57"/>
        <v>28.75</v>
      </c>
      <c r="BX41" s="21">
        <f t="shared" si="57"/>
        <v>26.25</v>
      </c>
      <c r="BY41" s="21">
        <f t="shared" si="57"/>
        <v>27.5</v>
      </c>
      <c r="BZ41" s="21">
        <f t="shared" si="57"/>
        <v>27.5</v>
      </c>
      <c r="CA41" s="291">
        <f t="shared" si="57"/>
        <v>26.25</v>
      </c>
      <c r="CB41" s="21">
        <f t="shared" si="57"/>
        <v>28.75</v>
      </c>
      <c r="CC41" s="21">
        <f t="shared" si="57"/>
        <v>25</v>
      </c>
      <c r="CD41" s="21">
        <f t="shared" si="57"/>
        <v>27.5</v>
      </c>
      <c r="CE41" s="21">
        <f t="shared" si="57"/>
        <v>26.25</v>
      </c>
      <c r="CF41" s="21">
        <f t="shared" si="57"/>
        <v>28.75</v>
      </c>
      <c r="CG41" s="21">
        <f t="shared" ref="CG41:CY41" si="58">+CG38*CG39</f>
        <v>26.25</v>
      </c>
      <c r="CH41" s="21">
        <f t="shared" si="58"/>
        <v>27.5</v>
      </c>
      <c r="CI41" s="21">
        <f t="shared" si="58"/>
        <v>28.75</v>
      </c>
      <c r="CJ41" s="21">
        <f t="shared" si="58"/>
        <v>25</v>
      </c>
      <c r="CK41" s="21">
        <f t="shared" si="58"/>
        <v>28.75</v>
      </c>
      <c r="CL41" s="21">
        <f t="shared" si="58"/>
        <v>27.5</v>
      </c>
      <c r="CM41" s="291">
        <f t="shared" si="58"/>
        <v>26.25</v>
      </c>
      <c r="CN41" s="21">
        <f t="shared" si="58"/>
        <v>28.75</v>
      </c>
      <c r="CO41" s="21">
        <f t="shared" si="58"/>
        <v>25</v>
      </c>
      <c r="CP41" s="21">
        <f t="shared" si="58"/>
        <v>26.25</v>
      </c>
      <c r="CQ41" s="21">
        <f t="shared" si="58"/>
        <v>27.5</v>
      </c>
      <c r="CR41" s="21">
        <f t="shared" si="58"/>
        <v>28.75</v>
      </c>
      <c r="CS41" s="21">
        <f t="shared" si="58"/>
        <v>25</v>
      </c>
      <c r="CT41" s="21">
        <f t="shared" si="58"/>
        <v>28.75</v>
      </c>
      <c r="CU41" s="21">
        <f t="shared" si="58"/>
        <v>27.5</v>
      </c>
      <c r="CV41" s="21">
        <f t="shared" si="58"/>
        <v>26.25</v>
      </c>
      <c r="CW41" s="21">
        <f t="shared" si="58"/>
        <v>28.75</v>
      </c>
      <c r="CX41" s="21">
        <f t="shared" si="58"/>
        <v>26.25</v>
      </c>
      <c r="CY41" s="291">
        <f t="shared" si="58"/>
        <v>27.5</v>
      </c>
    </row>
    <row r="42" spans="1:103" ht="18" hidden="1" x14ac:dyDescent="0.3">
      <c r="A42" s="31"/>
      <c r="B42" s="31"/>
      <c r="C42" s="591" t="s">
        <v>148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>
        <v>11.75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476">
        <v>0</v>
      </c>
      <c r="AA42" s="476">
        <v>0</v>
      </c>
      <c r="AB42" s="471">
        <v>0</v>
      </c>
      <c r="AC42" s="21">
        <f t="shared" ref="AB42:BU42" si="59">AB42</f>
        <v>0</v>
      </c>
      <c r="AD42" s="21">
        <f t="shared" si="59"/>
        <v>0</v>
      </c>
      <c r="AE42" s="291">
        <f t="shared" si="59"/>
        <v>0</v>
      </c>
      <c r="AF42" s="21">
        <f t="shared" si="59"/>
        <v>0</v>
      </c>
      <c r="AG42" s="21">
        <f t="shared" si="59"/>
        <v>0</v>
      </c>
      <c r="AH42" s="21">
        <f t="shared" si="59"/>
        <v>0</v>
      </c>
      <c r="AI42" s="21">
        <f t="shared" si="59"/>
        <v>0</v>
      </c>
      <c r="AJ42" s="21">
        <f t="shared" si="59"/>
        <v>0</v>
      </c>
      <c r="AK42" s="21">
        <f t="shared" si="59"/>
        <v>0</v>
      </c>
      <c r="AL42" s="21">
        <f t="shared" si="59"/>
        <v>0</v>
      </c>
      <c r="AM42" s="21">
        <f t="shared" si="59"/>
        <v>0</v>
      </c>
      <c r="AN42" s="21">
        <f t="shared" si="59"/>
        <v>0</v>
      </c>
      <c r="AO42" s="21">
        <f t="shared" si="59"/>
        <v>0</v>
      </c>
      <c r="AP42" s="21">
        <f t="shared" si="59"/>
        <v>0</v>
      </c>
      <c r="AQ42" s="291">
        <f t="shared" si="59"/>
        <v>0</v>
      </c>
      <c r="AR42" s="21">
        <f t="shared" si="59"/>
        <v>0</v>
      </c>
      <c r="AS42" s="21">
        <f t="shared" si="59"/>
        <v>0</v>
      </c>
      <c r="AT42" s="21">
        <f t="shared" si="59"/>
        <v>0</v>
      </c>
      <c r="AU42" s="21">
        <f t="shared" si="59"/>
        <v>0</v>
      </c>
      <c r="AV42" s="21">
        <f t="shared" si="59"/>
        <v>0</v>
      </c>
      <c r="AW42" s="21">
        <f t="shared" si="59"/>
        <v>0</v>
      </c>
      <c r="AX42" s="21">
        <f t="shared" si="59"/>
        <v>0</v>
      </c>
      <c r="AY42" s="21">
        <f t="shared" si="59"/>
        <v>0</v>
      </c>
      <c r="AZ42" s="21">
        <f t="shared" si="59"/>
        <v>0</v>
      </c>
      <c r="BA42" s="21">
        <f t="shared" si="59"/>
        <v>0</v>
      </c>
      <c r="BB42" s="21">
        <f t="shared" si="59"/>
        <v>0</v>
      </c>
      <c r="BC42" s="291">
        <f t="shared" si="59"/>
        <v>0</v>
      </c>
      <c r="BD42" s="21">
        <f t="shared" si="59"/>
        <v>0</v>
      </c>
      <c r="BE42" s="21">
        <f t="shared" si="59"/>
        <v>0</v>
      </c>
      <c r="BF42" s="21">
        <f t="shared" si="59"/>
        <v>0</v>
      </c>
      <c r="BG42" s="21">
        <f t="shared" si="59"/>
        <v>0</v>
      </c>
      <c r="BH42" s="21">
        <f t="shared" si="59"/>
        <v>0</v>
      </c>
      <c r="BI42" s="21">
        <f t="shared" si="59"/>
        <v>0</v>
      </c>
      <c r="BJ42" s="21">
        <f t="shared" si="59"/>
        <v>0</v>
      </c>
      <c r="BK42" s="21">
        <f t="shared" si="59"/>
        <v>0</v>
      </c>
      <c r="BL42" s="21">
        <f t="shared" si="59"/>
        <v>0</v>
      </c>
      <c r="BM42" s="21">
        <f t="shared" si="59"/>
        <v>0</v>
      </c>
      <c r="BN42" s="21">
        <f t="shared" si="59"/>
        <v>0</v>
      </c>
      <c r="BO42" s="291">
        <f t="shared" si="59"/>
        <v>0</v>
      </c>
      <c r="BP42" s="21">
        <f t="shared" si="59"/>
        <v>0</v>
      </c>
      <c r="BQ42" s="21">
        <f t="shared" si="59"/>
        <v>0</v>
      </c>
      <c r="BR42" s="21">
        <f t="shared" si="59"/>
        <v>0</v>
      </c>
      <c r="BS42" s="21">
        <f t="shared" si="59"/>
        <v>0</v>
      </c>
      <c r="BT42" s="21">
        <f t="shared" si="59"/>
        <v>0</v>
      </c>
      <c r="BU42" s="21">
        <f t="shared" si="59"/>
        <v>0</v>
      </c>
      <c r="BV42" s="21">
        <f t="shared" ref="BV42:CY42" si="60">BU42</f>
        <v>0</v>
      </c>
      <c r="BW42" s="21">
        <f t="shared" si="60"/>
        <v>0</v>
      </c>
      <c r="BX42" s="21">
        <f t="shared" si="60"/>
        <v>0</v>
      </c>
      <c r="BY42" s="21">
        <f t="shared" si="60"/>
        <v>0</v>
      </c>
      <c r="BZ42" s="21">
        <f t="shared" si="60"/>
        <v>0</v>
      </c>
      <c r="CA42" s="291">
        <f t="shared" si="60"/>
        <v>0</v>
      </c>
      <c r="CB42" s="21">
        <f t="shared" si="60"/>
        <v>0</v>
      </c>
      <c r="CC42" s="21">
        <f t="shared" si="60"/>
        <v>0</v>
      </c>
      <c r="CD42" s="21">
        <f t="shared" si="60"/>
        <v>0</v>
      </c>
      <c r="CE42" s="21">
        <f t="shared" si="60"/>
        <v>0</v>
      </c>
      <c r="CF42" s="21">
        <f t="shared" si="60"/>
        <v>0</v>
      </c>
      <c r="CG42" s="21">
        <f t="shared" si="60"/>
        <v>0</v>
      </c>
      <c r="CH42" s="21">
        <f t="shared" si="60"/>
        <v>0</v>
      </c>
      <c r="CI42" s="21">
        <f t="shared" si="60"/>
        <v>0</v>
      </c>
      <c r="CJ42" s="21">
        <f t="shared" si="60"/>
        <v>0</v>
      </c>
      <c r="CK42" s="21">
        <f t="shared" si="60"/>
        <v>0</v>
      </c>
      <c r="CL42" s="21">
        <f t="shared" si="60"/>
        <v>0</v>
      </c>
      <c r="CM42" s="291">
        <f t="shared" si="60"/>
        <v>0</v>
      </c>
      <c r="CN42" s="21">
        <f t="shared" si="60"/>
        <v>0</v>
      </c>
      <c r="CO42" s="21">
        <f t="shared" si="60"/>
        <v>0</v>
      </c>
      <c r="CP42" s="21">
        <f t="shared" si="60"/>
        <v>0</v>
      </c>
      <c r="CQ42" s="21">
        <f t="shared" si="60"/>
        <v>0</v>
      </c>
      <c r="CR42" s="21">
        <f t="shared" si="60"/>
        <v>0</v>
      </c>
      <c r="CS42" s="21">
        <f t="shared" si="60"/>
        <v>0</v>
      </c>
      <c r="CT42" s="21">
        <f t="shared" si="60"/>
        <v>0</v>
      </c>
      <c r="CU42" s="21">
        <f t="shared" si="60"/>
        <v>0</v>
      </c>
      <c r="CV42" s="21">
        <f t="shared" si="60"/>
        <v>0</v>
      </c>
      <c r="CW42" s="21">
        <f t="shared" si="60"/>
        <v>0</v>
      </c>
      <c r="CX42" s="21">
        <f>CW42</f>
        <v>0</v>
      </c>
      <c r="CY42" s="291">
        <f t="shared" si="60"/>
        <v>0</v>
      </c>
    </row>
    <row r="43" spans="1:103" ht="18" x14ac:dyDescent="0.3">
      <c r="A43" s="31"/>
      <c r="B43" s="31"/>
      <c r="C43" s="591" t="s">
        <v>382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>
        <v>74</v>
      </c>
      <c r="Y43" s="15">
        <f>27+11+7.5+5</f>
        <v>50.5</v>
      </c>
      <c r="Z43" s="476">
        <f>27+11+7.5+5</f>
        <v>50.5</v>
      </c>
      <c r="AA43" s="476">
        <f>27+11+7.5+5</f>
        <v>50.5</v>
      </c>
      <c r="AB43" s="471">
        <f>+(AA40*(1-AB44))*(AA38/AB38)</f>
        <v>52.893709523809527</v>
      </c>
      <c r="AC43" s="21">
        <f t="shared" ref="AB43:CK43" si="61">+(AB40*(1-AC44))*(AB38/AC38)</f>
        <v>57.510744950467746</v>
      </c>
      <c r="AD43" s="21">
        <f t="shared" si="61"/>
        <v>49.952138563572753</v>
      </c>
      <c r="AE43" s="291">
        <f t="shared" si="61"/>
        <v>35.24974186931793</v>
      </c>
      <c r="AF43" s="21">
        <f t="shared" si="61"/>
        <v>23.305633559580478</v>
      </c>
      <c r="AG43" s="21">
        <f t="shared" si="61"/>
        <v>28.619350986992099</v>
      </c>
      <c r="AH43" s="21">
        <f t="shared" si="61"/>
        <v>24.408191701852509</v>
      </c>
      <c r="AI43" s="21">
        <f t="shared" si="61"/>
        <v>23.107809444567955</v>
      </c>
      <c r="AJ43" s="21">
        <f t="shared" si="61"/>
        <v>24.179044222217254</v>
      </c>
      <c r="AK43" s="21">
        <f t="shared" si="61"/>
        <v>25.861192087223479</v>
      </c>
      <c r="AL43" s="21">
        <f t="shared" si="61"/>
        <v>23.755674979674428</v>
      </c>
      <c r="AM43" s="21">
        <f t="shared" si="61"/>
        <v>25.638590655141012</v>
      </c>
      <c r="AN43" s="21">
        <f t="shared" si="61"/>
        <v>23.644292746833976</v>
      </c>
      <c r="AO43" s="21">
        <f t="shared" si="61"/>
        <v>23.348494117816195</v>
      </c>
      <c r="AP43" s="21">
        <f t="shared" si="61"/>
        <v>31.76554787987267</v>
      </c>
      <c r="AQ43" s="291">
        <f t="shared" si="61"/>
        <v>22.190251673268367</v>
      </c>
      <c r="AR43" s="21">
        <f t="shared" si="61"/>
        <v>22.054478223873978</v>
      </c>
      <c r="AS43" s="21">
        <f t="shared" si="61"/>
        <v>25.994311188436168</v>
      </c>
      <c r="AT43" s="21">
        <f t="shared" si="61"/>
        <v>22.102463639278806</v>
      </c>
      <c r="AU43" s="21">
        <f t="shared" si="61"/>
        <v>23.644154445077657</v>
      </c>
      <c r="AV43" s="21">
        <f t="shared" si="61"/>
        <v>25.534585360099548</v>
      </c>
      <c r="AW43" s="21">
        <f t="shared" si="61"/>
        <v>23.552412549281314</v>
      </c>
      <c r="AX43" s="21">
        <f t="shared" si="61"/>
        <v>23.262599319324021</v>
      </c>
      <c r="AY43" s="21">
        <f t="shared" si="61"/>
        <v>27.131452735725063</v>
      </c>
      <c r="AZ43" s="21">
        <f t="shared" si="61"/>
        <v>24.263405473889041</v>
      </c>
      <c r="BA43" s="21">
        <f t="shared" si="61"/>
        <v>24.643158998198199</v>
      </c>
      <c r="BB43" s="21">
        <f t="shared" si="61"/>
        <v>26.000579603928788</v>
      </c>
      <c r="BC43" s="291">
        <f t="shared" si="61"/>
        <v>22.702496774964551</v>
      </c>
      <c r="BD43" s="21">
        <f t="shared" si="61"/>
        <v>26.811108780045345</v>
      </c>
      <c r="BE43" s="21">
        <f t="shared" si="61"/>
        <v>26.501722844422535</v>
      </c>
      <c r="BF43" s="21">
        <f t="shared" si="61"/>
        <v>21.298111396555292</v>
      </c>
      <c r="BG43" s="21">
        <f t="shared" si="61"/>
        <v>24.878185183854818</v>
      </c>
      <c r="BH43" s="21">
        <f t="shared" si="61"/>
        <v>26.084849246438296</v>
      </c>
      <c r="BI43" s="21">
        <f t="shared" si="61"/>
        <v>23.742733695359416</v>
      </c>
      <c r="BJ43" s="21">
        <f t="shared" si="61"/>
        <v>24.349162769655365</v>
      </c>
      <c r="BK43" s="21">
        <f t="shared" si="61"/>
        <v>24.632136567276614</v>
      </c>
      <c r="BL43" s="21">
        <f t="shared" si="61"/>
        <v>24.761356560553885</v>
      </c>
      <c r="BM43" s="21">
        <f t="shared" si="61"/>
        <v>25.999292451447818</v>
      </c>
      <c r="BN43" s="21">
        <f t="shared" si="61"/>
        <v>23.678982010253488</v>
      </c>
      <c r="BO43" s="291">
        <f t="shared" si="61"/>
        <v>23.237050626172877</v>
      </c>
      <c r="BP43" s="21">
        <f t="shared" si="61"/>
        <v>27.021330774582612</v>
      </c>
      <c r="BQ43" s="21">
        <f t="shared" si="61"/>
        <v>25.275807369196269</v>
      </c>
      <c r="BR43" s="21">
        <f t="shared" si="61"/>
        <v>22.317020557287837</v>
      </c>
      <c r="BS43" s="21">
        <f t="shared" si="61"/>
        <v>27.852664561899491</v>
      </c>
      <c r="BT43" s="21">
        <f t="shared" si="61"/>
        <v>21.792439792912962</v>
      </c>
      <c r="BU43" s="21">
        <f t="shared" si="61"/>
        <v>25.049932856847882</v>
      </c>
      <c r="BV43" s="21">
        <f t="shared" si="61"/>
        <v>26.093308034936832</v>
      </c>
      <c r="BW43" s="21">
        <f t="shared" si="61"/>
        <v>22.647203171680953</v>
      </c>
      <c r="BX43" s="21">
        <f t="shared" si="61"/>
        <v>26.669711779632898</v>
      </c>
      <c r="BY43" s="21">
        <f t="shared" si="61"/>
        <v>23.927245254227429</v>
      </c>
      <c r="BZ43" s="21">
        <f t="shared" si="61"/>
        <v>24.35455408558721</v>
      </c>
      <c r="CA43" s="291">
        <f t="shared" si="61"/>
        <v>25.720860575453706</v>
      </c>
      <c r="CB43" s="21">
        <f t="shared" si="61"/>
        <v>22.462331753456688</v>
      </c>
      <c r="CC43" s="21">
        <f t="shared" si="61"/>
        <v>27.873025131488763</v>
      </c>
      <c r="CD43" s="21">
        <f t="shared" si="61"/>
        <v>22.743715607993444</v>
      </c>
      <c r="CE43" s="21">
        <f t="shared" si="61"/>
        <v>24.900799062285863</v>
      </c>
      <c r="CF43" s="21">
        <f t="shared" si="61"/>
        <v>22.089211709134968</v>
      </c>
      <c r="CG43" s="21">
        <f t="shared" si="61"/>
        <v>26.330060296244412</v>
      </c>
      <c r="CH43" s="21">
        <f t="shared" si="61"/>
        <v>23.728503367086571</v>
      </c>
      <c r="CI43" s="21">
        <f t="shared" si="61"/>
        <v>23.161532702634744</v>
      </c>
      <c r="CJ43" s="21">
        <f t="shared" si="61"/>
        <v>28.211786206674109</v>
      </c>
      <c r="CK43" s="21">
        <f t="shared" si="61"/>
        <v>21.861853485095899</v>
      </c>
      <c r="CL43" s="21">
        <f t="shared" ref="CL43:CY43" si="62">+(CK40*(1-CL44))*(CK38/CL38)</f>
        <v>24.99438472611158</v>
      </c>
      <c r="CM43" s="291">
        <f t="shared" si="62"/>
        <v>25.972235992883995</v>
      </c>
      <c r="CN43" s="21">
        <f t="shared" si="62"/>
        <v>22.513761345756862</v>
      </c>
      <c r="CO43" s="21">
        <f t="shared" si="62"/>
        <v>27.830272413042895</v>
      </c>
      <c r="CP43" s="21">
        <f t="shared" si="62"/>
        <v>23.747106105199823</v>
      </c>
      <c r="CQ43" s="21">
        <f t="shared" si="62"/>
        <v>22.519907204759679</v>
      </c>
      <c r="CR43" s="21">
        <f t="shared" si="62"/>
        <v>22.572039189200318</v>
      </c>
      <c r="CS43" s="21">
        <f t="shared" si="62"/>
        <v>27.838302379909049</v>
      </c>
      <c r="CT43" s="21">
        <f t="shared" si="62"/>
        <v>21.667057406039483</v>
      </c>
      <c r="CU43" s="21">
        <f t="shared" si="62"/>
        <v>24.850747889093284</v>
      </c>
      <c r="CV43" s="21">
        <f t="shared" si="62"/>
        <v>25.851810642326093</v>
      </c>
      <c r="CW43" s="21">
        <f t="shared" si="62"/>
        <v>22.419030138573735</v>
      </c>
      <c r="CX43" s="21">
        <f t="shared" si="62"/>
        <v>26.405604206147199</v>
      </c>
      <c r="CY43" s="291">
        <f t="shared" si="62"/>
        <v>23.67714938738343</v>
      </c>
    </row>
    <row r="44" spans="1:103" ht="18" x14ac:dyDescent="0.3">
      <c r="A44" s="31"/>
      <c r="B44" s="31"/>
      <c r="C44" s="591" t="s">
        <v>388</v>
      </c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488">
        <f t="shared" ref="T44:W44" si="63">+T41/T40</f>
        <v>1</v>
      </c>
      <c r="U44" s="488">
        <f t="shared" si="63"/>
        <v>1</v>
      </c>
      <c r="V44" s="488">
        <f t="shared" si="63"/>
        <v>1</v>
      </c>
      <c r="W44" s="488">
        <f t="shared" si="63"/>
        <v>1</v>
      </c>
      <c r="X44" s="505">
        <f>+X41/X40</f>
        <v>9.7560975609756101E-2</v>
      </c>
      <c r="Y44" s="505">
        <f>+Y41/Y40</f>
        <v>0.38289205702647661</v>
      </c>
      <c r="Z44" s="492">
        <f>+Z41/Z40</f>
        <v>0.52132701421800953</v>
      </c>
      <c r="AA44" s="492">
        <f>+AA41/AA40</f>
        <v>0.52132701421800953</v>
      </c>
      <c r="AB44" s="489">
        <f>+AA44+0.0001</f>
        <v>0.52142701421800952</v>
      </c>
      <c r="AC44" s="490">
        <f t="shared" ref="AB44:CK44" si="64">+AB44+0.0001</f>
        <v>0.52152701421800951</v>
      </c>
      <c r="AD44" s="490">
        <f t="shared" si="64"/>
        <v>0.5216270142180095</v>
      </c>
      <c r="AE44" s="491">
        <f t="shared" si="64"/>
        <v>0.52172701421800949</v>
      </c>
      <c r="AF44" s="490">
        <f t="shared" si="64"/>
        <v>0.52182701421800948</v>
      </c>
      <c r="AG44" s="490">
        <f t="shared" si="64"/>
        <v>0.52192701421800947</v>
      </c>
      <c r="AH44" s="490">
        <f t="shared" si="64"/>
        <v>0.52202701421800946</v>
      </c>
      <c r="AI44" s="490">
        <f t="shared" si="64"/>
        <v>0.52212701421800944</v>
      </c>
      <c r="AJ44" s="490">
        <f t="shared" si="64"/>
        <v>0.52222701421800943</v>
      </c>
      <c r="AK44" s="490">
        <f t="shared" si="64"/>
        <v>0.52232701421800942</v>
      </c>
      <c r="AL44" s="490">
        <f t="shared" si="64"/>
        <v>0.52242701421800941</v>
      </c>
      <c r="AM44" s="490">
        <f t="shared" si="64"/>
        <v>0.5225270142180094</v>
      </c>
      <c r="AN44" s="490">
        <f t="shared" si="64"/>
        <v>0.52262701421800939</v>
      </c>
      <c r="AO44" s="490">
        <f t="shared" si="64"/>
        <v>0.52272701421800938</v>
      </c>
      <c r="AP44" s="490">
        <f t="shared" si="64"/>
        <v>0.52282701421800937</v>
      </c>
      <c r="AQ44" s="491">
        <f t="shared" si="64"/>
        <v>0.52292701421800936</v>
      </c>
      <c r="AR44" s="490">
        <f t="shared" si="64"/>
        <v>0.52302701421800935</v>
      </c>
      <c r="AS44" s="490">
        <f t="shared" si="64"/>
        <v>0.52312701421800933</v>
      </c>
      <c r="AT44" s="490">
        <f t="shared" si="64"/>
        <v>0.52322701421800932</v>
      </c>
      <c r="AU44" s="490">
        <f t="shared" si="64"/>
        <v>0.52332701421800931</v>
      </c>
      <c r="AV44" s="490">
        <f t="shared" si="64"/>
        <v>0.5234270142180093</v>
      </c>
      <c r="AW44" s="490">
        <f t="shared" si="64"/>
        <v>0.52352701421800929</v>
      </c>
      <c r="AX44" s="490">
        <f t="shared" si="64"/>
        <v>0.52362701421800928</v>
      </c>
      <c r="AY44" s="490">
        <f t="shared" si="64"/>
        <v>0.52372701421800927</v>
      </c>
      <c r="AZ44" s="490">
        <f t="shared" si="64"/>
        <v>0.52382701421800926</v>
      </c>
      <c r="BA44" s="490">
        <f t="shared" si="64"/>
        <v>0.52392701421800925</v>
      </c>
      <c r="BB44" s="490">
        <f t="shared" si="64"/>
        <v>0.52402701421800923</v>
      </c>
      <c r="BC44" s="491">
        <f t="shared" si="64"/>
        <v>0.52412701421800922</v>
      </c>
      <c r="BD44" s="490">
        <f t="shared" si="64"/>
        <v>0.52422701421800921</v>
      </c>
      <c r="BE44" s="490">
        <f t="shared" si="64"/>
        <v>0.5243270142180092</v>
      </c>
      <c r="BF44" s="490">
        <f t="shared" si="64"/>
        <v>0.52442701421800919</v>
      </c>
      <c r="BG44" s="490">
        <f t="shared" si="64"/>
        <v>0.52452701421800918</v>
      </c>
      <c r="BH44" s="490">
        <f t="shared" si="64"/>
        <v>0.52462701421800917</v>
      </c>
      <c r="BI44" s="490">
        <f t="shared" si="64"/>
        <v>0.52472701421800916</v>
      </c>
      <c r="BJ44" s="490">
        <f t="shared" si="64"/>
        <v>0.52482701421800915</v>
      </c>
      <c r="BK44" s="490">
        <f t="shared" si="64"/>
        <v>0.52492701421800914</v>
      </c>
      <c r="BL44" s="490">
        <f t="shared" si="64"/>
        <v>0.52502701421800912</v>
      </c>
      <c r="BM44" s="490">
        <f t="shared" si="64"/>
        <v>0.52512701421800911</v>
      </c>
      <c r="BN44" s="490">
        <f t="shared" si="64"/>
        <v>0.5252270142180091</v>
      </c>
      <c r="BO44" s="491">
        <f t="shared" si="64"/>
        <v>0.52532701421800909</v>
      </c>
      <c r="BP44" s="490">
        <f t="shared" si="64"/>
        <v>0.52542701421800908</v>
      </c>
      <c r="BQ44" s="490">
        <f t="shared" si="64"/>
        <v>0.52552701421800907</v>
      </c>
      <c r="BR44" s="490">
        <f t="shared" si="64"/>
        <v>0.52562701421800906</v>
      </c>
      <c r="BS44" s="490">
        <f t="shared" si="64"/>
        <v>0.52572701421800905</v>
      </c>
      <c r="BT44" s="490">
        <f t="shared" si="64"/>
        <v>0.52582701421800904</v>
      </c>
      <c r="BU44" s="490">
        <f t="shared" si="64"/>
        <v>0.52592701421800903</v>
      </c>
      <c r="BV44" s="490">
        <f t="shared" si="64"/>
        <v>0.52602701421800901</v>
      </c>
      <c r="BW44" s="490">
        <f t="shared" si="64"/>
        <v>0.526127014218009</v>
      </c>
      <c r="BX44" s="490">
        <f t="shared" si="64"/>
        <v>0.52622701421800899</v>
      </c>
      <c r="BY44" s="490">
        <f t="shared" si="64"/>
        <v>0.52632701421800898</v>
      </c>
      <c r="BZ44" s="490">
        <f t="shared" si="64"/>
        <v>0.52642701421800897</v>
      </c>
      <c r="CA44" s="491">
        <f t="shared" si="64"/>
        <v>0.52652701421800896</v>
      </c>
      <c r="CB44" s="490">
        <f t="shared" si="64"/>
        <v>0.52662701421800895</v>
      </c>
      <c r="CC44" s="490">
        <f t="shared" si="64"/>
        <v>0.52672701421800894</v>
      </c>
      <c r="CD44" s="490">
        <f t="shared" si="64"/>
        <v>0.52682701421800893</v>
      </c>
      <c r="CE44" s="490">
        <f t="shared" si="64"/>
        <v>0.52692701421800892</v>
      </c>
      <c r="CF44" s="490">
        <f t="shared" si="64"/>
        <v>0.5270270142180089</v>
      </c>
      <c r="CG44" s="490">
        <f t="shared" si="64"/>
        <v>0.52712701421800889</v>
      </c>
      <c r="CH44" s="490">
        <f t="shared" si="64"/>
        <v>0.52722701421800888</v>
      </c>
      <c r="CI44" s="490">
        <f t="shared" si="64"/>
        <v>0.52732701421800887</v>
      </c>
      <c r="CJ44" s="490">
        <f t="shared" si="64"/>
        <v>0.52742701421800886</v>
      </c>
      <c r="CK44" s="490">
        <f t="shared" si="64"/>
        <v>0.52752701421800885</v>
      </c>
      <c r="CL44" s="490">
        <f t="shared" ref="CL44:CY44" si="65">+CK44+0.0001</f>
        <v>0.52762701421800884</v>
      </c>
      <c r="CM44" s="491">
        <f t="shared" si="65"/>
        <v>0.52772701421800883</v>
      </c>
      <c r="CN44" s="490">
        <f t="shared" si="65"/>
        <v>0.52782701421800882</v>
      </c>
      <c r="CO44" s="490">
        <f t="shared" si="65"/>
        <v>0.52792701421800881</v>
      </c>
      <c r="CP44" s="490">
        <f t="shared" si="65"/>
        <v>0.52802701421800879</v>
      </c>
      <c r="CQ44" s="490">
        <f t="shared" si="65"/>
        <v>0.52812701421800878</v>
      </c>
      <c r="CR44" s="490">
        <f t="shared" si="65"/>
        <v>0.52822701421800877</v>
      </c>
      <c r="CS44" s="490">
        <f t="shared" si="65"/>
        <v>0.52832701421800876</v>
      </c>
      <c r="CT44" s="490">
        <f t="shared" si="65"/>
        <v>0.52842701421800875</v>
      </c>
      <c r="CU44" s="490">
        <f t="shared" si="65"/>
        <v>0.52852701421800874</v>
      </c>
      <c r="CV44" s="490">
        <f t="shared" si="65"/>
        <v>0.52862701421800873</v>
      </c>
      <c r="CW44" s="490">
        <f t="shared" si="65"/>
        <v>0.52872701421800872</v>
      </c>
      <c r="CX44" s="490">
        <f t="shared" si="65"/>
        <v>0.52882701421800871</v>
      </c>
      <c r="CY44" s="491">
        <f t="shared" si="65"/>
        <v>0.5289270142180087</v>
      </c>
    </row>
    <row r="45" spans="1:103" ht="18" x14ac:dyDescent="0.3">
      <c r="A45" s="31"/>
      <c r="B45" s="31"/>
      <c r="C45" s="591" t="s">
        <v>52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>
        <f t="shared" ref="N45:Y45" si="66">+N24/(N41+N42)</f>
        <v>0</v>
      </c>
      <c r="O45" s="22">
        <f t="shared" si="66"/>
        <v>0</v>
      </c>
      <c r="P45" s="22">
        <f t="shared" si="66"/>
        <v>0</v>
      </c>
      <c r="Q45" s="22">
        <f t="shared" si="66"/>
        <v>0</v>
      </c>
      <c r="R45" s="22">
        <f t="shared" si="66"/>
        <v>0</v>
      </c>
      <c r="S45" s="22">
        <f t="shared" si="66"/>
        <v>0</v>
      </c>
      <c r="T45" s="22">
        <f t="shared" si="66"/>
        <v>0</v>
      </c>
      <c r="U45" s="22">
        <f t="shared" si="66"/>
        <v>0</v>
      </c>
      <c r="V45" s="22">
        <f t="shared" si="66"/>
        <v>0</v>
      </c>
      <c r="W45" s="22">
        <f t="shared" si="66"/>
        <v>111.78571428571429</v>
      </c>
      <c r="X45" s="22">
        <f t="shared" si="66"/>
        <v>65.125</v>
      </c>
      <c r="Y45" s="22">
        <f t="shared" si="66"/>
        <v>77.138297872340431</v>
      </c>
      <c r="Z45" s="479">
        <f t="shared" ref="Z45:AA45" si="67">+Z24/(Z41+Z42)</f>
        <v>124.93672727272727</v>
      </c>
      <c r="AA45" s="479">
        <f t="shared" si="67"/>
        <v>124.93672727272727</v>
      </c>
      <c r="AB45" s="471">
        <f t="shared" ref="AB45" si="68">+AB24/AB41</f>
        <v>47.619047619047628</v>
      </c>
      <c r="AC45" s="23">
        <f t="shared" ref="AC45:BE45" si="69">+AC24/AC41</f>
        <v>173.91304347826087</v>
      </c>
      <c r="AD45" s="23">
        <f t="shared" si="69"/>
        <v>192.98245614035091</v>
      </c>
      <c r="AE45" s="292">
        <f t="shared" si="69"/>
        <v>175.43859649122808</v>
      </c>
      <c r="AF45" s="23">
        <f t="shared" si="69"/>
        <v>202.89855072463772</v>
      </c>
      <c r="AG45" s="23">
        <f t="shared" si="69"/>
        <v>200</v>
      </c>
      <c r="AH45" s="23">
        <f t="shared" si="69"/>
        <v>222.22222222222226</v>
      </c>
      <c r="AI45" s="23">
        <f t="shared" si="69"/>
        <v>151.51515151515153</v>
      </c>
      <c r="AJ45" s="23">
        <f t="shared" si="69"/>
        <v>181.81818181818181</v>
      </c>
      <c r="AK45" s="23">
        <f t="shared" si="69"/>
        <v>190.47619047619048</v>
      </c>
      <c r="AL45" s="23">
        <f t="shared" si="69"/>
        <v>242.42424242424244</v>
      </c>
      <c r="AM45" s="23">
        <f t="shared" si="69"/>
        <v>238.0952380952381</v>
      </c>
      <c r="AN45" s="23">
        <f t="shared" si="69"/>
        <v>318.18181818181819</v>
      </c>
      <c r="AO45" s="23">
        <f t="shared" si="69"/>
        <v>347.82608695652175</v>
      </c>
      <c r="AP45" s="23">
        <f t="shared" si="69"/>
        <v>518.51851851851859</v>
      </c>
      <c r="AQ45" s="292">
        <f t="shared" si="69"/>
        <v>317.46031746031747</v>
      </c>
      <c r="AR45" s="23">
        <f t="shared" si="69"/>
        <v>363.63636363636363</v>
      </c>
      <c r="AS45" s="23">
        <f t="shared" si="69"/>
        <v>400</v>
      </c>
      <c r="AT45" s="23">
        <f t="shared" si="69"/>
        <v>424.24242424242431</v>
      </c>
      <c r="AU45" s="23">
        <f t="shared" si="69"/>
        <v>303.03030303030306</v>
      </c>
      <c r="AV45" s="23">
        <f t="shared" si="69"/>
        <v>380.95238095238096</v>
      </c>
      <c r="AW45" s="281">
        <f t="shared" si="69"/>
        <v>363.63636363636363</v>
      </c>
      <c r="AX45" s="23">
        <f t="shared" si="69"/>
        <v>405.79710144927543</v>
      </c>
      <c r="AY45" s="23">
        <f t="shared" si="69"/>
        <v>317.46031746031747</v>
      </c>
      <c r="AZ45" s="23">
        <f t="shared" si="69"/>
        <v>363.63636363636363</v>
      </c>
      <c r="BA45" s="23">
        <f t="shared" si="69"/>
        <v>363.63636363636363</v>
      </c>
      <c r="BB45" s="23">
        <f t="shared" si="69"/>
        <v>444.44444444444451</v>
      </c>
      <c r="BC45" s="292">
        <f t="shared" si="69"/>
        <v>289.85507246376812</v>
      </c>
      <c r="BD45" s="23">
        <f t="shared" si="69"/>
        <v>380.95238095238096</v>
      </c>
      <c r="BE45" s="23">
        <f t="shared" si="69"/>
        <v>400</v>
      </c>
      <c r="BF45" s="23">
        <f t="shared" ref="BF45:CK45" si="70">+BF24/BF41</f>
        <v>405.79710144927543</v>
      </c>
      <c r="BG45" s="23">
        <f t="shared" si="70"/>
        <v>303.03030303030306</v>
      </c>
      <c r="BH45" s="23">
        <f t="shared" si="70"/>
        <v>380.95238095238096</v>
      </c>
      <c r="BI45" s="23">
        <f t="shared" si="70"/>
        <v>363.63636363636363</v>
      </c>
      <c r="BJ45" s="23">
        <f t="shared" si="70"/>
        <v>454.54545454545456</v>
      </c>
      <c r="BK45" s="23">
        <f t="shared" si="70"/>
        <v>378.78787878787881</v>
      </c>
      <c r="BL45" s="23">
        <f t="shared" si="70"/>
        <v>500</v>
      </c>
      <c r="BM45" s="23">
        <f t="shared" si="70"/>
        <v>571.42857142857144</v>
      </c>
      <c r="BN45" s="23">
        <f t="shared" si="70"/>
        <v>636.36363636363637</v>
      </c>
      <c r="BO45" s="292">
        <f t="shared" si="70"/>
        <v>434.78260869565219</v>
      </c>
      <c r="BP45" s="23">
        <f t="shared" si="70"/>
        <v>571.42857142857144</v>
      </c>
      <c r="BQ45" s="23">
        <f t="shared" si="70"/>
        <v>571.42857142857144</v>
      </c>
      <c r="BR45" s="23">
        <f t="shared" si="70"/>
        <v>608.695652173913</v>
      </c>
      <c r="BS45" s="23">
        <f t="shared" si="70"/>
        <v>500</v>
      </c>
      <c r="BT45" s="23">
        <f t="shared" si="70"/>
        <v>521.73913043478262</v>
      </c>
      <c r="BU45" s="23">
        <f t="shared" si="70"/>
        <v>545.4545454545455</v>
      </c>
      <c r="BV45" s="23">
        <f t="shared" si="70"/>
        <v>666.66666666666663</v>
      </c>
      <c r="BW45" s="23">
        <f t="shared" si="70"/>
        <v>434.78260869565219</v>
      </c>
      <c r="BX45" s="23">
        <f t="shared" si="70"/>
        <v>571.42857142857144</v>
      </c>
      <c r="BY45" s="23">
        <f t="shared" si="70"/>
        <v>545.4545454545455</v>
      </c>
      <c r="BZ45" s="23">
        <f t="shared" si="70"/>
        <v>636.36363636363637</v>
      </c>
      <c r="CA45" s="292">
        <f t="shared" si="70"/>
        <v>476.1904761904762</v>
      </c>
      <c r="CB45" s="23">
        <f t="shared" si="70"/>
        <v>521.73913043478262</v>
      </c>
      <c r="CC45" s="23">
        <f t="shared" si="70"/>
        <v>600</v>
      </c>
      <c r="CD45" s="23">
        <f t="shared" si="70"/>
        <v>636.36363636363637</v>
      </c>
      <c r="CE45" s="23">
        <f t="shared" si="70"/>
        <v>476.1904761904762</v>
      </c>
      <c r="CF45" s="23">
        <f t="shared" si="70"/>
        <v>521.73913043478262</v>
      </c>
      <c r="CG45" s="23">
        <f t="shared" si="70"/>
        <v>571.42857142857144</v>
      </c>
      <c r="CH45" s="23">
        <f t="shared" si="70"/>
        <v>666.66666666666663</v>
      </c>
      <c r="CI45" s="23">
        <f t="shared" si="70"/>
        <v>507.24637681159419</v>
      </c>
      <c r="CJ45" s="23">
        <f t="shared" si="70"/>
        <v>750</v>
      </c>
      <c r="CK45" s="23">
        <f t="shared" si="70"/>
        <v>695.6521739130435</v>
      </c>
      <c r="CL45" s="23">
        <f t="shared" ref="CL45:CY45" si="71">+CL24/CL41</f>
        <v>848.48484848484861</v>
      </c>
      <c r="CM45" s="292">
        <f t="shared" si="71"/>
        <v>634.92063492063494</v>
      </c>
      <c r="CN45" s="23">
        <f t="shared" si="71"/>
        <v>695.6521739130435</v>
      </c>
      <c r="CO45" s="23">
        <f t="shared" si="71"/>
        <v>800</v>
      </c>
      <c r="CP45" s="23">
        <f t="shared" si="71"/>
        <v>888.88888888888903</v>
      </c>
      <c r="CQ45" s="23">
        <f t="shared" si="71"/>
        <v>606.06060606060612</v>
      </c>
      <c r="CR45" s="23">
        <f t="shared" si="71"/>
        <v>695.6521739130435</v>
      </c>
      <c r="CS45" s="23">
        <f t="shared" si="71"/>
        <v>800</v>
      </c>
      <c r="CT45" s="23">
        <f t="shared" si="71"/>
        <v>811.59420289855086</v>
      </c>
      <c r="CU45" s="23">
        <f t="shared" si="71"/>
        <v>606.06060606060612</v>
      </c>
      <c r="CV45" s="23">
        <f t="shared" si="71"/>
        <v>761.90476190476193</v>
      </c>
      <c r="CW45" s="23">
        <f t="shared" si="71"/>
        <v>695.6521739130435</v>
      </c>
      <c r="CX45" s="23">
        <f t="shared" si="71"/>
        <v>888.88888888888903</v>
      </c>
      <c r="CY45" s="292">
        <f t="shared" si="71"/>
        <v>606.06060606060612</v>
      </c>
    </row>
    <row r="46" spans="1:103" ht="18" x14ac:dyDescent="0.3">
      <c r="A46" s="31"/>
      <c r="B46" s="31"/>
      <c r="C46" s="591" t="s">
        <v>389</v>
      </c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493">
        <f>+T45*T43</f>
        <v>0</v>
      </c>
      <c r="U46" s="493">
        <f t="shared" ref="U46:CF46" si="72">+U45*U43</f>
        <v>0</v>
      </c>
      <c r="V46" s="493">
        <f t="shared" si="72"/>
        <v>0</v>
      </c>
      <c r="W46" s="493">
        <f t="shared" si="72"/>
        <v>0</v>
      </c>
      <c r="X46" s="493">
        <f t="shared" si="72"/>
        <v>4819.25</v>
      </c>
      <c r="Y46" s="493">
        <f t="shared" ref="Y46:Z46" si="73">+Y45*Y43</f>
        <v>3895.4840425531916</v>
      </c>
      <c r="Z46" s="494">
        <f t="shared" si="73"/>
        <v>6309.3047272727272</v>
      </c>
      <c r="AA46" s="494">
        <f t="shared" ref="AA46" si="74">+AA45*AA43</f>
        <v>6309.3047272727272</v>
      </c>
      <c r="AB46" s="495">
        <f t="shared" ref="AB46" si="75">+AB45*AB43</f>
        <v>2518.7480725623591</v>
      </c>
      <c r="AC46" s="496">
        <f t="shared" si="72"/>
        <v>10001.86868703787</v>
      </c>
      <c r="AD46" s="496">
        <f t="shared" si="72"/>
        <v>9639.8863894614096</v>
      </c>
      <c r="AE46" s="497">
        <f t="shared" si="72"/>
        <v>6184.1652402312166</v>
      </c>
      <c r="AF46" s="496">
        <f t="shared" si="72"/>
        <v>4728.6792729583585</v>
      </c>
      <c r="AG46" s="496">
        <f t="shared" si="72"/>
        <v>5723.8701973984198</v>
      </c>
      <c r="AH46" s="496">
        <f t="shared" si="72"/>
        <v>5424.0426004116698</v>
      </c>
      <c r="AI46" s="496">
        <f t="shared" si="72"/>
        <v>3501.1832491769633</v>
      </c>
      <c r="AJ46" s="496">
        <f t="shared" si="72"/>
        <v>4396.1898585849549</v>
      </c>
      <c r="AK46" s="496">
        <f t="shared" si="72"/>
        <v>4925.9413499473294</v>
      </c>
      <c r="AL46" s="496">
        <f t="shared" si="72"/>
        <v>5758.9515102241039</v>
      </c>
      <c r="AM46" s="496">
        <f t="shared" si="72"/>
        <v>6104.4263464621463</v>
      </c>
      <c r="AN46" s="496">
        <f t="shared" si="72"/>
        <v>7523.1840558108106</v>
      </c>
      <c r="AO46" s="496">
        <f t="shared" si="72"/>
        <v>8121.2153453273722</v>
      </c>
      <c r="AP46" s="496">
        <f t="shared" si="72"/>
        <v>16471.024826600646</v>
      </c>
      <c r="AQ46" s="497">
        <f t="shared" si="72"/>
        <v>7044.5243407201169</v>
      </c>
      <c r="AR46" s="496">
        <f t="shared" si="72"/>
        <v>8019.810263226901</v>
      </c>
      <c r="AS46" s="496">
        <f t="shared" si="72"/>
        <v>10397.724475374467</v>
      </c>
      <c r="AT46" s="496">
        <f t="shared" si="72"/>
        <v>9376.8027560576775</v>
      </c>
      <c r="AU46" s="496">
        <f t="shared" si="72"/>
        <v>7164.8952863871691</v>
      </c>
      <c r="AV46" s="496">
        <f t="shared" si="72"/>
        <v>9727.4610895617334</v>
      </c>
      <c r="AW46" s="498">
        <f t="shared" si="72"/>
        <v>8564.5136542841137</v>
      </c>
      <c r="AX46" s="496">
        <f t="shared" si="72"/>
        <v>9439.8953759575761</v>
      </c>
      <c r="AY46" s="496">
        <f t="shared" si="72"/>
        <v>8613.1595986428765</v>
      </c>
      <c r="AZ46" s="496">
        <f t="shared" si="72"/>
        <v>8823.0565359596512</v>
      </c>
      <c r="BA46" s="496">
        <f t="shared" si="72"/>
        <v>8961.1487266175263</v>
      </c>
      <c r="BB46" s="496">
        <f t="shared" si="72"/>
        <v>11555.813157301685</v>
      </c>
      <c r="BC46" s="497">
        <f t="shared" si="72"/>
        <v>6580.4338478158124</v>
      </c>
      <c r="BD46" s="496">
        <f t="shared" si="72"/>
        <v>10213.75572573156</v>
      </c>
      <c r="BE46" s="496">
        <f t="shared" si="72"/>
        <v>10600.689137769014</v>
      </c>
      <c r="BF46" s="496">
        <f t="shared" si="72"/>
        <v>8642.7118710659179</v>
      </c>
      <c r="BG46" s="496">
        <f t="shared" si="72"/>
        <v>7538.8439951075216</v>
      </c>
      <c r="BH46" s="496">
        <f t="shared" si="72"/>
        <v>9937.0854272145898</v>
      </c>
      <c r="BI46" s="496">
        <f t="shared" si="72"/>
        <v>8633.7213437670598</v>
      </c>
      <c r="BJ46" s="496">
        <f t="shared" si="72"/>
        <v>11067.801258934258</v>
      </c>
      <c r="BK46" s="496">
        <f t="shared" si="72"/>
        <v>9330.3547603320512</v>
      </c>
      <c r="BL46" s="496">
        <f t="shared" si="72"/>
        <v>12380.678280276943</v>
      </c>
      <c r="BM46" s="496">
        <f t="shared" si="72"/>
        <v>14856.738543684469</v>
      </c>
      <c r="BN46" s="496">
        <f t="shared" si="72"/>
        <v>15068.443097434038</v>
      </c>
      <c r="BO46" s="497">
        <f t="shared" si="72"/>
        <v>10103.065489640381</v>
      </c>
      <c r="BP46" s="496">
        <f t="shared" si="72"/>
        <v>15440.760442618635</v>
      </c>
      <c r="BQ46" s="496">
        <f t="shared" si="72"/>
        <v>14443.318496683583</v>
      </c>
      <c r="BR46" s="496">
        <f t="shared" si="72"/>
        <v>13584.273382696943</v>
      </c>
      <c r="BS46" s="496">
        <f t="shared" si="72"/>
        <v>13926.332280949746</v>
      </c>
      <c r="BT46" s="496">
        <f t="shared" si="72"/>
        <v>11369.968587606763</v>
      </c>
      <c r="BU46" s="496">
        <f t="shared" si="72"/>
        <v>13663.599740098845</v>
      </c>
      <c r="BV46" s="496">
        <f t="shared" si="72"/>
        <v>17395.538689957888</v>
      </c>
      <c r="BW46" s="496">
        <f t="shared" si="72"/>
        <v>9846.6100746438933</v>
      </c>
      <c r="BX46" s="496">
        <f t="shared" si="72"/>
        <v>15239.835302647371</v>
      </c>
      <c r="BY46" s="496">
        <f t="shared" si="72"/>
        <v>13051.224684124054</v>
      </c>
      <c r="BZ46" s="496">
        <f t="shared" si="72"/>
        <v>15498.352599919133</v>
      </c>
      <c r="CA46" s="497">
        <f t="shared" si="72"/>
        <v>12248.028845454146</v>
      </c>
      <c r="CB46" s="496">
        <f t="shared" si="72"/>
        <v>11719.477436586098</v>
      </c>
      <c r="CC46" s="496">
        <f t="shared" si="72"/>
        <v>16723.815078893258</v>
      </c>
      <c r="CD46" s="496">
        <f t="shared" si="72"/>
        <v>14473.273568723102</v>
      </c>
      <c r="CE46" s="496">
        <f t="shared" si="72"/>
        <v>11857.523362993268</v>
      </c>
      <c r="CF46" s="496">
        <f t="shared" si="72"/>
        <v>11524.806109113897</v>
      </c>
      <c r="CG46" s="496">
        <f t="shared" ref="CG46:CY46" si="76">+CG45*CG43</f>
        <v>15045.748740711093</v>
      </c>
      <c r="CH46" s="496">
        <f t="shared" si="76"/>
        <v>15819.002244724379</v>
      </c>
      <c r="CI46" s="496">
        <f t="shared" si="76"/>
        <v>11748.603544814725</v>
      </c>
      <c r="CJ46" s="496">
        <f t="shared" si="76"/>
        <v>21158.83965500558</v>
      </c>
      <c r="CK46" s="496">
        <f t="shared" si="76"/>
        <v>15208.24590267541</v>
      </c>
      <c r="CL46" s="496">
        <f t="shared" si="76"/>
        <v>21207.3567373068</v>
      </c>
      <c r="CM46" s="497">
        <f t="shared" si="76"/>
        <v>16490.308566910473</v>
      </c>
      <c r="CN46" s="496">
        <f t="shared" si="76"/>
        <v>15661.747023135209</v>
      </c>
      <c r="CO46" s="496">
        <f t="shared" si="76"/>
        <v>22264.217930434315</v>
      </c>
      <c r="CP46" s="496">
        <f t="shared" si="76"/>
        <v>21108.538760177624</v>
      </c>
      <c r="CQ46" s="496">
        <f t="shared" si="76"/>
        <v>13648.428608945262</v>
      </c>
      <c r="CR46" s="496">
        <f t="shared" si="76"/>
        <v>15702.288131617614</v>
      </c>
      <c r="CS46" s="496">
        <f t="shared" si="76"/>
        <v>22270.64190392724</v>
      </c>
      <c r="CT46" s="496">
        <f t="shared" si="76"/>
        <v>17584.858184611756</v>
      </c>
      <c r="CU46" s="496">
        <f t="shared" si="76"/>
        <v>15061.059326723203</v>
      </c>
      <c r="CV46" s="496">
        <f t="shared" si="76"/>
        <v>19696.617632248453</v>
      </c>
      <c r="CW46" s="496">
        <f t="shared" si="76"/>
        <v>15595.847052920859</v>
      </c>
      <c r="CX46" s="496">
        <f t="shared" si="76"/>
        <v>23471.648183241959</v>
      </c>
      <c r="CY46" s="497">
        <f t="shared" si="76"/>
        <v>14349.787507505111</v>
      </c>
    </row>
    <row r="47" spans="1:103" ht="18" x14ac:dyDescent="0.3">
      <c r="A47" s="31"/>
      <c r="B47" s="31"/>
      <c r="C47" s="591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479"/>
      <c r="AA47" s="479"/>
      <c r="AB47" s="23"/>
      <c r="AC47" s="23"/>
      <c r="AD47" s="23"/>
      <c r="AE47" s="292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92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92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92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92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92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92"/>
    </row>
    <row r="48" spans="1:103" ht="18" hidden="1" x14ac:dyDescent="0.3">
      <c r="A48" s="31"/>
      <c r="B48" s="31"/>
      <c r="C48" s="591" t="s">
        <v>215</v>
      </c>
      <c r="D48" s="178"/>
      <c r="E48" s="465"/>
      <c r="F48" s="178"/>
      <c r="G48" s="178"/>
      <c r="H48" s="177"/>
      <c r="I48" s="177"/>
      <c r="J48" s="177"/>
      <c r="K48" s="177"/>
      <c r="L48" s="177"/>
      <c r="M48" s="177"/>
      <c r="N48" s="177" t="e">
        <f t="shared" ref="N48:W48" si="77">+AVERAGE(H33:N33)/N26</f>
        <v>#DIV/0!</v>
      </c>
      <c r="O48" s="177" t="e">
        <f t="shared" si="77"/>
        <v>#DIV/0!</v>
      </c>
      <c r="P48" s="177" t="e">
        <f t="shared" si="77"/>
        <v>#DIV/0!</v>
      </c>
      <c r="Q48" s="177" t="e">
        <f t="shared" si="77"/>
        <v>#DIV/0!</v>
      </c>
      <c r="R48" s="177" t="e">
        <f t="shared" si="77"/>
        <v>#DIV/0!</v>
      </c>
      <c r="S48" s="177" t="e">
        <f t="shared" si="77"/>
        <v>#DIV/0!</v>
      </c>
      <c r="T48" s="177" t="e">
        <f t="shared" si="77"/>
        <v>#DIV/0!</v>
      </c>
      <c r="U48" s="177" t="e">
        <f t="shared" si="77"/>
        <v>#DIV/0!</v>
      </c>
      <c r="V48" s="177" t="e">
        <f t="shared" si="77"/>
        <v>#DIV/0!</v>
      </c>
      <c r="W48" s="465">
        <f t="shared" si="77"/>
        <v>0</v>
      </c>
      <c r="X48" s="465" t="e">
        <f t="shared" ref="X48:BC48" si="78">+AVERAGE(R36:X36)/X26</f>
        <v>#DIV/0!</v>
      </c>
      <c r="Y48" s="465">
        <f t="shared" si="78"/>
        <v>0</v>
      </c>
      <c r="Z48" s="480">
        <f t="shared" si="78"/>
        <v>0</v>
      </c>
      <c r="AA48" s="480">
        <f t="shared" si="78"/>
        <v>0</v>
      </c>
      <c r="AB48" s="582">
        <f t="shared" si="78"/>
        <v>0</v>
      </c>
      <c r="AC48" s="185">
        <f t="shared" si="78"/>
        <v>0</v>
      </c>
      <c r="AD48" s="185">
        <f t="shared" si="78"/>
        <v>-4.1666666666666664E-2</v>
      </c>
      <c r="AE48" s="293">
        <f t="shared" si="78"/>
        <v>-7.1428571428571425E-2</v>
      </c>
      <c r="AF48" s="185">
        <f t="shared" si="78"/>
        <v>-0.10714285714285714</v>
      </c>
      <c r="AG48" s="185">
        <f t="shared" si="78"/>
        <v>-0.14285714285714285</v>
      </c>
      <c r="AH48" s="185">
        <f t="shared" si="78"/>
        <v>-0.17857142857142858</v>
      </c>
      <c r="AI48" s="185">
        <f t="shared" si="78"/>
        <v>-0.21428571428571427</v>
      </c>
      <c r="AJ48" s="185">
        <f t="shared" si="78"/>
        <v>-0.25</v>
      </c>
      <c r="AK48" s="185">
        <f t="shared" si="78"/>
        <v>-0.25</v>
      </c>
      <c r="AL48" s="185">
        <f t="shared" si="78"/>
        <v>-0.2</v>
      </c>
      <c r="AM48" s="185">
        <f t="shared" si="78"/>
        <v>-0.16666666666666666</v>
      </c>
      <c r="AN48" s="185">
        <f t="shared" si="78"/>
        <v>-0.14285714285714285</v>
      </c>
      <c r="AO48" s="185">
        <f t="shared" si="78"/>
        <v>-0.125</v>
      </c>
      <c r="AP48" s="185">
        <f t="shared" si="78"/>
        <v>-0.14285714285714285</v>
      </c>
      <c r="AQ48" s="293">
        <f t="shared" si="78"/>
        <v>-0.16071428571428573</v>
      </c>
      <c r="AR48" s="185">
        <f t="shared" si="78"/>
        <v>-0.17857142857142858</v>
      </c>
      <c r="AS48" s="274">
        <f t="shared" si="78"/>
        <v>-0.19642857142857142</v>
      </c>
      <c r="AT48" s="185">
        <f t="shared" si="78"/>
        <v>-0.21428571428571427</v>
      </c>
      <c r="AU48" s="185">
        <f t="shared" si="78"/>
        <v>-0.23214285714285715</v>
      </c>
      <c r="AV48" s="185">
        <f t="shared" si="78"/>
        <v>-0.25</v>
      </c>
      <c r="AW48" s="185">
        <f t="shared" si="78"/>
        <v>-0.25</v>
      </c>
      <c r="AX48" s="185">
        <f t="shared" si="78"/>
        <v>-0.25</v>
      </c>
      <c r="AY48" s="185">
        <f t="shared" si="78"/>
        <v>-0.25</v>
      </c>
      <c r="AZ48" s="185">
        <f t="shared" si="78"/>
        <v>-0.25</v>
      </c>
      <c r="BA48" s="185">
        <f t="shared" si="78"/>
        <v>-0.25</v>
      </c>
      <c r="BB48" s="185">
        <f t="shared" si="78"/>
        <v>-0.25</v>
      </c>
      <c r="BC48" s="293">
        <f t="shared" si="78"/>
        <v>-0.25</v>
      </c>
      <c r="BD48" s="185">
        <f t="shared" ref="BD48:CI48" si="79">+AVERAGE(AX36:BD36)/BD26</f>
        <v>-0.25</v>
      </c>
      <c r="BE48" s="185">
        <f t="shared" si="79"/>
        <v>-0.25</v>
      </c>
      <c r="BF48" s="185">
        <f t="shared" si="79"/>
        <v>-0.25</v>
      </c>
      <c r="BG48" s="185">
        <f t="shared" si="79"/>
        <v>-0.25</v>
      </c>
      <c r="BH48" s="185">
        <f t="shared" si="79"/>
        <v>-0.25</v>
      </c>
      <c r="BI48" s="185">
        <f t="shared" si="79"/>
        <v>-0.25</v>
      </c>
      <c r="BJ48" s="185">
        <f t="shared" si="79"/>
        <v>-0.22222222222222221</v>
      </c>
      <c r="BK48" s="185">
        <f t="shared" si="79"/>
        <v>-0.2</v>
      </c>
      <c r="BL48" s="185">
        <f t="shared" si="79"/>
        <v>-0.18181818181818182</v>
      </c>
      <c r="BM48" s="185">
        <f t="shared" si="79"/>
        <v>-0.16666666666666666</v>
      </c>
      <c r="BN48" s="185">
        <f t="shared" si="79"/>
        <v>-0.17857142857142858</v>
      </c>
      <c r="BO48" s="293">
        <f t="shared" si="79"/>
        <v>-0.19047619047619047</v>
      </c>
      <c r="BP48" s="185">
        <f t="shared" si="79"/>
        <v>-0.20238095238095236</v>
      </c>
      <c r="BQ48" s="185">
        <f t="shared" si="79"/>
        <v>-0.2142857142857143</v>
      </c>
      <c r="BR48" s="185">
        <f t="shared" si="79"/>
        <v>-0.22619047619047619</v>
      </c>
      <c r="BS48" s="185">
        <f t="shared" si="79"/>
        <v>-0.23809523809523811</v>
      </c>
      <c r="BT48" s="185">
        <f t="shared" si="79"/>
        <v>-0.25</v>
      </c>
      <c r="BU48" s="185">
        <f t="shared" si="79"/>
        <v>-0.25</v>
      </c>
      <c r="BV48" s="185">
        <f t="shared" si="79"/>
        <v>-0.25</v>
      </c>
      <c r="BW48" s="185">
        <f t="shared" si="79"/>
        <v>-0.25</v>
      </c>
      <c r="BX48" s="185">
        <f t="shared" si="79"/>
        <v>-0.25</v>
      </c>
      <c r="BY48" s="185">
        <f t="shared" si="79"/>
        <v>-0.25</v>
      </c>
      <c r="BZ48" s="185">
        <f t="shared" si="79"/>
        <v>-0.25</v>
      </c>
      <c r="CA48" s="293">
        <f t="shared" si="79"/>
        <v>-0.25</v>
      </c>
      <c r="CB48" s="185">
        <f t="shared" si="79"/>
        <v>-0.25</v>
      </c>
      <c r="CC48" s="185">
        <f t="shared" si="79"/>
        <v>-0.25</v>
      </c>
      <c r="CD48" s="185">
        <f t="shared" si="79"/>
        <v>-0.25</v>
      </c>
      <c r="CE48" s="185">
        <f t="shared" si="79"/>
        <v>-0.25</v>
      </c>
      <c r="CF48" s="185">
        <f t="shared" si="79"/>
        <v>-0.25</v>
      </c>
      <c r="CG48" s="185">
        <f t="shared" si="79"/>
        <v>-0.25</v>
      </c>
      <c r="CH48" s="185">
        <f t="shared" si="79"/>
        <v>-0.23076923076923078</v>
      </c>
      <c r="CI48" s="185">
        <f t="shared" si="79"/>
        <v>-0.21428571428571427</v>
      </c>
      <c r="CJ48" s="185">
        <f t="shared" ref="CJ48:CY48" si="80">+AVERAGE(CD36:CJ36)/CJ26</f>
        <v>-0.2</v>
      </c>
      <c r="CK48" s="185">
        <f t="shared" si="80"/>
        <v>-0.1875</v>
      </c>
      <c r="CL48" s="185">
        <f t="shared" si="80"/>
        <v>-0.19642857142857142</v>
      </c>
      <c r="CM48" s="293">
        <f t="shared" si="80"/>
        <v>-0.20535714285714285</v>
      </c>
      <c r="CN48" s="185">
        <f t="shared" si="80"/>
        <v>-0.21428571428571427</v>
      </c>
      <c r="CO48" s="185">
        <f t="shared" si="80"/>
        <v>-0.22321428571428573</v>
      </c>
      <c r="CP48" s="185">
        <f t="shared" si="80"/>
        <v>-0.23214285714285715</v>
      </c>
      <c r="CQ48" s="185">
        <f t="shared" si="80"/>
        <v>-0.24107142857142858</v>
      </c>
      <c r="CR48" s="185">
        <f t="shared" si="80"/>
        <v>-0.25</v>
      </c>
      <c r="CS48" s="185">
        <f t="shared" si="80"/>
        <v>-0.25</v>
      </c>
      <c r="CT48" s="185">
        <f t="shared" si="80"/>
        <v>-0.25</v>
      </c>
      <c r="CU48" s="185">
        <f t="shared" si="80"/>
        <v>-0.25</v>
      </c>
      <c r="CV48" s="185">
        <f t="shared" si="80"/>
        <v>-0.25</v>
      </c>
      <c r="CW48" s="185">
        <f t="shared" si="80"/>
        <v>-0.25</v>
      </c>
      <c r="CX48" s="185">
        <f t="shared" si="80"/>
        <v>-0.25</v>
      </c>
      <c r="CY48" s="293">
        <f t="shared" si="80"/>
        <v>-0.25</v>
      </c>
    </row>
    <row r="49" spans="1:103" ht="18" hidden="1" x14ac:dyDescent="0.3">
      <c r="A49" s="31"/>
      <c r="B49" s="31"/>
      <c r="C49" s="591" t="s">
        <v>210</v>
      </c>
      <c r="D49" s="183"/>
      <c r="E49" s="183"/>
      <c r="F49" s="183"/>
      <c r="G49" s="183"/>
      <c r="H49" s="183"/>
      <c r="I49" s="183"/>
      <c r="J49" s="183"/>
      <c r="K49" s="183"/>
      <c r="L49" s="183"/>
      <c r="M49" s="183"/>
      <c r="N49" s="183" t="e">
        <f t="shared" ref="N49:BU49" si="81">1/-N48</f>
        <v>#DIV/0!</v>
      </c>
      <c r="O49" s="183" t="e">
        <f t="shared" ref="O49:T49" si="82">1/-O48</f>
        <v>#DIV/0!</v>
      </c>
      <c r="P49" s="183" t="e">
        <f t="shared" si="82"/>
        <v>#DIV/0!</v>
      </c>
      <c r="Q49" s="183" t="e">
        <f t="shared" si="82"/>
        <v>#DIV/0!</v>
      </c>
      <c r="R49" s="183" t="e">
        <f t="shared" si="82"/>
        <v>#DIV/0!</v>
      </c>
      <c r="S49" s="183" t="e">
        <f t="shared" si="82"/>
        <v>#DIV/0!</v>
      </c>
      <c r="T49" s="183" t="e">
        <f t="shared" si="82"/>
        <v>#DIV/0!</v>
      </c>
      <c r="U49" s="183" t="e">
        <f t="shared" ref="U49:V49" si="83">1/-U48</f>
        <v>#DIV/0!</v>
      </c>
      <c r="V49" s="183" t="e">
        <f t="shared" si="83"/>
        <v>#DIV/0!</v>
      </c>
      <c r="W49" s="183" t="e">
        <f t="shared" ref="W49" si="84">1/-W48</f>
        <v>#DIV/0!</v>
      </c>
      <c r="X49" s="183" t="e">
        <f t="shared" ref="X49:Y49" si="85">1/-X48</f>
        <v>#DIV/0!</v>
      </c>
      <c r="Y49" s="183" t="e">
        <f t="shared" si="85"/>
        <v>#DIV/0!</v>
      </c>
      <c r="Z49" s="481" t="e">
        <f t="shared" ref="Z49:AA49" si="86">1/-Z48</f>
        <v>#DIV/0!</v>
      </c>
      <c r="AA49" s="481" t="e">
        <f t="shared" si="86"/>
        <v>#DIV/0!</v>
      </c>
      <c r="AB49" s="184" t="e">
        <f>1/-AB48</f>
        <v>#DIV/0!</v>
      </c>
      <c r="AC49" s="184" t="e">
        <f t="shared" si="81"/>
        <v>#DIV/0!</v>
      </c>
      <c r="AD49" s="184">
        <f t="shared" si="81"/>
        <v>24</v>
      </c>
      <c r="AE49" s="294">
        <f t="shared" si="81"/>
        <v>14</v>
      </c>
      <c r="AF49" s="184">
        <f t="shared" si="81"/>
        <v>9.3333333333333339</v>
      </c>
      <c r="AG49" s="184">
        <f t="shared" si="81"/>
        <v>7</v>
      </c>
      <c r="AH49" s="184">
        <f t="shared" si="81"/>
        <v>5.6</v>
      </c>
      <c r="AI49" s="184">
        <f t="shared" si="81"/>
        <v>4.666666666666667</v>
      </c>
      <c r="AJ49" s="184">
        <f t="shared" si="81"/>
        <v>4</v>
      </c>
      <c r="AK49" s="184">
        <f t="shared" si="81"/>
        <v>4</v>
      </c>
      <c r="AL49" s="184">
        <f t="shared" si="81"/>
        <v>5</v>
      </c>
      <c r="AM49" s="184">
        <f t="shared" si="81"/>
        <v>6</v>
      </c>
      <c r="AN49" s="184">
        <f t="shared" si="81"/>
        <v>7</v>
      </c>
      <c r="AO49" s="184">
        <f t="shared" si="81"/>
        <v>8</v>
      </c>
      <c r="AP49" s="184">
        <f t="shared" si="81"/>
        <v>7</v>
      </c>
      <c r="AQ49" s="294">
        <f t="shared" si="81"/>
        <v>6.2222222222222214</v>
      </c>
      <c r="AR49" s="184">
        <f t="shared" si="81"/>
        <v>5.6</v>
      </c>
      <c r="AS49" s="184">
        <f t="shared" si="81"/>
        <v>5.0909090909090908</v>
      </c>
      <c r="AT49" s="184">
        <f t="shared" si="81"/>
        <v>4.666666666666667</v>
      </c>
      <c r="AU49" s="184">
        <f t="shared" si="81"/>
        <v>4.3076923076923075</v>
      </c>
      <c r="AV49" s="184">
        <f t="shared" si="81"/>
        <v>4</v>
      </c>
      <c r="AW49" s="184">
        <f t="shared" si="81"/>
        <v>4</v>
      </c>
      <c r="AX49" s="184">
        <f t="shared" si="81"/>
        <v>4</v>
      </c>
      <c r="AY49" s="184">
        <f t="shared" si="81"/>
        <v>4</v>
      </c>
      <c r="AZ49" s="184">
        <f t="shared" si="81"/>
        <v>4</v>
      </c>
      <c r="BA49" s="184">
        <f t="shared" si="81"/>
        <v>4</v>
      </c>
      <c r="BB49" s="184">
        <f t="shared" si="81"/>
        <v>4</v>
      </c>
      <c r="BC49" s="294">
        <f t="shared" si="81"/>
        <v>4</v>
      </c>
      <c r="BD49" s="184">
        <f t="shared" si="81"/>
        <v>4</v>
      </c>
      <c r="BE49" s="184">
        <f t="shared" si="81"/>
        <v>4</v>
      </c>
      <c r="BF49" s="184">
        <f t="shared" si="81"/>
        <v>4</v>
      </c>
      <c r="BG49" s="184">
        <f t="shared" si="81"/>
        <v>4</v>
      </c>
      <c r="BH49" s="184">
        <f t="shared" si="81"/>
        <v>4</v>
      </c>
      <c r="BI49" s="184">
        <f t="shared" si="81"/>
        <v>4</v>
      </c>
      <c r="BJ49" s="184">
        <f t="shared" si="81"/>
        <v>4.5</v>
      </c>
      <c r="BK49" s="184">
        <f t="shared" si="81"/>
        <v>5</v>
      </c>
      <c r="BL49" s="184">
        <f t="shared" si="81"/>
        <v>5.5</v>
      </c>
      <c r="BM49" s="184">
        <f t="shared" si="81"/>
        <v>6</v>
      </c>
      <c r="BN49" s="184">
        <f t="shared" si="81"/>
        <v>5.6</v>
      </c>
      <c r="BO49" s="294">
        <f t="shared" si="81"/>
        <v>5.25</v>
      </c>
      <c r="BP49" s="184">
        <f t="shared" si="81"/>
        <v>4.9411764705882355</v>
      </c>
      <c r="BQ49" s="184">
        <f t="shared" si="81"/>
        <v>4.6666666666666661</v>
      </c>
      <c r="BR49" s="184">
        <f t="shared" si="81"/>
        <v>4.4210526315789469</v>
      </c>
      <c r="BS49" s="184">
        <f t="shared" si="81"/>
        <v>4.2</v>
      </c>
      <c r="BT49" s="184">
        <f t="shared" si="81"/>
        <v>4</v>
      </c>
      <c r="BU49" s="184">
        <f t="shared" si="81"/>
        <v>4</v>
      </c>
      <c r="BV49" s="184">
        <f t="shared" ref="BV49:CY49" si="87">1/-BV48</f>
        <v>4</v>
      </c>
      <c r="BW49" s="184">
        <f t="shared" si="87"/>
        <v>4</v>
      </c>
      <c r="BX49" s="184">
        <f t="shared" si="87"/>
        <v>4</v>
      </c>
      <c r="BY49" s="184">
        <f t="shared" si="87"/>
        <v>4</v>
      </c>
      <c r="BZ49" s="184">
        <f t="shared" si="87"/>
        <v>4</v>
      </c>
      <c r="CA49" s="294">
        <f t="shared" si="87"/>
        <v>4</v>
      </c>
      <c r="CB49" s="184">
        <f t="shared" si="87"/>
        <v>4</v>
      </c>
      <c r="CC49" s="184">
        <f t="shared" si="87"/>
        <v>4</v>
      </c>
      <c r="CD49" s="184">
        <f t="shared" si="87"/>
        <v>4</v>
      </c>
      <c r="CE49" s="184">
        <f t="shared" si="87"/>
        <v>4</v>
      </c>
      <c r="CF49" s="184">
        <f t="shared" si="87"/>
        <v>4</v>
      </c>
      <c r="CG49" s="184">
        <f t="shared" si="87"/>
        <v>4</v>
      </c>
      <c r="CH49" s="184">
        <f t="shared" si="87"/>
        <v>4.333333333333333</v>
      </c>
      <c r="CI49" s="184">
        <f t="shared" si="87"/>
        <v>4.666666666666667</v>
      </c>
      <c r="CJ49" s="184">
        <f t="shared" si="87"/>
        <v>5</v>
      </c>
      <c r="CK49" s="184">
        <f t="shared" si="87"/>
        <v>5.333333333333333</v>
      </c>
      <c r="CL49" s="184">
        <f t="shared" si="87"/>
        <v>5.0909090909090908</v>
      </c>
      <c r="CM49" s="294">
        <f t="shared" si="87"/>
        <v>4.8695652173913047</v>
      </c>
      <c r="CN49" s="184">
        <f t="shared" si="87"/>
        <v>4.666666666666667</v>
      </c>
      <c r="CO49" s="184">
        <f t="shared" si="87"/>
        <v>4.4799999999999995</v>
      </c>
      <c r="CP49" s="184">
        <f t="shared" si="87"/>
        <v>4.3076923076923075</v>
      </c>
      <c r="CQ49" s="184">
        <f t="shared" si="87"/>
        <v>4.1481481481481479</v>
      </c>
      <c r="CR49" s="184">
        <f t="shared" si="87"/>
        <v>4</v>
      </c>
      <c r="CS49" s="184">
        <f t="shared" si="87"/>
        <v>4</v>
      </c>
      <c r="CT49" s="184">
        <f t="shared" si="87"/>
        <v>4</v>
      </c>
      <c r="CU49" s="184">
        <f t="shared" si="87"/>
        <v>4</v>
      </c>
      <c r="CV49" s="184">
        <f t="shared" si="87"/>
        <v>4</v>
      </c>
      <c r="CW49" s="184">
        <f t="shared" si="87"/>
        <v>4</v>
      </c>
      <c r="CX49" s="184">
        <f t="shared" si="87"/>
        <v>4</v>
      </c>
      <c r="CY49" s="294">
        <f t="shared" si="87"/>
        <v>4</v>
      </c>
    </row>
    <row r="50" spans="1:103" ht="18" hidden="1" x14ac:dyDescent="0.3">
      <c r="A50" s="31"/>
      <c r="B50" s="31"/>
      <c r="C50" s="591" t="s">
        <v>211</v>
      </c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 t="e">
        <f t="shared" ref="N50:AJ50" si="88">+N24/N26</f>
        <v>#DIV/0!</v>
      </c>
      <c r="O50" s="22" t="e">
        <f t="shared" si="88"/>
        <v>#DIV/0!</v>
      </c>
      <c r="P50" s="22" t="e">
        <f t="shared" si="88"/>
        <v>#DIV/0!</v>
      </c>
      <c r="Q50" s="22" t="e">
        <f t="shared" si="88"/>
        <v>#DIV/0!</v>
      </c>
      <c r="R50" s="22" t="e">
        <f t="shared" si="88"/>
        <v>#DIV/0!</v>
      </c>
      <c r="S50" s="22" t="e">
        <f t="shared" si="88"/>
        <v>#DIV/0!</v>
      </c>
      <c r="T50" s="22" t="e">
        <f t="shared" si="88"/>
        <v>#DIV/0!</v>
      </c>
      <c r="U50" s="22" t="e">
        <f t="shared" si="88"/>
        <v>#DIV/0!</v>
      </c>
      <c r="V50" s="22" t="e">
        <f t="shared" si="88"/>
        <v>#DIV/0!</v>
      </c>
      <c r="W50" s="22">
        <f t="shared" si="88"/>
        <v>391.25</v>
      </c>
      <c r="X50" s="22">
        <f t="shared" si="88"/>
        <v>260.5</v>
      </c>
      <c r="Y50" s="22">
        <f t="shared" si="88"/>
        <v>2417</v>
      </c>
      <c r="Z50" s="479">
        <f t="shared" ref="Z50:AB50" si="89">+Z24/Z26</f>
        <v>3435.7599999999998</v>
      </c>
      <c r="AA50" s="479">
        <f t="shared" ref="AA50" si="90">+AA24/AA26</f>
        <v>3435.7599999999998</v>
      </c>
      <c r="AB50" s="23">
        <f t="shared" ref="AB50" si="91">+AB24/AB26</f>
        <v>1250.0000000000002</v>
      </c>
      <c r="AC50" s="23">
        <f t="shared" si="88"/>
        <v>1250</v>
      </c>
      <c r="AD50" s="23">
        <f t="shared" si="88"/>
        <v>1145.8333333333335</v>
      </c>
      <c r="AE50" s="292">
        <f t="shared" si="88"/>
        <v>1041.6666666666667</v>
      </c>
      <c r="AF50" s="23">
        <f t="shared" si="88"/>
        <v>1458.3333333333335</v>
      </c>
      <c r="AG50" s="23">
        <f t="shared" si="88"/>
        <v>1250</v>
      </c>
      <c r="AH50" s="23">
        <f t="shared" si="88"/>
        <v>1458.3333333333335</v>
      </c>
      <c r="AI50" s="23">
        <f t="shared" si="88"/>
        <v>1041.6666666666667</v>
      </c>
      <c r="AJ50" s="23">
        <f t="shared" si="88"/>
        <v>1250</v>
      </c>
      <c r="AK50" s="23">
        <f t="shared" ref="AK50:BP50" si="92">+AK24/AK26</f>
        <v>1250</v>
      </c>
      <c r="AL50" s="23">
        <f t="shared" si="92"/>
        <v>1333.3333333333335</v>
      </c>
      <c r="AM50" s="23">
        <f t="shared" si="92"/>
        <v>1041.6666666666667</v>
      </c>
      <c r="AN50" s="23">
        <f t="shared" si="92"/>
        <v>1250</v>
      </c>
      <c r="AO50" s="23">
        <f t="shared" si="92"/>
        <v>1250</v>
      </c>
      <c r="AP50" s="23">
        <f t="shared" si="92"/>
        <v>1458.3333333333335</v>
      </c>
      <c r="AQ50" s="292">
        <f t="shared" si="92"/>
        <v>1041.6666666666667</v>
      </c>
      <c r="AR50" s="23">
        <f t="shared" si="92"/>
        <v>1250</v>
      </c>
      <c r="AS50" s="23">
        <f t="shared" si="92"/>
        <v>1250</v>
      </c>
      <c r="AT50" s="23">
        <f t="shared" si="92"/>
        <v>1458.3333333333335</v>
      </c>
      <c r="AU50" s="23">
        <f t="shared" si="92"/>
        <v>1041.6666666666667</v>
      </c>
      <c r="AV50" s="23">
        <f t="shared" si="92"/>
        <v>1250</v>
      </c>
      <c r="AW50" s="23">
        <f t="shared" si="92"/>
        <v>1250</v>
      </c>
      <c r="AX50" s="23">
        <f t="shared" si="92"/>
        <v>1458.3333333333335</v>
      </c>
      <c r="AY50" s="23">
        <f t="shared" si="92"/>
        <v>1041.6666666666667</v>
      </c>
      <c r="AZ50" s="23">
        <f t="shared" si="92"/>
        <v>1250</v>
      </c>
      <c r="BA50" s="23">
        <f t="shared" si="92"/>
        <v>1250</v>
      </c>
      <c r="BB50" s="23">
        <f t="shared" si="92"/>
        <v>1458.3333333333335</v>
      </c>
      <c r="BC50" s="292">
        <f t="shared" si="92"/>
        <v>1041.6666666666667</v>
      </c>
      <c r="BD50" s="23">
        <f t="shared" si="92"/>
        <v>1250</v>
      </c>
      <c r="BE50" s="23">
        <f t="shared" si="92"/>
        <v>1250</v>
      </c>
      <c r="BF50" s="23">
        <f t="shared" si="92"/>
        <v>1458.3333333333335</v>
      </c>
      <c r="BG50" s="23">
        <f t="shared" si="92"/>
        <v>1041.6666666666667</v>
      </c>
      <c r="BH50" s="23">
        <f t="shared" si="92"/>
        <v>1250</v>
      </c>
      <c r="BI50" s="23">
        <f t="shared" si="92"/>
        <v>1250</v>
      </c>
      <c r="BJ50" s="23">
        <f t="shared" si="92"/>
        <v>1388.8888888888889</v>
      </c>
      <c r="BK50" s="23">
        <f t="shared" si="92"/>
        <v>1041.6666666666667</v>
      </c>
      <c r="BL50" s="23">
        <f t="shared" si="92"/>
        <v>1250</v>
      </c>
      <c r="BM50" s="23">
        <f t="shared" si="92"/>
        <v>1250</v>
      </c>
      <c r="BN50" s="23">
        <f t="shared" si="92"/>
        <v>1458.3333333333333</v>
      </c>
      <c r="BO50" s="292">
        <f t="shared" si="92"/>
        <v>1041.6666666666667</v>
      </c>
      <c r="BP50" s="23">
        <f t="shared" si="92"/>
        <v>1250</v>
      </c>
      <c r="BQ50" s="23">
        <f t="shared" ref="BQ50:CY50" si="93">+BQ24/BQ26</f>
        <v>1250</v>
      </c>
      <c r="BR50" s="23">
        <f t="shared" si="93"/>
        <v>1458.3333333333333</v>
      </c>
      <c r="BS50" s="23">
        <f t="shared" si="93"/>
        <v>1041.6666666666667</v>
      </c>
      <c r="BT50" s="23">
        <f t="shared" si="93"/>
        <v>1250</v>
      </c>
      <c r="BU50" s="23">
        <f t="shared" si="93"/>
        <v>1250</v>
      </c>
      <c r="BV50" s="23">
        <f t="shared" si="93"/>
        <v>1458.3333333333333</v>
      </c>
      <c r="BW50" s="23">
        <f t="shared" si="93"/>
        <v>1041.6666666666667</v>
      </c>
      <c r="BX50" s="23">
        <f t="shared" si="93"/>
        <v>1250</v>
      </c>
      <c r="BY50" s="23">
        <f t="shared" si="93"/>
        <v>1250</v>
      </c>
      <c r="BZ50" s="23">
        <f t="shared" si="93"/>
        <v>1458.3333333333333</v>
      </c>
      <c r="CA50" s="292">
        <f t="shared" si="93"/>
        <v>1041.6666666666667</v>
      </c>
      <c r="CB50" s="23">
        <f t="shared" si="93"/>
        <v>1250</v>
      </c>
      <c r="CC50" s="23">
        <f t="shared" si="93"/>
        <v>1250</v>
      </c>
      <c r="CD50" s="23">
        <f t="shared" si="93"/>
        <v>1458.3333333333333</v>
      </c>
      <c r="CE50" s="23">
        <f t="shared" si="93"/>
        <v>1041.6666666666667</v>
      </c>
      <c r="CF50" s="23">
        <f t="shared" si="93"/>
        <v>1250</v>
      </c>
      <c r="CG50" s="23">
        <f t="shared" si="93"/>
        <v>1250</v>
      </c>
      <c r="CH50" s="23">
        <f t="shared" si="93"/>
        <v>1410.2564102564102</v>
      </c>
      <c r="CI50" s="23">
        <f t="shared" si="93"/>
        <v>1041.6666666666665</v>
      </c>
      <c r="CJ50" s="23">
        <f t="shared" si="93"/>
        <v>1250</v>
      </c>
      <c r="CK50" s="23">
        <f t="shared" si="93"/>
        <v>1250</v>
      </c>
      <c r="CL50" s="23">
        <f t="shared" si="93"/>
        <v>1458.3333333333335</v>
      </c>
      <c r="CM50" s="292">
        <f t="shared" si="93"/>
        <v>1041.6666666666667</v>
      </c>
      <c r="CN50" s="23">
        <f t="shared" si="93"/>
        <v>1250</v>
      </c>
      <c r="CO50" s="23">
        <f t="shared" si="93"/>
        <v>1250</v>
      </c>
      <c r="CP50" s="23">
        <f t="shared" si="93"/>
        <v>1458.3333333333335</v>
      </c>
      <c r="CQ50" s="23">
        <f t="shared" si="93"/>
        <v>1041.6666666666667</v>
      </c>
      <c r="CR50" s="23">
        <f t="shared" si="93"/>
        <v>1250</v>
      </c>
      <c r="CS50" s="23">
        <f t="shared" si="93"/>
        <v>1250</v>
      </c>
      <c r="CT50" s="23">
        <f t="shared" si="93"/>
        <v>1458.3333333333335</v>
      </c>
      <c r="CU50" s="23">
        <f t="shared" si="93"/>
        <v>1041.6666666666667</v>
      </c>
      <c r="CV50" s="23">
        <f t="shared" si="93"/>
        <v>1250</v>
      </c>
      <c r="CW50" s="23">
        <f t="shared" si="93"/>
        <v>1250</v>
      </c>
      <c r="CX50" s="23">
        <f t="shared" si="93"/>
        <v>1458.3333333333335</v>
      </c>
      <c r="CY50" s="292">
        <f t="shared" si="93"/>
        <v>1041.6666666666667</v>
      </c>
    </row>
    <row r="51" spans="1:103" ht="18" hidden="1" x14ac:dyDescent="0.3">
      <c r="A51" s="31"/>
      <c r="B51" s="31"/>
      <c r="C51" s="591" t="s">
        <v>212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 t="e">
        <f t="shared" ref="N51:BU51" si="94">+N50*N49</f>
        <v>#DIV/0!</v>
      </c>
      <c r="O51" s="22" t="e">
        <f t="shared" si="94"/>
        <v>#DIV/0!</v>
      </c>
      <c r="P51" s="22" t="e">
        <f t="shared" ref="P51:Q51" si="95">+P50*P49</f>
        <v>#DIV/0!</v>
      </c>
      <c r="Q51" s="22" t="e">
        <f t="shared" si="95"/>
        <v>#DIV/0!</v>
      </c>
      <c r="R51" s="22" t="e">
        <f t="shared" ref="R51:W51" si="96">+R50*R49</f>
        <v>#DIV/0!</v>
      </c>
      <c r="S51" s="22" t="e">
        <f t="shared" si="96"/>
        <v>#DIV/0!</v>
      </c>
      <c r="T51" s="22" t="e">
        <f t="shared" si="96"/>
        <v>#DIV/0!</v>
      </c>
      <c r="U51" s="22" t="e">
        <f t="shared" si="96"/>
        <v>#DIV/0!</v>
      </c>
      <c r="V51" s="22" t="e">
        <f t="shared" si="96"/>
        <v>#DIV/0!</v>
      </c>
      <c r="W51" s="22" t="e">
        <f t="shared" si="96"/>
        <v>#DIV/0!</v>
      </c>
      <c r="X51" s="22" t="e">
        <f t="shared" ref="X51:Y51" si="97">+X50*X49</f>
        <v>#DIV/0!</v>
      </c>
      <c r="Y51" s="22" t="e">
        <f t="shared" si="97"/>
        <v>#DIV/0!</v>
      </c>
      <c r="Z51" s="479" t="e">
        <f t="shared" ref="Z51:AA51" si="98">+Z50*Z49</f>
        <v>#DIV/0!</v>
      </c>
      <c r="AA51" s="479" t="e">
        <f t="shared" si="98"/>
        <v>#DIV/0!</v>
      </c>
      <c r="AB51" s="23" t="e">
        <f>+AB50*AB49</f>
        <v>#DIV/0!</v>
      </c>
      <c r="AC51" s="23" t="e">
        <f t="shared" si="94"/>
        <v>#DIV/0!</v>
      </c>
      <c r="AD51" s="23">
        <f t="shared" si="94"/>
        <v>27500.000000000004</v>
      </c>
      <c r="AE51" s="292">
        <f t="shared" si="94"/>
        <v>14583.333333333334</v>
      </c>
      <c r="AF51" s="23">
        <f t="shared" si="94"/>
        <v>13611.111111111113</v>
      </c>
      <c r="AG51" s="23">
        <f t="shared" si="94"/>
        <v>8750</v>
      </c>
      <c r="AH51" s="23">
        <f t="shared" si="94"/>
        <v>8166.666666666667</v>
      </c>
      <c r="AI51" s="23">
        <f t="shared" si="94"/>
        <v>4861.1111111111122</v>
      </c>
      <c r="AJ51" s="23">
        <f t="shared" si="94"/>
        <v>5000</v>
      </c>
      <c r="AK51" s="23">
        <f t="shared" si="94"/>
        <v>5000</v>
      </c>
      <c r="AL51" s="23">
        <f t="shared" si="94"/>
        <v>6666.6666666666679</v>
      </c>
      <c r="AM51" s="23">
        <f t="shared" si="94"/>
        <v>6250</v>
      </c>
      <c r="AN51" s="23">
        <f t="shared" si="94"/>
        <v>8750</v>
      </c>
      <c r="AO51" s="23">
        <f t="shared" si="94"/>
        <v>10000</v>
      </c>
      <c r="AP51" s="23">
        <f t="shared" si="94"/>
        <v>10208.333333333334</v>
      </c>
      <c r="AQ51" s="292">
        <f t="shared" si="94"/>
        <v>6481.4814814814808</v>
      </c>
      <c r="AR51" s="23">
        <f t="shared" si="94"/>
        <v>7000</v>
      </c>
      <c r="AS51" s="23">
        <f t="shared" si="94"/>
        <v>6363.636363636364</v>
      </c>
      <c r="AT51" s="23">
        <f t="shared" si="94"/>
        <v>6805.5555555555566</v>
      </c>
      <c r="AU51" s="23">
        <f t="shared" si="94"/>
        <v>4487.1794871794873</v>
      </c>
      <c r="AV51" s="23">
        <f t="shared" si="94"/>
        <v>5000</v>
      </c>
      <c r="AW51" s="23">
        <f t="shared" si="94"/>
        <v>5000</v>
      </c>
      <c r="AX51" s="23">
        <f t="shared" si="94"/>
        <v>5833.3333333333339</v>
      </c>
      <c r="AY51" s="23">
        <f t="shared" si="94"/>
        <v>4166.666666666667</v>
      </c>
      <c r="AZ51" s="23">
        <f t="shared" si="94"/>
        <v>5000</v>
      </c>
      <c r="BA51" s="23">
        <f t="shared" si="94"/>
        <v>5000</v>
      </c>
      <c r="BB51" s="23">
        <f t="shared" si="94"/>
        <v>5833.3333333333339</v>
      </c>
      <c r="BC51" s="292">
        <f t="shared" si="94"/>
        <v>4166.666666666667</v>
      </c>
      <c r="BD51" s="23">
        <f t="shared" si="94"/>
        <v>5000</v>
      </c>
      <c r="BE51" s="23">
        <f t="shared" si="94"/>
        <v>5000</v>
      </c>
      <c r="BF51" s="23">
        <f t="shared" si="94"/>
        <v>5833.3333333333339</v>
      </c>
      <c r="BG51" s="23">
        <f t="shared" si="94"/>
        <v>4166.666666666667</v>
      </c>
      <c r="BH51" s="23">
        <f t="shared" si="94"/>
        <v>5000</v>
      </c>
      <c r="BI51" s="23">
        <f t="shared" si="94"/>
        <v>5000</v>
      </c>
      <c r="BJ51" s="23">
        <f t="shared" si="94"/>
        <v>6250</v>
      </c>
      <c r="BK51" s="23">
        <f t="shared" si="94"/>
        <v>5208.3333333333339</v>
      </c>
      <c r="BL51" s="23">
        <f t="shared" si="94"/>
        <v>6875</v>
      </c>
      <c r="BM51" s="23">
        <f t="shared" si="94"/>
        <v>7500</v>
      </c>
      <c r="BN51" s="23">
        <f t="shared" si="94"/>
        <v>8166.6666666666661</v>
      </c>
      <c r="BO51" s="292">
        <f t="shared" si="94"/>
        <v>5468.75</v>
      </c>
      <c r="BP51" s="23">
        <f t="shared" si="94"/>
        <v>6176.4705882352946</v>
      </c>
      <c r="BQ51" s="23">
        <f t="shared" si="94"/>
        <v>5833.333333333333</v>
      </c>
      <c r="BR51" s="23">
        <f t="shared" si="94"/>
        <v>6447.3684210526308</v>
      </c>
      <c r="BS51" s="23">
        <f t="shared" si="94"/>
        <v>4375.0000000000009</v>
      </c>
      <c r="BT51" s="23">
        <f t="shared" si="94"/>
        <v>5000</v>
      </c>
      <c r="BU51" s="23">
        <f t="shared" si="94"/>
        <v>5000</v>
      </c>
      <c r="BV51" s="23">
        <f t="shared" ref="BV51:CY51" si="99">+BV50*BV49</f>
        <v>5833.333333333333</v>
      </c>
      <c r="BW51" s="23">
        <f t="shared" si="99"/>
        <v>4166.666666666667</v>
      </c>
      <c r="BX51" s="23">
        <f t="shared" si="99"/>
        <v>5000</v>
      </c>
      <c r="BY51" s="23">
        <f t="shared" si="99"/>
        <v>5000</v>
      </c>
      <c r="BZ51" s="23">
        <f t="shared" si="99"/>
        <v>5833.333333333333</v>
      </c>
      <c r="CA51" s="292">
        <f t="shared" si="99"/>
        <v>4166.666666666667</v>
      </c>
      <c r="CB51" s="23">
        <f t="shared" si="99"/>
        <v>5000</v>
      </c>
      <c r="CC51" s="23">
        <f t="shared" si="99"/>
        <v>5000</v>
      </c>
      <c r="CD51" s="23">
        <f t="shared" si="99"/>
        <v>5833.333333333333</v>
      </c>
      <c r="CE51" s="23">
        <f t="shared" si="99"/>
        <v>4166.666666666667</v>
      </c>
      <c r="CF51" s="23">
        <f t="shared" si="99"/>
        <v>5000</v>
      </c>
      <c r="CG51" s="23">
        <f t="shared" si="99"/>
        <v>5000</v>
      </c>
      <c r="CH51" s="23">
        <f t="shared" si="99"/>
        <v>6111.1111111111104</v>
      </c>
      <c r="CI51" s="23">
        <f t="shared" si="99"/>
        <v>4861.1111111111104</v>
      </c>
      <c r="CJ51" s="23">
        <f t="shared" si="99"/>
        <v>6250</v>
      </c>
      <c r="CK51" s="23">
        <f t="shared" si="99"/>
        <v>6666.6666666666661</v>
      </c>
      <c r="CL51" s="23">
        <f t="shared" si="99"/>
        <v>7424.2424242424249</v>
      </c>
      <c r="CM51" s="292">
        <f t="shared" si="99"/>
        <v>5072.4637681159429</v>
      </c>
      <c r="CN51" s="23">
        <f t="shared" si="99"/>
        <v>5833.3333333333339</v>
      </c>
      <c r="CO51" s="23">
        <f t="shared" si="99"/>
        <v>5599.9999999999991</v>
      </c>
      <c r="CP51" s="23">
        <f t="shared" si="99"/>
        <v>6282.0512820512822</v>
      </c>
      <c r="CQ51" s="23">
        <f t="shared" si="99"/>
        <v>4320.9876543209875</v>
      </c>
      <c r="CR51" s="23">
        <f t="shared" si="99"/>
        <v>5000</v>
      </c>
      <c r="CS51" s="23">
        <f t="shared" si="99"/>
        <v>5000</v>
      </c>
      <c r="CT51" s="23">
        <f t="shared" si="99"/>
        <v>5833.3333333333339</v>
      </c>
      <c r="CU51" s="23">
        <f t="shared" si="99"/>
        <v>4166.666666666667</v>
      </c>
      <c r="CV51" s="23">
        <f t="shared" si="99"/>
        <v>5000</v>
      </c>
      <c r="CW51" s="23">
        <f t="shared" si="99"/>
        <v>5000</v>
      </c>
      <c r="CX51" s="23">
        <f t="shared" si="99"/>
        <v>5833.3333333333339</v>
      </c>
      <c r="CY51" s="292">
        <f t="shared" si="99"/>
        <v>4166.666666666667</v>
      </c>
    </row>
    <row r="52" spans="1:103" ht="18" hidden="1" x14ac:dyDescent="0.3">
      <c r="A52" s="31"/>
      <c r="B52" s="31"/>
      <c r="C52" s="591" t="s">
        <v>390</v>
      </c>
      <c r="D52" s="177"/>
      <c r="E52" s="177"/>
      <c r="F52" s="177"/>
      <c r="G52" s="177"/>
      <c r="H52" s="206"/>
      <c r="I52" s="206"/>
      <c r="J52" s="206"/>
      <c r="K52" s="206"/>
      <c r="L52" s="206"/>
      <c r="M52" s="206"/>
      <c r="N52" s="206" t="e">
        <f t="shared" ref="N52:AS52" si="100">+N108/N24</f>
        <v>#DIV/0!</v>
      </c>
      <c r="O52" s="206" t="e">
        <f t="shared" si="100"/>
        <v>#DIV/0!</v>
      </c>
      <c r="P52" s="206" t="e">
        <f t="shared" si="100"/>
        <v>#DIV/0!</v>
      </c>
      <c r="Q52" s="206" t="e">
        <f t="shared" si="100"/>
        <v>#DIV/0!</v>
      </c>
      <c r="R52" s="206" t="e">
        <f t="shared" si="100"/>
        <v>#DIV/0!</v>
      </c>
      <c r="S52" s="206" t="e">
        <f t="shared" si="100"/>
        <v>#DIV/0!</v>
      </c>
      <c r="T52" s="502" t="e">
        <f t="shared" si="100"/>
        <v>#DIV/0!</v>
      </c>
      <c r="U52" s="206" t="e">
        <f t="shared" si="100"/>
        <v>#DIV/0!</v>
      </c>
      <c r="V52" s="206" t="e">
        <f t="shared" si="100"/>
        <v>#DIV/0!</v>
      </c>
      <c r="W52" s="206">
        <f t="shared" si="100"/>
        <v>1</v>
      </c>
      <c r="X52" s="206">
        <f t="shared" si="100"/>
        <v>0.11203454894433772</v>
      </c>
      <c r="Y52" s="206">
        <f t="shared" si="100"/>
        <v>0.81086884567645834</v>
      </c>
      <c r="Z52" s="482">
        <f t="shared" si="100"/>
        <v>0.36425128646936911</v>
      </c>
      <c r="AA52" s="482">
        <f t="shared" ref="AA52" si="101">+AA108/AA24</f>
        <v>0.36425128646936911</v>
      </c>
      <c r="AB52" s="207">
        <f t="shared" ref="AB52" si="102">+AB108/AB24</f>
        <v>0.16912774194549879</v>
      </c>
      <c r="AC52" s="207">
        <f t="shared" si="100"/>
        <v>0.36211107527883213</v>
      </c>
      <c r="AD52" s="207">
        <f t="shared" si="100"/>
        <v>0.30947925709701396</v>
      </c>
      <c r="AE52" s="295">
        <f t="shared" si="100"/>
        <v>0.24632107527883204</v>
      </c>
      <c r="AF52" s="207">
        <f t="shared" si="100"/>
        <v>0.39519393242168921</v>
      </c>
      <c r="AG52" s="207">
        <f t="shared" si="100"/>
        <v>0.30421607527883204</v>
      </c>
      <c r="AH52" s="207">
        <f t="shared" si="100"/>
        <v>0.39519393242168921</v>
      </c>
      <c r="AI52" s="207">
        <f t="shared" si="100"/>
        <v>0.17684707527883198</v>
      </c>
      <c r="AJ52" s="207">
        <f t="shared" si="100"/>
        <v>0.30421607527883204</v>
      </c>
      <c r="AK52" s="207">
        <f t="shared" si="100"/>
        <v>0.30421607527883204</v>
      </c>
      <c r="AL52" s="207">
        <f t="shared" si="100"/>
        <v>0.46342732527883201</v>
      </c>
      <c r="AM52" s="207">
        <f t="shared" si="100"/>
        <v>0.43158507527883194</v>
      </c>
      <c r="AN52" s="207">
        <f t="shared" si="100"/>
        <v>0.57714964670740343</v>
      </c>
      <c r="AO52" s="207">
        <f t="shared" si="100"/>
        <v>0.62263857527883215</v>
      </c>
      <c r="AP52" s="207">
        <f t="shared" si="100"/>
        <v>0.66812750385026065</v>
      </c>
      <c r="AQ52" s="295">
        <f t="shared" si="100"/>
        <v>0.55895407527883201</v>
      </c>
      <c r="AR52" s="207">
        <f t="shared" si="100"/>
        <v>0.59079632527883208</v>
      </c>
      <c r="AS52" s="207">
        <f t="shared" si="100"/>
        <v>0.59079632527883208</v>
      </c>
      <c r="AT52" s="207">
        <f t="shared" ref="AT52:BY52" si="103">+AT108/AT24</f>
        <v>0.64083414670740346</v>
      </c>
      <c r="AU52" s="207">
        <f t="shared" si="103"/>
        <v>0.52074337527883197</v>
      </c>
      <c r="AV52" s="207">
        <f t="shared" si="103"/>
        <v>0.59079632527883208</v>
      </c>
      <c r="AW52" s="207">
        <f t="shared" si="103"/>
        <v>0.59079632527883208</v>
      </c>
      <c r="AX52" s="207">
        <f t="shared" si="103"/>
        <v>0.64083414670740346</v>
      </c>
      <c r="AY52" s="207">
        <f t="shared" si="103"/>
        <v>0.52074337527883197</v>
      </c>
      <c r="AZ52" s="207">
        <f t="shared" si="103"/>
        <v>0.59079632527883208</v>
      </c>
      <c r="BA52" s="207">
        <f t="shared" si="103"/>
        <v>0.59079632527883208</v>
      </c>
      <c r="BB52" s="207">
        <f t="shared" si="103"/>
        <v>0.64083414670740346</v>
      </c>
      <c r="BC52" s="295">
        <f t="shared" si="103"/>
        <v>0.52074337527883197</v>
      </c>
      <c r="BD52" s="207">
        <f t="shared" si="103"/>
        <v>0.55576985027883197</v>
      </c>
      <c r="BE52" s="207">
        <f t="shared" si="103"/>
        <v>0.55576985027883197</v>
      </c>
      <c r="BF52" s="207">
        <f t="shared" si="103"/>
        <v>0.61081145385026059</v>
      </c>
      <c r="BG52" s="207">
        <f t="shared" si="103"/>
        <v>0.47871160527883189</v>
      </c>
      <c r="BH52" s="207">
        <f t="shared" si="103"/>
        <v>0.55576985027883197</v>
      </c>
      <c r="BI52" s="207">
        <f t="shared" si="103"/>
        <v>0.55576985027883197</v>
      </c>
      <c r="BJ52" s="207">
        <f t="shared" si="103"/>
        <v>0.63282809527883188</v>
      </c>
      <c r="BK52" s="207">
        <f t="shared" si="103"/>
        <v>0.57118149927883188</v>
      </c>
      <c r="BL52" s="207">
        <f t="shared" si="103"/>
        <v>0.66084927527883197</v>
      </c>
      <c r="BM52" s="207">
        <f t="shared" si="103"/>
        <v>0.68420025861216527</v>
      </c>
      <c r="BN52" s="207">
        <f t="shared" si="103"/>
        <v>0.72089466099311772</v>
      </c>
      <c r="BO52" s="295">
        <f t="shared" si="103"/>
        <v>0.63282809527883188</v>
      </c>
      <c r="BP52" s="207">
        <f t="shared" si="103"/>
        <v>0.65851417694549863</v>
      </c>
      <c r="BQ52" s="207">
        <f t="shared" si="103"/>
        <v>0.65851417694549863</v>
      </c>
      <c r="BR52" s="207">
        <f t="shared" si="103"/>
        <v>0.6988780195645462</v>
      </c>
      <c r="BS52" s="207">
        <f t="shared" si="103"/>
        <v>0.60200479727883194</v>
      </c>
      <c r="BT52" s="207">
        <f t="shared" si="103"/>
        <v>0.65851417694549863</v>
      </c>
      <c r="BU52" s="207">
        <f t="shared" si="103"/>
        <v>0.65851417694549863</v>
      </c>
      <c r="BV52" s="207">
        <f t="shared" si="103"/>
        <v>0.6988780195645462</v>
      </c>
      <c r="BW52" s="207">
        <f t="shared" si="103"/>
        <v>0.60200479727883194</v>
      </c>
      <c r="BX52" s="207">
        <f t="shared" si="103"/>
        <v>0.65851417694549863</v>
      </c>
      <c r="BY52" s="207">
        <f t="shared" si="103"/>
        <v>0.65851417694549863</v>
      </c>
      <c r="BZ52" s="207">
        <f t="shared" ref="BZ52:CY52" si="104">+BZ108/BZ24</f>
        <v>0.6988780195645462</v>
      </c>
      <c r="CA52" s="295">
        <f t="shared" si="104"/>
        <v>0.60200479727883194</v>
      </c>
      <c r="CB52" s="207">
        <f t="shared" si="104"/>
        <v>0.63025948711216528</v>
      </c>
      <c r="CC52" s="207">
        <f t="shared" si="104"/>
        <v>0.63025948711216528</v>
      </c>
      <c r="CD52" s="207">
        <f t="shared" si="104"/>
        <v>0.67465971399311753</v>
      </c>
      <c r="CE52" s="207">
        <f t="shared" si="104"/>
        <v>0.56809916947883188</v>
      </c>
      <c r="CF52" s="207">
        <f t="shared" si="104"/>
        <v>0.63025948711216528</v>
      </c>
      <c r="CG52" s="207">
        <f t="shared" si="104"/>
        <v>0.63025948711216528</v>
      </c>
      <c r="CH52" s="207">
        <f t="shared" si="104"/>
        <v>0.68676886677883187</v>
      </c>
      <c r="CI52" s="207">
        <f t="shared" si="104"/>
        <v>0.62137944173597459</v>
      </c>
      <c r="CJ52" s="207">
        <f t="shared" si="104"/>
        <v>0.69241980474549847</v>
      </c>
      <c r="CK52" s="207">
        <f t="shared" si="104"/>
        <v>0.70795988415383204</v>
      </c>
      <c r="CL52" s="207">
        <f t="shared" si="104"/>
        <v>0.74126005431454622</v>
      </c>
      <c r="CM52" s="295">
        <f t="shared" si="104"/>
        <v>0.66133964592883188</v>
      </c>
      <c r="CN52" s="207">
        <f t="shared" si="104"/>
        <v>0.68464976504133213</v>
      </c>
      <c r="CO52" s="207">
        <f t="shared" si="104"/>
        <v>0.68464976504133213</v>
      </c>
      <c r="CP52" s="207">
        <f t="shared" si="104"/>
        <v>0.7212799522181178</v>
      </c>
      <c r="CQ52" s="207">
        <f t="shared" si="104"/>
        <v>0.63336750299383193</v>
      </c>
      <c r="CR52" s="207">
        <f t="shared" si="104"/>
        <v>0.68464976504133213</v>
      </c>
      <c r="CS52" s="207">
        <f t="shared" si="104"/>
        <v>0.68464976504133213</v>
      </c>
      <c r="CT52" s="207">
        <f t="shared" si="104"/>
        <v>0.7212799522181178</v>
      </c>
      <c r="CU52" s="207">
        <f t="shared" si="104"/>
        <v>0.63336750299383193</v>
      </c>
      <c r="CV52" s="207">
        <f t="shared" si="104"/>
        <v>0.68464976504133213</v>
      </c>
      <c r="CW52" s="207">
        <f t="shared" si="104"/>
        <v>0.68464976504133213</v>
      </c>
      <c r="CX52" s="207">
        <f t="shared" si="104"/>
        <v>0.7212799522181178</v>
      </c>
      <c r="CY52" s="295">
        <f t="shared" si="104"/>
        <v>0.63336750299383193</v>
      </c>
    </row>
    <row r="53" spans="1:103" ht="18" hidden="1" x14ac:dyDescent="0.3">
      <c r="A53" s="31"/>
      <c r="B53" s="31"/>
      <c r="C53" s="591" t="s">
        <v>405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 t="e">
        <f t="shared" ref="N53:BW53" si="105">+AVERAGE(N52*N51,M52*M51, L52*L51, K51*K52,J51*J52, I51*I52)</f>
        <v>#DIV/0!</v>
      </c>
      <c r="O53" s="22" t="e">
        <f t="shared" si="105"/>
        <v>#DIV/0!</v>
      </c>
      <c r="P53" s="22" t="e">
        <f t="shared" si="105"/>
        <v>#DIV/0!</v>
      </c>
      <c r="Q53" s="22" t="e">
        <f t="shared" si="105"/>
        <v>#DIV/0!</v>
      </c>
      <c r="R53" s="22" t="e">
        <f t="shared" si="105"/>
        <v>#DIV/0!</v>
      </c>
      <c r="S53" s="22" t="e">
        <f t="shared" si="105"/>
        <v>#DIV/0!</v>
      </c>
      <c r="T53" s="22" t="e">
        <f t="shared" si="105"/>
        <v>#DIV/0!</v>
      </c>
      <c r="U53" s="22" t="e">
        <f t="shared" si="105"/>
        <v>#DIV/0!</v>
      </c>
      <c r="V53" s="22" t="e">
        <f t="shared" si="105"/>
        <v>#DIV/0!</v>
      </c>
      <c r="W53" s="22" t="e">
        <f t="shared" si="105"/>
        <v>#DIV/0!</v>
      </c>
      <c r="X53" s="22" t="e">
        <f t="shared" si="105"/>
        <v>#DIV/0!</v>
      </c>
      <c r="Y53" s="22" t="e">
        <f t="shared" si="105"/>
        <v>#DIV/0!</v>
      </c>
      <c r="Z53" s="479" t="e">
        <f t="shared" si="105"/>
        <v>#DIV/0!</v>
      </c>
      <c r="AA53" s="479" t="e">
        <f t="shared" si="105"/>
        <v>#DIV/0!</v>
      </c>
      <c r="AB53" s="23" t="e">
        <f t="shared" si="105"/>
        <v>#DIV/0!</v>
      </c>
      <c r="AC53" s="23" t="e">
        <f t="shared" si="105"/>
        <v>#DIV/0!</v>
      </c>
      <c r="AD53" s="23" t="e">
        <f t="shared" si="105"/>
        <v>#DIV/0!</v>
      </c>
      <c r="AE53" s="292" t="e">
        <f t="shared" si="105"/>
        <v>#DIV/0!</v>
      </c>
      <c r="AF53" s="23" t="e">
        <f t="shared" si="105"/>
        <v>#DIV/0!</v>
      </c>
      <c r="AG53" s="23" t="e">
        <f t="shared" si="105"/>
        <v>#DIV/0!</v>
      </c>
      <c r="AH53" s="23" t="e">
        <f t="shared" si="105"/>
        <v>#DIV/0!</v>
      </c>
      <c r="AI53" s="23">
        <f t="shared" si="105"/>
        <v>4038.4785831141794</v>
      </c>
      <c r="AJ53" s="23">
        <f t="shared" si="105"/>
        <v>2873.5453841518915</v>
      </c>
      <c r="AK53" s="23">
        <f t="shared" si="105"/>
        <v>2528.3617222482021</v>
      </c>
      <c r="AL53" s="23">
        <f t="shared" si="105"/>
        <v>2146.7762184532571</v>
      </c>
      <c r="AM53" s="23">
        <f t="shared" si="105"/>
        <v>2152.6955620870772</v>
      </c>
      <c r="AN53" s="23">
        <f t="shared" si="105"/>
        <v>2456.4692777391861</v>
      </c>
      <c r="AO53" s="23">
        <f t="shared" si="105"/>
        <v>3350.9213561029997</v>
      </c>
      <c r="AP53" s="23">
        <f t="shared" si="105"/>
        <v>4234.1526714492084</v>
      </c>
      <c r="AQ53" s="292">
        <f t="shared" si="105"/>
        <v>4584.4476900365753</v>
      </c>
      <c r="AR53" s="23">
        <f t="shared" si="105"/>
        <v>4758.7908192187324</v>
      </c>
      <c r="AS53" s="23">
        <f t="shared" si="105"/>
        <v>4935.8251956444683</v>
      </c>
      <c r="AT53" s="23">
        <f t="shared" si="105"/>
        <v>4821.0206920818837</v>
      </c>
      <c r="AU53" s="23">
        <f t="shared" si="105"/>
        <v>4172.734565223127</v>
      </c>
      <c r="AV53" s="23">
        <f t="shared" si="105"/>
        <v>3528.3201248769187</v>
      </c>
      <c r="AW53" s="23">
        <f t="shared" si="105"/>
        <v>3416.8419812895531</v>
      </c>
      <c r="AX53" s="23">
        <f t="shared" si="105"/>
        <v>3350.6127999853356</v>
      </c>
      <c r="AY53" s="23">
        <f t="shared" si="105"/>
        <v>3085.6379807544495</v>
      </c>
      <c r="AZ53" s="23">
        <f t="shared" si="105"/>
        <v>2851.096187267764</v>
      </c>
      <c r="BA53" s="23">
        <f t="shared" si="105"/>
        <v>2953.9816263941607</v>
      </c>
      <c r="BB53" s="23">
        <f t="shared" si="105"/>
        <v>3084.6845535162206</v>
      </c>
      <c r="BC53" s="292">
        <f t="shared" si="105"/>
        <v>2953.9816263941598</v>
      </c>
      <c r="BD53" s="23">
        <f t="shared" si="105"/>
        <v>2794.0899701054332</v>
      </c>
      <c r="BE53" s="23">
        <f t="shared" si="105"/>
        <v>2895.6041680608269</v>
      </c>
      <c r="BF53" s="23">
        <f t="shared" si="105"/>
        <v>2997.1183660162201</v>
      </c>
      <c r="BG53" s="23">
        <f t="shared" si="105"/>
        <v>2837.2267097274939</v>
      </c>
      <c r="BH53" s="23">
        <f t="shared" si="105"/>
        <v>2677.3350534387669</v>
      </c>
      <c r="BI53" s="23">
        <f t="shared" si="105"/>
        <v>2778.8492513941601</v>
      </c>
      <c r="BJ53" s="23">
        <f t="shared" si="105"/>
        <v>2974.90364207725</v>
      </c>
      <c r="BK53" s="23">
        <f t="shared" si="105"/>
        <v>3007.5793738577649</v>
      </c>
      <c r="BL53" s="23">
        <f t="shared" si="105"/>
        <v>3170.9580327603398</v>
      </c>
      <c r="BM53" s="23">
        <f t="shared" si="105"/>
        <v>3693.7697412485795</v>
      </c>
      <c r="BN53" s="23">
        <f t="shared" si="105"/>
        <v>4211.8459323679626</v>
      </c>
      <c r="BO53" s="292">
        <f t="shared" si="105"/>
        <v>4325.5008314782881</v>
      </c>
      <c r="BP53" s="23">
        <f t="shared" si="105"/>
        <v>4344.1871398694793</v>
      </c>
      <c r="BQ53" s="23">
        <f t="shared" si="105"/>
        <v>4488.5919826647278</v>
      </c>
      <c r="BR53" s="23">
        <f t="shared" si="105"/>
        <v>4482.3562003257757</v>
      </c>
      <c r="BS53" s="23">
        <f t="shared" si="105"/>
        <v>4066.0677084097183</v>
      </c>
      <c r="BT53" s="23">
        <f t="shared" si="105"/>
        <v>3633.6117895125567</v>
      </c>
      <c r="BU53" s="23">
        <f t="shared" si="105"/>
        <v>3605.5771626244536</v>
      </c>
      <c r="BV53" s="23">
        <f t="shared" si="105"/>
        <v>3607.1596628944549</v>
      </c>
      <c r="BW53" s="23">
        <f t="shared" si="105"/>
        <v>3384.996433418853</v>
      </c>
      <c r="BX53" s="23">
        <f t="shared" ref="BX53:CY53" si="106">+AVERAGE(BX52*BX51,BW52*BW51, BV52*BV51, BU51*BU52,BT51*BT52, BS51*BS52)</f>
        <v>3182.7709019553927</v>
      </c>
      <c r="BY53" s="23">
        <f t="shared" si="106"/>
        <v>3292.5708847274932</v>
      </c>
      <c r="BZ53" s="23">
        <f t="shared" si="106"/>
        <v>3423.2738118495531</v>
      </c>
      <c r="CA53" s="292">
        <f t="shared" si="106"/>
        <v>3292.5708847274927</v>
      </c>
      <c r="CB53" s="23">
        <f t="shared" si="106"/>
        <v>3138.3223827443217</v>
      </c>
      <c r="CC53" s="23">
        <f t="shared" si="106"/>
        <v>3245.4797350052709</v>
      </c>
      <c r="CD53" s="23">
        <f t="shared" si="106"/>
        <v>3352.6370872662196</v>
      </c>
      <c r="CE53" s="23">
        <f t="shared" si="106"/>
        <v>3198.3885852830481</v>
      </c>
      <c r="CF53" s="23">
        <f t="shared" si="106"/>
        <v>3044.140083299877</v>
      </c>
      <c r="CG53" s="23">
        <f t="shared" si="106"/>
        <v>3151.2974355608262</v>
      </c>
      <c r="CH53" s="23">
        <f t="shared" si="106"/>
        <v>3325.5680050569058</v>
      </c>
      <c r="CI53" s="23">
        <f t="shared" si="106"/>
        <v>3303.7841838698955</v>
      </c>
      <c r="CJ53" s="23">
        <f t="shared" si="106"/>
        <v>3369.135647430925</v>
      </c>
      <c r="CK53" s="23">
        <f t="shared" si="106"/>
        <v>3761.2444287971061</v>
      </c>
      <c r="CL53" s="23">
        <f t="shared" si="106"/>
        <v>4153.2439133100179</v>
      </c>
      <c r="CM53" s="292">
        <f t="shared" si="106"/>
        <v>4187.1312394486513</v>
      </c>
      <c r="CN53" s="23">
        <f t="shared" si="106"/>
        <v>4153.2761467048394</v>
      </c>
      <c r="CO53" s="23">
        <f t="shared" si="106"/>
        <v>4288.8501760036224</v>
      </c>
      <c r="CP53" s="23">
        <f t="shared" si="106"/>
        <v>4322.7658208186804</v>
      </c>
      <c r="CQ53" s="23">
        <f t="shared" si="106"/>
        <v>3992.2725874951661</v>
      </c>
      <c r="CR53" s="23">
        <f t="shared" si="106"/>
        <v>3645.5983345898931</v>
      </c>
      <c r="CS53" s="23">
        <f t="shared" si="106"/>
        <v>3657.0362400588988</v>
      </c>
      <c r="CT53" s="23">
        <f t="shared" si="106"/>
        <v>3692.6489220363287</v>
      </c>
      <c r="CU53" s="23">
        <f t="shared" si="106"/>
        <v>3493.4810184101357</v>
      </c>
      <c r="CV53" s="23">
        <f t="shared" si="106"/>
        <v>3308.8362145196274</v>
      </c>
      <c r="CW53" s="23">
        <f t="shared" si="106"/>
        <v>3423.248825206661</v>
      </c>
      <c r="CX53" s="23">
        <f t="shared" si="106"/>
        <v>3553.9517523287209</v>
      </c>
      <c r="CY53" s="292">
        <f t="shared" si="106"/>
        <v>3423.2488252066601</v>
      </c>
    </row>
    <row r="54" spans="1:103" ht="18" x14ac:dyDescent="0.3">
      <c r="A54" s="31"/>
      <c r="B54" s="31"/>
      <c r="C54" s="591" t="s">
        <v>404</v>
      </c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>
        <f t="shared" ref="N54:AS54" si="107">+AVERAGE(I104:N104)</f>
        <v>0</v>
      </c>
      <c r="O54" s="22">
        <f t="shared" si="107"/>
        <v>0</v>
      </c>
      <c r="P54" s="22">
        <f t="shared" si="107"/>
        <v>0</v>
      </c>
      <c r="Q54" s="22">
        <f t="shared" si="107"/>
        <v>0</v>
      </c>
      <c r="R54" s="22">
        <f t="shared" si="107"/>
        <v>0</v>
      </c>
      <c r="S54" s="22">
        <f t="shared" si="107"/>
        <v>0</v>
      </c>
      <c r="T54" s="22">
        <f t="shared" si="107"/>
        <v>0</v>
      </c>
      <c r="U54" s="22">
        <f t="shared" si="107"/>
        <v>0</v>
      </c>
      <c r="V54" s="22">
        <f t="shared" si="107"/>
        <v>50</v>
      </c>
      <c r="W54" s="22">
        <f t="shared" si="107"/>
        <v>50</v>
      </c>
      <c r="X54" s="22">
        <f t="shared" si="107"/>
        <v>127.10500000000002</v>
      </c>
      <c r="Y54" s="22">
        <f t="shared" si="107"/>
        <v>203.29333333333338</v>
      </c>
      <c r="Z54" s="479">
        <f t="shared" si="107"/>
        <v>863.88666666666677</v>
      </c>
      <c r="AA54" s="479">
        <f t="shared" si="107"/>
        <v>1524.4800000000002</v>
      </c>
      <c r="AB54" s="23">
        <f t="shared" si="107"/>
        <v>1956.9383333333335</v>
      </c>
      <c r="AC54" s="23">
        <f t="shared" si="107"/>
        <v>2439.396666666667</v>
      </c>
      <c r="AD54" s="23">
        <f t="shared" si="107"/>
        <v>2844.75</v>
      </c>
      <c r="AE54" s="292">
        <f t="shared" si="107"/>
        <v>3251.0200000000004</v>
      </c>
      <c r="AF54" s="23">
        <f t="shared" si="107"/>
        <v>3121.1308333333341</v>
      </c>
      <c r="AG54" s="23">
        <f t="shared" si="107"/>
        <v>2991.2416666666668</v>
      </c>
      <c r="AH54" s="23">
        <f t="shared" si="107"/>
        <v>3039.4875000000006</v>
      </c>
      <c r="AI54" s="23">
        <f t="shared" si="107"/>
        <v>3087.7333333333336</v>
      </c>
      <c r="AJ54" s="23">
        <f t="shared" si="107"/>
        <v>3135.9791666666665</v>
      </c>
      <c r="AK54" s="23">
        <f t="shared" si="107"/>
        <v>3184.2250000000004</v>
      </c>
      <c r="AL54" s="23">
        <f t="shared" si="107"/>
        <v>3184.2250000000004</v>
      </c>
      <c r="AM54" s="23">
        <f t="shared" si="107"/>
        <v>3184.2250000000004</v>
      </c>
      <c r="AN54" s="23">
        <f t="shared" si="107"/>
        <v>3184.2250000000004</v>
      </c>
      <c r="AO54" s="23">
        <f t="shared" si="107"/>
        <v>3184.2250000000004</v>
      </c>
      <c r="AP54" s="23">
        <f t="shared" si="107"/>
        <v>3184.2250000000004</v>
      </c>
      <c r="AQ54" s="292">
        <f t="shared" si="107"/>
        <v>3184.2250000000004</v>
      </c>
      <c r="AR54" s="23">
        <f t="shared" si="107"/>
        <v>3237.2954166666673</v>
      </c>
      <c r="AS54" s="23">
        <f t="shared" si="107"/>
        <v>3290.3658333333337</v>
      </c>
      <c r="AT54" s="23">
        <f t="shared" ref="AT54:BW54" si="108">+AVERAGE(AO104:AT104)</f>
        <v>3343.4362500000002</v>
      </c>
      <c r="AU54" s="23">
        <f t="shared" si="108"/>
        <v>3396.5066666666667</v>
      </c>
      <c r="AV54" s="23">
        <f t="shared" si="108"/>
        <v>3449.5770833333336</v>
      </c>
      <c r="AW54" s="23">
        <f t="shared" si="108"/>
        <v>3502.6475000000005</v>
      </c>
      <c r="AX54" s="23">
        <f t="shared" si="108"/>
        <v>3502.6475000000005</v>
      </c>
      <c r="AY54" s="23">
        <f t="shared" si="108"/>
        <v>3502.6475000000005</v>
      </c>
      <c r="AZ54" s="23">
        <f t="shared" si="108"/>
        <v>3502.6475000000005</v>
      </c>
      <c r="BA54" s="23">
        <f t="shared" si="108"/>
        <v>3502.6475000000005</v>
      </c>
      <c r="BB54" s="23">
        <f t="shared" si="108"/>
        <v>3502.6475000000005</v>
      </c>
      <c r="BC54" s="292">
        <f t="shared" si="108"/>
        <v>3502.6475000000005</v>
      </c>
      <c r="BD54" s="23">
        <f t="shared" si="108"/>
        <v>3561.0249583333339</v>
      </c>
      <c r="BE54" s="23">
        <f t="shared" si="108"/>
        <v>3619.4024166666677</v>
      </c>
      <c r="BF54" s="23">
        <f t="shared" si="108"/>
        <v>3677.7798750000015</v>
      </c>
      <c r="BG54" s="23">
        <f t="shared" si="108"/>
        <v>3736.1573333333345</v>
      </c>
      <c r="BH54" s="23">
        <f t="shared" si="108"/>
        <v>3794.5347916666674</v>
      </c>
      <c r="BI54" s="23">
        <f t="shared" si="108"/>
        <v>3852.9122500000012</v>
      </c>
      <c r="BJ54" s="23">
        <f t="shared" si="108"/>
        <v>3852.9122500000012</v>
      </c>
      <c r="BK54" s="23">
        <f t="shared" si="108"/>
        <v>3852.9122500000012</v>
      </c>
      <c r="BL54" s="23">
        <f t="shared" si="108"/>
        <v>3852.9122500000012</v>
      </c>
      <c r="BM54" s="23">
        <f t="shared" si="108"/>
        <v>3852.9122500000012</v>
      </c>
      <c r="BN54" s="23">
        <f t="shared" si="108"/>
        <v>3852.9122500000012</v>
      </c>
      <c r="BO54" s="292">
        <f t="shared" si="108"/>
        <v>3852.9122500000012</v>
      </c>
      <c r="BP54" s="23">
        <f t="shared" si="108"/>
        <v>3917.127454166668</v>
      </c>
      <c r="BQ54" s="23">
        <f t="shared" si="108"/>
        <v>3981.3426583333348</v>
      </c>
      <c r="BR54" s="23">
        <f t="shared" si="108"/>
        <v>4045.5578625000016</v>
      </c>
      <c r="BS54" s="23">
        <f t="shared" si="108"/>
        <v>4109.7730666666685</v>
      </c>
      <c r="BT54" s="23">
        <f t="shared" si="108"/>
        <v>4173.9882708333344</v>
      </c>
      <c r="BU54" s="23">
        <f t="shared" si="108"/>
        <v>4238.2034750000012</v>
      </c>
      <c r="BV54" s="23">
        <f t="shared" si="108"/>
        <v>4238.2034750000012</v>
      </c>
      <c r="BW54" s="23">
        <f t="shared" si="108"/>
        <v>4238.2034750000012</v>
      </c>
      <c r="BX54" s="23">
        <f t="shared" ref="BX54:CY54" si="109">+AVERAGE(BS104:BX104)</f>
        <v>4238.2034750000012</v>
      </c>
      <c r="BY54" s="23">
        <f t="shared" si="109"/>
        <v>4238.2034750000012</v>
      </c>
      <c r="BZ54" s="23">
        <f t="shared" si="109"/>
        <v>4238.2034750000012</v>
      </c>
      <c r="CA54" s="292">
        <f t="shared" si="109"/>
        <v>4238.2034750000012</v>
      </c>
      <c r="CB54" s="23">
        <f t="shared" si="109"/>
        <v>4308.8401995833347</v>
      </c>
      <c r="CC54" s="23">
        <f t="shared" si="109"/>
        <v>4379.4769241666681</v>
      </c>
      <c r="CD54" s="23">
        <f t="shared" si="109"/>
        <v>4450.1136487500016</v>
      </c>
      <c r="CE54" s="23">
        <f t="shared" si="109"/>
        <v>4520.7503733333351</v>
      </c>
      <c r="CF54" s="23">
        <f t="shared" si="109"/>
        <v>4591.3870979166686</v>
      </c>
      <c r="CG54" s="23">
        <f t="shared" si="109"/>
        <v>4662.0238225000021</v>
      </c>
      <c r="CH54" s="23">
        <f t="shared" si="109"/>
        <v>4662.0238225000021</v>
      </c>
      <c r="CI54" s="23">
        <f t="shared" si="109"/>
        <v>4662.0238225000021</v>
      </c>
      <c r="CJ54" s="23">
        <f t="shared" si="109"/>
        <v>4662.0238225000021</v>
      </c>
      <c r="CK54" s="23">
        <f t="shared" si="109"/>
        <v>4662.0238225000021</v>
      </c>
      <c r="CL54" s="23">
        <f t="shared" si="109"/>
        <v>4662.0238225000021</v>
      </c>
      <c r="CM54" s="292">
        <f t="shared" si="109"/>
        <v>4662.0238225000021</v>
      </c>
      <c r="CN54" s="23">
        <f t="shared" si="109"/>
        <v>4739.7242195416684</v>
      </c>
      <c r="CO54" s="23">
        <f t="shared" si="109"/>
        <v>4817.4246165833347</v>
      </c>
      <c r="CP54" s="23">
        <f t="shared" si="109"/>
        <v>4895.125013625001</v>
      </c>
      <c r="CQ54" s="23">
        <f t="shared" si="109"/>
        <v>4972.8254106666682</v>
      </c>
      <c r="CR54" s="23">
        <f t="shared" si="109"/>
        <v>5050.5258077083345</v>
      </c>
      <c r="CS54" s="23">
        <f t="shared" si="109"/>
        <v>5128.2262047500017</v>
      </c>
      <c r="CT54" s="23">
        <f t="shared" si="109"/>
        <v>5128.2262047500017</v>
      </c>
      <c r="CU54" s="23">
        <f t="shared" si="109"/>
        <v>5128.2262047500017</v>
      </c>
      <c r="CV54" s="23">
        <f t="shared" si="109"/>
        <v>5128.2262047500017</v>
      </c>
      <c r="CW54" s="23">
        <f t="shared" si="109"/>
        <v>5128.2262047500017</v>
      </c>
      <c r="CX54" s="23">
        <f t="shared" si="109"/>
        <v>5128.2262047500017</v>
      </c>
      <c r="CY54" s="292">
        <f t="shared" si="109"/>
        <v>5128.2262047500017</v>
      </c>
    </row>
    <row r="55" spans="1:103" ht="18" hidden="1" x14ac:dyDescent="0.3">
      <c r="A55" s="31"/>
      <c r="B55" s="31"/>
      <c r="C55" s="591" t="s">
        <v>213</v>
      </c>
      <c r="D55" s="186"/>
      <c r="E55" s="186"/>
      <c r="F55" s="186"/>
      <c r="G55" s="186"/>
      <c r="H55" s="186"/>
      <c r="I55" s="186"/>
      <c r="J55" s="186"/>
      <c r="K55" s="186"/>
      <c r="L55" s="186"/>
      <c r="M55" s="187"/>
      <c r="N55" s="187" t="e">
        <f t="shared" ref="N55:AJ55" si="110">+N53/N54</f>
        <v>#DIV/0!</v>
      </c>
      <c r="O55" s="187" t="e">
        <f t="shared" si="110"/>
        <v>#DIV/0!</v>
      </c>
      <c r="P55" s="187" t="e">
        <f t="shared" si="110"/>
        <v>#DIV/0!</v>
      </c>
      <c r="Q55" s="187" t="e">
        <f t="shared" si="110"/>
        <v>#DIV/0!</v>
      </c>
      <c r="R55" s="187" t="e">
        <f t="shared" si="110"/>
        <v>#DIV/0!</v>
      </c>
      <c r="S55" s="187" t="e">
        <f t="shared" si="110"/>
        <v>#DIV/0!</v>
      </c>
      <c r="T55" s="187" t="e">
        <f t="shared" si="110"/>
        <v>#DIV/0!</v>
      </c>
      <c r="U55" s="187" t="e">
        <f t="shared" si="110"/>
        <v>#DIV/0!</v>
      </c>
      <c r="V55" s="187" t="e">
        <f t="shared" si="110"/>
        <v>#DIV/0!</v>
      </c>
      <c r="W55" s="187" t="e">
        <f t="shared" si="110"/>
        <v>#DIV/0!</v>
      </c>
      <c r="X55" s="187" t="e">
        <f t="shared" si="110"/>
        <v>#DIV/0!</v>
      </c>
      <c r="Y55" s="187" t="e">
        <f t="shared" si="110"/>
        <v>#DIV/0!</v>
      </c>
      <c r="Z55" s="483" t="e">
        <f t="shared" ref="Z55:AB55" si="111">+Z53/Z54</f>
        <v>#DIV/0!</v>
      </c>
      <c r="AA55" s="483" t="e">
        <f t="shared" ref="AA55" si="112">+AA53/AA54</f>
        <v>#DIV/0!</v>
      </c>
      <c r="AB55" s="188" t="e">
        <f t="shared" ref="AB55" si="113">+AB53/AB54</f>
        <v>#DIV/0!</v>
      </c>
      <c r="AC55" s="188" t="e">
        <f t="shared" si="110"/>
        <v>#DIV/0!</v>
      </c>
      <c r="AD55" s="188" t="e">
        <f t="shared" si="110"/>
        <v>#DIV/0!</v>
      </c>
      <c r="AE55" s="296" t="e">
        <f t="shared" si="110"/>
        <v>#DIV/0!</v>
      </c>
      <c r="AF55" s="188" t="e">
        <f t="shared" si="110"/>
        <v>#DIV/0!</v>
      </c>
      <c r="AG55" s="188" t="e">
        <f t="shared" si="110"/>
        <v>#DIV/0!</v>
      </c>
      <c r="AH55" s="188" t="e">
        <f t="shared" si="110"/>
        <v>#DIV/0!</v>
      </c>
      <c r="AI55" s="188">
        <f t="shared" si="110"/>
        <v>1.3079104142566864</v>
      </c>
      <c r="AJ55" s="188">
        <f t="shared" si="110"/>
        <v>0.9163152021849289</v>
      </c>
      <c r="AK55" s="188">
        <f t="shared" ref="AK55:BP55" si="114">+AK53/AK54</f>
        <v>0.79402734487927262</v>
      </c>
      <c r="AL55" s="188">
        <f t="shared" si="114"/>
        <v>0.67419111980254443</v>
      </c>
      <c r="AM55" s="188">
        <f t="shared" si="114"/>
        <v>0.67605007877492229</v>
      </c>
      <c r="AN55" s="188">
        <f t="shared" si="114"/>
        <v>0.77144965501470086</v>
      </c>
      <c r="AO55" s="188">
        <f t="shared" si="114"/>
        <v>1.0523506837937016</v>
      </c>
      <c r="AP55" s="188">
        <f t="shared" si="114"/>
        <v>1.3297278526012477</v>
      </c>
      <c r="AQ55" s="296">
        <f t="shared" si="114"/>
        <v>1.4397373583953945</v>
      </c>
      <c r="AR55" s="188">
        <f t="shared" si="114"/>
        <v>1.4699896693761414</v>
      </c>
      <c r="AS55" s="188">
        <f t="shared" si="114"/>
        <v>1.5000840166894718</v>
      </c>
      <c r="AT55" s="188">
        <f t="shared" si="114"/>
        <v>1.4419358802136226</v>
      </c>
      <c r="AU55" s="188">
        <f t="shared" si="114"/>
        <v>1.2285371338070272</v>
      </c>
      <c r="AV55" s="188">
        <f t="shared" si="114"/>
        <v>1.0228268682337998</v>
      </c>
      <c r="AW55" s="188">
        <f t="shared" si="114"/>
        <v>0.97550266799315455</v>
      </c>
      <c r="AX55" s="188">
        <f t="shared" si="114"/>
        <v>0.95659434755719353</v>
      </c>
      <c r="AY55" s="188">
        <f t="shared" si="114"/>
        <v>0.88094448006956139</v>
      </c>
      <c r="AZ55" s="188">
        <f t="shared" si="114"/>
        <v>0.81398319050597112</v>
      </c>
      <c r="BA55" s="188">
        <f t="shared" si="114"/>
        <v>0.84335681121042305</v>
      </c>
      <c r="BB55" s="188">
        <f t="shared" si="114"/>
        <v>0.88067227818849037</v>
      </c>
      <c r="BC55" s="296">
        <f t="shared" si="114"/>
        <v>0.84335681121042283</v>
      </c>
      <c r="BD55" s="188">
        <f t="shared" si="114"/>
        <v>0.78463083039248083</v>
      </c>
      <c r="BE55" s="188">
        <f t="shared" si="114"/>
        <v>0.80002272052621559</v>
      </c>
      <c r="BF55" s="188">
        <f t="shared" si="114"/>
        <v>0.81492597922713328</v>
      </c>
      <c r="BG55" s="188">
        <f t="shared" si="114"/>
        <v>0.75939701050977149</v>
      </c>
      <c r="BH55" s="188">
        <f t="shared" si="114"/>
        <v>0.70557662544525135</v>
      </c>
      <c r="BI55" s="188">
        <f t="shared" si="114"/>
        <v>0.72123346473674799</v>
      </c>
      <c r="BJ55" s="188">
        <f t="shared" si="114"/>
        <v>0.77211819243411239</v>
      </c>
      <c r="BK55" s="188">
        <f t="shared" si="114"/>
        <v>0.78059898038367315</v>
      </c>
      <c r="BL55" s="188">
        <f t="shared" si="114"/>
        <v>0.82300292013147691</v>
      </c>
      <c r="BM55" s="188">
        <f t="shared" si="114"/>
        <v>0.95869552732444874</v>
      </c>
      <c r="BN55" s="188">
        <f t="shared" si="114"/>
        <v>1.0931590597133276</v>
      </c>
      <c r="BO55" s="296">
        <f t="shared" si="114"/>
        <v>1.1226574992665059</v>
      </c>
      <c r="BP55" s="188">
        <f t="shared" si="114"/>
        <v>1.1090236890935334</v>
      </c>
      <c r="BQ55" s="188">
        <f t="shared" ref="BQ55:CV55" si="115">+BQ53/BQ54</f>
        <v>1.1274065981911079</v>
      </c>
      <c r="BR55" s="188">
        <f t="shared" si="115"/>
        <v>1.1079698653860928</v>
      </c>
      <c r="BS55" s="188">
        <f t="shared" si="115"/>
        <v>0.98936550569873716</v>
      </c>
      <c r="BT55" s="188">
        <f t="shared" si="115"/>
        <v>0.87053713468799665</v>
      </c>
      <c r="BU55" s="188">
        <f t="shared" si="115"/>
        <v>0.85073243507367302</v>
      </c>
      <c r="BV55" s="188">
        <f t="shared" si="115"/>
        <v>0.85110582447777683</v>
      </c>
      <c r="BW55" s="188">
        <f t="shared" si="115"/>
        <v>0.79868662592204875</v>
      </c>
      <c r="BX55" s="188">
        <f t="shared" si="115"/>
        <v>0.75097170787803946</v>
      </c>
      <c r="BY55" s="188">
        <f t="shared" si="115"/>
        <v>0.7768789073364375</v>
      </c>
      <c r="BZ55" s="188">
        <f t="shared" si="115"/>
        <v>0.80771813624393107</v>
      </c>
      <c r="CA55" s="296">
        <f t="shared" si="115"/>
        <v>0.77687890733643739</v>
      </c>
      <c r="CB55" s="188">
        <f t="shared" si="115"/>
        <v>0.7283450388918572</v>
      </c>
      <c r="CC55" s="188">
        <f t="shared" si="115"/>
        <v>0.74106560925031573</v>
      </c>
      <c r="CD55" s="188">
        <f t="shared" si="115"/>
        <v>0.75338235197834702</v>
      </c>
      <c r="CE55" s="188">
        <f t="shared" si="115"/>
        <v>0.70749064229457659</v>
      </c>
      <c r="CF55" s="188">
        <f t="shared" si="115"/>
        <v>0.66301098521646074</v>
      </c>
      <c r="CG55" s="188">
        <f t="shared" si="115"/>
        <v>0.67595052182100357</v>
      </c>
      <c r="CH55" s="188">
        <f t="shared" si="115"/>
        <v>0.7133314053452382</v>
      </c>
      <c r="CI55" s="188">
        <f t="shared" si="115"/>
        <v>0.70865879490470884</v>
      </c>
      <c r="CJ55" s="188">
        <f t="shared" si="115"/>
        <v>0.72267662622629669</v>
      </c>
      <c r="CK55" s="188">
        <f t="shared" si="115"/>
        <v>0.806783614155825</v>
      </c>
      <c r="CL55" s="188">
        <f t="shared" si="115"/>
        <v>0.89086715800668048</v>
      </c>
      <c r="CM55" s="296">
        <f t="shared" si="115"/>
        <v>0.89813595958917891</v>
      </c>
      <c r="CN55" s="188">
        <f t="shared" si="115"/>
        <v>0.87626957905716751</v>
      </c>
      <c r="CO55" s="188">
        <f t="shared" si="115"/>
        <v>0.89027862755544407</v>
      </c>
      <c r="CP55" s="188">
        <f t="shared" si="115"/>
        <v>0.8830756740199226</v>
      </c>
      <c r="CQ55" s="188">
        <f t="shared" si="115"/>
        <v>0.80281776611979483</v>
      </c>
      <c r="CR55" s="188">
        <f t="shared" si="115"/>
        <v>0.72182550359921349</v>
      </c>
      <c r="CS55" s="188">
        <f t="shared" si="115"/>
        <v>0.71311913594442888</v>
      </c>
      <c r="CT55" s="188">
        <f t="shared" si="115"/>
        <v>0.72006358038887319</v>
      </c>
      <c r="CU55" s="188">
        <f t="shared" si="115"/>
        <v>0.68122599880136159</v>
      </c>
      <c r="CV55" s="188">
        <f t="shared" si="115"/>
        <v>0.64522041002302699</v>
      </c>
      <c r="CW55" s="188">
        <f t="shared" ref="CW55:CY55" si="116">+CW53/CW54</f>
        <v>0.6675307774130339</v>
      </c>
      <c r="CX55" s="188">
        <f t="shared" si="116"/>
        <v>0.69301774345228484</v>
      </c>
      <c r="CY55" s="296">
        <f t="shared" si="116"/>
        <v>0.66753077741303368</v>
      </c>
    </row>
    <row r="56" spans="1:103" x14ac:dyDescent="0.3">
      <c r="A56" s="30"/>
      <c r="B56" s="30"/>
      <c r="C56" s="591" t="s">
        <v>214</v>
      </c>
      <c r="D56" s="189"/>
      <c r="E56" s="189"/>
      <c r="F56" s="189"/>
      <c r="G56" s="189"/>
      <c r="H56" s="189"/>
      <c r="I56" s="189"/>
      <c r="J56" s="189"/>
      <c r="K56" s="189"/>
      <c r="L56" s="189"/>
      <c r="M56" s="189"/>
      <c r="N56" s="189" t="e">
        <f t="shared" ref="N56:S56" si="117">+N54/(N50*N52)</f>
        <v>#DIV/0!</v>
      </c>
      <c r="O56" s="189" t="e">
        <f t="shared" si="117"/>
        <v>#DIV/0!</v>
      </c>
      <c r="P56" s="189" t="e">
        <f t="shared" si="117"/>
        <v>#DIV/0!</v>
      </c>
      <c r="Q56" s="189" t="e">
        <f t="shared" si="117"/>
        <v>#DIV/0!</v>
      </c>
      <c r="R56" s="189" t="e">
        <f t="shared" si="117"/>
        <v>#DIV/0!</v>
      </c>
      <c r="S56" s="189" t="e">
        <f t="shared" si="117"/>
        <v>#DIV/0!</v>
      </c>
      <c r="T56" s="189">
        <f>+IFERROR(T54/(T50*T52), 0)</f>
        <v>0</v>
      </c>
      <c r="U56" s="189">
        <f t="shared" ref="U56:CF56" si="118">+IFERROR(U54/(U50*U52), 0)</f>
        <v>0</v>
      </c>
      <c r="V56" s="189">
        <f t="shared" si="118"/>
        <v>0</v>
      </c>
      <c r="W56" s="189">
        <f t="shared" si="118"/>
        <v>0.12779552715654952</v>
      </c>
      <c r="X56" s="189">
        <f t="shared" si="118"/>
        <v>4.3551481925646778</v>
      </c>
      <c r="Y56" s="189">
        <f t="shared" si="118"/>
        <v>0.1037279683516424</v>
      </c>
      <c r="Z56" s="484">
        <f t="shared" ref="Z56:AB56" si="119">+IFERROR(Z54/(Z50*Z52), 0)</f>
        <v>0.69029202757268759</v>
      </c>
      <c r="AA56" s="484">
        <f t="shared" ref="AA56" si="120">+IFERROR(AA54/(AA50*AA52), 0)</f>
        <v>1.21814172020328</v>
      </c>
      <c r="AB56" s="190">
        <f t="shared" ref="AB56" si="121">+IFERROR(AB54/(AB50*AB52), 0)</f>
        <v>9.2566166180540819</v>
      </c>
      <c r="AC56" s="190">
        <f t="shared" si="118"/>
        <v>5.3892782258334124</v>
      </c>
      <c r="AD56" s="190">
        <f t="shared" si="118"/>
        <v>8.0221560965963139</v>
      </c>
      <c r="AE56" s="297">
        <f t="shared" si="118"/>
        <v>12.670370151912884</v>
      </c>
      <c r="AF56" s="190">
        <f t="shared" si="118"/>
        <v>5.4155790977992773</v>
      </c>
      <c r="AG56" s="190">
        <f t="shared" si="118"/>
        <v>7.8660975792946299</v>
      </c>
      <c r="AH56" s="190">
        <f t="shared" si="118"/>
        <v>5.2739170038067442</v>
      </c>
      <c r="AI56" s="190">
        <f t="shared" si="118"/>
        <v>16.761509882628001</v>
      </c>
      <c r="AJ56" s="190">
        <f t="shared" si="118"/>
        <v>8.2467152040992087</v>
      </c>
      <c r="AK56" s="190">
        <f t="shared" si="118"/>
        <v>8.3735877457007355</v>
      </c>
      <c r="AL56" s="190">
        <f t="shared" si="118"/>
        <v>5.1532756480492425</v>
      </c>
      <c r="AM56" s="190">
        <f t="shared" si="118"/>
        <v>7.0828584561805643</v>
      </c>
      <c r="AN56" s="190">
        <f t="shared" si="118"/>
        <v>4.4137253042302236</v>
      </c>
      <c r="AO56" s="190">
        <f t="shared" si="118"/>
        <v>4.091265946475005</v>
      </c>
      <c r="AP56" s="190">
        <f t="shared" si="118"/>
        <v>3.2680417418019148</v>
      </c>
      <c r="AQ56" s="297">
        <f t="shared" si="118"/>
        <v>5.4688857907961399</v>
      </c>
      <c r="AR56" s="190">
        <f t="shared" si="118"/>
        <v>4.3836364962341898</v>
      </c>
      <c r="AS56" s="190">
        <f t="shared" si="118"/>
        <v>4.4554993896150776</v>
      </c>
      <c r="AT56" s="190">
        <f t="shared" si="118"/>
        <v>3.5775902576034082</v>
      </c>
      <c r="AU56" s="190">
        <f t="shared" si="118"/>
        <v>6.2615225748269721</v>
      </c>
      <c r="AV56" s="190">
        <f t="shared" si="118"/>
        <v>4.6710880697577419</v>
      </c>
      <c r="AW56" s="190">
        <f t="shared" si="118"/>
        <v>4.7429509631386306</v>
      </c>
      <c r="AX56" s="190">
        <f t="shared" si="118"/>
        <v>3.7479516984416659</v>
      </c>
      <c r="AY56" s="190">
        <f t="shared" si="118"/>
        <v>6.4571951552903162</v>
      </c>
      <c r="AZ56" s="190">
        <f t="shared" si="118"/>
        <v>4.7429509631386306</v>
      </c>
      <c r="BA56" s="190">
        <f t="shared" si="118"/>
        <v>4.7429509631386306</v>
      </c>
      <c r="BB56" s="190">
        <f t="shared" si="118"/>
        <v>3.7479516984416659</v>
      </c>
      <c r="BC56" s="297">
        <f t="shared" si="118"/>
        <v>6.4571951552903162</v>
      </c>
      <c r="BD56" s="190">
        <f t="shared" si="118"/>
        <v>5.1258987245123189</v>
      </c>
      <c r="BE56" s="190">
        <f t="shared" si="118"/>
        <v>5.2099298511436691</v>
      </c>
      <c r="BF56" s="190">
        <f t="shared" si="118"/>
        <v>4.1287801400958042</v>
      </c>
      <c r="BG56" s="190">
        <f t="shared" si="118"/>
        <v>7.4924255030560074</v>
      </c>
      <c r="BH56" s="190">
        <f t="shared" si="118"/>
        <v>5.4620232310377173</v>
      </c>
      <c r="BI56" s="190">
        <f t="shared" si="118"/>
        <v>5.5460543576690675</v>
      </c>
      <c r="BJ56" s="190">
        <f t="shared" si="118"/>
        <v>4.3836499053944493</v>
      </c>
      <c r="BK56" s="190">
        <f t="shared" si="118"/>
        <v>6.4756925157240985</v>
      </c>
      <c r="BL56" s="190">
        <f t="shared" si="118"/>
        <v>4.6641948706071803</v>
      </c>
      <c r="BM56" s="190">
        <f t="shared" si="118"/>
        <v>4.5050111589437458</v>
      </c>
      <c r="BN56" s="190">
        <f t="shared" si="118"/>
        <v>3.6648863063972601</v>
      </c>
      <c r="BO56" s="297">
        <f t="shared" si="118"/>
        <v>5.8448665405259321</v>
      </c>
      <c r="BP56" s="190">
        <f t="shared" si="118"/>
        <v>4.758746391564312</v>
      </c>
      <c r="BQ56" s="190">
        <f t="shared" si="118"/>
        <v>4.8367586274915961</v>
      </c>
      <c r="BR56" s="190">
        <f t="shared" si="118"/>
        <v>3.9693576594789359</v>
      </c>
      <c r="BS56" s="190">
        <f t="shared" si="118"/>
        <v>6.5537387107774325</v>
      </c>
      <c r="BT56" s="190">
        <f t="shared" si="118"/>
        <v>5.0707953352734467</v>
      </c>
      <c r="BU56" s="190">
        <f t="shared" si="118"/>
        <v>5.1488075712007308</v>
      </c>
      <c r="BV56" s="190">
        <f t="shared" si="118"/>
        <v>4.1583746908826944</v>
      </c>
      <c r="BW56" s="190">
        <f t="shared" si="118"/>
        <v>6.7585430454892261</v>
      </c>
      <c r="BX56" s="190">
        <f t="shared" si="118"/>
        <v>5.1488075712007308</v>
      </c>
      <c r="BY56" s="190">
        <f t="shared" si="118"/>
        <v>5.1488075712007308</v>
      </c>
      <c r="BZ56" s="190">
        <f t="shared" si="118"/>
        <v>4.1583746908826944</v>
      </c>
      <c r="CA56" s="297">
        <f t="shared" si="118"/>
        <v>6.7585430454892261</v>
      </c>
      <c r="CB56" s="190">
        <f t="shared" si="118"/>
        <v>5.4692903957084003</v>
      </c>
      <c r="CC56" s="190">
        <f t="shared" si="118"/>
        <v>5.558950893998702</v>
      </c>
      <c r="CD56" s="190">
        <f t="shared" si="118"/>
        <v>4.523030557047802</v>
      </c>
      <c r="CE56" s="190">
        <f t="shared" si="118"/>
        <v>7.6393710668181374</v>
      </c>
      <c r="CF56" s="190">
        <f t="shared" si="118"/>
        <v>5.8279323888696073</v>
      </c>
      <c r="CG56" s="190">
        <f t="shared" ref="CG56:CY56" si="122">+IFERROR(CG54/(CG50*CG52), 0)</f>
        <v>5.9175928871599091</v>
      </c>
      <c r="CH56" s="190">
        <f t="shared" si="122"/>
        <v>4.813553540953694</v>
      </c>
      <c r="CI56" s="190">
        <f t="shared" si="122"/>
        <v>7.2025924402913706</v>
      </c>
      <c r="CJ56" s="190">
        <f t="shared" si="122"/>
        <v>5.3863552608389611</v>
      </c>
      <c r="CK56" s="190">
        <f t="shared" si="122"/>
        <v>5.2681220242552547</v>
      </c>
      <c r="CL56" s="190">
        <f t="shared" si="122"/>
        <v>4.3126785489401751</v>
      </c>
      <c r="CM56" s="297">
        <f t="shared" si="122"/>
        <v>6.767389339428207</v>
      </c>
      <c r="CN56" s="190">
        <f t="shared" si="122"/>
        <v>5.5382760197170686</v>
      </c>
      <c r="CO56" s="190">
        <f t="shared" si="122"/>
        <v>5.6290674298763639</v>
      </c>
      <c r="CP56" s="190">
        <f t="shared" si="122"/>
        <v>4.653750796590745</v>
      </c>
      <c r="CQ56" s="190">
        <f t="shared" si="122"/>
        <v>7.5373497561438541</v>
      </c>
      <c r="CR56" s="190">
        <f t="shared" si="122"/>
        <v>5.9014416603542523</v>
      </c>
      <c r="CS56" s="190">
        <f t="shared" si="122"/>
        <v>5.9922330705135494</v>
      </c>
      <c r="CT56" s="190">
        <f t="shared" si="122"/>
        <v>4.8753579773807809</v>
      </c>
      <c r="CU56" s="190">
        <f t="shared" si="122"/>
        <v>7.7728919360233499</v>
      </c>
      <c r="CV56" s="190">
        <f t="shared" si="122"/>
        <v>5.9922330705135494</v>
      </c>
      <c r="CW56" s="190">
        <f t="shared" si="122"/>
        <v>5.9922330705135494</v>
      </c>
      <c r="CX56" s="190">
        <f t="shared" si="122"/>
        <v>4.8753579773807809</v>
      </c>
      <c r="CY56" s="297">
        <f t="shared" si="122"/>
        <v>7.7728919360233499</v>
      </c>
    </row>
    <row r="57" spans="1:103" ht="15" thickBot="1" x14ac:dyDescent="0.35">
      <c r="A57" s="136"/>
      <c r="B57" s="136"/>
      <c r="C57" s="592" t="s">
        <v>53</v>
      </c>
      <c r="D57" s="138"/>
      <c r="E57" s="138"/>
      <c r="F57" s="138"/>
      <c r="G57" s="138"/>
      <c r="H57" s="138"/>
      <c r="I57" s="138"/>
      <c r="J57" s="138"/>
      <c r="K57" s="138"/>
      <c r="L57" s="138"/>
      <c r="M57" s="138"/>
      <c r="N57" s="138" t="e">
        <f t="shared" ref="N57:AJ57" si="123">+N39/8</f>
        <v>#DIV/0!</v>
      </c>
      <c r="O57" s="138" t="e">
        <f t="shared" si="123"/>
        <v>#DIV/0!</v>
      </c>
      <c r="P57" s="138" t="e">
        <f t="shared" si="123"/>
        <v>#DIV/0!</v>
      </c>
      <c r="Q57" s="138" t="e">
        <f t="shared" si="123"/>
        <v>#DIV/0!</v>
      </c>
      <c r="R57" s="138" t="e">
        <f t="shared" si="123"/>
        <v>#DIV/0!</v>
      </c>
      <c r="S57" s="138" t="e">
        <f t="shared" si="123"/>
        <v>#DIV/0!</v>
      </c>
      <c r="T57" s="138">
        <f t="shared" si="123"/>
        <v>0</v>
      </c>
      <c r="U57" s="138">
        <f t="shared" si="123"/>
        <v>0</v>
      </c>
      <c r="V57" s="138">
        <f t="shared" si="123"/>
        <v>0</v>
      </c>
      <c r="W57" s="138">
        <f t="shared" si="123"/>
        <v>1.9886363636363636E-2</v>
      </c>
      <c r="X57" s="138">
        <f t="shared" si="123"/>
        <v>2.1739130434782608E-2</v>
      </c>
      <c r="Y57" s="138">
        <f t="shared" si="123"/>
        <v>0.19583333333333333</v>
      </c>
      <c r="Z57" s="198">
        <f t="shared" ref="Z57:AB57" si="124">+Z39/8</f>
        <v>0.15625</v>
      </c>
      <c r="AA57" s="198">
        <f t="shared" ref="AA57" si="125">+AA39/8</f>
        <v>0.15625</v>
      </c>
      <c r="AB57" s="138">
        <f t="shared" ref="AB57" si="126">+AB39/8</f>
        <v>0.15625</v>
      </c>
      <c r="AC57" s="138">
        <f t="shared" si="123"/>
        <v>0.15625</v>
      </c>
      <c r="AD57" s="138">
        <f t="shared" si="123"/>
        <v>0.15625</v>
      </c>
      <c r="AE57" s="198">
        <f t="shared" si="123"/>
        <v>0.15625</v>
      </c>
      <c r="AF57" s="138">
        <f t="shared" si="123"/>
        <v>0.15625</v>
      </c>
      <c r="AG57" s="138">
        <f t="shared" si="123"/>
        <v>0.15625</v>
      </c>
      <c r="AH57" s="138">
        <f t="shared" si="123"/>
        <v>0.15625</v>
      </c>
      <c r="AI57" s="138">
        <f t="shared" si="123"/>
        <v>0.15625</v>
      </c>
      <c r="AJ57" s="138">
        <f t="shared" si="123"/>
        <v>0.15625</v>
      </c>
      <c r="AK57" s="138">
        <f t="shared" ref="AK57:BP57" si="127">+AK39/8</f>
        <v>0.15625</v>
      </c>
      <c r="AL57" s="138">
        <f t="shared" si="127"/>
        <v>0.15625</v>
      </c>
      <c r="AM57" s="138">
        <f t="shared" si="127"/>
        <v>0.15625</v>
      </c>
      <c r="AN57" s="138">
        <f t="shared" si="127"/>
        <v>0.15625</v>
      </c>
      <c r="AO57" s="138">
        <f t="shared" si="127"/>
        <v>0.15625</v>
      </c>
      <c r="AP57" s="138">
        <f t="shared" si="127"/>
        <v>0.15625</v>
      </c>
      <c r="AQ57" s="198">
        <f t="shared" si="127"/>
        <v>0.15625</v>
      </c>
      <c r="AR57" s="138">
        <f t="shared" si="127"/>
        <v>0.15625</v>
      </c>
      <c r="AS57" s="138">
        <f t="shared" si="127"/>
        <v>0.15625</v>
      </c>
      <c r="AT57" s="138">
        <f t="shared" si="127"/>
        <v>0.15625</v>
      </c>
      <c r="AU57" s="138">
        <f t="shared" si="127"/>
        <v>0.15625</v>
      </c>
      <c r="AV57" s="138">
        <f t="shared" si="127"/>
        <v>0.15625</v>
      </c>
      <c r="AW57" s="138">
        <f t="shared" si="127"/>
        <v>0.15625</v>
      </c>
      <c r="AX57" s="138">
        <f t="shared" si="127"/>
        <v>0.15625</v>
      </c>
      <c r="AY57" s="138">
        <f t="shared" si="127"/>
        <v>0.15625</v>
      </c>
      <c r="AZ57" s="138">
        <f t="shared" si="127"/>
        <v>0.15625</v>
      </c>
      <c r="BA57" s="138">
        <f t="shared" si="127"/>
        <v>0.15625</v>
      </c>
      <c r="BB57" s="138">
        <f t="shared" si="127"/>
        <v>0.15625</v>
      </c>
      <c r="BC57" s="198">
        <f t="shared" si="127"/>
        <v>0.15625</v>
      </c>
      <c r="BD57" s="138">
        <f t="shared" si="127"/>
        <v>0.15625</v>
      </c>
      <c r="BE57" s="138">
        <f t="shared" si="127"/>
        <v>0.15625</v>
      </c>
      <c r="BF57" s="138">
        <f t="shared" si="127"/>
        <v>0.15625</v>
      </c>
      <c r="BG57" s="138">
        <f t="shared" si="127"/>
        <v>0.15625</v>
      </c>
      <c r="BH57" s="138">
        <f t="shared" si="127"/>
        <v>0.15625</v>
      </c>
      <c r="BI57" s="138">
        <f t="shared" si="127"/>
        <v>0.15625</v>
      </c>
      <c r="BJ57" s="138">
        <f t="shared" si="127"/>
        <v>0.15625</v>
      </c>
      <c r="BK57" s="138">
        <f t="shared" si="127"/>
        <v>0.15625</v>
      </c>
      <c r="BL57" s="138">
        <f t="shared" si="127"/>
        <v>0.15625</v>
      </c>
      <c r="BM57" s="138">
        <f t="shared" si="127"/>
        <v>0.15625</v>
      </c>
      <c r="BN57" s="138">
        <f t="shared" si="127"/>
        <v>0.15625</v>
      </c>
      <c r="BO57" s="198">
        <f t="shared" si="127"/>
        <v>0.15625</v>
      </c>
      <c r="BP57" s="138">
        <f t="shared" si="127"/>
        <v>0.15625</v>
      </c>
      <c r="BQ57" s="138">
        <f t="shared" ref="BQ57:CY57" si="128">+BQ39/8</f>
        <v>0.15625</v>
      </c>
      <c r="BR57" s="138">
        <f t="shared" si="128"/>
        <v>0.15625</v>
      </c>
      <c r="BS57" s="138">
        <f t="shared" si="128"/>
        <v>0.15625</v>
      </c>
      <c r="BT57" s="138">
        <f t="shared" si="128"/>
        <v>0.15625</v>
      </c>
      <c r="BU57" s="138">
        <f t="shared" si="128"/>
        <v>0.15625</v>
      </c>
      <c r="BV57" s="138">
        <f t="shared" si="128"/>
        <v>0.15625</v>
      </c>
      <c r="BW57" s="138">
        <f t="shared" si="128"/>
        <v>0.15625</v>
      </c>
      <c r="BX57" s="138">
        <f t="shared" si="128"/>
        <v>0.15625</v>
      </c>
      <c r="BY57" s="138">
        <f t="shared" si="128"/>
        <v>0.15625</v>
      </c>
      <c r="BZ57" s="138">
        <f t="shared" si="128"/>
        <v>0.15625</v>
      </c>
      <c r="CA57" s="198">
        <f t="shared" si="128"/>
        <v>0.15625</v>
      </c>
      <c r="CB57" s="138">
        <f t="shared" si="128"/>
        <v>0.15625</v>
      </c>
      <c r="CC57" s="138">
        <f t="shared" si="128"/>
        <v>0.15625</v>
      </c>
      <c r="CD57" s="138">
        <f t="shared" si="128"/>
        <v>0.15625</v>
      </c>
      <c r="CE57" s="138">
        <f t="shared" si="128"/>
        <v>0.15625</v>
      </c>
      <c r="CF57" s="138">
        <f t="shared" si="128"/>
        <v>0.15625</v>
      </c>
      <c r="CG57" s="138">
        <f t="shared" si="128"/>
        <v>0.15625</v>
      </c>
      <c r="CH57" s="138">
        <f t="shared" si="128"/>
        <v>0.15625</v>
      </c>
      <c r="CI57" s="138">
        <f t="shared" si="128"/>
        <v>0.15625</v>
      </c>
      <c r="CJ57" s="138">
        <f t="shared" si="128"/>
        <v>0.15625</v>
      </c>
      <c r="CK57" s="138">
        <f t="shared" si="128"/>
        <v>0.15625</v>
      </c>
      <c r="CL57" s="138">
        <f t="shared" si="128"/>
        <v>0.15625</v>
      </c>
      <c r="CM57" s="198">
        <f t="shared" si="128"/>
        <v>0.15625</v>
      </c>
      <c r="CN57" s="138">
        <f t="shared" si="128"/>
        <v>0.15625</v>
      </c>
      <c r="CO57" s="138">
        <f t="shared" si="128"/>
        <v>0.15625</v>
      </c>
      <c r="CP57" s="138">
        <f t="shared" si="128"/>
        <v>0.15625</v>
      </c>
      <c r="CQ57" s="138">
        <f t="shared" si="128"/>
        <v>0.15625</v>
      </c>
      <c r="CR57" s="138">
        <f t="shared" si="128"/>
        <v>0.15625</v>
      </c>
      <c r="CS57" s="138">
        <f t="shared" si="128"/>
        <v>0.15625</v>
      </c>
      <c r="CT57" s="138">
        <f t="shared" si="128"/>
        <v>0.15625</v>
      </c>
      <c r="CU57" s="138">
        <f t="shared" si="128"/>
        <v>0.15625</v>
      </c>
      <c r="CV57" s="138">
        <f t="shared" si="128"/>
        <v>0.15625</v>
      </c>
      <c r="CW57" s="138">
        <f t="shared" si="128"/>
        <v>0.15625</v>
      </c>
      <c r="CX57" s="138">
        <f t="shared" si="128"/>
        <v>0.15625</v>
      </c>
      <c r="CY57" s="198">
        <f t="shared" si="128"/>
        <v>0.15625</v>
      </c>
    </row>
    <row r="58" spans="1:103" x14ac:dyDescent="0.3">
      <c r="B58" s="1"/>
      <c r="C58" s="1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197"/>
      <c r="AA58" s="197"/>
      <c r="AB58" s="50"/>
      <c r="AC58" s="50"/>
      <c r="AD58" s="50"/>
      <c r="AE58" s="197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197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197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197"/>
      <c r="BP58" s="50"/>
      <c r="BQ58" s="50"/>
      <c r="BR58" s="50"/>
      <c r="BS58" s="50"/>
      <c r="BT58" s="50"/>
      <c r="BU58" s="50"/>
      <c r="BV58" s="50"/>
      <c r="BW58" s="50"/>
      <c r="BX58" s="50"/>
      <c r="BY58" s="50"/>
      <c r="BZ58" s="50"/>
      <c r="CA58" s="197"/>
      <c r="CB58" s="50"/>
      <c r="CC58" s="50"/>
      <c r="CD58" s="50"/>
      <c r="CE58" s="50"/>
      <c r="CF58" s="50"/>
      <c r="CG58" s="50"/>
      <c r="CH58" s="50"/>
      <c r="CI58" s="50"/>
      <c r="CJ58" s="50"/>
      <c r="CK58" s="50"/>
      <c r="CL58" s="50"/>
      <c r="CM58" s="197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197"/>
    </row>
    <row r="59" spans="1:103" hidden="1" x14ac:dyDescent="0.3">
      <c r="B59" s="1"/>
      <c r="C59" s="1"/>
      <c r="G59" s="50"/>
      <c r="N59">
        <v>2027</v>
      </c>
      <c r="O59">
        <v>2028</v>
      </c>
      <c r="P59">
        <v>2028</v>
      </c>
      <c r="Q59">
        <v>2028</v>
      </c>
      <c r="R59">
        <v>2029</v>
      </c>
      <c r="S59">
        <v>2029</v>
      </c>
      <c r="T59">
        <v>2029</v>
      </c>
      <c r="U59" s="50"/>
      <c r="V59" s="50"/>
      <c r="W59" s="50"/>
      <c r="X59" s="50"/>
      <c r="Y59" s="50"/>
      <c r="Z59" s="197"/>
      <c r="AA59" s="197"/>
      <c r="AB59" s="50"/>
      <c r="AC59" s="50"/>
      <c r="AD59" s="50"/>
      <c r="AE59" s="197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197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197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197"/>
      <c r="BP59" s="50"/>
      <c r="BQ59" s="50"/>
      <c r="BR59" s="50"/>
      <c r="BS59" s="50"/>
      <c r="BT59" s="50"/>
      <c r="BU59" s="50"/>
      <c r="BV59" s="50"/>
      <c r="BW59" s="50"/>
      <c r="BX59" s="50"/>
      <c r="BY59" s="50"/>
      <c r="BZ59" s="50"/>
      <c r="CA59" s="197"/>
      <c r="CB59" s="50"/>
      <c r="CC59" s="50"/>
      <c r="CD59" s="50"/>
      <c r="CE59" s="50"/>
      <c r="CF59" s="50"/>
      <c r="CG59" s="50"/>
      <c r="CH59" s="50"/>
      <c r="CI59" s="50"/>
      <c r="CJ59" s="50"/>
      <c r="CK59" s="50"/>
      <c r="CL59" s="50"/>
      <c r="CM59" s="197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197"/>
    </row>
    <row r="60" spans="1:103" hidden="1" x14ac:dyDescent="0.3">
      <c r="B60" s="1"/>
      <c r="C60" s="1"/>
      <c r="G60" s="50"/>
      <c r="N60" t="e">
        <f t="shared" ref="N60:O60" si="129">ROUNDUP(AVERAGE(N61:N63), 0)</f>
        <v>#VALUE!</v>
      </c>
      <c r="O60" t="e">
        <f t="shared" si="129"/>
        <v>#VALUE!</v>
      </c>
      <c r="P60" t="e">
        <f t="shared" ref="P60:Q60" si="130">ROUNDUP(AVERAGE(P61:P63), 0)</f>
        <v>#VALUE!</v>
      </c>
      <c r="Q60" t="e">
        <f t="shared" si="130"/>
        <v>#VALUE!</v>
      </c>
      <c r="R60" t="e">
        <f t="shared" ref="R60:S60" si="131">ROUNDUP(AVERAGE(R61:R63), 0)</f>
        <v>#VALUE!</v>
      </c>
      <c r="S60" t="e">
        <f t="shared" si="131"/>
        <v>#VALUE!</v>
      </c>
      <c r="T60" t="e">
        <f t="shared" ref="T60" si="132">ROUNDUP(AVERAGE(T61:T63), 0)</f>
        <v>#VALUE!</v>
      </c>
      <c r="U60" s="50"/>
      <c r="V60" s="50"/>
      <c r="W60" s="50"/>
      <c r="X60" s="50"/>
      <c r="Y60" s="50"/>
      <c r="Z60" s="197"/>
      <c r="AA60" s="197"/>
      <c r="AB60" s="50"/>
      <c r="AC60" s="50"/>
      <c r="AD60" s="50"/>
      <c r="AE60" s="197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197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197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197"/>
      <c r="BP60" s="50"/>
      <c r="BQ60" s="50"/>
      <c r="BR60" s="50"/>
      <c r="BS60" s="50"/>
      <c r="BT60" s="50"/>
      <c r="BU60" s="50"/>
      <c r="BV60" s="50"/>
      <c r="BW60" s="50"/>
      <c r="BX60" s="50"/>
      <c r="BY60" s="50"/>
      <c r="BZ60" s="50"/>
      <c r="CA60" s="197"/>
      <c r="CB60" s="50"/>
      <c r="CC60" s="50"/>
      <c r="CD60" s="50"/>
      <c r="CE60" s="50"/>
      <c r="CF60" s="50"/>
      <c r="CG60" s="50"/>
      <c r="CH60" s="50"/>
      <c r="CI60" s="50"/>
      <c r="CJ60" s="50"/>
      <c r="CK60" s="50"/>
      <c r="CL60" s="50"/>
      <c r="CM60" s="197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197"/>
    </row>
    <row r="61" spans="1:103" hidden="1" x14ac:dyDescent="0.3">
      <c r="B61" s="1"/>
      <c r="C61" s="1"/>
      <c r="D61" s="217"/>
      <c r="E61" s="217"/>
      <c r="F61" s="217"/>
      <c r="G61" s="50"/>
      <c r="I61" s="182"/>
      <c r="J61" s="182"/>
      <c r="K61" s="182"/>
      <c r="L61" s="182"/>
      <c r="M61" s="182"/>
      <c r="N61" s="182" t="e">
        <f>AVERAGEIFS($D$39:$CY$39, $D$2:$DB$2,#REF!, $D$1:$DB$1, N59)</f>
        <v>#VALUE!</v>
      </c>
      <c r="O61" s="182" t="e">
        <f>AVERAGEIFS($D$39:$CY$39, $D$2:$DB$2,#REF!, $D$1:$DB$1, O59)</f>
        <v>#VALUE!</v>
      </c>
      <c r="P61" s="182" t="e">
        <f>AVERAGEIFS($D$39:$CY$39, $D$2:$DB$2,#REF!, $D$1:$DB$1, P59)</f>
        <v>#VALUE!</v>
      </c>
      <c r="Q61" s="182" t="e">
        <f>AVERAGEIFS($D$39:$CY$39, $D$2:$DB$2,#REF!, $D$1:$DB$1, Q59)</f>
        <v>#VALUE!</v>
      </c>
      <c r="R61" s="182" t="e">
        <f>AVERAGEIFS($D$39:$CY$39, $D$2:$DB$2,#REF!, $D$1:$DB$1, R59)</f>
        <v>#VALUE!</v>
      </c>
      <c r="S61" s="182" t="e">
        <f>AVERAGEIFS($D$39:$CY$39, $D$2:$DB$2,#REF!, $D$1:$DB$1, S59)</f>
        <v>#VALUE!</v>
      </c>
      <c r="T61" s="182" t="e">
        <f>AVERAGEIFS($D$39:$CY$39, $D$2:$DB$2,#REF!, $D$1:$DB$1, T59)</f>
        <v>#VALUE!</v>
      </c>
      <c r="U61" s="50"/>
      <c r="V61" s="50"/>
      <c r="W61" s="50"/>
      <c r="X61" s="50"/>
      <c r="Y61" s="50"/>
      <c r="Z61" s="197"/>
      <c r="AA61" s="197"/>
      <c r="AB61" s="50"/>
      <c r="AC61" s="50"/>
      <c r="AD61" s="50"/>
      <c r="AE61" s="197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197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197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197"/>
      <c r="BP61" s="50"/>
      <c r="BQ61" s="50"/>
      <c r="BR61" s="50"/>
      <c r="BS61" s="50"/>
      <c r="BT61" s="50"/>
      <c r="BU61" s="50"/>
      <c r="BV61" s="50"/>
      <c r="BW61" s="50"/>
      <c r="BX61" s="50"/>
      <c r="BY61" s="50"/>
      <c r="BZ61" s="50"/>
      <c r="CA61" s="197"/>
      <c r="CB61" s="50"/>
      <c r="CC61" s="50"/>
      <c r="CD61" s="50"/>
      <c r="CE61" s="50"/>
      <c r="CF61" s="50"/>
      <c r="CG61" s="50"/>
      <c r="CH61" s="50"/>
      <c r="CI61" s="50"/>
      <c r="CJ61" s="50"/>
      <c r="CK61" s="50"/>
      <c r="CL61" s="50"/>
      <c r="CM61" s="197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197"/>
    </row>
    <row r="62" spans="1:103" hidden="1" x14ac:dyDescent="0.3">
      <c r="B62" s="1"/>
      <c r="C62" s="1"/>
      <c r="D62" s="217"/>
      <c r="E62" s="217"/>
      <c r="F62" s="217"/>
      <c r="G62" s="50"/>
      <c r="I62" s="182"/>
      <c r="J62" s="182"/>
      <c r="K62" s="182"/>
      <c r="L62" s="182"/>
      <c r="M62" s="182"/>
      <c r="N62" s="182" t="e">
        <f>+AVERAGEIFS($D$39:$CY$39, $D$2:$DB$2,#REF!, $D$1:$DB$1, N59)</f>
        <v>#VALUE!</v>
      </c>
      <c r="O62" s="182" t="e">
        <f>+AVERAGEIFS($D$39:$CY$39, $D$2:$DB$2,#REF!, $D$1:$DB$1, O59)</f>
        <v>#VALUE!</v>
      </c>
      <c r="P62" s="182" t="e">
        <f>+AVERAGEIFS($D$39:$CY$39, $D$2:$DB$2,#REF!, $D$1:$DB$1, P59)</f>
        <v>#VALUE!</v>
      </c>
      <c r="Q62" s="182" t="e">
        <f>+AVERAGEIFS($D$39:$CY$39, $D$2:$DB$2,#REF!, $D$1:$DB$1, Q59)</f>
        <v>#VALUE!</v>
      </c>
      <c r="R62" s="182" t="e">
        <f>+AVERAGEIFS($D$39:$CY$39, $D$2:$DB$2,#REF!, $D$1:$DB$1, R59)</f>
        <v>#VALUE!</v>
      </c>
      <c r="S62" s="182" t="e">
        <f>+AVERAGEIFS($D$39:$CY$39, $D$2:$DB$2,#REF!, $D$1:$DB$1, S59)</f>
        <v>#VALUE!</v>
      </c>
      <c r="T62" s="182" t="e">
        <f>+AVERAGEIFS($D$39:$CY$39, $D$2:$DB$2,#REF!, $D$1:$DB$1, T59)</f>
        <v>#VALUE!</v>
      </c>
      <c r="U62" s="50"/>
      <c r="V62" s="50"/>
      <c r="W62" s="50"/>
      <c r="X62" s="50"/>
      <c r="Y62" s="50"/>
      <c r="Z62" s="197"/>
      <c r="AA62" s="197"/>
      <c r="AB62" s="50"/>
      <c r="AC62" s="50"/>
      <c r="AD62" s="50"/>
      <c r="AE62" s="197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197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197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197"/>
      <c r="BP62" s="50"/>
      <c r="BQ62" s="50"/>
      <c r="BR62" s="50"/>
      <c r="BS62" s="50"/>
      <c r="BT62" s="50"/>
      <c r="BU62" s="50"/>
      <c r="BV62" s="50"/>
      <c r="BW62" s="50"/>
      <c r="BX62" s="50"/>
      <c r="BY62" s="50"/>
      <c r="BZ62" s="50"/>
      <c r="CA62" s="197"/>
      <c r="CB62" s="50"/>
      <c r="CC62" s="50"/>
      <c r="CD62" s="50"/>
      <c r="CE62" s="50"/>
      <c r="CF62" s="50"/>
      <c r="CG62" s="50"/>
      <c r="CH62" s="50"/>
      <c r="CI62" s="50"/>
      <c r="CJ62" s="50"/>
      <c r="CK62" s="50"/>
      <c r="CL62" s="50"/>
      <c r="CM62" s="197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197"/>
    </row>
    <row r="63" spans="1:103" hidden="1" x14ac:dyDescent="0.3">
      <c r="B63" s="1"/>
      <c r="C63" s="1"/>
      <c r="D63" s="217"/>
      <c r="E63" s="217"/>
      <c r="F63" s="217"/>
      <c r="G63" s="50"/>
      <c r="I63" s="182"/>
      <c r="J63" s="182"/>
      <c r="K63" s="182"/>
      <c r="L63" s="182"/>
      <c r="M63" s="182"/>
      <c r="N63" s="182" t="e">
        <f>AVERAGEIFS($D$39:$CY$39, $D$2:$DB$2,#REF!, $D$1:$DB$1, N59)</f>
        <v>#VALUE!</v>
      </c>
      <c r="O63" s="182" t="e">
        <f>AVERAGEIFS($D$39:$CY$39, $D$2:$DB$2,#REF!, $D$1:$DB$1, O59)</f>
        <v>#VALUE!</v>
      </c>
      <c r="P63" s="182" t="e">
        <f>AVERAGEIFS($D$39:$CY$39, $D$2:$DB$2,#REF!, $D$1:$DB$1, P59)</f>
        <v>#VALUE!</v>
      </c>
      <c r="Q63" s="182" t="e">
        <f>AVERAGEIFS($D$39:$CY$39, $D$2:$DB$2,#REF!, $D$1:$DB$1, Q59)</f>
        <v>#VALUE!</v>
      </c>
      <c r="R63" s="182" t="e">
        <f>AVERAGEIFS($D$39:$CY$39, $D$2:$DB$2,#REF!, $D$1:$DB$1, R59)</f>
        <v>#VALUE!</v>
      </c>
      <c r="S63" s="182" t="e">
        <f>AVERAGEIFS($D$39:$CY$39, $D$2:$DB$2,#REF!, $D$1:$DB$1, S59)</f>
        <v>#VALUE!</v>
      </c>
      <c r="T63" s="182" t="e">
        <f>AVERAGEIFS($D$39:$CY$39, $D$2:$DB$2,#REF!, $D$1:$DB$1, T59)</f>
        <v>#VALUE!</v>
      </c>
      <c r="U63" s="50"/>
      <c r="V63" s="50"/>
      <c r="W63" s="50"/>
      <c r="X63" s="50"/>
      <c r="Y63" s="50"/>
      <c r="Z63" s="197"/>
      <c r="AA63" s="197"/>
      <c r="AB63" s="50"/>
      <c r="AC63" s="50"/>
      <c r="AD63" s="50"/>
      <c r="AE63" s="197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197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197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197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197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197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197"/>
    </row>
    <row r="64" spans="1:103" hidden="1" x14ac:dyDescent="0.3">
      <c r="B64" s="1"/>
      <c r="C64" s="1"/>
      <c r="D64" s="126"/>
      <c r="E64" s="126"/>
      <c r="F64" s="126"/>
      <c r="G64" s="50"/>
      <c r="I64" s="181"/>
      <c r="J64" s="181"/>
      <c r="K64" s="181"/>
      <c r="L64" s="181"/>
      <c r="M64" s="181"/>
      <c r="N64" s="181" t="e">
        <f t="shared" ref="N64:O64" si="133">N63/N60-1</f>
        <v>#VALUE!</v>
      </c>
      <c r="O64" s="218" t="e">
        <f t="shared" si="133"/>
        <v>#VALUE!</v>
      </c>
      <c r="P64" s="218" t="e">
        <f t="shared" ref="P64:Q64" si="134">P63/P60-1</f>
        <v>#VALUE!</v>
      </c>
      <c r="Q64" s="218" t="e">
        <f t="shared" si="134"/>
        <v>#VALUE!</v>
      </c>
      <c r="R64" s="218" t="e">
        <f t="shared" ref="R64:S64" si="135">R63/R60-1</f>
        <v>#VALUE!</v>
      </c>
      <c r="S64" s="218" t="e">
        <f t="shared" si="135"/>
        <v>#VALUE!</v>
      </c>
      <c r="T64" s="218" t="e">
        <f t="shared" ref="T64" si="136">T63/T60-1</f>
        <v>#VALUE!</v>
      </c>
      <c r="U64" s="50"/>
      <c r="V64" s="50"/>
      <c r="W64" s="50"/>
      <c r="X64" s="50"/>
      <c r="Y64" s="50"/>
      <c r="Z64" s="197"/>
      <c r="AA64" s="197"/>
      <c r="AB64" s="50"/>
      <c r="AC64" s="50"/>
      <c r="AD64" s="50"/>
      <c r="AE64" s="197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197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197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197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  <c r="CA64" s="197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197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197"/>
    </row>
    <row r="65" spans="1:103" hidden="1" x14ac:dyDescent="0.3">
      <c r="B65" s="1"/>
      <c r="C65" s="1"/>
      <c r="D65" s="126"/>
      <c r="E65" s="126"/>
      <c r="F65" s="126"/>
      <c r="G65" s="50"/>
      <c r="I65" s="181"/>
      <c r="J65" s="181"/>
      <c r="K65" s="181"/>
      <c r="L65" s="181"/>
      <c r="M65" s="181"/>
      <c r="N65" s="181" t="e">
        <f t="shared" ref="N65:O65" si="137">N62/N60-1</f>
        <v>#VALUE!</v>
      </c>
      <c r="O65" s="218" t="e">
        <f t="shared" si="137"/>
        <v>#VALUE!</v>
      </c>
      <c r="P65" s="218" t="e">
        <f t="shared" ref="P65:Q65" si="138">P62/P60-1</f>
        <v>#VALUE!</v>
      </c>
      <c r="Q65" s="218" t="e">
        <f t="shared" si="138"/>
        <v>#VALUE!</v>
      </c>
      <c r="R65" s="218" t="e">
        <f t="shared" ref="R65:S65" si="139">R62/R60-1</f>
        <v>#VALUE!</v>
      </c>
      <c r="S65" s="218" t="e">
        <f t="shared" si="139"/>
        <v>#VALUE!</v>
      </c>
      <c r="T65" s="218" t="e">
        <f t="shared" ref="T65" si="140">T62/T60-1</f>
        <v>#VALUE!</v>
      </c>
      <c r="U65" s="50"/>
      <c r="V65" s="50"/>
      <c r="W65" s="50"/>
      <c r="X65" s="50"/>
      <c r="Y65" s="50"/>
      <c r="Z65" s="197"/>
      <c r="AA65" s="197"/>
      <c r="AB65" s="50"/>
      <c r="AC65" s="50"/>
      <c r="AD65" s="50"/>
      <c r="AE65" s="197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197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197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197"/>
      <c r="BP65" s="50"/>
      <c r="BQ65" s="50"/>
      <c r="BR65" s="50"/>
      <c r="BS65" s="50"/>
      <c r="BT65" s="50"/>
      <c r="BU65" s="50"/>
      <c r="BV65" s="50"/>
      <c r="BW65" s="50"/>
      <c r="BX65" s="50"/>
      <c r="BY65" s="50"/>
      <c r="BZ65" s="50"/>
      <c r="CA65" s="197"/>
      <c r="CB65" s="50"/>
      <c r="CC65" s="50"/>
      <c r="CD65" s="50"/>
      <c r="CE65" s="50"/>
      <c r="CF65" s="50"/>
      <c r="CG65" s="50"/>
      <c r="CH65" s="50"/>
      <c r="CI65" s="50"/>
      <c r="CJ65" s="50"/>
      <c r="CK65" s="50"/>
      <c r="CL65" s="50"/>
      <c r="CM65" s="197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197"/>
    </row>
    <row r="66" spans="1:103" x14ac:dyDescent="0.3">
      <c r="B66" s="1"/>
      <c r="C66" s="1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197"/>
      <c r="AA66" s="197"/>
      <c r="AB66" s="50"/>
      <c r="AC66" s="50"/>
      <c r="AD66" s="50"/>
      <c r="AE66" s="197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197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197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197"/>
      <c r="BP66" s="50"/>
      <c r="BQ66" s="50"/>
      <c r="BR66" s="50"/>
      <c r="BS66" s="50"/>
      <c r="BT66" s="50"/>
      <c r="BU66" s="50"/>
      <c r="BV66" s="50"/>
      <c r="BW66" s="50"/>
      <c r="BX66" s="50"/>
      <c r="BY66" s="50"/>
      <c r="BZ66" s="50"/>
      <c r="CA66" s="197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197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197"/>
    </row>
    <row r="67" spans="1:103" hidden="1" x14ac:dyDescent="0.3">
      <c r="B67" s="1"/>
      <c r="C67" s="1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197"/>
      <c r="AA67" s="197"/>
      <c r="AB67" s="50"/>
      <c r="AC67" s="50"/>
      <c r="AD67" s="50"/>
      <c r="AE67" s="197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197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197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197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197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197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197"/>
    </row>
    <row r="68" spans="1:103" x14ac:dyDescent="0.3">
      <c r="B68" s="1"/>
      <c r="C68" s="1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197"/>
      <c r="AA68" s="197"/>
      <c r="AB68" s="50"/>
      <c r="AC68" s="50"/>
      <c r="AD68" s="50"/>
      <c r="AE68" s="197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197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197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197"/>
      <c r="BP68" s="50"/>
      <c r="BQ68" s="50"/>
      <c r="BR68" s="50"/>
      <c r="BS68" s="50"/>
      <c r="BT68" s="50"/>
      <c r="BU68" s="50"/>
      <c r="BV68" s="50"/>
      <c r="BW68" s="50"/>
      <c r="BX68" s="50"/>
      <c r="BY68" s="50"/>
      <c r="BZ68" s="50"/>
      <c r="CA68" s="197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197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197"/>
    </row>
    <row r="69" spans="1:103" x14ac:dyDescent="0.3">
      <c r="B69" s="1" t="s">
        <v>427</v>
      </c>
      <c r="C69" s="1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197"/>
      <c r="AA69" s="197"/>
      <c r="AB69" s="50"/>
      <c r="AC69" s="50"/>
      <c r="AD69" s="50"/>
      <c r="AE69" s="197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197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197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197"/>
      <c r="BP69" s="50"/>
      <c r="BQ69" s="50"/>
      <c r="BR69" s="50"/>
      <c r="BS69" s="50"/>
      <c r="BT69" s="50"/>
      <c r="BU69" s="50"/>
      <c r="BV69" s="50"/>
      <c r="BW69" s="50"/>
      <c r="BX69" s="50"/>
      <c r="BY69" s="50"/>
      <c r="BZ69" s="50"/>
      <c r="CA69" s="197"/>
      <c r="CB69" s="50"/>
      <c r="CC69" s="50"/>
      <c r="CD69" s="50"/>
      <c r="CE69" s="50"/>
      <c r="CF69" s="50"/>
      <c r="CG69" s="50"/>
      <c r="CH69" s="50"/>
      <c r="CI69" s="50"/>
      <c r="CJ69" s="50"/>
      <c r="CK69" s="50"/>
      <c r="CL69" s="50"/>
      <c r="CM69" s="197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197"/>
    </row>
    <row r="70" spans="1:103" x14ac:dyDescent="0.3">
      <c r="B70" s="1" t="s">
        <v>428</v>
      </c>
      <c r="C70" s="1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197">
        <v>405</v>
      </c>
      <c r="AA70" s="197">
        <v>405</v>
      </c>
      <c r="AB70" s="50">
        <f>+AB73*AB24</f>
        <v>221.02096770437987</v>
      </c>
      <c r="AC70" s="50">
        <f t="shared" ref="AB70:CM70" si="141">+AC73*AC24</f>
        <v>294.69462360583975</v>
      </c>
      <c r="AD70" s="50">
        <f t="shared" si="141"/>
        <v>270.13673830535316</v>
      </c>
      <c r="AE70" s="197">
        <f t="shared" si="141"/>
        <v>245.57885300486649</v>
      </c>
      <c r="AF70" s="50">
        <f t="shared" si="141"/>
        <v>343.8103942068131</v>
      </c>
      <c r="AG70" s="50">
        <f t="shared" si="141"/>
        <v>294.69462360583975</v>
      </c>
      <c r="AH70" s="50">
        <f t="shared" si="141"/>
        <v>343.8103942068131</v>
      </c>
      <c r="AI70" s="50">
        <f t="shared" si="141"/>
        <v>245.57885300486649</v>
      </c>
      <c r="AJ70" s="50">
        <f t="shared" si="141"/>
        <v>294.69462360583975</v>
      </c>
      <c r="AK70" s="50">
        <f t="shared" si="141"/>
        <v>294.69462360583975</v>
      </c>
      <c r="AL70" s="50">
        <f t="shared" si="141"/>
        <v>392.92616480778639</v>
      </c>
      <c r="AM70" s="50">
        <f t="shared" si="141"/>
        <v>368.36827950729975</v>
      </c>
      <c r="AN70" s="50">
        <f t="shared" si="141"/>
        <v>515.71559131021957</v>
      </c>
      <c r="AO70" s="50">
        <f t="shared" si="141"/>
        <v>589.3892472116795</v>
      </c>
      <c r="AP70" s="50">
        <f t="shared" si="141"/>
        <v>687.6207884136262</v>
      </c>
      <c r="AQ70" s="197">
        <f t="shared" si="141"/>
        <v>491.15770600973298</v>
      </c>
      <c r="AR70" s="50">
        <f t="shared" si="141"/>
        <v>589.3892472116795</v>
      </c>
      <c r="AS70" s="50">
        <f t="shared" si="141"/>
        <v>589.3892472116795</v>
      </c>
      <c r="AT70" s="50">
        <f t="shared" si="141"/>
        <v>687.6207884136262</v>
      </c>
      <c r="AU70" s="50">
        <f t="shared" si="141"/>
        <v>491.15770600973298</v>
      </c>
      <c r="AV70" s="50">
        <f t="shared" si="141"/>
        <v>589.3892472116795</v>
      </c>
      <c r="AW70" s="50">
        <f t="shared" si="141"/>
        <v>589.3892472116795</v>
      </c>
      <c r="AX70" s="50">
        <f t="shared" si="141"/>
        <v>687.6207884136262</v>
      </c>
      <c r="AY70" s="50">
        <f t="shared" si="141"/>
        <v>491.15770600973298</v>
      </c>
      <c r="AZ70" s="50">
        <f t="shared" si="141"/>
        <v>589.3892472116795</v>
      </c>
      <c r="BA70" s="50">
        <f t="shared" si="141"/>
        <v>589.3892472116795</v>
      </c>
      <c r="BB70" s="50">
        <f t="shared" si="141"/>
        <v>687.6207884136262</v>
      </c>
      <c r="BC70" s="197">
        <f t="shared" si="141"/>
        <v>491.15770600973298</v>
      </c>
      <c r="BD70" s="50">
        <f t="shared" si="141"/>
        <v>589.3892472116795</v>
      </c>
      <c r="BE70" s="50">
        <f t="shared" si="141"/>
        <v>589.3892472116795</v>
      </c>
      <c r="BF70" s="50">
        <f t="shared" si="141"/>
        <v>687.6207884136262</v>
      </c>
      <c r="BG70" s="50">
        <f t="shared" si="141"/>
        <v>491.15770600973298</v>
      </c>
      <c r="BH70" s="50">
        <f t="shared" si="141"/>
        <v>589.3892472116795</v>
      </c>
      <c r="BI70" s="50">
        <f t="shared" si="141"/>
        <v>589.3892472116795</v>
      </c>
      <c r="BJ70" s="50">
        <f t="shared" si="141"/>
        <v>736.73655901459949</v>
      </c>
      <c r="BK70" s="50">
        <f t="shared" si="141"/>
        <v>613.94713251216626</v>
      </c>
      <c r="BL70" s="50">
        <f t="shared" si="141"/>
        <v>810.41021491605943</v>
      </c>
      <c r="BM70" s="50">
        <f t="shared" si="141"/>
        <v>884.08387081751937</v>
      </c>
      <c r="BN70" s="50">
        <f t="shared" si="141"/>
        <v>1031.4311826204391</v>
      </c>
      <c r="BO70" s="197">
        <f t="shared" si="141"/>
        <v>736.73655901459949</v>
      </c>
      <c r="BP70" s="50">
        <f t="shared" si="141"/>
        <v>884.08387081751937</v>
      </c>
      <c r="BQ70" s="50">
        <f t="shared" si="141"/>
        <v>884.08387081751937</v>
      </c>
      <c r="BR70" s="50">
        <f t="shared" si="141"/>
        <v>1031.4311826204391</v>
      </c>
      <c r="BS70" s="50">
        <f t="shared" si="141"/>
        <v>736.73655901459949</v>
      </c>
      <c r="BT70" s="50">
        <f t="shared" si="141"/>
        <v>884.08387081751937</v>
      </c>
      <c r="BU70" s="50">
        <f t="shared" si="141"/>
        <v>884.08387081751937</v>
      </c>
      <c r="BV70" s="50">
        <f t="shared" si="141"/>
        <v>1031.4311826204391</v>
      </c>
      <c r="BW70" s="50">
        <f t="shared" si="141"/>
        <v>736.73655901459949</v>
      </c>
      <c r="BX70" s="50">
        <f t="shared" si="141"/>
        <v>884.08387081751937</v>
      </c>
      <c r="BY70" s="50">
        <f t="shared" si="141"/>
        <v>884.08387081751937</v>
      </c>
      <c r="BZ70" s="50">
        <f t="shared" si="141"/>
        <v>1031.4311826204391</v>
      </c>
      <c r="CA70" s="197">
        <f t="shared" si="141"/>
        <v>736.73655901459949</v>
      </c>
      <c r="CB70" s="50">
        <f t="shared" si="141"/>
        <v>884.08387081751937</v>
      </c>
      <c r="CC70" s="50">
        <f t="shared" si="141"/>
        <v>884.08387081751937</v>
      </c>
      <c r="CD70" s="50">
        <f t="shared" si="141"/>
        <v>1031.4311826204391</v>
      </c>
      <c r="CE70" s="50">
        <f t="shared" si="141"/>
        <v>736.73655901459949</v>
      </c>
      <c r="CF70" s="50">
        <f t="shared" si="141"/>
        <v>884.08387081751937</v>
      </c>
      <c r="CG70" s="50">
        <f t="shared" si="141"/>
        <v>884.08387081751937</v>
      </c>
      <c r="CH70" s="50">
        <f t="shared" si="141"/>
        <v>1080.5469532214124</v>
      </c>
      <c r="CI70" s="50">
        <f t="shared" si="141"/>
        <v>859.52598551703261</v>
      </c>
      <c r="CJ70" s="50">
        <f t="shared" si="141"/>
        <v>1105.1048385218992</v>
      </c>
      <c r="CK70" s="50">
        <f t="shared" si="141"/>
        <v>1178.778494423359</v>
      </c>
      <c r="CL70" s="50">
        <f t="shared" si="141"/>
        <v>1375.2415768272524</v>
      </c>
      <c r="CM70" s="197">
        <f t="shared" si="141"/>
        <v>982.31541201946595</v>
      </c>
      <c r="CN70" s="50">
        <f t="shared" ref="CN70:CY70" si="142">+CN73*CN24</f>
        <v>1178.778494423359</v>
      </c>
      <c r="CO70" s="50">
        <f t="shared" si="142"/>
        <v>1178.778494423359</v>
      </c>
      <c r="CP70" s="50">
        <f t="shared" si="142"/>
        <v>1375.2415768272524</v>
      </c>
      <c r="CQ70" s="50">
        <f t="shared" si="142"/>
        <v>982.31541201946595</v>
      </c>
      <c r="CR70" s="50">
        <f t="shared" si="142"/>
        <v>1178.778494423359</v>
      </c>
      <c r="CS70" s="50">
        <f t="shared" si="142"/>
        <v>1178.778494423359</v>
      </c>
      <c r="CT70" s="50">
        <f t="shared" si="142"/>
        <v>1375.2415768272524</v>
      </c>
      <c r="CU70" s="50">
        <f t="shared" si="142"/>
        <v>982.31541201946595</v>
      </c>
      <c r="CV70" s="50">
        <f t="shared" si="142"/>
        <v>1178.778494423359</v>
      </c>
      <c r="CW70" s="50">
        <f t="shared" si="142"/>
        <v>1178.778494423359</v>
      </c>
      <c r="CX70" s="50">
        <f t="shared" si="142"/>
        <v>1375.2415768272524</v>
      </c>
      <c r="CY70" s="197">
        <f t="shared" si="142"/>
        <v>982.31541201946595</v>
      </c>
    </row>
    <row r="71" spans="1:103" s="50" customFormat="1" x14ac:dyDescent="0.3">
      <c r="A71" s="3"/>
      <c r="B71" s="4" t="s">
        <v>429</v>
      </c>
      <c r="C71" s="4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>
        <f>SUM(T70)</f>
        <v>0</v>
      </c>
      <c r="U71" s="48">
        <f t="shared" ref="U71:CF71" si="143">SUM(U70)</f>
        <v>0</v>
      </c>
      <c r="V71" s="48">
        <f t="shared" si="143"/>
        <v>0</v>
      </c>
      <c r="W71" s="48">
        <f t="shared" si="143"/>
        <v>0</v>
      </c>
      <c r="X71" s="48">
        <f t="shared" si="143"/>
        <v>0</v>
      </c>
      <c r="Y71" s="48">
        <f t="shared" si="143"/>
        <v>0</v>
      </c>
      <c r="Z71" s="196">
        <f t="shared" si="143"/>
        <v>405</v>
      </c>
      <c r="AA71" s="196">
        <f t="shared" ref="AA71" si="144">SUM(AA70)</f>
        <v>405</v>
      </c>
      <c r="AB71" s="48">
        <f t="shared" ref="AB71" si="145">SUM(AB70)</f>
        <v>221.02096770437987</v>
      </c>
      <c r="AC71" s="48">
        <f t="shared" si="143"/>
        <v>294.69462360583975</v>
      </c>
      <c r="AD71" s="48">
        <f t="shared" si="143"/>
        <v>270.13673830535316</v>
      </c>
      <c r="AE71" s="196">
        <f t="shared" si="143"/>
        <v>245.57885300486649</v>
      </c>
      <c r="AF71" s="48">
        <f t="shared" si="143"/>
        <v>343.8103942068131</v>
      </c>
      <c r="AG71" s="48">
        <f t="shared" si="143"/>
        <v>294.69462360583975</v>
      </c>
      <c r="AH71" s="48">
        <f t="shared" si="143"/>
        <v>343.8103942068131</v>
      </c>
      <c r="AI71" s="48">
        <f t="shared" si="143"/>
        <v>245.57885300486649</v>
      </c>
      <c r="AJ71" s="48">
        <f t="shared" si="143"/>
        <v>294.69462360583975</v>
      </c>
      <c r="AK71" s="48">
        <f t="shared" si="143"/>
        <v>294.69462360583975</v>
      </c>
      <c r="AL71" s="48">
        <f t="shared" si="143"/>
        <v>392.92616480778639</v>
      </c>
      <c r="AM71" s="48">
        <f t="shared" si="143"/>
        <v>368.36827950729975</v>
      </c>
      <c r="AN71" s="48">
        <f t="shared" si="143"/>
        <v>515.71559131021957</v>
      </c>
      <c r="AO71" s="48">
        <f t="shared" si="143"/>
        <v>589.3892472116795</v>
      </c>
      <c r="AP71" s="48">
        <f t="shared" si="143"/>
        <v>687.6207884136262</v>
      </c>
      <c r="AQ71" s="196">
        <f t="shared" si="143"/>
        <v>491.15770600973298</v>
      </c>
      <c r="AR71" s="48">
        <f t="shared" si="143"/>
        <v>589.3892472116795</v>
      </c>
      <c r="AS71" s="48">
        <f t="shared" si="143"/>
        <v>589.3892472116795</v>
      </c>
      <c r="AT71" s="48">
        <f t="shared" si="143"/>
        <v>687.6207884136262</v>
      </c>
      <c r="AU71" s="48">
        <f t="shared" si="143"/>
        <v>491.15770600973298</v>
      </c>
      <c r="AV71" s="48">
        <f t="shared" si="143"/>
        <v>589.3892472116795</v>
      </c>
      <c r="AW71" s="48">
        <f t="shared" si="143"/>
        <v>589.3892472116795</v>
      </c>
      <c r="AX71" s="48">
        <f t="shared" si="143"/>
        <v>687.6207884136262</v>
      </c>
      <c r="AY71" s="48">
        <f t="shared" si="143"/>
        <v>491.15770600973298</v>
      </c>
      <c r="AZ71" s="48">
        <f t="shared" si="143"/>
        <v>589.3892472116795</v>
      </c>
      <c r="BA71" s="48">
        <f t="shared" si="143"/>
        <v>589.3892472116795</v>
      </c>
      <c r="BB71" s="48">
        <f t="shared" si="143"/>
        <v>687.6207884136262</v>
      </c>
      <c r="BC71" s="196">
        <f t="shared" si="143"/>
        <v>491.15770600973298</v>
      </c>
      <c r="BD71" s="48">
        <f t="shared" si="143"/>
        <v>589.3892472116795</v>
      </c>
      <c r="BE71" s="48">
        <f t="shared" si="143"/>
        <v>589.3892472116795</v>
      </c>
      <c r="BF71" s="48">
        <f t="shared" si="143"/>
        <v>687.6207884136262</v>
      </c>
      <c r="BG71" s="48">
        <f t="shared" si="143"/>
        <v>491.15770600973298</v>
      </c>
      <c r="BH71" s="48">
        <f t="shared" si="143"/>
        <v>589.3892472116795</v>
      </c>
      <c r="BI71" s="48">
        <f t="shared" si="143"/>
        <v>589.3892472116795</v>
      </c>
      <c r="BJ71" s="48">
        <f t="shared" si="143"/>
        <v>736.73655901459949</v>
      </c>
      <c r="BK71" s="48">
        <f t="shared" si="143"/>
        <v>613.94713251216626</v>
      </c>
      <c r="BL71" s="48">
        <f t="shared" si="143"/>
        <v>810.41021491605943</v>
      </c>
      <c r="BM71" s="48">
        <f t="shared" si="143"/>
        <v>884.08387081751937</v>
      </c>
      <c r="BN71" s="48">
        <f t="shared" si="143"/>
        <v>1031.4311826204391</v>
      </c>
      <c r="BO71" s="196">
        <f t="shared" si="143"/>
        <v>736.73655901459949</v>
      </c>
      <c r="BP71" s="48">
        <f t="shared" si="143"/>
        <v>884.08387081751937</v>
      </c>
      <c r="BQ71" s="48">
        <f t="shared" si="143"/>
        <v>884.08387081751937</v>
      </c>
      <c r="BR71" s="48">
        <f t="shared" si="143"/>
        <v>1031.4311826204391</v>
      </c>
      <c r="BS71" s="48">
        <f t="shared" si="143"/>
        <v>736.73655901459949</v>
      </c>
      <c r="BT71" s="48">
        <f t="shared" si="143"/>
        <v>884.08387081751937</v>
      </c>
      <c r="BU71" s="48">
        <f t="shared" si="143"/>
        <v>884.08387081751937</v>
      </c>
      <c r="BV71" s="48">
        <f t="shared" si="143"/>
        <v>1031.4311826204391</v>
      </c>
      <c r="BW71" s="48">
        <f t="shared" si="143"/>
        <v>736.73655901459949</v>
      </c>
      <c r="BX71" s="48">
        <f t="shared" si="143"/>
        <v>884.08387081751937</v>
      </c>
      <c r="BY71" s="48">
        <f t="shared" si="143"/>
        <v>884.08387081751937</v>
      </c>
      <c r="BZ71" s="48">
        <f t="shared" si="143"/>
        <v>1031.4311826204391</v>
      </c>
      <c r="CA71" s="196">
        <f t="shared" si="143"/>
        <v>736.73655901459949</v>
      </c>
      <c r="CB71" s="48">
        <f t="shared" si="143"/>
        <v>884.08387081751937</v>
      </c>
      <c r="CC71" s="48">
        <f t="shared" si="143"/>
        <v>884.08387081751937</v>
      </c>
      <c r="CD71" s="48">
        <f t="shared" si="143"/>
        <v>1031.4311826204391</v>
      </c>
      <c r="CE71" s="48">
        <f t="shared" si="143"/>
        <v>736.73655901459949</v>
      </c>
      <c r="CF71" s="48">
        <f t="shared" si="143"/>
        <v>884.08387081751937</v>
      </c>
      <c r="CG71" s="48">
        <f t="shared" ref="CG71:CY71" si="146">SUM(CG70)</f>
        <v>884.08387081751937</v>
      </c>
      <c r="CH71" s="48">
        <f t="shared" si="146"/>
        <v>1080.5469532214124</v>
      </c>
      <c r="CI71" s="48">
        <f t="shared" si="146"/>
        <v>859.52598551703261</v>
      </c>
      <c r="CJ71" s="48">
        <f t="shared" si="146"/>
        <v>1105.1048385218992</v>
      </c>
      <c r="CK71" s="48">
        <f t="shared" si="146"/>
        <v>1178.778494423359</v>
      </c>
      <c r="CL71" s="48">
        <f t="shared" si="146"/>
        <v>1375.2415768272524</v>
      </c>
      <c r="CM71" s="196">
        <f t="shared" si="146"/>
        <v>982.31541201946595</v>
      </c>
      <c r="CN71" s="48">
        <f t="shared" si="146"/>
        <v>1178.778494423359</v>
      </c>
      <c r="CO71" s="48">
        <f t="shared" si="146"/>
        <v>1178.778494423359</v>
      </c>
      <c r="CP71" s="48">
        <f t="shared" si="146"/>
        <v>1375.2415768272524</v>
      </c>
      <c r="CQ71" s="48">
        <f t="shared" si="146"/>
        <v>982.31541201946595</v>
      </c>
      <c r="CR71" s="48">
        <f t="shared" si="146"/>
        <v>1178.778494423359</v>
      </c>
      <c r="CS71" s="48">
        <f t="shared" si="146"/>
        <v>1178.778494423359</v>
      </c>
      <c r="CT71" s="48">
        <f t="shared" si="146"/>
        <v>1375.2415768272524</v>
      </c>
      <c r="CU71" s="48">
        <f t="shared" si="146"/>
        <v>982.31541201946595</v>
      </c>
      <c r="CV71" s="48">
        <f t="shared" si="146"/>
        <v>1178.778494423359</v>
      </c>
      <c r="CW71" s="48">
        <f t="shared" si="146"/>
        <v>1178.778494423359</v>
      </c>
      <c r="CX71" s="48">
        <f t="shared" si="146"/>
        <v>1375.2415768272524</v>
      </c>
      <c r="CY71" s="196">
        <f t="shared" si="146"/>
        <v>982.31541201946595</v>
      </c>
    </row>
    <row r="72" spans="1:103" s="50" customFormat="1" x14ac:dyDescent="0.3">
      <c r="A72" s="3"/>
      <c r="B72" s="4" t="s">
        <v>3</v>
      </c>
      <c r="C72" s="4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>
        <f t="shared" ref="N72:S72" si="147">N24</f>
        <v>0</v>
      </c>
      <c r="O72" s="48">
        <f t="shared" si="147"/>
        <v>0</v>
      </c>
      <c r="P72" s="48">
        <f t="shared" si="147"/>
        <v>0</v>
      </c>
      <c r="Q72" s="48">
        <f t="shared" si="147"/>
        <v>0</v>
      </c>
      <c r="R72" s="48">
        <f t="shared" si="147"/>
        <v>0</v>
      </c>
      <c r="S72" s="48">
        <f t="shared" si="147"/>
        <v>0</v>
      </c>
      <c r="T72" s="48">
        <f>T24-T71</f>
        <v>0</v>
      </c>
      <c r="U72" s="48">
        <f t="shared" ref="U72:CF72" si="148">U24-U71</f>
        <v>0</v>
      </c>
      <c r="V72" s="48">
        <f t="shared" si="148"/>
        <v>0</v>
      </c>
      <c r="W72" s="48">
        <f t="shared" si="148"/>
        <v>391.25</v>
      </c>
      <c r="X72" s="48">
        <f t="shared" si="148"/>
        <v>521</v>
      </c>
      <c r="Y72" s="48">
        <f t="shared" si="148"/>
        <v>2417</v>
      </c>
      <c r="Z72" s="196">
        <f t="shared" si="148"/>
        <v>6466.5199999999995</v>
      </c>
      <c r="AA72" s="196">
        <f t="shared" ref="AA72" si="149">AA24-AA71</f>
        <v>6466.5199999999995</v>
      </c>
      <c r="AB72" s="48">
        <f t="shared" ref="AB72" si="150">AB24-AB71</f>
        <v>3528.9790322956205</v>
      </c>
      <c r="AC72" s="48">
        <f t="shared" si="148"/>
        <v>4705.3053763941607</v>
      </c>
      <c r="AD72" s="48">
        <f t="shared" si="148"/>
        <v>4313.1965950279809</v>
      </c>
      <c r="AE72" s="196">
        <f t="shared" si="148"/>
        <v>3921.0878136618003</v>
      </c>
      <c r="AF72" s="48">
        <f t="shared" si="148"/>
        <v>5489.5229391265211</v>
      </c>
      <c r="AG72" s="48">
        <f t="shared" si="148"/>
        <v>4705.3053763941607</v>
      </c>
      <c r="AH72" s="48">
        <f t="shared" si="148"/>
        <v>5489.5229391265211</v>
      </c>
      <c r="AI72" s="48">
        <f t="shared" si="148"/>
        <v>3921.0878136618003</v>
      </c>
      <c r="AJ72" s="48">
        <f t="shared" si="148"/>
        <v>4705.3053763941607</v>
      </c>
      <c r="AK72" s="48">
        <f t="shared" si="148"/>
        <v>4705.3053763941607</v>
      </c>
      <c r="AL72" s="48">
        <f t="shared" si="148"/>
        <v>6273.7405018588806</v>
      </c>
      <c r="AM72" s="48">
        <f t="shared" si="148"/>
        <v>5881.6317204927</v>
      </c>
      <c r="AN72" s="48">
        <f t="shared" si="148"/>
        <v>8234.2844086897803</v>
      </c>
      <c r="AO72" s="48">
        <f t="shared" si="148"/>
        <v>9410.6107527883214</v>
      </c>
      <c r="AP72" s="48">
        <f t="shared" si="148"/>
        <v>10979.045878253042</v>
      </c>
      <c r="AQ72" s="196">
        <f t="shared" si="148"/>
        <v>7842.1756273236006</v>
      </c>
      <c r="AR72" s="48">
        <f t="shared" si="148"/>
        <v>9410.6107527883214</v>
      </c>
      <c r="AS72" s="48">
        <f t="shared" si="148"/>
        <v>9410.6107527883214</v>
      </c>
      <c r="AT72" s="48">
        <f t="shared" si="148"/>
        <v>10979.045878253042</v>
      </c>
      <c r="AU72" s="48">
        <f t="shared" si="148"/>
        <v>7842.1756273236006</v>
      </c>
      <c r="AV72" s="48">
        <f t="shared" si="148"/>
        <v>9410.6107527883214</v>
      </c>
      <c r="AW72" s="48">
        <f t="shared" si="148"/>
        <v>9410.6107527883214</v>
      </c>
      <c r="AX72" s="48">
        <f t="shared" si="148"/>
        <v>10979.045878253042</v>
      </c>
      <c r="AY72" s="48">
        <f t="shared" si="148"/>
        <v>7842.1756273236006</v>
      </c>
      <c r="AZ72" s="48">
        <f t="shared" si="148"/>
        <v>9410.6107527883214</v>
      </c>
      <c r="BA72" s="48">
        <f t="shared" si="148"/>
        <v>9410.6107527883214</v>
      </c>
      <c r="BB72" s="48">
        <f t="shared" si="148"/>
        <v>10979.045878253042</v>
      </c>
      <c r="BC72" s="196">
        <f t="shared" si="148"/>
        <v>7842.1756273236006</v>
      </c>
      <c r="BD72" s="48">
        <f t="shared" si="148"/>
        <v>9410.6107527883214</v>
      </c>
      <c r="BE72" s="48">
        <f t="shared" si="148"/>
        <v>9410.6107527883214</v>
      </c>
      <c r="BF72" s="48">
        <f t="shared" si="148"/>
        <v>10979.045878253042</v>
      </c>
      <c r="BG72" s="48">
        <f t="shared" si="148"/>
        <v>7842.1756273236006</v>
      </c>
      <c r="BH72" s="48">
        <f t="shared" si="148"/>
        <v>9410.6107527883214</v>
      </c>
      <c r="BI72" s="48">
        <f t="shared" si="148"/>
        <v>9410.6107527883214</v>
      </c>
      <c r="BJ72" s="48">
        <f t="shared" si="148"/>
        <v>11763.2634409854</v>
      </c>
      <c r="BK72" s="48">
        <f t="shared" si="148"/>
        <v>9802.7195341545012</v>
      </c>
      <c r="BL72" s="48">
        <f t="shared" si="148"/>
        <v>12939.589785083941</v>
      </c>
      <c r="BM72" s="48">
        <f t="shared" si="148"/>
        <v>14115.91612918248</v>
      </c>
      <c r="BN72" s="48">
        <f t="shared" si="148"/>
        <v>16468.568817379561</v>
      </c>
      <c r="BO72" s="196">
        <f t="shared" si="148"/>
        <v>11763.2634409854</v>
      </c>
      <c r="BP72" s="48">
        <f t="shared" si="148"/>
        <v>14115.91612918248</v>
      </c>
      <c r="BQ72" s="48">
        <f t="shared" si="148"/>
        <v>14115.91612918248</v>
      </c>
      <c r="BR72" s="48">
        <f t="shared" si="148"/>
        <v>16468.568817379561</v>
      </c>
      <c r="BS72" s="48">
        <f t="shared" si="148"/>
        <v>11763.2634409854</v>
      </c>
      <c r="BT72" s="48">
        <f t="shared" si="148"/>
        <v>14115.91612918248</v>
      </c>
      <c r="BU72" s="48">
        <f t="shared" si="148"/>
        <v>14115.91612918248</v>
      </c>
      <c r="BV72" s="48">
        <f t="shared" si="148"/>
        <v>16468.568817379561</v>
      </c>
      <c r="BW72" s="48">
        <f t="shared" si="148"/>
        <v>11763.2634409854</v>
      </c>
      <c r="BX72" s="48">
        <f t="shared" si="148"/>
        <v>14115.91612918248</v>
      </c>
      <c r="BY72" s="48">
        <f t="shared" si="148"/>
        <v>14115.91612918248</v>
      </c>
      <c r="BZ72" s="48">
        <f t="shared" si="148"/>
        <v>16468.568817379561</v>
      </c>
      <c r="CA72" s="196">
        <f t="shared" si="148"/>
        <v>11763.2634409854</v>
      </c>
      <c r="CB72" s="48">
        <f t="shared" si="148"/>
        <v>14115.91612918248</v>
      </c>
      <c r="CC72" s="48">
        <f t="shared" si="148"/>
        <v>14115.91612918248</v>
      </c>
      <c r="CD72" s="48">
        <f t="shared" si="148"/>
        <v>16468.568817379561</v>
      </c>
      <c r="CE72" s="48">
        <f t="shared" si="148"/>
        <v>11763.2634409854</v>
      </c>
      <c r="CF72" s="48">
        <f t="shared" si="148"/>
        <v>14115.91612918248</v>
      </c>
      <c r="CG72" s="48">
        <f t="shared" ref="CG72:CY72" si="151">CG24-CG71</f>
        <v>14115.91612918248</v>
      </c>
      <c r="CH72" s="48">
        <f t="shared" si="151"/>
        <v>17252.78638011192</v>
      </c>
      <c r="CI72" s="48">
        <f t="shared" si="151"/>
        <v>13723.807347816299</v>
      </c>
      <c r="CJ72" s="48">
        <f t="shared" si="151"/>
        <v>17644.8951614781</v>
      </c>
      <c r="CK72" s="48">
        <f t="shared" si="151"/>
        <v>18821.221505576643</v>
      </c>
      <c r="CL72" s="48">
        <f t="shared" si="151"/>
        <v>21958.091756506084</v>
      </c>
      <c r="CM72" s="196">
        <f t="shared" si="151"/>
        <v>15684.351254647201</v>
      </c>
      <c r="CN72" s="48">
        <f t="shared" si="151"/>
        <v>18821.221505576643</v>
      </c>
      <c r="CO72" s="48">
        <f t="shared" si="151"/>
        <v>18821.221505576643</v>
      </c>
      <c r="CP72" s="48">
        <f t="shared" si="151"/>
        <v>21958.091756506084</v>
      </c>
      <c r="CQ72" s="48">
        <f t="shared" si="151"/>
        <v>15684.351254647201</v>
      </c>
      <c r="CR72" s="48">
        <f t="shared" si="151"/>
        <v>18821.221505576643</v>
      </c>
      <c r="CS72" s="48">
        <f t="shared" si="151"/>
        <v>18821.221505576643</v>
      </c>
      <c r="CT72" s="48">
        <f t="shared" si="151"/>
        <v>21958.091756506084</v>
      </c>
      <c r="CU72" s="48">
        <f t="shared" si="151"/>
        <v>15684.351254647201</v>
      </c>
      <c r="CV72" s="48">
        <f t="shared" si="151"/>
        <v>18821.221505576643</v>
      </c>
      <c r="CW72" s="48">
        <f t="shared" si="151"/>
        <v>18821.221505576643</v>
      </c>
      <c r="CX72" s="48">
        <f t="shared" si="151"/>
        <v>21958.091756506084</v>
      </c>
      <c r="CY72" s="196">
        <f t="shared" si="151"/>
        <v>15684.351254647201</v>
      </c>
    </row>
    <row r="73" spans="1:103" ht="15" thickBot="1" x14ac:dyDescent="0.35">
      <c r="A73" s="136"/>
      <c r="B73" s="136"/>
      <c r="C73" s="137" t="s">
        <v>430</v>
      </c>
      <c r="D73" s="138"/>
      <c r="E73" s="138"/>
      <c r="F73" s="138"/>
      <c r="G73" s="138"/>
      <c r="H73" s="138"/>
      <c r="I73" s="138"/>
      <c r="J73" s="138"/>
      <c r="K73" s="138"/>
      <c r="L73" s="138"/>
      <c r="M73" s="138"/>
      <c r="N73" s="138"/>
      <c r="O73" s="138"/>
      <c r="P73" s="138"/>
      <c r="Q73" s="138"/>
      <c r="R73" s="138"/>
      <c r="S73" s="138"/>
      <c r="T73" s="463" t="e">
        <f>+T71/T24</f>
        <v>#DIV/0!</v>
      </c>
      <c r="U73" s="463" t="e">
        <f t="shared" ref="U73:Z73" si="152">+U71/U24</f>
        <v>#DIV/0!</v>
      </c>
      <c r="V73" s="463" t="e">
        <f t="shared" si="152"/>
        <v>#DIV/0!</v>
      </c>
      <c r="W73" s="468">
        <f t="shared" si="152"/>
        <v>0</v>
      </c>
      <c r="X73" s="468">
        <f t="shared" si="152"/>
        <v>0</v>
      </c>
      <c r="Y73" s="468">
        <f t="shared" si="152"/>
        <v>0</v>
      </c>
      <c r="Z73" s="486">
        <f t="shared" si="152"/>
        <v>5.8938924721167955E-2</v>
      </c>
      <c r="AA73" s="486">
        <f t="shared" ref="AA73" si="153">+AA71/AA24</f>
        <v>5.8938924721167955E-2</v>
      </c>
      <c r="AB73" s="138">
        <f>+AA73</f>
        <v>5.8938924721167955E-2</v>
      </c>
      <c r="AC73" s="138">
        <f t="shared" ref="AC73:CN73" si="154">+AB73</f>
        <v>5.8938924721167955E-2</v>
      </c>
      <c r="AD73" s="138">
        <f t="shared" si="154"/>
        <v>5.8938924721167955E-2</v>
      </c>
      <c r="AE73" s="198">
        <f t="shared" si="154"/>
        <v>5.8938924721167955E-2</v>
      </c>
      <c r="AF73" s="138">
        <f t="shared" si="154"/>
        <v>5.8938924721167955E-2</v>
      </c>
      <c r="AG73" s="138">
        <f t="shared" si="154"/>
        <v>5.8938924721167955E-2</v>
      </c>
      <c r="AH73" s="138">
        <f t="shared" si="154"/>
        <v>5.8938924721167955E-2</v>
      </c>
      <c r="AI73" s="138">
        <f t="shared" si="154"/>
        <v>5.8938924721167955E-2</v>
      </c>
      <c r="AJ73" s="138">
        <f t="shared" si="154"/>
        <v>5.8938924721167955E-2</v>
      </c>
      <c r="AK73" s="138">
        <f t="shared" si="154"/>
        <v>5.8938924721167955E-2</v>
      </c>
      <c r="AL73" s="138">
        <f t="shared" si="154"/>
        <v>5.8938924721167955E-2</v>
      </c>
      <c r="AM73" s="138">
        <f t="shared" si="154"/>
        <v>5.8938924721167955E-2</v>
      </c>
      <c r="AN73" s="138">
        <f t="shared" si="154"/>
        <v>5.8938924721167955E-2</v>
      </c>
      <c r="AO73" s="138">
        <f t="shared" si="154"/>
        <v>5.8938924721167955E-2</v>
      </c>
      <c r="AP73" s="138">
        <f t="shared" si="154"/>
        <v>5.8938924721167955E-2</v>
      </c>
      <c r="AQ73" s="198">
        <f t="shared" si="154"/>
        <v>5.8938924721167955E-2</v>
      </c>
      <c r="AR73" s="138">
        <f t="shared" si="154"/>
        <v>5.8938924721167955E-2</v>
      </c>
      <c r="AS73" s="138">
        <f t="shared" si="154"/>
        <v>5.8938924721167955E-2</v>
      </c>
      <c r="AT73" s="138">
        <f t="shared" si="154"/>
        <v>5.8938924721167955E-2</v>
      </c>
      <c r="AU73" s="138">
        <f t="shared" si="154"/>
        <v>5.8938924721167955E-2</v>
      </c>
      <c r="AV73" s="138">
        <f t="shared" si="154"/>
        <v>5.8938924721167955E-2</v>
      </c>
      <c r="AW73" s="138">
        <f t="shared" si="154"/>
        <v>5.8938924721167955E-2</v>
      </c>
      <c r="AX73" s="138">
        <f t="shared" si="154"/>
        <v>5.8938924721167955E-2</v>
      </c>
      <c r="AY73" s="138">
        <f t="shared" si="154"/>
        <v>5.8938924721167955E-2</v>
      </c>
      <c r="AZ73" s="138">
        <f t="shared" si="154"/>
        <v>5.8938924721167955E-2</v>
      </c>
      <c r="BA73" s="138">
        <f t="shared" si="154"/>
        <v>5.8938924721167955E-2</v>
      </c>
      <c r="BB73" s="138">
        <f t="shared" si="154"/>
        <v>5.8938924721167955E-2</v>
      </c>
      <c r="BC73" s="198">
        <f t="shared" si="154"/>
        <v>5.8938924721167955E-2</v>
      </c>
      <c r="BD73" s="138">
        <f t="shared" si="154"/>
        <v>5.8938924721167955E-2</v>
      </c>
      <c r="BE73" s="138">
        <f t="shared" si="154"/>
        <v>5.8938924721167955E-2</v>
      </c>
      <c r="BF73" s="138">
        <f t="shared" si="154"/>
        <v>5.8938924721167955E-2</v>
      </c>
      <c r="BG73" s="138">
        <f t="shared" si="154"/>
        <v>5.8938924721167955E-2</v>
      </c>
      <c r="BH73" s="138">
        <f t="shared" si="154"/>
        <v>5.8938924721167955E-2</v>
      </c>
      <c r="BI73" s="138">
        <f t="shared" si="154"/>
        <v>5.8938924721167955E-2</v>
      </c>
      <c r="BJ73" s="138">
        <f t="shared" si="154"/>
        <v>5.8938924721167955E-2</v>
      </c>
      <c r="BK73" s="138">
        <f t="shared" si="154"/>
        <v>5.8938924721167955E-2</v>
      </c>
      <c r="BL73" s="138">
        <f t="shared" si="154"/>
        <v>5.8938924721167955E-2</v>
      </c>
      <c r="BM73" s="138">
        <f t="shared" si="154"/>
        <v>5.8938924721167955E-2</v>
      </c>
      <c r="BN73" s="138">
        <f t="shared" si="154"/>
        <v>5.8938924721167955E-2</v>
      </c>
      <c r="BO73" s="198">
        <f t="shared" si="154"/>
        <v>5.8938924721167955E-2</v>
      </c>
      <c r="BP73" s="138">
        <f t="shared" si="154"/>
        <v>5.8938924721167955E-2</v>
      </c>
      <c r="BQ73" s="138">
        <f t="shared" si="154"/>
        <v>5.8938924721167955E-2</v>
      </c>
      <c r="BR73" s="138">
        <f t="shared" si="154"/>
        <v>5.8938924721167955E-2</v>
      </c>
      <c r="BS73" s="138">
        <f t="shared" si="154"/>
        <v>5.8938924721167955E-2</v>
      </c>
      <c r="BT73" s="138">
        <f t="shared" si="154"/>
        <v>5.8938924721167955E-2</v>
      </c>
      <c r="BU73" s="138">
        <f t="shared" si="154"/>
        <v>5.8938924721167955E-2</v>
      </c>
      <c r="BV73" s="138">
        <f t="shared" si="154"/>
        <v>5.8938924721167955E-2</v>
      </c>
      <c r="BW73" s="138">
        <f t="shared" si="154"/>
        <v>5.8938924721167955E-2</v>
      </c>
      <c r="BX73" s="138">
        <f t="shared" si="154"/>
        <v>5.8938924721167955E-2</v>
      </c>
      <c r="BY73" s="138">
        <f t="shared" si="154"/>
        <v>5.8938924721167955E-2</v>
      </c>
      <c r="BZ73" s="138">
        <f t="shared" si="154"/>
        <v>5.8938924721167955E-2</v>
      </c>
      <c r="CA73" s="198">
        <f t="shared" si="154"/>
        <v>5.8938924721167955E-2</v>
      </c>
      <c r="CB73" s="138">
        <f t="shared" si="154"/>
        <v>5.8938924721167955E-2</v>
      </c>
      <c r="CC73" s="138">
        <f t="shared" si="154"/>
        <v>5.8938924721167955E-2</v>
      </c>
      <c r="CD73" s="138">
        <f t="shared" si="154"/>
        <v>5.8938924721167955E-2</v>
      </c>
      <c r="CE73" s="138">
        <f t="shared" si="154"/>
        <v>5.8938924721167955E-2</v>
      </c>
      <c r="CF73" s="138">
        <f t="shared" si="154"/>
        <v>5.8938924721167955E-2</v>
      </c>
      <c r="CG73" s="138">
        <f t="shared" si="154"/>
        <v>5.8938924721167955E-2</v>
      </c>
      <c r="CH73" s="138">
        <f t="shared" si="154"/>
        <v>5.8938924721167955E-2</v>
      </c>
      <c r="CI73" s="138">
        <f t="shared" si="154"/>
        <v>5.8938924721167955E-2</v>
      </c>
      <c r="CJ73" s="138">
        <f t="shared" si="154"/>
        <v>5.8938924721167955E-2</v>
      </c>
      <c r="CK73" s="138">
        <f t="shared" si="154"/>
        <v>5.8938924721167955E-2</v>
      </c>
      <c r="CL73" s="138">
        <f t="shared" si="154"/>
        <v>5.8938924721167955E-2</v>
      </c>
      <c r="CM73" s="198">
        <f t="shared" si="154"/>
        <v>5.8938924721167955E-2</v>
      </c>
      <c r="CN73" s="138">
        <f t="shared" si="154"/>
        <v>5.8938924721167955E-2</v>
      </c>
      <c r="CO73" s="138">
        <f t="shared" ref="CO73:CY73" si="155">+CN73</f>
        <v>5.8938924721167955E-2</v>
      </c>
      <c r="CP73" s="138">
        <f t="shared" si="155"/>
        <v>5.8938924721167955E-2</v>
      </c>
      <c r="CQ73" s="138">
        <f t="shared" si="155"/>
        <v>5.8938924721167955E-2</v>
      </c>
      <c r="CR73" s="138">
        <f t="shared" si="155"/>
        <v>5.8938924721167955E-2</v>
      </c>
      <c r="CS73" s="138">
        <f t="shared" si="155"/>
        <v>5.8938924721167955E-2</v>
      </c>
      <c r="CT73" s="138">
        <f t="shared" si="155"/>
        <v>5.8938924721167955E-2</v>
      </c>
      <c r="CU73" s="138">
        <f t="shared" si="155"/>
        <v>5.8938924721167955E-2</v>
      </c>
      <c r="CV73" s="138">
        <f t="shared" si="155"/>
        <v>5.8938924721167955E-2</v>
      </c>
      <c r="CW73" s="138">
        <f t="shared" si="155"/>
        <v>5.8938924721167955E-2</v>
      </c>
      <c r="CX73" s="138">
        <f t="shared" si="155"/>
        <v>5.8938924721167955E-2</v>
      </c>
      <c r="CY73" s="198">
        <f t="shared" si="155"/>
        <v>5.8938924721167955E-2</v>
      </c>
    </row>
    <row r="74" spans="1:103" s="50" customFormat="1" x14ac:dyDescent="0.3">
      <c r="A74"/>
      <c r="B74" s="1" t="s">
        <v>4</v>
      </c>
      <c r="C74" s="1"/>
      <c r="D74" s="2"/>
      <c r="E74" s="2"/>
      <c r="F7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485"/>
      <c r="AA74" s="485"/>
      <c r="AB74"/>
      <c r="AC74"/>
      <c r="AD74"/>
      <c r="AE74" s="194"/>
      <c r="AF74"/>
      <c r="AG74"/>
      <c r="AH74"/>
      <c r="AI74"/>
      <c r="AJ74"/>
      <c r="AK74"/>
      <c r="AL74"/>
      <c r="AM74"/>
      <c r="AN74"/>
      <c r="AO74"/>
      <c r="AP74"/>
      <c r="AQ74" s="194"/>
      <c r="AR74"/>
      <c r="AS74"/>
      <c r="AT74"/>
      <c r="AU74"/>
      <c r="AV74"/>
      <c r="AW74"/>
      <c r="AX74"/>
      <c r="AY74"/>
      <c r="AZ74"/>
      <c r="BA74"/>
      <c r="BB74"/>
      <c r="BC74" s="194"/>
      <c r="BD74"/>
      <c r="BE74"/>
      <c r="BF74"/>
      <c r="BG74"/>
      <c r="BH74"/>
      <c r="BI74"/>
      <c r="BJ74"/>
      <c r="BK74"/>
      <c r="BL74"/>
      <c r="BM74"/>
      <c r="BN74"/>
      <c r="BO74" s="194"/>
      <c r="BP74"/>
      <c r="BQ74"/>
      <c r="BR74"/>
      <c r="BS74"/>
      <c r="BT74"/>
      <c r="BU74"/>
      <c r="BV74"/>
      <c r="BW74"/>
      <c r="BX74"/>
      <c r="BY74"/>
      <c r="BZ74"/>
      <c r="CA74" s="194"/>
      <c r="CB74"/>
      <c r="CC74"/>
      <c r="CD74"/>
      <c r="CE74"/>
      <c r="CF74"/>
      <c r="CG74"/>
      <c r="CH74"/>
      <c r="CI74"/>
      <c r="CJ74"/>
      <c r="CK74"/>
      <c r="CL74"/>
      <c r="CM74" s="194"/>
      <c r="CN74"/>
      <c r="CO74"/>
      <c r="CP74"/>
      <c r="CQ74"/>
      <c r="CR74"/>
      <c r="CS74"/>
      <c r="CT74"/>
      <c r="CU74"/>
      <c r="CV74"/>
      <c r="CW74"/>
      <c r="CX74"/>
      <c r="CY74" s="194"/>
    </row>
    <row r="75" spans="1:103" s="50" customFormat="1" x14ac:dyDescent="0.3">
      <c r="A75"/>
      <c r="B75" s="1" t="s">
        <v>4</v>
      </c>
      <c r="C75" s="1"/>
      <c r="D75" s="2"/>
      <c r="E75" s="2"/>
      <c r="F75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485"/>
      <c r="AA75" s="485"/>
      <c r="AB75"/>
      <c r="AC75"/>
      <c r="AD75"/>
      <c r="AE75" s="194"/>
      <c r="AF75"/>
      <c r="AG75"/>
      <c r="AH75"/>
      <c r="AI75"/>
      <c r="AJ75"/>
      <c r="AK75"/>
      <c r="AL75"/>
      <c r="AM75"/>
      <c r="AN75"/>
      <c r="AO75"/>
      <c r="AP75"/>
      <c r="AQ75" s="194"/>
      <c r="AR75"/>
      <c r="AS75"/>
      <c r="AT75"/>
      <c r="AU75"/>
      <c r="AV75"/>
      <c r="AW75"/>
      <c r="AX75"/>
      <c r="AY75"/>
      <c r="AZ75"/>
      <c r="BA75"/>
      <c r="BB75"/>
      <c r="BC75" s="194"/>
      <c r="BD75"/>
      <c r="BE75"/>
      <c r="BF75"/>
      <c r="BG75"/>
      <c r="BH75"/>
      <c r="BI75"/>
      <c r="BJ75"/>
      <c r="BK75"/>
      <c r="BL75"/>
      <c r="BM75"/>
      <c r="BN75"/>
      <c r="BO75" s="194"/>
      <c r="BP75"/>
      <c r="BQ75"/>
      <c r="BR75"/>
      <c r="BS75"/>
      <c r="BT75"/>
      <c r="BU75"/>
      <c r="BV75"/>
      <c r="BW75"/>
      <c r="BX75"/>
      <c r="BY75"/>
      <c r="BZ75"/>
      <c r="CA75" s="194"/>
      <c r="CB75"/>
      <c r="CC75"/>
      <c r="CD75"/>
      <c r="CE75"/>
      <c r="CF75"/>
      <c r="CG75"/>
      <c r="CH75"/>
      <c r="CI75"/>
      <c r="CJ75"/>
      <c r="CK75"/>
      <c r="CL75"/>
      <c r="CM75" s="194"/>
      <c r="CN75"/>
      <c r="CO75"/>
      <c r="CP75"/>
      <c r="CQ75"/>
      <c r="CR75"/>
      <c r="CS75"/>
      <c r="CT75"/>
      <c r="CU75"/>
      <c r="CV75"/>
      <c r="CW75"/>
      <c r="CX75"/>
      <c r="CY75" s="194"/>
    </row>
    <row r="76" spans="1:103" x14ac:dyDescent="0.3">
      <c r="B76" s="1" t="s">
        <v>432</v>
      </c>
      <c r="C76" s="1"/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>
        <v>0</v>
      </c>
      <c r="Y76" s="110">
        <v>0</v>
      </c>
      <c r="Z76" s="195">
        <v>74.86</v>
      </c>
      <c r="AA76" s="195">
        <v>74.86</v>
      </c>
      <c r="AB76" s="596">
        <f>+AVERAGE(Y76:AA76)</f>
        <v>49.906666666666666</v>
      </c>
      <c r="AC76" s="110">
        <f t="shared" ref="AC76" si="156">+AB76</f>
        <v>49.906666666666666</v>
      </c>
      <c r="AD76" s="110">
        <f t="shared" ref="AD76" si="157">+AC76</f>
        <v>49.906666666666666</v>
      </c>
      <c r="AE76" s="195">
        <f t="shared" ref="AE76" si="158">+AD76</f>
        <v>49.906666666666666</v>
      </c>
      <c r="AF76" s="110">
        <f>+IF(AF$1&lt;&gt;AE$1, AE76*1.1, AE76)</f>
        <v>54.897333333333336</v>
      </c>
      <c r="AG76" s="110">
        <f t="shared" ref="AG76:CR77" si="159">+IF(AG$1&lt;&gt;AF$1, AF76*1.1, AF76)</f>
        <v>54.897333333333336</v>
      </c>
      <c r="AH76" s="110">
        <f t="shared" si="159"/>
        <v>54.897333333333336</v>
      </c>
      <c r="AI76" s="110">
        <f t="shared" si="159"/>
        <v>54.897333333333336</v>
      </c>
      <c r="AJ76" s="110">
        <f t="shared" si="159"/>
        <v>54.897333333333336</v>
      </c>
      <c r="AK76" s="110">
        <f t="shared" si="159"/>
        <v>54.897333333333336</v>
      </c>
      <c r="AL76" s="110">
        <f t="shared" si="159"/>
        <v>54.897333333333336</v>
      </c>
      <c r="AM76" s="110">
        <f t="shared" si="159"/>
        <v>54.897333333333336</v>
      </c>
      <c r="AN76" s="110">
        <f t="shared" si="159"/>
        <v>54.897333333333336</v>
      </c>
      <c r="AO76" s="110">
        <f t="shared" si="159"/>
        <v>54.897333333333336</v>
      </c>
      <c r="AP76" s="110">
        <f t="shared" si="159"/>
        <v>54.897333333333336</v>
      </c>
      <c r="AQ76" s="195">
        <f t="shared" si="159"/>
        <v>54.897333333333336</v>
      </c>
      <c r="AR76" s="110">
        <f t="shared" si="159"/>
        <v>60.387066666666676</v>
      </c>
      <c r="AS76" s="110">
        <f t="shared" si="159"/>
        <v>60.387066666666676</v>
      </c>
      <c r="AT76" s="110">
        <f t="shared" si="159"/>
        <v>60.387066666666676</v>
      </c>
      <c r="AU76" s="110">
        <f t="shared" si="159"/>
        <v>60.387066666666676</v>
      </c>
      <c r="AV76" s="110">
        <f t="shared" si="159"/>
        <v>60.387066666666676</v>
      </c>
      <c r="AW76" s="110">
        <f t="shared" si="159"/>
        <v>60.387066666666676</v>
      </c>
      <c r="AX76" s="110">
        <f t="shared" si="159"/>
        <v>60.387066666666676</v>
      </c>
      <c r="AY76" s="110">
        <f t="shared" si="159"/>
        <v>60.387066666666676</v>
      </c>
      <c r="AZ76" s="110">
        <f t="shared" si="159"/>
        <v>60.387066666666676</v>
      </c>
      <c r="BA76" s="110">
        <f t="shared" si="159"/>
        <v>60.387066666666676</v>
      </c>
      <c r="BB76" s="110">
        <f t="shared" si="159"/>
        <v>60.387066666666676</v>
      </c>
      <c r="BC76" s="195">
        <f t="shared" si="159"/>
        <v>60.387066666666676</v>
      </c>
      <c r="BD76" s="110">
        <f t="shared" si="159"/>
        <v>66.425773333333353</v>
      </c>
      <c r="BE76" s="110">
        <f t="shared" si="159"/>
        <v>66.425773333333353</v>
      </c>
      <c r="BF76" s="110">
        <f t="shared" si="159"/>
        <v>66.425773333333353</v>
      </c>
      <c r="BG76" s="110">
        <f t="shared" si="159"/>
        <v>66.425773333333353</v>
      </c>
      <c r="BH76" s="110">
        <f t="shared" si="159"/>
        <v>66.425773333333353</v>
      </c>
      <c r="BI76" s="110">
        <f t="shared" si="159"/>
        <v>66.425773333333353</v>
      </c>
      <c r="BJ76" s="110">
        <f t="shared" si="159"/>
        <v>66.425773333333353</v>
      </c>
      <c r="BK76" s="110">
        <f t="shared" si="159"/>
        <v>66.425773333333353</v>
      </c>
      <c r="BL76" s="110">
        <f t="shared" si="159"/>
        <v>66.425773333333353</v>
      </c>
      <c r="BM76" s="110">
        <f t="shared" si="159"/>
        <v>66.425773333333353</v>
      </c>
      <c r="BN76" s="110">
        <f t="shared" si="159"/>
        <v>66.425773333333353</v>
      </c>
      <c r="BO76" s="195">
        <f t="shared" si="159"/>
        <v>66.425773333333353</v>
      </c>
      <c r="BP76" s="110">
        <f t="shared" si="159"/>
        <v>73.068350666666689</v>
      </c>
      <c r="BQ76" s="110">
        <f t="shared" si="159"/>
        <v>73.068350666666689</v>
      </c>
      <c r="BR76" s="110">
        <f t="shared" si="159"/>
        <v>73.068350666666689</v>
      </c>
      <c r="BS76" s="110">
        <f t="shared" si="159"/>
        <v>73.068350666666689</v>
      </c>
      <c r="BT76" s="110">
        <f t="shared" si="159"/>
        <v>73.068350666666689</v>
      </c>
      <c r="BU76" s="110">
        <f t="shared" si="159"/>
        <v>73.068350666666689</v>
      </c>
      <c r="BV76" s="110">
        <f t="shared" si="159"/>
        <v>73.068350666666689</v>
      </c>
      <c r="BW76" s="110">
        <f t="shared" si="159"/>
        <v>73.068350666666689</v>
      </c>
      <c r="BX76" s="110">
        <f t="shared" si="159"/>
        <v>73.068350666666689</v>
      </c>
      <c r="BY76" s="110">
        <f t="shared" si="159"/>
        <v>73.068350666666689</v>
      </c>
      <c r="BZ76" s="110">
        <f t="shared" si="159"/>
        <v>73.068350666666689</v>
      </c>
      <c r="CA76" s="195">
        <f t="shared" si="159"/>
        <v>73.068350666666689</v>
      </c>
      <c r="CB76" s="110">
        <f t="shared" si="159"/>
        <v>80.375185733333367</v>
      </c>
      <c r="CC76" s="110">
        <f t="shared" si="159"/>
        <v>80.375185733333367</v>
      </c>
      <c r="CD76" s="110">
        <f t="shared" si="159"/>
        <v>80.375185733333367</v>
      </c>
      <c r="CE76" s="110">
        <f t="shared" si="159"/>
        <v>80.375185733333367</v>
      </c>
      <c r="CF76" s="110">
        <f t="shared" si="159"/>
        <v>80.375185733333367</v>
      </c>
      <c r="CG76" s="110">
        <f t="shared" si="159"/>
        <v>80.375185733333367</v>
      </c>
      <c r="CH76" s="110">
        <f t="shared" si="159"/>
        <v>80.375185733333367</v>
      </c>
      <c r="CI76" s="110">
        <f t="shared" si="159"/>
        <v>80.375185733333367</v>
      </c>
      <c r="CJ76" s="110">
        <f t="shared" si="159"/>
        <v>80.375185733333367</v>
      </c>
      <c r="CK76" s="110">
        <f t="shared" si="159"/>
        <v>80.375185733333367</v>
      </c>
      <c r="CL76" s="110">
        <f t="shared" si="159"/>
        <v>80.375185733333367</v>
      </c>
      <c r="CM76" s="195">
        <f t="shared" si="159"/>
        <v>80.375185733333367</v>
      </c>
      <c r="CN76" s="110">
        <f t="shared" si="159"/>
        <v>88.412704306666711</v>
      </c>
      <c r="CO76" s="110">
        <f t="shared" si="159"/>
        <v>88.412704306666711</v>
      </c>
      <c r="CP76" s="110">
        <f t="shared" si="159"/>
        <v>88.412704306666711</v>
      </c>
      <c r="CQ76" s="110">
        <f t="shared" si="159"/>
        <v>88.412704306666711</v>
      </c>
      <c r="CR76" s="110">
        <f t="shared" si="159"/>
        <v>88.412704306666711</v>
      </c>
      <c r="CS76" s="110">
        <f t="shared" ref="CS76:CY77" si="160">+IF(CS$1&lt;&gt;CR$1, CR76*1.1, CR76)</f>
        <v>88.412704306666711</v>
      </c>
      <c r="CT76" s="110">
        <f t="shared" si="160"/>
        <v>88.412704306666711</v>
      </c>
      <c r="CU76" s="110">
        <f t="shared" si="160"/>
        <v>88.412704306666711</v>
      </c>
      <c r="CV76" s="110">
        <f t="shared" si="160"/>
        <v>88.412704306666711</v>
      </c>
      <c r="CW76" s="110">
        <f t="shared" si="160"/>
        <v>88.412704306666711</v>
      </c>
      <c r="CX76" s="110">
        <f t="shared" si="160"/>
        <v>88.412704306666711</v>
      </c>
      <c r="CY76" s="195">
        <f t="shared" si="160"/>
        <v>88.412704306666711</v>
      </c>
    </row>
    <row r="77" spans="1:103" x14ac:dyDescent="0.3">
      <c r="B77" s="1" t="s">
        <v>433</v>
      </c>
      <c r="C77" s="1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>
        <f t="shared" ref="R77:U77" si="161">SUM(R76)</f>
        <v>0</v>
      </c>
      <c r="S77" s="110">
        <f t="shared" si="161"/>
        <v>0</v>
      </c>
      <c r="T77" s="110">
        <f t="shared" si="161"/>
        <v>0</v>
      </c>
      <c r="U77" s="110">
        <f t="shared" si="161"/>
        <v>0</v>
      </c>
      <c r="V77" s="110">
        <f t="shared" ref="V77:W77" si="162">SUM(V76)</f>
        <v>0</v>
      </c>
      <c r="W77" s="110">
        <f t="shared" si="162"/>
        <v>0</v>
      </c>
      <c r="X77" s="110">
        <v>0</v>
      </c>
      <c r="Y77" s="110">
        <v>0</v>
      </c>
      <c r="Z77" s="195">
        <v>59.97</v>
      </c>
      <c r="AA77" s="195">
        <v>59.97</v>
      </c>
      <c r="AB77" s="596">
        <f>+AVERAGE(Y77:AA77)</f>
        <v>39.979999999999997</v>
      </c>
      <c r="AC77" s="110">
        <f t="shared" ref="AB77:AE77" si="163">+AB77</f>
        <v>39.979999999999997</v>
      </c>
      <c r="AD77" s="110">
        <f t="shared" si="163"/>
        <v>39.979999999999997</v>
      </c>
      <c r="AE77" s="195">
        <f t="shared" si="163"/>
        <v>39.979999999999997</v>
      </c>
      <c r="AF77" s="110">
        <f>+IF(AF$1&lt;&gt;AE$1, AE77*1.1, AE77)</f>
        <v>43.978000000000002</v>
      </c>
      <c r="AG77" s="110">
        <f t="shared" si="159"/>
        <v>43.978000000000002</v>
      </c>
      <c r="AH77" s="110">
        <f t="shared" si="159"/>
        <v>43.978000000000002</v>
      </c>
      <c r="AI77" s="110">
        <f t="shared" si="159"/>
        <v>43.978000000000002</v>
      </c>
      <c r="AJ77" s="110">
        <f t="shared" si="159"/>
        <v>43.978000000000002</v>
      </c>
      <c r="AK77" s="110">
        <f t="shared" si="159"/>
        <v>43.978000000000002</v>
      </c>
      <c r="AL77" s="110">
        <f t="shared" si="159"/>
        <v>43.978000000000002</v>
      </c>
      <c r="AM77" s="110">
        <f t="shared" si="159"/>
        <v>43.978000000000002</v>
      </c>
      <c r="AN77" s="110">
        <f t="shared" si="159"/>
        <v>43.978000000000002</v>
      </c>
      <c r="AO77" s="110">
        <f t="shared" si="159"/>
        <v>43.978000000000002</v>
      </c>
      <c r="AP77" s="110">
        <f t="shared" si="159"/>
        <v>43.978000000000002</v>
      </c>
      <c r="AQ77" s="195">
        <f t="shared" si="159"/>
        <v>43.978000000000002</v>
      </c>
      <c r="AR77" s="110">
        <f t="shared" si="159"/>
        <v>48.375800000000005</v>
      </c>
      <c r="AS77" s="110">
        <f t="shared" si="159"/>
        <v>48.375800000000005</v>
      </c>
      <c r="AT77" s="110">
        <f t="shared" si="159"/>
        <v>48.375800000000005</v>
      </c>
      <c r="AU77" s="110">
        <f t="shared" si="159"/>
        <v>48.375800000000005</v>
      </c>
      <c r="AV77" s="110">
        <f t="shared" si="159"/>
        <v>48.375800000000005</v>
      </c>
      <c r="AW77" s="110">
        <f t="shared" si="159"/>
        <v>48.375800000000005</v>
      </c>
      <c r="AX77" s="110">
        <f t="shared" si="159"/>
        <v>48.375800000000005</v>
      </c>
      <c r="AY77" s="110">
        <f t="shared" si="159"/>
        <v>48.375800000000005</v>
      </c>
      <c r="AZ77" s="110">
        <f t="shared" si="159"/>
        <v>48.375800000000005</v>
      </c>
      <c r="BA77" s="110">
        <f t="shared" si="159"/>
        <v>48.375800000000005</v>
      </c>
      <c r="BB77" s="110">
        <f t="shared" si="159"/>
        <v>48.375800000000005</v>
      </c>
      <c r="BC77" s="195">
        <f t="shared" si="159"/>
        <v>48.375800000000005</v>
      </c>
      <c r="BD77" s="110">
        <f t="shared" si="159"/>
        <v>53.213380000000008</v>
      </c>
      <c r="BE77" s="110">
        <f t="shared" si="159"/>
        <v>53.213380000000008</v>
      </c>
      <c r="BF77" s="110">
        <f t="shared" si="159"/>
        <v>53.213380000000008</v>
      </c>
      <c r="BG77" s="110">
        <f t="shared" si="159"/>
        <v>53.213380000000008</v>
      </c>
      <c r="BH77" s="110">
        <f t="shared" si="159"/>
        <v>53.213380000000008</v>
      </c>
      <c r="BI77" s="110">
        <f t="shared" si="159"/>
        <v>53.213380000000008</v>
      </c>
      <c r="BJ77" s="110">
        <f t="shared" si="159"/>
        <v>53.213380000000008</v>
      </c>
      <c r="BK77" s="110">
        <f t="shared" si="159"/>
        <v>53.213380000000008</v>
      </c>
      <c r="BL77" s="110">
        <f t="shared" si="159"/>
        <v>53.213380000000008</v>
      </c>
      <c r="BM77" s="110">
        <f t="shared" si="159"/>
        <v>53.213380000000008</v>
      </c>
      <c r="BN77" s="110">
        <f t="shared" si="159"/>
        <v>53.213380000000008</v>
      </c>
      <c r="BO77" s="195">
        <f t="shared" si="159"/>
        <v>53.213380000000008</v>
      </c>
      <c r="BP77" s="110">
        <f t="shared" si="159"/>
        <v>58.534718000000012</v>
      </c>
      <c r="BQ77" s="110">
        <f t="shared" si="159"/>
        <v>58.534718000000012</v>
      </c>
      <c r="BR77" s="110">
        <f t="shared" si="159"/>
        <v>58.534718000000012</v>
      </c>
      <c r="BS77" s="110">
        <f t="shared" si="159"/>
        <v>58.534718000000012</v>
      </c>
      <c r="BT77" s="110">
        <f t="shared" si="159"/>
        <v>58.534718000000012</v>
      </c>
      <c r="BU77" s="110">
        <f t="shared" si="159"/>
        <v>58.534718000000012</v>
      </c>
      <c r="BV77" s="110">
        <f t="shared" si="159"/>
        <v>58.534718000000012</v>
      </c>
      <c r="BW77" s="110">
        <f t="shared" si="159"/>
        <v>58.534718000000012</v>
      </c>
      <c r="BX77" s="110">
        <f t="shared" si="159"/>
        <v>58.534718000000012</v>
      </c>
      <c r="BY77" s="110">
        <f t="shared" si="159"/>
        <v>58.534718000000012</v>
      </c>
      <c r="BZ77" s="110">
        <f t="shared" si="159"/>
        <v>58.534718000000012</v>
      </c>
      <c r="CA77" s="195">
        <f t="shared" si="159"/>
        <v>58.534718000000012</v>
      </c>
      <c r="CB77" s="110">
        <f t="shared" si="159"/>
        <v>64.388189800000021</v>
      </c>
      <c r="CC77" s="110">
        <f t="shared" si="159"/>
        <v>64.388189800000021</v>
      </c>
      <c r="CD77" s="110">
        <f t="shared" si="159"/>
        <v>64.388189800000021</v>
      </c>
      <c r="CE77" s="110">
        <f t="shared" si="159"/>
        <v>64.388189800000021</v>
      </c>
      <c r="CF77" s="110">
        <f t="shared" si="159"/>
        <v>64.388189800000021</v>
      </c>
      <c r="CG77" s="110">
        <f t="shared" si="159"/>
        <v>64.388189800000021</v>
      </c>
      <c r="CH77" s="110">
        <f t="shared" si="159"/>
        <v>64.388189800000021</v>
      </c>
      <c r="CI77" s="110">
        <f t="shared" si="159"/>
        <v>64.388189800000021</v>
      </c>
      <c r="CJ77" s="110">
        <f t="shared" si="159"/>
        <v>64.388189800000021</v>
      </c>
      <c r="CK77" s="110">
        <f t="shared" si="159"/>
        <v>64.388189800000021</v>
      </c>
      <c r="CL77" s="110">
        <f t="shared" si="159"/>
        <v>64.388189800000021</v>
      </c>
      <c r="CM77" s="195">
        <f t="shared" si="159"/>
        <v>64.388189800000021</v>
      </c>
      <c r="CN77" s="110">
        <f t="shared" si="159"/>
        <v>70.827008780000028</v>
      </c>
      <c r="CO77" s="110">
        <f t="shared" si="159"/>
        <v>70.827008780000028</v>
      </c>
      <c r="CP77" s="110">
        <f t="shared" si="159"/>
        <v>70.827008780000028</v>
      </c>
      <c r="CQ77" s="110">
        <f t="shared" si="159"/>
        <v>70.827008780000028</v>
      </c>
      <c r="CR77" s="110">
        <f t="shared" si="159"/>
        <v>70.827008780000028</v>
      </c>
      <c r="CS77" s="110">
        <f t="shared" si="160"/>
        <v>70.827008780000028</v>
      </c>
      <c r="CT77" s="110">
        <f t="shared" si="160"/>
        <v>70.827008780000028</v>
      </c>
      <c r="CU77" s="110">
        <f t="shared" si="160"/>
        <v>70.827008780000028</v>
      </c>
      <c r="CV77" s="110">
        <f t="shared" si="160"/>
        <v>70.827008780000028</v>
      </c>
      <c r="CW77" s="110">
        <f t="shared" si="160"/>
        <v>70.827008780000028</v>
      </c>
      <c r="CX77" s="110">
        <f t="shared" si="160"/>
        <v>70.827008780000028</v>
      </c>
      <c r="CY77" s="195">
        <f t="shared" si="160"/>
        <v>70.827008780000028</v>
      </c>
    </row>
    <row r="78" spans="1:103" x14ac:dyDescent="0.3">
      <c r="B78" s="1" t="s">
        <v>434</v>
      </c>
      <c r="C78" s="1"/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>
        <v>0</v>
      </c>
      <c r="O78" s="110">
        <v>0</v>
      </c>
      <c r="P78" s="110">
        <v>0</v>
      </c>
      <c r="Q78" s="110">
        <v>0</v>
      </c>
      <c r="R78" s="110">
        <v>0</v>
      </c>
      <c r="S78" s="110">
        <v>0</v>
      </c>
      <c r="T78" s="110">
        <v>0</v>
      </c>
      <c r="U78" s="110">
        <v>0</v>
      </c>
      <c r="V78" s="110">
        <v>0</v>
      </c>
      <c r="W78" s="110">
        <v>0</v>
      </c>
      <c r="X78" s="110">
        <v>54.55</v>
      </c>
      <c r="Y78" s="110">
        <v>62.01</v>
      </c>
      <c r="Z78" s="195">
        <v>232.85</v>
      </c>
      <c r="AA78" s="195">
        <v>232.85</v>
      </c>
      <c r="AB78" s="596">
        <f>+AVERAGE(Y78:AA78)</f>
        <v>175.90333333333334</v>
      </c>
      <c r="AC78" s="110">
        <f t="shared" ref="AC78" si="164">+AB78</f>
        <v>175.90333333333334</v>
      </c>
      <c r="AD78" s="110">
        <f t="shared" ref="AD78" si="165">+AC78</f>
        <v>175.90333333333334</v>
      </c>
      <c r="AE78" s="195">
        <f t="shared" ref="AE78" si="166">+AD78</f>
        <v>175.90333333333334</v>
      </c>
      <c r="AF78" s="110">
        <f>+IF(AF$1&lt;&gt;AE$1, AE78*1.1, AE78)</f>
        <v>193.49366666666668</v>
      </c>
      <c r="AG78" s="110">
        <f t="shared" ref="AG78:CR78" si="167">+IF(AG$1&lt;&gt;AF$1, AF78*1.1, AF78)</f>
        <v>193.49366666666668</v>
      </c>
      <c r="AH78" s="110">
        <f t="shared" si="167"/>
        <v>193.49366666666668</v>
      </c>
      <c r="AI78" s="110">
        <f t="shared" si="167"/>
        <v>193.49366666666668</v>
      </c>
      <c r="AJ78" s="110">
        <f t="shared" si="167"/>
        <v>193.49366666666668</v>
      </c>
      <c r="AK78" s="110">
        <f t="shared" si="167"/>
        <v>193.49366666666668</v>
      </c>
      <c r="AL78" s="110">
        <f t="shared" si="167"/>
        <v>193.49366666666668</v>
      </c>
      <c r="AM78" s="110">
        <f t="shared" si="167"/>
        <v>193.49366666666668</v>
      </c>
      <c r="AN78" s="110">
        <f t="shared" si="167"/>
        <v>193.49366666666668</v>
      </c>
      <c r="AO78" s="110">
        <f t="shared" si="167"/>
        <v>193.49366666666668</v>
      </c>
      <c r="AP78" s="110">
        <f t="shared" si="167"/>
        <v>193.49366666666668</v>
      </c>
      <c r="AQ78" s="195">
        <f t="shared" si="167"/>
        <v>193.49366666666668</v>
      </c>
      <c r="AR78" s="110">
        <f t="shared" si="167"/>
        <v>212.84303333333338</v>
      </c>
      <c r="AS78" s="110">
        <f t="shared" si="167"/>
        <v>212.84303333333338</v>
      </c>
      <c r="AT78" s="110">
        <f t="shared" si="167"/>
        <v>212.84303333333338</v>
      </c>
      <c r="AU78" s="110">
        <f t="shared" si="167"/>
        <v>212.84303333333338</v>
      </c>
      <c r="AV78" s="110">
        <f t="shared" si="167"/>
        <v>212.84303333333338</v>
      </c>
      <c r="AW78" s="110">
        <f t="shared" si="167"/>
        <v>212.84303333333338</v>
      </c>
      <c r="AX78" s="110">
        <f t="shared" si="167"/>
        <v>212.84303333333338</v>
      </c>
      <c r="AY78" s="110">
        <f t="shared" si="167"/>
        <v>212.84303333333338</v>
      </c>
      <c r="AZ78" s="110">
        <f t="shared" si="167"/>
        <v>212.84303333333338</v>
      </c>
      <c r="BA78" s="110">
        <f t="shared" si="167"/>
        <v>212.84303333333338</v>
      </c>
      <c r="BB78" s="110">
        <f t="shared" si="167"/>
        <v>212.84303333333338</v>
      </c>
      <c r="BC78" s="195">
        <f t="shared" si="167"/>
        <v>212.84303333333338</v>
      </c>
      <c r="BD78" s="110">
        <f t="shared" si="167"/>
        <v>234.12733666666674</v>
      </c>
      <c r="BE78" s="110">
        <f t="shared" si="167"/>
        <v>234.12733666666674</v>
      </c>
      <c r="BF78" s="110">
        <f t="shared" si="167"/>
        <v>234.12733666666674</v>
      </c>
      <c r="BG78" s="110">
        <f t="shared" si="167"/>
        <v>234.12733666666674</v>
      </c>
      <c r="BH78" s="110">
        <f t="shared" si="167"/>
        <v>234.12733666666674</v>
      </c>
      <c r="BI78" s="110">
        <f t="shared" si="167"/>
        <v>234.12733666666674</v>
      </c>
      <c r="BJ78" s="110">
        <f t="shared" si="167"/>
        <v>234.12733666666674</v>
      </c>
      <c r="BK78" s="110">
        <f t="shared" si="167"/>
        <v>234.12733666666674</v>
      </c>
      <c r="BL78" s="110">
        <f t="shared" si="167"/>
        <v>234.12733666666674</v>
      </c>
      <c r="BM78" s="110">
        <f t="shared" si="167"/>
        <v>234.12733666666674</v>
      </c>
      <c r="BN78" s="110">
        <f t="shared" si="167"/>
        <v>234.12733666666674</v>
      </c>
      <c r="BO78" s="195">
        <f t="shared" si="167"/>
        <v>234.12733666666674</v>
      </c>
      <c r="BP78" s="110">
        <f t="shared" si="167"/>
        <v>257.5400703333334</v>
      </c>
      <c r="BQ78" s="110">
        <f t="shared" si="167"/>
        <v>257.5400703333334</v>
      </c>
      <c r="BR78" s="110">
        <f t="shared" si="167"/>
        <v>257.5400703333334</v>
      </c>
      <c r="BS78" s="110">
        <f t="shared" si="167"/>
        <v>257.5400703333334</v>
      </c>
      <c r="BT78" s="110">
        <f t="shared" si="167"/>
        <v>257.5400703333334</v>
      </c>
      <c r="BU78" s="110">
        <f t="shared" si="167"/>
        <v>257.5400703333334</v>
      </c>
      <c r="BV78" s="110">
        <f t="shared" si="167"/>
        <v>257.5400703333334</v>
      </c>
      <c r="BW78" s="110">
        <f t="shared" si="167"/>
        <v>257.5400703333334</v>
      </c>
      <c r="BX78" s="110">
        <f t="shared" si="167"/>
        <v>257.5400703333334</v>
      </c>
      <c r="BY78" s="110">
        <f t="shared" si="167"/>
        <v>257.5400703333334</v>
      </c>
      <c r="BZ78" s="110">
        <f t="shared" si="167"/>
        <v>257.5400703333334</v>
      </c>
      <c r="CA78" s="195">
        <f t="shared" si="167"/>
        <v>257.5400703333334</v>
      </c>
      <c r="CB78" s="110">
        <f t="shared" si="167"/>
        <v>283.29407736666678</v>
      </c>
      <c r="CC78" s="110">
        <f t="shared" si="167"/>
        <v>283.29407736666678</v>
      </c>
      <c r="CD78" s="110">
        <f t="shared" si="167"/>
        <v>283.29407736666678</v>
      </c>
      <c r="CE78" s="110">
        <f t="shared" si="167"/>
        <v>283.29407736666678</v>
      </c>
      <c r="CF78" s="110">
        <f t="shared" si="167"/>
        <v>283.29407736666678</v>
      </c>
      <c r="CG78" s="110">
        <f t="shared" si="167"/>
        <v>283.29407736666678</v>
      </c>
      <c r="CH78" s="110">
        <f t="shared" si="167"/>
        <v>283.29407736666678</v>
      </c>
      <c r="CI78" s="110">
        <f t="shared" si="167"/>
        <v>283.29407736666678</v>
      </c>
      <c r="CJ78" s="110">
        <f t="shared" si="167"/>
        <v>283.29407736666678</v>
      </c>
      <c r="CK78" s="110">
        <f t="shared" si="167"/>
        <v>283.29407736666678</v>
      </c>
      <c r="CL78" s="110">
        <f t="shared" si="167"/>
        <v>283.29407736666678</v>
      </c>
      <c r="CM78" s="195">
        <f t="shared" si="167"/>
        <v>283.29407736666678</v>
      </c>
      <c r="CN78" s="110">
        <f t="shared" si="167"/>
        <v>311.62348510333351</v>
      </c>
      <c r="CO78" s="110">
        <f t="shared" si="167"/>
        <v>311.62348510333351</v>
      </c>
      <c r="CP78" s="110">
        <f t="shared" si="167"/>
        <v>311.62348510333351</v>
      </c>
      <c r="CQ78" s="110">
        <f t="shared" si="167"/>
        <v>311.62348510333351</v>
      </c>
      <c r="CR78" s="110">
        <f t="shared" si="167"/>
        <v>311.62348510333351</v>
      </c>
      <c r="CS78" s="110">
        <f t="shared" ref="CS78:CY78" si="168">+IF(CS$1&lt;&gt;CR$1, CR78*1.1, CR78)</f>
        <v>311.62348510333351</v>
      </c>
      <c r="CT78" s="110">
        <f t="shared" si="168"/>
        <v>311.62348510333351</v>
      </c>
      <c r="CU78" s="110">
        <f t="shared" si="168"/>
        <v>311.62348510333351</v>
      </c>
      <c r="CV78" s="110">
        <f t="shared" si="168"/>
        <v>311.62348510333351</v>
      </c>
      <c r="CW78" s="110">
        <f t="shared" si="168"/>
        <v>311.62348510333351</v>
      </c>
      <c r="CX78" s="110">
        <f t="shared" si="168"/>
        <v>311.62348510333351</v>
      </c>
      <c r="CY78" s="195">
        <f t="shared" si="168"/>
        <v>311.62348510333351</v>
      </c>
    </row>
    <row r="79" spans="1:103" x14ac:dyDescent="0.3">
      <c r="A79" s="3"/>
      <c r="B79" s="4" t="s">
        <v>435</v>
      </c>
      <c r="C79" s="4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>
        <v>0</v>
      </c>
      <c r="O79" s="48">
        <v>0</v>
      </c>
      <c r="P79" s="48">
        <v>0</v>
      </c>
      <c r="Q79" s="48"/>
      <c r="R79" s="48"/>
      <c r="S79" s="48"/>
      <c r="T79" s="48">
        <f t="shared" ref="T79:Y79" si="169">SUM(T77:T78)</f>
        <v>0</v>
      </c>
      <c r="U79" s="48">
        <f t="shared" si="169"/>
        <v>0</v>
      </c>
      <c r="V79" s="48">
        <f t="shared" si="169"/>
        <v>0</v>
      </c>
      <c r="W79" s="48">
        <f t="shared" si="169"/>
        <v>0</v>
      </c>
      <c r="X79" s="48">
        <f t="shared" si="169"/>
        <v>54.55</v>
      </c>
      <c r="Y79" s="48">
        <f t="shared" si="169"/>
        <v>62.01</v>
      </c>
      <c r="Z79" s="196">
        <f>SUM(Z77:Z78)</f>
        <v>292.82</v>
      </c>
      <c r="AA79" s="196">
        <f>SUM(AA77:AA78)</f>
        <v>292.82</v>
      </c>
      <c r="AB79" s="48">
        <f t="shared" ref="AB79" si="170">SUM(AB77:AB78)</f>
        <v>215.88333333333333</v>
      </c>
      <c r="AC79" s="48">
        <f t="shared" ref="AA79:CL79" si="171">SUM(AC77:AC78)</f>
        <v>215.88333333333333</v>
      </c>
      <c r="AD79" s="48">
        <f t="shared" si="171"/>
        <v>215.88333333333333</v>
      </c>
      <c r="AE79" s="196">
        <f t="shared" si="171"/>
        <v>215.88333333333333</v>
      </c>
      <c r="AF79" s="48">
        <f t="shared" si="171"/>
        <v>237.47166666666669</v>
      </c>
      <c r="AG79" s="48">
        <f t="shared" si="171"/>
        <v>237.47166666666669</v>
      </c>
      <c r="AH79" s="48">
        <f t="shared" si="171"/>
        <v>237.47166666666669</v>
      </c>
      <c r="AI79" s="48">
        <f t="shared" si="171"/>
        <v>237.47166666666669</v>
      </c>
      <c r="AJ79" s="48">
        <f t="shared" si="171"/>
        <v>237.47166666666669</v>
      </c>
      <c r="AK79" s="48">
        <f t="shared" si="171"/>
        <v>237.47166666666669</v>
      </c>
      <c r="AL79" s="48">
        <f t="shared" si="171"/>
        <v>237.47166666666669</v>
      </c>
      <c r="AM79" s="48">
        <f t="shared" si="171"/>
        <v>237.47166666666669</v>
      </c>
      <c r="AN79" s="48">
        <f t="shared" si="171"/>
        <v>237.47166666666669</v>
      </c>
      <c r="AO79" s="48">
        <f t="shared" si="171"/>
        <v>237.47166666666669</v>
      </c>
      <c r="AP79" s="48">
        <f t="shared" si="171"/>
        <v>237.47166666666669</v>
      </c>
      <c r="AQ79" s="196">
        <f t="shared" si="171"/>
        <v>237.47166666666669</v>
      </c>
      <c r="AR79" s="48">
        <f t="shared" si="171"/>
        <v>261.21883333333341</v>
      </c>
      <c r="AS79" s="48">
        <f t="shared" si="171"/>
        <v>261.21883333333341</v>
      </c>
      <c r="AT79" s="48">
        <f t="shared" si="171"/>
        <v>261.21883333333341</v>
      </c>
      <c r="AU79" s="48">
        <f t="shared" si="171"/>
        <v>261.21883333333341</v>
      </c>
      <c r="AV79" s="48">
        <f t="shared" si="171"/>
        <v>261.21883333333341</v>
      </c>
      <c r="AW79" s="48">
        <f t="shared" si="171"/>
        <v>261.21883333333341</v>
      </c>
      <c r="AX79" s="48">
        <f t="shared" si="171"/>
        <v>261.21883333333341</v>
      </c>
      <c r="AY79" s="48">
        <f t="shared" si="171"/>
        <v>261.21883333333341</v>
      </c>
      <c r="AZ79" s="48">
        <f t="shared" si="171"/>
        <v>261.21883333333341</v>
      </c>
      <c r="BA79" s="48">
        <f t="shared" si="171"/>
        <v>261.21883333333341</v>
      </c>
      <c r="BB79" s="48">
        <f t="shared" si="171"/>
        <v>261.21883333333341</v>
      </c>
      <c r="BC79" s="196">
        <f t="shared" si="171"/>
        <v>261.21883333333341</v>
      </c>
      <c r="BD79" s="48">
        <f t="shared" si="171"/>
        <v>287.34071666666676</v>
      </c>
      <c r="BE79" s="48">
        <f t="shared" si="171"/>
        <v>287.34071666666676</v>
      </c>
      <c r="BF79" s="48">
        <f t="shared" si="171"/>
        <v>287.34071666666676</v>
      </c>
      <c r="BG79" s="48">
        <f t="shared" si="171"/>
        <v>287.34071666666676</v>
      </c>
      <c r="BH79" s="48">
        <f t="shared" si="171"/>
        <v>287.34071666666676</v>
      </c>
      <c r="BI79" s="48">
        <f t="shared" si="171"/>
        <v>287.34071666666676</v>
      </c>
      <c r="BJ79" s="48">
        <f t="shared" si="171"/>
        <v>287.34071666666676</v>
      </c>
      <c r="BK79" s="48">
        <f t="shared" si="171"/>
        <v>287.34071666666676</v>
      </c>
      <c r="BL79" s="48">
        <f t="shared" si="171"/>
        <v>287.34071666666676</v>
      </c>
      <c r="BM79" s="48">
        <f t="shared" si="171"/>
        <v>287.34071666666676</v>
      </c>
      <c r="BN79" s="48">
        <f t="shared" si="171"/>
        <v>287.34071666666676</v>
      </c>
      <c r="BO79" s="196">
        <f t="shared" si="171"/>
        <v>287.34071666666676</v>
      </c>
      <c r="BP79" s="48">
        <f t="shared" si="171"/>
        <v>316.0747883333334</v>
      </c>
      <c r="BQ79" s="48">
        <f t="shared" si="171"/>
        <v>316.0747883333334</v>
      </c>
      <c r="BR79" s="48">
        <f t="shared" si="171"/>
        <v>316.0747883333334</v>
      </c>
      <c r="BS79" s="48">
        <f t="shared" si="171"/>
        <v>316.0747883333334</v>
      </c>
      <c r="BT79" s="48">
        <f t="shared" si="171"/>
        <v>316.0747883333334</v>
      </c>
      <c r="BU79" s="48">
        <f t="shared" si="171"/>
        <v>316.0747883333334</v>
      </c>
      <c r="BV79" s="48">
        <f t="shared" si="171"/>
        <v>316.0747883333334</v>
      </c>
      <c r="BW79" s="48">
        <f t="shared" si="171"/>
        <v>316.0747883333334</v>
      </c>
      <c r="BX79" s="48">
        <f t="shared" si="171"/>
        <v>316.0747883333334</v>
      </c>
      <c r="BY79" s="48">
        <f t="shared" si="171"/>
        <v>316.0747883333334</v>
      </c>
      <c r="BZ79" s="48">
        <f t="shared" si="171"/>
        <v>316.0747883333334</v>
      </c>
      <c r="CA79" s="196">
        <f t="shared" si="171"/>
        <v>316.0747883333334</v>
      </c>
      <c r="CB79" s="48">
        <f t="shared" si="171"/>
        <v>347.6822671666668</v>
      </c>
      <c r="CC79" s="48">
        <f t="shared" si="171"/>
        <v>347.6822671666668</v>
      </c>
      <c r="CD79" s="48">
        <f t="shared" si="171"/>
        <v>347.6822671666668</v>
      </c>
      <c r="CE79" s="48">
        <f t="shared" si="171"/>
        <v>347.6822671666668</v>
      </c>
      <c r="CF79" s="48">
        <f t="shared" si="171"/>
        <v>347.6822671666668</v>
      </c>
      <c r="CG79" s="48">
        <f t="shared" si="171"/>
        <v>347.6822671666668</v>
      </c>
      <c r="CH79" s="48">
        <f t="shared" si="171"/>
        <v>347.6822671666668</v>
      </c>
      <c r="CI79" s="48">
        <f t="shared" si="171"/>
        <v>347.6822671666668</v>
      </c>
      <c r="CJ79" s="48">
        <f t="shared" si="171"/>
        <v>347.6822671666668</v>
      </c>
      <c r="CK79" s="48">
        <f t="shared" si="171"/>
        <v>347.6822671666668</v>
      </c>
      <c r="CL79" s="48">
        <f t="shared" si="171"/>
        <v>347.6822671666668</v>
      </c>
      <c r="CM79" s="196">
        <f t="shared" ref="CM79:CY79" si="172">SUM(CM77:CM78)</f>
        <v>347.6822671666668</v>
      </c>
      <c r="CN79" s="48">
        <f t="shared" si="172"/>
        <v>382.45049388333354</v>
      </c>
      <c r="CO79" s="48">
        <f t="shared" si="172"/>
        <v>382.45049388333354</v>
      </c>
      <c r="CP79" s="48">
        <f t="shared" si="172"/>
        <v>382.45049388333354</v>
      </c>
      <c r="CQ79" s="48">
        <f t="shared" si="172"/>
        <v>382.45049388333354</v>
      </c>
      <c r="CR79" s="48">
        <f t="shared" si="172"/>
        <v>382.45049388333354</v>
      </c>
      <c r="CS79" s="48">
        <f t="shared" si="172"/>
        <v>382.45049388333354</v>
      </c>
      <c r="CT79" s="48">
        <f t="shared" si="172"/>
        <v>382.45049388333354</v>
      </c>
      <c r="CU79" s="48">
        <f t="shared" si="172"/>
        <v>382.45049388333354</v>
      </c>
      <c r="CV79" s="48">
        <f t="shared" si="172"/>
        <v>382.45049388333354</v>
      </c>
      <c r="CW79" s="48">
        <f t="shared" si="172"/>
        <v>382.45049388333354</v>
      </c>
      <c r="CX79" s="48">
        <f t="shared" si="172"/>
        <v>382.45049388333354</v>
      </c>
      <c r="CY79" s="196">
        <f t="shared" si="172"/>
        <v>382.45049388333354</v>
      </c>
    </row>
    <row r="80" spans="1:103" x14ac:dyDescent="0.3">
      <c r="B80" s="1" t="s">
        <v>436</v>
      </c>
      <c r="C80" s="1"/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>
        <v>0</v>
      </c>
      <c r="Y80" s="110">
        <v>0</v>
      </c>
      <c r="Z80" s="195">
        <v>112</v>
      </c>
      <c r="AA80" s="195">
        <v>112</v>
      </c>
      <c r="AB80" s="596">
        <f t="shared" ref="AA80:AB86" si="173">+AVERAGE(Y80:AA80)</f>
        <v>74.666666666666671</v>
      </c>
      <c r="AC80" s="110">
        <f t="shared" ref="AC80:AC86" si="174">+AB80</f>
        <v>74.666666666666671</v>
      </c>
      <c r="AD80" s="110">
        <f t="shared" ref="AD80:AD86" si="175">+AC80</f>
        <v>74.666666666666671</v>
      </c>
      <c r="AE80" s="195">
        <f t="shared" ref="AE80:AE86" si="176">+AD80</f>
        <v>74.666666666666671</v>
      </c>
      <c r="AF80" s="110">
        <f t="shared" ref="AF80:CQ80" si="177">+IF(AF$1&lt;&gt;AE$1, AE80*1.1, AE80)</f>
        <v>82.13333333333334</v>
      </c>
      <c r="AG80" s="110">
        <f t="shared" si="177"/>
        <v>82.13333333333334</v>
      </c>
      <c r="AH80" s="110">
        <f t="shared" si="177"/>
        <v>82.13333333333334</v>
      </c>
      <c r="AI80" s="110">
        <f t="shared" si="177"/>
        <v>82.13333333333334</v>
      </c>
      <c r="AJ80" s="110">
        <f t="shared" si="177"/>
        <v>82.13333333333334</v>
      </c>
      <c r="AK80" s="110">
        <f t="shared" si="177"/>
        <v>82.13333333333334</v>
      </c>
      <c r="AL80" s="110">
        <f t="shared" si="177"/>
        <v>82.13333333333334</v>
      </c>
      <c r="AM80" s="110">
        <f t="shared" si="177"/>
        <v>82.13333333333334</v>
      </c>
      <c r="AN80" s="110">
        <f t="shared" si="177"/>
        <v>82.13333333333334</v>
      </c>
      <c r="AO80" s="110">
        <f t="shared" si="177"/>
        <v>82.13333333333334</v>
      </c>
      <c r="AP80" s="110">
        <f t="shared" si="177"/>
        <v>82.13333333333334</v>
      </c>
      <c r="AQ80" s="195">
        <f t="shared" si="177"/>
        <v>82.13333333333334</v>
      </c>
      <c r="AR80" s="110">
        <f t="shared" si="177"/>
        <v>90.346666666666678</v>
      </c>
      <c r="AS80" s="110">
        <f t="shared" si="177"/>
        <v>90.346666666666678</v>
      </c>
      <c r="AT80" s="110">
        <f t="shared" si="177"/>
        <v>90.346666666666678</v>
      </c>
      <c r="AU80" s="110">
        <f t="shared" si="177"/>
        <v>90.346666666666678</v>
      </c>
      <c r="AV80" s="110">
        <f t="shared" si="177"/>
        <v>90.346666666666678</v>
      </c>
      <c r="AW80" s="110">
        <f t="shared" si="177"/>
        <v>90.346666666666678</v>
      </c>
      <c r="AX80" s="110">
        <f t="shared" si="177"/>
        <v>90.346666666666678</v>
      </c>
      <c r="AY80" s="110">
        <f t="shared" si="177"/>
        <v>90.346666666666678</v>
      </c>
      <c r="AZ80" s="110">
        <f t="shared" si="177"/>
        <v>90.346666666666678</v>
      </c>
      <c r="BA80" s="110">
        <f t="shared" si="177"/>
        <v>90.346666666666678</v>
      </c>
      <c r="BB80" s="110">
        <f t="shared" si="177"/>
        <v>90.346666666666678</v>
      </c>
      <c r="BC80" s="195">
        <f t="shared" si="177"/>
        <v>90.346666666666678</v>
      </c>
      <c r="BD80" s="110">
        <f t="shared" si="177"/>
        <v>99.381333333333359</v>
      </c>
      <c r="BE80" s="110">
        <f t="shared" si="177"/>
        <v>99.381333333333359</v>
      </c>
      <c r="BF80" s="110">
        <f t="shared" si="177"/>
        <v>99.381333333333359</v>
      </c>
      <c r="BG80" s="110">
        <f t="shared" si="177"/>
        <v>99.381333333333359</v>
      </c>
      <c r="BH80" s="110">
        <f t="shared" si="177"/>
        <v>99.381333333333359</v>
      </c>
      <c r="BI80" s="110">
        <f t="shared" si="177"/>
        <v>99.381333333333359</v>
      </c>
      <c r="BJ80" s="110">
        <f t="shared" si="177"/>
        <v>99.381333333333359</v>
      </c>
      <c r="BK80" s="110">
        <f t="shared" si="177"/>
        <v>99.381333333333359</v>
      </c>
      <c r="BL80" s="110">
        <f t="shared" si="177"/>
        <v>99.381333333333359</v>
      </c>
      <c r="BM80" s="110">
        <f t="shared" si="177"/>
        <v>99.381333333333359</v>
      </c>
      <c r="BN80" s="110">
        <f t="shared" si="177"/>
        <v>99.381333333333359</v>
      </c>
      <c r="BO80" s="195">
        <f t="shared" si="177"/>
        <v>99.381333333333359</v>
      </c>
      <c r="BP80" s="110">
        <f t="shared" si="177"/>
        <v>109.3194666666667</v>
      </c>
      <c r="BQ80" s="110">
        <f t="shared" si="177"/>
        <v>109.3194666666667</v>
      </c>
      <c r="BR80" s="110">
        <f t="shared" si="177"/>
        <v>109.3194666666667</v>
      </c>
      <c r="BS80" s="110">
        <f t="shared" si="177"/>
        <v>109.3194666666667</v>
      </c>
      <c r="BT80" s="110">
        <f t="shared" si="177"/>
        <v>109.3194666666667</v>
      </c>
      <c r="BU80" s="110">
        <f t="shared" si="177"/>
        <v>109.3194666666667</v>
      </c>
      <c r="BV80" s="110">
        <f t="shared" si="177"/>
        <v>109.3194666666667</v>
      </c>
      <c r="BW80" s="110">
        <f t="shared" si="177"/>
        <v>109.3194666666667</v>
      </c>
      <c r="BX80" s="110">
        <f t="shared" si="177"/>
        <v>109.3194666666667</v>
      </c>
      <c r="BY80" s="110">
        <f t="shared" si="177"/>
        <v>109.3194666666667</v>
      </c>
      <c r="BZ80" s="110">
        <f t="shared" si="177"/>
        <v>109.3194666666667</v>
      </c>
      <c r="CA80" s="195">
        <f t="shared" si="177"/>
        <v>109.3194666666667</v>
      </c>
      <c r="CB80" s="110">
        <f t="shared" si="177"/>
        <v>120.25141333333337</v>
      </c>
      <c r="CC80" s="110">
        <f t="shared" si="177"/>
        <v>120.25141333333337</v>
      </c>
      <c r="CD80" s="110">
        <f t="shared" si="177"/>
        <v>120.25141333333337</v>
      </c>
      <c r="CE80" s="110">
        <f t="shared" si="177"/>
        <v>120.25141333333337</v>
      </c>
      <c r="CF80" s="110">
        <f t="shared" si="177"/>
        <v>120.25141333333337</v>
      </c>
      <c r="CG80" s="110">
        <f t="shared" si="177"/>
        <v>120.25141333333337</v>
      </c>
      <c r="CH80" s="110">
        <f t="shared" si="177"/>
        <v>120.25141333333337</v>
      </c>
      <c r="CI80" s="110">
        <f t="shared" si="177"/>
        <v>120.25141333333337</v>
      </c>
      <c r="CJ80" s="110">
        <f t="shared" si="177"/>
        <v>120.25141333333337</v>
      </c>
      <c r="CK80" s="110">
        <f t="shared" si="177"/>
        <v>120.25141333333337</v>
      </c>
      <c r="CL80" s="110">
        <f t="shared" si="177"/>
        <v>120.25141333333337</v>
      </c>
      <c r="CM80" s="195">
        <f t="shared" si="177"/>
        <v>120.25141333333337</v>
      </c>
      <c r="CN80" s="110">
        <f t="shared" si="177"/>
        <v>132.27655466666673</v>
      </c>
      <c r="CO80" s="110">
        <f t="shared" si="177"/>
        <v>132.27655466666673</v>
      </c>
      <c r="CP80" s="110">
        <f t="shared" si="177"/>
        <v>132.27655466666673</v>
      </c>
      <c r="CQ80" s="110">
        <f t="shared" si="177"/>
        <v>132.27655466666673</v>
      </c>
      <c r="CR80" s="110">
        <f t="shared" ref="CR80:CY80" si="178">+IF(CR$1&lt;&gt;CQ$1, CQ80*1.1, CQ80)</f>
        <v>132.27655466666673</v>
      </c>
      <c r="CS80" s="110">
        <f t="shared" si="178"/>
        <v>132.27655466666673</v>
      </c>
      <c r="CT80" s="110">
        <f t="shared" si="178"/>
        <v>132.27655466666673</v>
      </c>
      <c r="CU80" s="110">
        <f t="shared" si="178"/>
        <v>132.27655466666673</v>
      </c>
      <c r="CV80" s="110">
        <f t="shared" si="178"/>
        <v>132.27655466666673</v>
      </c>
      <c r="CW80" s="110">
        <f t="shared" si="178"/>
        <v>132.27655466666673</v>
      </c>
      <c r="CX80" s="110">
        <f t="shared" si="178"/>
        <v>132.27655466666673</v>
      </c>
      <c r="CY80" s="195">
        <f t="shared" si="178"/>
        <v>132.27655466666673</v>
      </c>
    </row>
    <row r="81" spans="1:103" x14ac:dyDescent="0.3">
      <c r="B81" s="1" t="s">
        <v>437</v>
      </c>
      <c r="C81" s="1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>
        <v>0</v>
      </c>
      <c r="Y81" s="110">
        <v>0</v>
      </c>
      <c r="Z81" s="195">
        <v>241.23</v>
      </c>
      <c r="AA81" s="195">
        <v>241.23</v>
      </c>
      <c r="AB81" s="596">
        <f t="shared" si="173"/>
        <v>160.82</v>
      </c>
      <c r="AC81" s="110">
        <f t="shared" si="174"/>
        <v>160.82</v>
      </c>
      <c r="AD81" s="110">
        <f t="shared" si="175"/>
        <v>160.82</v>
      </c>
      <c r="AE81" s="195">
        <f t="shared" si="176"/>
        <v>160.82</v>
      </c>
      <c r="AF81" s="110">
        <f t="shared" ref="AF81:CQ81" si="179">+IF(AF$1&lt;&gt;AE$1, AE81*1.1, AE81)</f>
        <v>176.90200000000002</v>
      </c>
      <c r="AG81" s="110">
        <f t="shared" si="179"/>
        <v>176.90200000000002</v>
      </c>
      <c r="AH81" s="110">
        <f t="shared" si="179"/>
        <v>176.90200000000002</v>
      </c>
      <c r="AI81" s="110">
        <f t="shared" si="179"/>
        <v>176.90200000000002</v>
      </c>
      <c r="AJ81" s="110">
        <f t="shared" si="179"/>
        <v>176.90200000000002</v>
      </c>
      <c r="AK81" s="110">
        <f t="shared" si="179"/>
        <v>176.90200000000002</v>
      </c>
      <c r="AL81" s="110">
        <f t="shared" si="179"/>
        <v>176.90200000000002</v>
      </c>
      <c r="AM81" s="110">
        <f t="shared" si="179"/>
        <v>176.90200000000002</v>
      </c>
      <c r="AN81" s="110">
        <f t="shared" si="179"/>
        <v>176.90200000000002</v>
      </c>
      <c r="AO81" s="110">
        <f t="shared" si="179"/>
        <v>176.90200000000002</v>
      </c>
      <c r="AP81" s="110">
        <f t="shared" si="179"/>
        <v>176.90200000000002</v>
      </c>
      <c r="AQ81" s="195">
        <f t="shared" si="179"/>
        <v>176.90200000000002</v>
      </c>
      <c r="AR81" s="110">
        <f t="shared" si="179"/>
        <v>194.59220000000002</v>
      </c>
      <c r="AS81" s="110">
        <f t="shared" si="179"/>
        <v>194.59220000000002</v>
      </c>
      <c r="AT81" s="110">
        <f t="shared" si="179"/>
        <v>194.59220000000002</v>
      </c>
      <c r="AU81" s="110">
        <f t="shared" si="179"/>
        <v>194.59220000000002</v>
      </c>
      <c r="AV81" s="110">
        <f t="shared" si="179"/>
        <v>194.59220000000002</v>
      </c>
      <c r="AW81" s="110">
        <f t="shared" si="179"/>
        <v>194.59220000000002</v>
      </c>
      <c r="AX81" s="110">
        <f t="shared" si="179"/>
        <v>194.59220000000002</v>
      </c>
      <c r="AY81" s="110">
        <f t="shared" si="179"/>
        <v>194.59220000000002</v>
      </c>
      <c r="AZ81" s="110">
        <f t="shared" si="179"/>
        <v>194.59220000000002</v>
      </c>
      <c r="BA81" s="110">
        <f t="shared" si="179"/>
        <v>194.59220000000002</v>
      </c>
      <c r="BB81" s="110">
        <f t="shared" si="179"/>
        <v>194.59220000000002</v>
      </c>
      <c r="BC81" s="195">
        <f t="shared" si="179"/>
        <v>194.59220000000002</v>
      </c>
      <c r="BD81" s="110">
        <f t="shared" si="179"/>
        <v>214.05142000000004</v>
      </c>
      <c r="BE81" s="110">
        <f t="shared" si="179"/>
        <v>214.05142000000004</v>
      </c>
      <c r="BF81" s="110">
        <f t="shared" si="179"/>
        <v>214.05142000000004</v>
      </c>
      <c r="BG81" s="110">
        <f t="shared" si="179"/>
        <v>214.05142000000004</v>
      </c>
      <c r="BH81" s="110">
        <f t="shared" si="179"/>
        <v>214.05142000000004</v>
      </c>
      <c r="BI81" s="110">
        <f t="shared" si="179"/>
        <v>214.05142000000004</v>
      </c>
      <c r="BJ81" s="110">
        <f t="shared" si="179"/>
        <v>214.05142000000004</v>
      </c>
      <c r="BK81" s="110">
        <f t="shared" si="179"/>
        <v>214.05142000000004</v>
      </c>
      <c r="BL81" s="110">
        <f t="shared" si="179"/>
        <v>214.05142000000004</v>
      </c>
      <c r="BM81" s="110">
        <f t="shared" si="179"/>
        <v>214.05142000000004</v>
      </c>
      <c r="BN81" s="110">
        <f t="shared" si="179"/>
        <v>214.05142000000004</v>
      </c>
      <c r="BO81" s="195">
        <f t="shared" si="179"/>
        <v>214.05142000000004</v>
      </c>
      <c r="BP81" s="110">
        <f t="shared" si="179"/>
        <v>235.45656200000005</v>
      </c>
      <c r="BQ81" s="110">
        <f t="shared" si="179"/>
        <v>235.45656200000005</v>
      </c>
      <c r="BR81" s="110">
        <f t="shared" si="179"/>
        <v>235.45656200000005</v>
      </c>
      <c r="BS81" s="110">
        <f t="shared" si="179"/>
        <v>235.45656200000005</v>
      </c>
      <c r="BT81" s="110">
        <f t="shared" si="179"/>
        <v>235.45656200000005</v>
      </c>
      <c r="BU81" s="110">
        <f t="shared" si="179"/>
        <v>235.45656200000005</v>
      </c>
      <c r="BV81" s="110">
        <f t="shared" si="179"/>
        <v>235.45656200000005</v>
      </c>
      <c r="BW81" s="110">
        <f t="shared" si="179"/>
        <v>235.45656200000005</v>
      </c>
      <c r="BX81" s="110">
        <f t="shared" si="179"/>
        <v>235.45656200000005</v>
      </c>
      <c r="BY81" s="110">
        <f t="shared" si="179"/>
        <v>235.45656200000005</v>
      </c>
      <c r="BZ81" s="110">
        <f t="shared" si="179"/>
        <v>235.45656200000005</v>
      </c>
      <c r="CA81" s="195">
        <f t="shared" si="179"/>
        <v>235.45656200000005</v>
      </c>
      <c r="CB81" s="110">
        <f t="shared" si="179"/>
        <v>259.00221820000007</v>
      </c>
      <c r="CC81" s="110">
        <f t="shared" si="179"/>
        <v>259.00221820000007</v>
      </c>
      <c r="CD81" s="110">
        <f t="shared" si="179"/>
        <v>259.00221820000007</v>
      </c>
      <c r="CE81" s="110">
        <f t="shared" si="179"/>
        <v>259.00221820000007</v>
      </c>
      <c r="CF81" s="110">
        <f t="shared" si="179"/>
        <v>259.00221820000007</v>
      </c>
      <c r="CG81" s="110">
        <f t="shared" si="179"/>
        <v>259.00221820000007</v>
      </c>
      <c r="CH81" s="110">
        <f t="shared" si="179"/>
        <v>259.00221820000007</v>
      </c>
      <c r="CI81" s="110">
        <f t="shared" si="179"/>
        <v>259.00221820000007</v>
      </c>
      <c r="CJ81" s="110">
        <f t="shared" si="179"/>
        <v>259.00221820000007</v>
      </c>
      <c r="CK81" s="110">
        <f t="shared" si="179"/>
        <v>259.00221820000007</v>
      </c>
      <c r="CL81" s="110">
        <f t="shared" si="179"/>
        <v>259.00221820000007</v>
      </c>
      <c r="CM81" s="195">
        <f t="shared" si="179"/>
        <v>259.00221820000007</v>
      </c>
      <c r="CN81" s="110">
        <f t="shared" si="179"/>
        <v>284.90244002000009</v>
      </c>
      <c r="CO81" s="110">
        <f t="shared" si="179"/>
        <v>284.90244002000009</v>
      </c>
      <c r="CP81" s="110">
        <f t="shared" si="179"/>
        <v>284.90244002000009</v>
      </c>
      <c r="CQ81" s="110">
        <f t="shared" si="179"/>
        <v>284.90244002000009</v>
      </c>
      <c r="CR81" s="110">
        <f t="shared" ref="CR81:CY81" si="180">+IF(CR$1&lt;&gt;CQ$1, CQ81*1.1, CQ81)</f>
        <v>284.90244002000009</v>
      </c>
      <c r="CS81" s="110">
        <f t="shared" si="180"/>
        <v>284.90244002000009</v>
      </c>
      <c r="CT81" s="110">
        <f t="shared" si="180"/>
        <v>284.90244002000009</v>
      </c>
      <c r="CU81" s="110">
        <f t="shared" si="180"/>
        <v>284.90244002000009</v>
      </c>
      <c r="CV81" s="110">
        <f t="shared" si="180"/>
        <v>284.90244002000009</v>
      </c>
      <c r="CW81" s="110">
        <f t="shared" si="180"/>
        <v>284.90244002000009</v>
      </c>
      <c r="CX81" s="110">
        <f t="shared" si="180"/>
        <v>284.90244002000009</v>
      </c>
      <c r="CY81" s="195">
        <f t="shared" si="180"/>
        <v>284.90244002000009</v>
      </c>
    </row>
    <row r="82" spans="1:103" x14ac:dyDescent="0.3">
      <c r="B82" s="1" t="s">
        <v>438</v>
      </c>
      <c r="C82" s="1"/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>
        <v>0</v>
      </c>
      <c r="Y82" s="110">
        <v>108.09</v>
      </c>
      <c r="Z82" s="195">
        <v>46.98</v>
      </c>
      <c r="AA82" s="195">
        <v>46.98</v>
      </c>
      <c r="AB82" s="596">
        <f t="shared" si="173"/>
        <v>67.349999999999994</v>
      </c>
      <c r="AC82" s="110">
        <f t="shared" si="174"/>
        <v>67.349999999999994</v>
      </c>
      <c r="AD82" s="110">
        <f t="shared" si="175"/>
        <v>67.349999999999994</v>
      </c>
      <c r="AE82" s="195">
        <f t="shared" si="176"/>
        <v>67.349999999999994</v>
      </c>
      <c r="AF82" s="110">
        <f t="shared" ref="AF82:CQ82" si="181">+IF(AF$1&lt;&gt;AE$1, AE82*1.1, AE82)</f>
        <v>74.084999999999994</v>
      </c>
      <c r="AG82" s="110">
        <f t="shared" si="181"/>
        <v>74.084999999999994</v>
      </c>
      <c r="AH82" s="110">
        <f t="shared" si="181"/>
        <v>74.084999999999994</v>
      </c>
      <c r="AI82" s="110">
        <f t="shared" si="181"/>
        <v>74.084999999999994</v>
      </c>
      <c r="AJ82" s="110">
        <f t="shared" si="181"/>
        <v>74.084999999999994</v>
      </c>
      <c r="AK82" s="110">
        <f t="shared" si="181"/>
        <v>74.084999999999994</v>
      </c>
      <c r="AL82" s="110">
        <f t="shared" si="181"/>
        <v>74.084999999999994</v>
      </c>
      <c r="AM82" s="110">
        <f t="shared" si="181"/>
        <v>74.084999999999994</v>
      </c>
      <c r="AN82" s="110">
        <f t="shared" si="181"/>
        <v>74.084999999999994</v>
      </c>
      <c r="AO82" s="110">
        <f t="shared" si="181"/>
        <v>74.084999999999994</v>
      </c>
      <c r="AP82" s="110">
        <f t="shared" si="181"/>
        <v>74.084999999999994</v>
      </c>
      <c r="AQ82" s="195">
        <f t="shared" si="181"/>
        <v>74.084999999999994</v>
      </c>
      <c r="AR82" s="110">
        <f t="shared" si="181"/>
        <v>81.493499999999997</v>
      </c>
      <c r="AS82" s="110">
        <f t="shared" si="181"/>
        <v>81.493499999999997</v>
      </c>
      <c r="AT82" s="110">
        <f t="shared" si="181"/>
        <v>81.493499999999997</v>
      </c>
      <c r="AU82" s="110">
        <f t="shared" si="181"/>
        <v>81.493499999999997</v>
      </c>
      <c r="AV82" s="110">
        <f t="shared" si="181"/>
        <v>81.493499999999997</v>
      </c>
      <c r="AW82" s="110">
        <f t="shared" si="181"/>
        <v>81.493499999999997</v>
      </c>
      <c r="AX82" s="110">
        <f t="shared" si="181"/>
        <v>81.493499999999997</v>
      </c>
      <c r="AY82" s="110">
        <f t="shared" si="181"/>
        <v>81.493499999999997</v>
      </c>
      <c r="AZ82" s="110">
        <f t="shared" si="181"/>
        <v>81.493499999999997</v>
      </c>
      <c r="BA82" s="110">
        <f t="shared" si="181"/>
        <v>81.493499999999997</v>
      </c>
      <c r="BB82" s="110">
        <f t="shared" si="181"/>
        <v>81.493499999999997</v>
      </c>
      <c r="BC82" s="195">
        <f t="shared" si="181"/>
        <v>81.493499999999997</v>
      </c>
      <c r="BD82" s="110">
        <f t="shared" si="181"/>
        <v>89.64285000000001</v>
      </c>
      <c r="BE82" s="110">
        <f t="shared" si="181"/>
        <v>89.64285000000001</v>
      </c>
      <c r="BF82" s="110">
        <f t="shared" si="181"/>
        <v>89.64285000000001</v>
      </c>
      <c r="BG82" s="110">
        <f t="shared" si="181"/>
        <v>89.64285000000001</v>
      </c>
      <c r="BH82" s="110">
        <f t="shared" si="181"/>
        <v>89.64285000000001</v>
      </c>
      <c r="BI82" s="110">
        <f t="shared" si="181"/>
        <v>89.64285000000001</v>
      </c>
      <c r="BJ82" s="110">
        <f t="shared" si="181"/>
        <v>89.64285000000001</v>
      </c>
      <c r="BK82" s="110">
        <f t="shared" si="181"/>
        <v>89.64285000000001</v>
      </c>
      <c r="BL82" s="110">
        <f t="shared" si="181"/>
        <v>89.64285000000001</v>
      </c>
      <c r="BM82" s="110">
        <f t="shared" si="181"/>
        <v>89.64285000000001</v>
      </c>
      <c r="BN82" s="110">
        <f t="shared" si="181"/>
        <v>89.64285000000001</v>
      </c>
      <c r="BO82" s="195">
        <f t="shared" si="181"/>
        <v>89.64285000000001</v>
      </c>
      <c r="BP82" s="110">
        <f t="shared" si="181"/>
        <v>98.607135000000014</v>
      </c>
      <c r="BQ82" s="110">
        <f t="shared" si="181"/>
        <v>98.607135000000014</v>
      </c>
      <c r="BR82" s="110">
        <f t="shared" si="181"/>
        <v>98.607135000000014</v>
      </c>
      <c r="BS82" s="110">
        <f t="shared" si="181"/>
        <v>98.607135000000014</v>
      </c>
      <c r="BT82" s="110">
        <f t="shared" si="181"/>
        <v>98.607135000000014</v>
      </c>
      <c r="BU82" s="110">
        <f t="shared" si="181"/>
        <v>98.607135000000014</v>
      </c>
      <c r="BV82" s="110">
        <f t="shared" si="181"/>
        <v>98.607135000000014</v>
      </c>
      <c r="BW82" s="110">
        <f t="shared" si="181"/>
        <v>98.607135000000014</v>
      </c>
      <c r="BX82" s="110">
        <f t="shared" si="181"/>
        <v>98.607135000000014</v>
      </c>
      <c r="BY82" s="110">
        <f t="shared" si="181"/>
        <v>98.607135000000014</v>
      </c>
      <c r="BZ82" s="110">
        <f t="shared" si="181"/>
        <v>98.607135000000014</v>
      </c>
      <c r="CA82" s="195">
        <f t="shared" si="181"/>
        <v>98.607135000000014</v>
      </c>
      <c r="CB82" s="110">
        <f t="shared" si="181"/>
        <v>108.46784850000003</v>
      </c>
      <c r="CC82" s="110">
        <f t="shared" si="181"/>
        <v>108.46784850000003</v>
      </c>
      <c r="CD82" s="110">
        <f t="shared" si="181"/>
        <v>108.46784850000003</v>
      </c>
      <c r="CE82" s="110">
        <f t="shared" si="181"/>
        <v>108.46784850000003</v>
      </c>
      <c r="CF82" s="110">
        <f t="shared" si="181"/>
        <v>108.46784850000003</v>
      </c>
      <c r="CG82" s="110">
        <f t="shared" si="181"/>
        <v>108.46784850000003</v>
      </c>
      <c r="CH82" s="110">
        <f t="shared" si="181"/>
        <v>108.46784850000003</v>
      </c>
      <c r="CI82" s="110">
        <f t="shared" si="181"/>
        <v>108.46784850000003</v>
      </c>
      <c r="CJ82" s="110">
        <f t="shared" si="181"/>
        <v>108.46784850000003</v>
      </c>
      <c r="CK82" s="110">
        <f t="shared" si="181"/>
        <v>108.46784850000003</v>
      </c>
      <c r="CL82" s="110">
        <f t="shared" si="181"/>
        <v>108.46784850000003</v>
      </c>
      <c r="CM82" s="195">
        <f t="shared" si="181"/>
        <v>108.46784850000003</v>
      </c>
      <c r="CN82" s="110">
        <f t="shared" si="181"/>
        <v>119.31463335000004</v>
      </c>
      <c r="CO82" s="110">
        <f t="shared" si="181"/>
        <v>119.31463335000004</v>
      </c>
      <c r="CP82" s="110">
        <f t="shared" si="181"/>
        <v>119.31463335000004</v>
      </c>
      <c r="CQ82" s="110">
        <f t="shared" si="181"/>
        <v>119.31463335000004</v>
      </c>
      <c r="CR82" s="110">
        <f t="shared" ref="CR82:CY82" si="182">+IF(CR$1&lt;&gt;CQ$1, CQ82*1.1, CQ82)</f>
        <v>119.31463335000004</v>
      </c>
      <c r="CS82" s="110">
        <f t="shared" si="182"/>
        <v>119.31463335000004</v>
      </c>
      <c r="CT82" s="110">
        <f t="shared" si="182"/>
        <v>119.31463335000004</v>
      </c>
      <c r="CU82" s="110">
        <f t="shared" si="182"/>
        <v>119.31463335000004</v>
      </c>
      <c r="CV82" s="110">
        <f t="shared" si="182"/>
        <v>119.31463335000004</v>
      </c>
      <c r="CW82" s="110">
        <f t="shared" si="182"/>
        <v>119.31463335000004</v>
      </c>
      <c r="CX82" s="110">
        <f t="shared" si="182"/>
        <v>119.31463335000004</v>
      </c>
      <c r="CY82" s="195">
        <f t="shared" si="182"/>
        <v>119.31463335000004</v>
      </c>
    </row>
    <row r="83" spans="1:103" x14ac:dyDescent="0.3">
      <c r="B83" s="1" t="s">
        <v>413</v>
      </c>
      <c r="C83" s="1"/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>
        <v>0</v>
      </c>
      <c r="Y83" s="110">
        <v>0</v>
      </c>
      <c r="Z83" s="195">
        <v>0</v>
      </c>
      <c r="AA83" s="195">
        <v>0</v>
      </c>
      <c r="AB83" s="596">
        <v>100</v>
      </c>
      <c r="AC83" s="110">
        <f t="shared" si="174"/>
        <v>100</v>
      </c>
      <c r="AD83" s="110">
        <f t="shared" si="175"/>
        <v>100</v>
      </c>
      <c r="AE83" s="195">
        <f t="shared" si="176"/>
        <v>100</v>
      </c>
      <c r="AF83" s="110">
        <f t="shared" ref="AF83:CQ83" si="183">+IF(AF$1&lt;&gt;AE$1, AE83*1.1, AE83)</f>
        <v>110.00000000000001</v>
      </c>
      <c r="AG83" s="110">
        <f t="shared" si="183"/>
        <v>110.00000000000001</v>
      </c>
      <c r="AH83" s="110">
        <f t="shared" si="183"/>
        <v>110.00000000000001</v>
      </c>
      <c r="AI83" s="110">
        <f t="shared" si="183"/>
        <v>110.00000000000001</v>
      </c>
      <c r="AJ83" s="110">
        <f t="shared" si="183"/>
        <v>110.00000000000001</v>
      </c>
      <c r="AK83" s="110">
        <f t="shared" si="183"/>
        <v>110.00000000000001</v>
      </c>
      <c r="AL83" s="110">
        <f t="shared" si="183"/>
        <v>110.00000000000001</v>
      </c>
      <c r="AM83" s="110">
        <f t="shared" si="183"/>
        <v>110.00000000000001</v>
      </c>
      <c r="AN83" s="110">
        <f t="shared" si="183"/>
        <v>110.00000000000001</v>
      </c>
      <c r="AO83" s="110">
        <f t="shared" si="183"/>
        <v>110.00000000000001</v>
      </c>
      <c r="AP83" s="110">
        <f t="shared" si="183"/>
        <v>110.00000000000001</v>
      </c>
      <c r="AQ83" s="195">
        <f t="shared" si="183"/>
        <v>110.00000000000001</v>
      </c>
      <c r="AR83" s="110">
        <f t="shared" si="183"/>
        <v>121.00000000000003</v>
      </c>
      <c r="AS83" s="110">
        <f t="shared" si="183"/>
        <v>121.00000000000003</v>
      </c>
      <c r="AT83" s="110">
        <f t="shared" si="183"/>
        <v>121.00000000000003</v>
      </c>
      <c r="AU83" s="110">
        <f t="shared" si="183"/>
        <v>121.00000000000003</v>
      </c>
      <c r="AV83" s="110">
        <f t="shared" si="183"/>
        <v>121.00000000000003</v>
      </c>
      <c r="AW83" s="110">
        <f t="shared" si="183"/>
        <v>121.00000000000003</v>
      </c>
      <c r="AX83" s="110">
        <f t="shared" si="183"/>
        <v>121.00000000000003</v>
      </c>
      <c r="AY83" s="110">
        <f t="shared" si="183"/>
        <v>121.00000000000003</v>
      </c>
      <c r="AZ83" s="110">
        <f t="shared" si="183"/>
        <v>121.00000000000003</v>
      </c>
      <c r="BA83" s="110">
        <f t="shared" si="183"/>
        <v>121.00000000000003</v>
      </c>
      <c r="BB83" s="110">
        <f t="shared" si="183"/>
        <v>121.00000000000003</v>
      </c>
      <c r="BC83" s="195">
        <f t="shared" si="183"/>
        <v>121.00000000000003</v>
      </c>
      <c r="BD83" s="110">
        <f t="shared" si="183"/>
        <v>133.10000000000005</v>
      </c>
      <c r="BE83" s="110">
        <f t="shared" si="183"/>
        <v>133.10000000000005</v>
      </c>
      <c r="BF83" s="110">
        <f t="shared" si="183"/>
        <v>133.10000000000005</v>
      </c>
      <c r="BG83" s="110">
        <f t="shared" si="183"/>
        <v>133.10000000000005</v>
      </c>
      <c r="BH83" s="110">
        <f t="shared" si="183"/>
        <v>133.10000000000005</v>
      </c>
      <c r="BI83" s="110">
        <f t="shared" si="183"/>
        <v>133.10000000000005</v>
      </c>
      <c r="BJ83" s="110">
        <f t="shared" si="183"/>
        <v>133.10000000000005</v>
      </c>
      <c r="BK83" s="110">
        <f t="shared" si="183"/>
        <v>133.10000000000005</v>
      </c>
      <c r="BL83" s="110">
        <f t="shared" si="183"/>
        <v>133.10000000000005</v>
      </c>
      <c r="BM83" s="110">
        <f t="shared" si="183"/>
        <v>133.10000000000005</v>
      </c>
      <c r="BN83" s="110">
        <f t="shared" si="183"/>
        <v>133.10000000000005</v>
      </c>
      <c r="BO83" s="195">
        <f t="shared" si="183"/>
        <v>133.10000000000005</v>
      </c>
      <c r="BP83" s="110">
        <f t="shared" si="183"/>
        <v>146.41000000000008</v>
      </c>
      <c r="BQ83" s="110">
        <f t="shared" si="183"/>
        <v>146.41000000000008</v>
      </c>
      <c r="BR83" s="110">
        <f t="shared" si="183"/>
        <v>146.41000000000008</v>
      </c>
      <c r="BS83" s="110">
        <f t="shared" si="183"/>
        <v>146.41000000000008</v>
      </c>
      <c r="BT83" s="110">
        <f t="shared" si="183"/>
        <v>146.41000000000008</v>
      </c>
      <c r="BU83" s="110">
        <f t="shared" si="183"/>
        <v>146.41000000000008</v>
      </c>
      <c r="BV83" s="110">
        <f t="shared" si="183"/>
        <v>146.41000000000008</v>
      </c>
      <c r="BW83" s="110">
        <f t="shared" si="183"/>
        <v>146.41000000000008</v>
      </c>
      <c r="BX83" s="110">
        <f t="shared" si="183"/>
        <v>146.41000000000008</v>
      </c>
      <c r="BY83" s="110">
        <f t="shared" si="183"/>
        <v>146.41000000000008</v>
      </c>
      <c r="BZ83" s="110">
        <f t="shared" si="183"/>
        <v>146.41000000000008</v>
      </c>
      <c r="CA83" s="195">
        <f t="shared" si="183"/>
        <v>146.41000000000008</v>
      </c>
      <c r="CB83" s="110">
        <f t="shared" si="183"/>
        <v>161.0510000000001</v>
      </c>
      <c r="CC83" s="110">
        <f t="shared" si="183"/>
        <v>161.0510000000001</v>
      </c>
      <c r="CD83" s="110">
        <f t="shared" si="183"/>
        <v>161.0510000000001</v>
      </c>
      <c r="CE83" s="110">
        <f t="shared" si="183"/>
        <v>161.0510000000001</v>
      </c>
      <c r="CF83" s="110">
        <f t="shared" si="183"/>
        <v>161.0510000000001</v>
      </c>
      <c r="CG83" s="110">
        <f t="shared" si="183"/>
        <v>161.0510000000001</v>
      </c>
      <c r="CH83" s="110">
        <f t="shared" si="183"/>
        <v>161.0510000000001</v>
      </c>
      <c r="CI83" s="110">
        <f t="shared" si="183"/>
        <v>161.0510000000001</v>
      </c>
      <c r="CJ83" s="110">
        <f t="shared" si="183"/>
        <v>161.0510000000001</v>
      </c>
      <c r="CK83" s="110">
        <f t="shared" si="183"/>
        <v>161.0510000000001</v>
      </c>
      <c r="CL83" s="110">
        <f t="shared" si="183"/>
        <v>161.0510000000001</v>
      </c>
      <c r="CM83" s="195">
        <f t="shared" si="183"/>
        <v>161.0510000000001</v>
      </c>
      <c r="CN83" s="110">
        <f t="shared" si="183"/>
        <v>177.15610000000012</v>
      </c>
      <c r="CO83" s="110">
        <f t="shared" si="183"/>
        <v>177.15610000000012</v>
      </c>
      <c r="CP83" s="110">
        <f t="shared" si="183"/>
        <v>177.15610000000012</v>
      </c>
      <c r="CQ83" s="110">
        <f t="shared" si="183"/>
        <v>177.15610000000012</v>
      </c>
      <c r="CR83" s="110">
        <f t="shared" ref="CR83:CY83" si="184">+IF(CR$1&lt;&gt;CQ$1, CQ83*1.1, CQ83)</f>
        <v>177.15610000000012</v>
      </c>
      <c r="CS83" s="110">
        <f t="shared" si="184"/>
        <v>177.15610000000012</v>
      </c>
      <c r="CT83" s="110">
        <f t="shared" si="184"/>
        <v>177.15610000000012</v>
      </c>
      <c r="CU83" s="110">
        <f t="shared" si="184"/>
        <v>177.15610000000012</v>
      </c>
      <c r="CV83" s="110">
        <f t="shared" si="184"/>
        <v>177.15610000000012</v>
      </c>
      <c r="CW83" s="110">
        <f t="shared" si="184"/>
        <v>177.15610000000012</v>
      </c>
      <c r="CX83" s="110">
        <f t="shared" si="184"/>
        <v>177.15610000000012</v>
      </c>
      <c r="CY83" s="195">
        <f t="shared" si="184"/>
        <v>177.15610000000012</v>
      </c>
    </row>
    <row r="84" spans="1:103" x14ac:dyDescent="0.3">
      <c r="B84" s="1" t="s">
        <v>439</v>
      </c>
      <c r="C84" s="1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>
        <v>0</v>
      </c>
      <c r="Y84" s="110">
        <v>0</v>
      </c>
      <c r="Z84" s="195">
        <v>234.04</v>
      </c>
      <c r="AA84" s="195">
        <v>234.04</v>
      </c>
      <c r="AB84" s="596">
        <f t="shared" si="173"/>
        <v>156.02666666666667</v>
      </c>
      <c r="AC84" s="110">
        <f t="shared" si="174"/>
        <v>156.02666666666667</v>
      </c>
      <c r="AD84" s="110">
        <f t="shared" si="175"/>
        <v>156.02666666666667</v>
      </c>
      <c r="AE84" s="195">
        <f t="shared" si="176"/>
        <v>156.02666666666667</v>
      </c>
      <c r="AF84" s="110">
        <f t="shared" ref="AF84:CQ84" si="185">+IF(AF$1&lt;&gt;AE$1, AE84*1.1, AE84)</f>
        <v>171.62933333333336</v>
      </c>
      <c r="AG84" s="110">
        <f t="shared" si="185"/>
        <v>171.62933333333336</v>
      </c>
      <c r="AH84" s="110">
        <f t="shared" si="185"/>
        <v>171.62933333333336</v>
      </c>
      <c r="AI84" s="110">
        <f t="shared" si="185"/>
        <v>171.62933333333336</v>
      </c>
      <c r="AJ84" s="110">
        <f t="shared" si="185"/>
        <v>171.62933333333336</v>
      </c>
      <c r="AK84" s="110">
        <f t="shared" si="185"/>
        <v>171.62933333333336</v>
      </c>
      <c r="AL84" s="110">
        <f t="shared" si="185"/>
        <v>171.62933333333336</v>
      </c>
      <c r="AM84" s="110">
        <f t="shared" si="185"/>
        <v>171.62933333333336</v>
      </c>
      <c r="AN84" s="110">
        <f t="shared" si="185"/>
        <v>171.62933333333336</v>
      </c>
      <c r="AO84" s="110">
        <f t="shared" si="185"/>
        <v>171.62933333333336</v>
      </c>
      <c r="AP84" s="110">
        <f t="shared" si="185"/>
        <v>171.62933333333336</v>
      </c>
      <c r="AQ84" s="195">
        <f t="shared" si="185"/>
        <v>171.62933333333336</v>
      </c>
      <c r="AR84" s="110">
        <f t="shared" si="185"/>
        <v>188.79226666666671</v>
      </c>
      <c r="AS84" s="110">
        <f t="shared" si="185"/>
        <v>188.79226666666671</v>
      </c>
      <c r="AT84" s="110">
        <f t="shared" si="185"/>
        <v>188.79226666666671</v>
      </c>
      <c r="AU84" s="110">
        <f t="shared" si="185"/>
        <v>188.79226666666671</v>
      </c>
      <c r="AV84" s="110">
        <f t="shared" si="185"/>
        <v>188.79226666666671</v>
      </c>
      <c r="AW84" s="110">
        <f t="shared" si="185"/>
        <v>188.79226666666671</v>
      </c>
      <c r="AX84" s="110">
        <f t="shared" si="185"/>
        <v>188.79226666666671</v>
      </c>
      <c r="AY84" s="110">
        <f t="shared" si="185"/>
        <v>188.79226666666671</v>
      </c>
      <c r="AZ84" s="110">
        <f t="shared" si="185"/>
        <v>188.79226666666671</v>
      </c>
      <c r="BA84" s="110">
        <f t="shared" si="185"/>
        <v>188.79226666666671</v>
      </c>
      <c r="BB84" s="110">
        <f t="shared" si="185"/>
        <v>188.79226666666671</v>
      </c>
      <c r="BC84" s="195">
        <f t="shared" si="185"/>
        <v>188.79226666666671</v>
      </c>
      <c r="BD84" s="110">
        <f t="shared" si="185"/>
        <v>207.67149333333339</v>
      </c>
      <c r="BE84" s="110">
        <f t="shared" si="185"/>
        <v>207.67149333333339</v>
      </c>
      <c r="BF84" s="110">
        <f t="shared" si="185"/>
        <v>207.67149333333339</v>
      </c>
      <c r="BG84" s="110">
        <f t="shared" si="185"/>
        <v>207.67149333333339</v>
      </c>
      <c r="BH84" s="110">
        <f t="shared" si="185"/>
        <v>207.67149333333339</v>
      </c>
      <c r="BI84" s="110">
        <f t="shared" si="185"/>
        <v>207.67149333333339</v>
      </c>
      <c r="BJ84" s="110">
        <f t="shared" si="185"/>
        <v>207.67149333333339</v>
      </c>
      <c r="BK84" s="110">
        <f t="shared" si="185"/>
        <v>207.67149333333339</v>
      </c>
      <c r="BL84" s="110">
        <f t="shared" si="185"/>
        <v>207.67149333333339</v>
      </c>
      <c r="BM84" s="110">
        <f t="shared" si="185"/>
        <v>207.67149333333339</v>
      </c>
      <c r="BN84" s="110">
        <f t="shared" si="185"/>
        <v>207.67149333333339</v>
      </c>
      <c r="BO84" s="195">
        <f t="shared" si="185"/>
        <v>207.67149333333339</v>
      </c>
      <c r="BP84" s="110">
        <f t="shared" si="185"/>
        <v>228.43864266666674</v>
      </c>
      <c r="BQ84" s="110">
        <f t="shared" si="185"/>
        <v>228.43864266666674</v>
      </c>
      <c r="BR84" s="110">
        <f t="shared" si="185"/>
        <v>228.43864266666674</v>
      </c>
      <c r="BS84" s="110">
        <f t="shared" si="185"/>
        <v>228.43864266666674</v>
      </c>
      <c r="BT84" s="110">
        <f t="shared" si="185"/>
        <v>228.43864266666674</v>
      </c>
      <c r="BU84" s="110">
        <f t="shared" si="185"/>
        <v>228.43864266666674</v>
      </c>
      <c r="BV84" s="110">
        <f t="shared" si="185"/>
        <v>228.43864266666674</v>
      </c>
      <c r="BW84" s="110">
        <f t="shared" si="185"/>
        <v>228.43864266666674</v>
      </c>
      <c r="BX84" s="110">
        <f t="shared" si="185"/>
        <v>228.43864266666674</v>
      </c>
      <c r="BY84" s="110">
        <f t="shared" si="185"/>
        <v>228.43864266666674</v>
      </c>
      <c r="BZ84" s="110">
        <f t="shared" si="185"/>
        <v>228.43864266666674</v>
      </c>
      <c r="CA84" s="195">
        <f t="shared" si="185"/>
        <v>228.43864266666674</v>
      </c>
      <c r="CB84" s="110">
        <f t="shared" si="185"/>
        <v>251.28250693333342</v>
      </c>
      <c r="CC84" s="110">
        <f t="shared" si="185"/>
        <v>251.28250693333342</v>
      </c>
      <c r="CD84" s="110">
        <f t="shared" si="185"/>
        <v>251.28250693333342</v>
      </c>
      <c r="CE84" s="110">
        <f t="shared" si="185"/>
        <v>251.28250693333342</v>
      </c>
      <c r="CF84" s="110">
        <f t="shared" si="185"/>
        <v>251.28250693333342</v>
      </c>
      <c r="CG84" s="110">
        <f t="shared" si="185"/>
        <v>251.28250693333342</v>
      </c>
      <c r="CH84" s="110">
        <f t="shared" si="185"/>
        <v>251.28250693333342</v>
      </c>
      <c r="CI84" s="110">
        <f t="shared" si="185"/>
        <v>251.28250693333342</v>
      </c>
      <c r="CJ84" s="110">
        <f t="shared" si="185"/>
        <v>251.28250693333342</v>
      </c>
      <c r="CK84" s="110">
        <f t="shared" si="185"/>
        <v>251.28250693333342</v>
      </c>
      <c r="CL84" s="110">
        <f t="shared" si="185"/>
        <v>251.28250693333342</v>
      </c>
      <c r="CM84" s="195">
        <f t="shared" si="185"/>
        <v>251.28250693333342</v>
      </c>
      <c r="CN84" s="110">
        <f t="shared" si="185"/>
        <v>276.41075762666679</v>
      </c>
      <c r="CO84" s="110">
        <f t="shared" si="185"/>
        <v>276.41075762666679</v>
      </c>
      <c r="CP84" s="110">
        <f t="shared" si="185"/>
        <v>276.41075762666679</v>
      </c>
      <c r="CQ84" s="110">
        <f t="shared" si="185"/>
        <v>276.41075762666679</v>
      </c>
      <c r="CR84" s="110">
        <f t="shared" ref="CR84:CY84" si="186">+IF(CR$1&lt;&gt;CQ$1, CQ84*1.1, CQ84)</f>
        <v>276.41075762666679</v>
      </c>
      <c r="CS84" s="110">
        <f t="shared" si="186"/>
        <v>276.41075762666679</v>
      </c>
      <c r="CT84" s="110">
        <f t="shared" si="186"/>
        <v>276.41075762666679</v>
      </c>
      <c r="CU84" s="110">
        <f t="shared" si="186"/>
        <v>276.41075762666679</v>
      </c>
      <c r="CV84" s="110">
        <f t="shared" si="186"/>
        <v>276.41075762666679</v>
      </c>
      <c r="CW84" s="110">
        <f t="shared" si="186"/>
        <v>276.41075762666679</v>
      </c>
      <c r="CX84" s="110">
        <f t="shared" si="186"/>
        <v>276.41075762666679</v>
      </c>
      <c r="CY84" s="195">
        <f t="shared" si="186"/>
        <v>276.41075762666679</v>
      </c>
    </row>
    <row r="85" spans="1:103" x14ac:dyDescent="0.3">
      <c r="B85" s="1" t="s">
        <v>415</v>
      </c>
      <c r="C85" s="1"/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>
        <v>158.08000000000001</v>
      </c>
      <c r="Y85" s="110">
        <v>89.09</v>
      </c>
      <c r="Z85" s="195">
        <v>105.95</v>
      </c>
      <c r="AA85" s="195">
        <v>105.95</v>
      </c>
      <c r="AB85" s="596">
        <f t="shared" si="173"/>
        <v>100.33</v>
      </c>
      <c r="AC85" s="110">
        <f t="shared" si="174"/>
        <v>100.33</v>
      </c>
      <c r="AD85" s="110">
        <f t="shared" si="175"/>
        <v>100.33</v>
      </c>
      <c r="AE85" s="195">
        <f t="shared" si="176"/>
        <v>100.33</v>
      </c>
      <c r="AF85" s="110">
        <f t="shared" ref="AF85:CQ85" si="187">+IF(AF$1&lt;&gt;AE$1, AE85*1.1, AE85)</f>
        <v>110.36300000000001</v>
      </c>
      <c r="AG85" s="110">
        <f t="shared" si="187"/>
        <v>110.36300000000001</v>
      </c>
      <c r="AH85" s="110">
        <f t="shared" si="187"/>
        <v>110.36300000000001</v>
      </c>
      <c r="AI85" s="110">
        <f t="shared" si="187"/>
        <v>110.36300000000001</v>
      </c>
      <c r="AJ85" s="110">
        <f t="shared" si="187"/>
        <v>110.36300000000001</v>
      </c>
      <c r="AK85" s="110">
        <f t="shared" si="187"/>
        <v>110.36300000000001</v>
      </c>
      <c r="AL85" s="110">
        <f t="shared" si="187"/>
        <v>110.36300000000001</v>
      </c>
      <c r="AM85" s="110">
        <f t="shared" si="187"/>
        <v>110.36300000000001</v>
      </c>
      <c r="AN85" s="110">
        <f t="shared" si="187"/>
        <v>110.36300000000001</v>
      </c>
      <c r="AO85" s="110">
        <f t="shared" si="187"/>
        <v>110.36300000000001</v>
      </c>
      <c r="AP85" s="110">
        <f t="shared" si="187"/>
        <v>110.36300000000001</v>
      </c>
      <c r="AQ85" s="195">
        <f t="shared" si="187"/>
        <v>110.36300000000001</v>
      </c>
      <c r="AR85" s="110">
        <f t="shared" si="187"/>
        <v>121.39930000000003</v>
      </c>
      <c r="AS85" s="110">
        <f t="shared" si="187"/>
        <v>121.39930000000003</v>
      </c>
      <c r="AT85" s="110">
        <f t="shared" si="187"/>
        <v>121.39930000000003</v>
      </c>
      <c r="AU85" s="110">
        <f t="shared" si="187"/>
        <v>121.39930000000003</v>
      </c>
      <c r="AV85" s="110">
        <f t="shared" si="187"/>
        <v>121.39930000000003</v>
      </c>
      <c r="AW85" s="110">
        <f t="shared" si="187"/>
        <v>121.39930000000003</v>
      </c>
      <c r="AX85" s="110">
        <f t="shared" si="187"/>
        <v>121.39930000000003</v>
      </c>
      <c r="AY85" s="110">
        <f t="shared" si="187"/>
        <v>121.39930000000003</v>
      </c>
      <c r="AZ85" s="110">
        <f t="shared" si="187"/>
        <v>121.39930000000003</v>
      </c>
      <c r="BA85" s="110">
        <f t="shared" si="187"/>
        <v>121.39930000000003</v>
      </c>
      <c r="BB85" s="110">
        <f t="shared" si="187"/>
        <v>121.39930000000003</v>
      </c>
      <c r="BC85" s="195">
        <f t="shared" si="187"/>
        <v>121.39930000000003</v>
      </c>
      <c r="BD85" s="110">
        <f t="shared" si="187"/>
        <v>133.53923000000003</v>
      </c>
      <c r="BE85" s="110">
        <f t="shared" si="187"/>
        <v>133.53923000000003</v>
      </c>
      <c r="BF85" s="110">
        <f t="shared" si="187"/>
        <v>133.53923000000003</v>
      </c>
      <c r="BG85" s="110">
        <f t="shared" si="187"/>
        <v>133.53923000000003</v>
      </c>
      <c r="BH85" s="110">
        <f t="shared" si="187"/>
        <v>133.53923000000003</v>
      </c>
      <c r="BI85" s="110">
        <f t="shared" si="187"/>
        <v>133.53923000000003</v>
      </c>
      <c r="BJ85" s="110">
        <f t="shared" si="187"/>
        <v>133.53923000000003</v>
      </c>
      <c r="BK85" s="110">
        <f t="shared" si="187"/>
        <v>133.53923000000003</v>
      </c>
      <c r="BL85" s="110">
        <f t="shared" si="187"/>
        <v>133.53923000000003</v>
      </c>
      <c r="BM85" s="110">
        <f t="shared" si="187"/>
        <v>133.53923000000003</v>
      </c>
      <c r="BN85" s="110">
        <f t="shared" si="187"/>
        <v>133.53923000000003</v>
      </c>
      <c r="BO85" s="195">
        <f t="shared" si="187"/>
        <v>133.53923000000003</v>
      </c>
      <c r="BP85" s="110">
        <f t="shared" si="187"/>
        <v>146.89315300000004</v>
      </c>
      <c r="BQ85" s="110">
        <f t="shared" si="187"/>
        <v>146.89315300000004</v>
      </c>
      <c r="BR85" s="110">
        <f t="shared" si="187"/>
        <v>146.89315300000004</v>
      </c>
      <c r="BS85" s="110">
        <f t="shared" si="187"/>
        <v>146.89315300000004</v>
      </c>
      <c r="BT85" s="110">
        <f t="shared" si="187"/>
        <v>146.89315300000004</v>
      </c>
      <c r="BU85" s="110">
        <f t="shared" si="187"/>
        <v>146.89315300000004</v>
      </c>
      <c r="BV85" s="110">
        <f t="shared" si="187"/>
        <v>146.89315300000004</v>
      </c>
      <c r="BW85" s="110">
        <f t="shared" si="187"/>
        <v>146.89315300000004</v>
      </c>
      <c r="BX85" s="110">
        <f t="shared" si="187"/>
        <v>146.89315300000004</v>
      </c>
      <c r="BY85" s="110">
        <f t="shared" si="187"/>
        <v>146.89315300000004</v>
      </c>
      <c r="BZ85" s="110">
        <f t="shared" si="187"/>
        <v>146.89315300000004</v>
      </c>
      <c r="CA85" s="195">
        <f t="shared" si="187"/>
        <v>146.89315300000004</v>
      </c>
      <c r="CB85" s="110">
        <f t="shared" si="187"/>
        <v>161.58246830000004</v>
      </c>
      <c r="CC85" s="110">
        <f t="shared" si="187"/>
        <v>161.58246830000004</v>
      </c>
      <c r="CD85" s="110">
        <f t="shared" si="187"/>
        <v>161.58246830000004</v>
      </c>
      <c r="CE85" s="110">
        <f t="shared" si="187"/>
        <v>161.58246830000004</v>
      </c>
      <c r="CF85" s="110">
        <f t="shared" si="187"/>
        <v>161.58246830000004</v>
      </c>
      <c r="CG85" s="110">
        <f t="shared" si="187"/>
        <v>161.58246830000004</v>
      </c>
      <c r="CH85" s="110">
        <f t="shared" si="187"/>
        <v>161.58246830000004</v>
      </c>
      <c r="CI85" s="110">
        <f t="shared" si="187"/>
        <v>161.58246830000004</v>
      </c>
      <c r="CJ85" s="110">
        <f t="shared" si="187"/>
        <v>161.58246830000004</v>
      </c>
      <c r="CK85" s="110">
        <f t="shared" si="187"/>
        <v>161.58246830000004</v>
      </c>
      <c r="CL85" s="110">
        <f t="shared" si="187"/>
        <v>161.58246830000004</v>
      </c>
      <c r="CM85" s="195">
        <f t="shared" si="187"/>
        <v>161.58246830000004</v>
      </c>
      <c r="CN85" s="110">
        <f t="shared" si="187"/>
        <v>177.74071513000007</v>
      </c>
      <c r="CO85" s="110">
        <f t="shared" si="187"/>
        <v>177.74071513000007</v>
      </c>
      <c r="CP85" s="110">
        <f t="shared" si="187"/>
        <v>177.74071513000007</v>
      </c>
      <c r="CQ85" s="110">
        <f t="shared" si="187"/>
        <v>177.74071513000007</v>
      </c>
      <c r="CR85" s="110">
        <f t="shared" ref="CR85:CY85" si="188">+IF(CR$1&lt;&gt;CQ$1, CQ85*1.1, CQ85)</f>
        <v>177.74071513000007</v>
      </c>
      <c r="CS85" s="110">
        <f t="shared" si="188"/>
        <v>177.74071513000007</v>
      </c>
      <c r="CT85" s="110">
        <f t="shared" si="188"/>
        <v>177.74071513000007</v>
      </c>
      <c r="CU85" s="110">
        <f t="shared" si="188"/>
        <v>177.74071513000007</v>
      </c>
      <c r="CV85" s="110">
        <f t="shared" si="188"/>
        <v>177.74071513000007</v>
      </c>
      <c r="CW85" s="110">
        <f t="shared" si="188"/>
        <v>177.74071513000007</v>
      </c>
      <c r="CX85" s="110">
        <f t="shared" si="188"/>
        <v>177.74071513000007</v>
      </c>
      <c r="CY85" s="195">
        <f t="shared" si="188"/>
        <v>177.74071513000007</v>
      </c>
    </row>
    <row r="86" spans="1:103" x14ac:dyDescent="0.3">
      <c r="B86" s="1" t="s">
        <v>416</v>
      </c>
      <c r="C86" s="1"/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>
        <v>0</v>
      </c>
      <c r="Y86" s="110">
        <v>0</v>
      </c>
      <c r="Z86" s="195">
        <v>215.66</v>
      </c>
      <c r="AA86" s="195">
        <v>215.66</v>
      </c>
      <c r="AB86" s="596">
        <f t="shared" si="173"/>
        <v>143.77333333333334</v>
      </c>
      <c r="AC86" s="110">
        <f t="shared" si="174"/>
        <v>143.77333333333334</v>
      </c>
      <c r="AD86" s="110">
        <f t="shared" si="175"/>
        <v>143.77333333333334</v>
      </c>
      <c r="AE86" s="195">
        <f t="shared" si="176"/>
        <v>143.77333333333334</v>
      </c>
      <c r="AF86" s="110">
        <f t="shared" ref="AF86:CQ86" si="189">+IF(AF$1&lt;&gt;AE$1, AE86*1.1, AE86)</f>
        <v>158.15066666666669</v>
      </c>
      <c r="AG86" s="110">
        <f t="shared" si="189"/>
        <v>158.15066666666669</v>
      </c>
      <c r="AH86" s="110">
        <f t="shared" si="189"/>
        <v>158.15066666666669</v>
      </c>
      <c r="AI86" s="110">
        <f t="shared" si="189"/>
        <v>158.15066666666669</v>
      </c>
      <c r="AJ86" s="110">
        <f t="shared" si="189"/>
        <v>158.15066666666669</v>
      </c>
      <c r="AK86" s="110">
        <f t="shared" si="189"/>
        <v>158.15066666666669</v>
      </c>
      <c r="AL86" s="110">
        <f t="shared" si="189"/>
        <v>158.15066666666669</v>
      </c>
      <c r="AM86" s="110">
        <f t="shared" si="189"/>
        <v>158.15066666666669</v>
      </c>
      <c r="AN86" s="110">
        <f t="shared" si="189"/>
        <v>158.15066666666669</v>
      </c>
      <c r="AO86" s="110">
        <f t="shared" si="189"/>
        <v>158.15066666666669</v>
      </c>
      <c r="AP86" s="110">
        <f t="shared" si="189"/>
        <v>158.15066666666669</v>
      </c>
      <c r="AQ86" s="195">
        <f t="shared" si="189"/>
        <v>158.15066666666669</v>
      </c>
      <c r="AR86" s="110">
        <f t="shared" si="189"/>
        <v>173.96573333333339</v>
      </c>
      <c r="AS86" s="110">
        <f t="shared" si="189"/>
        <v>173.96573333333339</v>
      </c>
      <c r="AT86" s="110">
        <f t="shared" si="189"/>
        <v>173.96573333333339</v>
      </c>
      <c r="AU86" s="110">
        <f t="shared" si="189"/>
        <v>173.96573333333339</v>
      </c>
      <c r="AV86" s="110">
        <f t="shared" si="189"/>
        <v>173.96573333333339</v>
      </c>
      <c r="AW86" s="110">
        <f t="shared" si="189"/>
        <v>173.96573333333339</v>
      </c>
      <c r="AX86" s="110">
        <f t="shared" si="189"/>
        <v>173.96573333333339</v>
      </c>
      <c r="AY86" s="110">
        <f t="shared" si="189"/>
        <v>173.96573333333339</v>
      </c>
      <c r="AZ86" s="110">
        <f t="shared" si="189"/>
        <v>173.96573333333339</v>
      </c>
      <c r="BA86" s="110">
        <f t="shared" si="189"/>
        <v>173.96573333333339</v>
      </c>
      <c r="BB86" s="110">
        <f t="shared" si="189"/>
        <v>173.96573333333339</v>
      </c>
      <c r="BC86" s="195">
        <f t="shared" si="189"/>
        <v>173.96573333333339</v>
      </c>
      <c r="BD86" s="110">
        <f t="shared" si="189"/>
        <v>191.36230666666674</v>
      </c>
      <c r="BE86" s="110">
        <f t="shared" si="189"/>
        <v>191.36230666666674</v>
      </c>
      <c r="BF86" s="110">
        <f t="shared" si="189"/>
        <v>191.36230666666674</v>
      </c>
      <c r="BG86" s="110">
        <f t="shared" si="189"/>
        <v>191.36230666666674</v>
      </c>
      <c r="BH86" s="110">
        <f t="shared" si="189"/>
        <v>191.36230666666674</v>
      </c>
      <c r="BI86" s="110">
        <f t="shared" si="189"/>
        <v>191.36230666666674</v>
      </c>
      <c r="BJ86" s="110">
        <f t="shared" si="189"/>
        <v>191.36230666666674</v>
      </c>
      <c r="BK86" s="110">
        <f t="shared" si="189"/>
        <v>191.36230666666674</v>
      </c>
      <c r="BL86" s="110">
        <f t="shared" si="189"/>
        <v>191.36230666666674</v>
      </c>
      <c r="BM86" s="110">
        <f t="shared" si="189"/>
        <v>191.36230666666674</v>
      </c>
      <c r="BN86" s="110">
        <f t="shared" si="189"/>
        <v>191.36230666666674</v>
      </c>
      <c r="BO86" s="195">
        <f t="shared" si="189"/>
        <v>191.36230666666674</v>
      </c>
      <c r="BP86" s="110">
        <f t="shared" si="189"/>
        <v>210.49853733333342</v>
      </c>
      <c r="BQ86" s="110">
        <f t="shared" si="189"/>
        <v>210.49853733333342</v>
      </c>
      <c r="BR86" s="110">
        <f t="shared" si="189"/>
        <v>210.49853733333342</v>
      </c>
      <c r="BS86" s="110">
        <f t="shared" si="189"/>
        <v>210.49853733333342</v>
      </c>
      <c r="BT86" s="110">
        <f t="shared" si="189"/>
        <v>210.49853733333342</v>
      </c>
      <c r="BU86" s="110">
        <f t="shared" si="189"/>
        <v>210.49853733333342</v>
      </c>
      <c r="BV86" s="110">
        <f t="shared" si="189"/>
        <v>210.49853733333342</v>
      </c>
      <c r="BW86" s="110">
        <f t="shared" si="189"/>
        <v>210.49853733333342</v>
      </c>
      <c r="BX86" s="110">
        <f t="shared" si="189"/>
        <v>210.49853733333342</v>
      </c>
      <c r="BY86" s="110">
        <f t="shared" si="189"/>
        <v>210.49853733333342</v>
      </c>
      <c r="BZ86" s="110">
        <f t="shared" si="189"/>
        <v>210.49853733333342</v>
      </c>
      <c r="CA86" s="195">
        <f t="shared" si="189"/>
        <v>210.49853733333342</v>
      </c>
      <c r="CB86" s="110">
        <f t="shared" si="189"/>
        <v>231.54839106666677</v>
      </c>
      <c r="CC86" s="110">
        <f t="shared" si="189"/>
        <v>231.54839106666677</v>
      </c>
      <c r="CD86" s="110">
        <f t="shared" si="189"/>
        <v>231.54839106666677</v>
      </c>
      <c r="CE86" s="110">
        <f t="shared" si="189"/>
        <v>231.54839106666677</v>
      </c>
      <c r="CF86" s="110">
        <f t="shared" si="189"/>
        <v>231.54839106666677</v>
      </c>
      <c r="CG86" s="110">
        <f t="shared" si="189"/>
        <v>231.54839106666677</v>
      </c>
      <c r="CH86" s="110">
        <f t="shared" si="189"/>
        <v>231.54839106666677</v>
      </c>
      <c r="CI86" s="110">
        <f t="shared" si="189"/>
        <v>231.54839106666677</v>
      </c>
      <c r="CJ86" s="110">
        <f t="shared" si="189"/>
        <v>231.54839106666677</v>
      </c>
      <c r="CK86" s="110">
        <f t="shared" si="189"/>
        <v>231.54839106666677</v>
      </c>
      <c r="CL86" s="110">
        <f t="shared" si="189"/>
        <v>231.54839106666677</v>
      </c>
      <c r="CM86" s="195">
        <f t="shared" si="189"/>
        <v>231.54839106666677</v>
      </c>
      <c r="CN86" s="110">
        <f t="shared" si="189"/>
        <v>254.70323017333345</v>
      </c>
      <c r="CO86" s="110">
        <f t="shared" si="189"/>
        <v>254.70323017333345</v>
      </c>
      <c r="CP86" s="110">
        <f t="shared" si="189"/>
        <v>254.70323017333345</v>
      </c>
      <c r="CQ86" s="110">
        <f t="shared" si="189"/>
        <v>254.70323017333345</v>
      </c>
      <c r="CR86" s="110">
        <f t="shared" ref="CR86:CY86" si="190">+IF(CR$1&lt;&gt;CQ$1, CQ86*1.1, CQ86)</f>
        <v>254.70323017333345</v>
      </c>
      <c r="CS86" s="110">
        <f t="shared" si="190"/>
        <v>254.70323017333345</v>
      </c>
      <c r="CT86" s="110">
        <f t="shared" si="190"/>
        <v>254.70323017333345</v>
      </c>
      <c r="CU86" s="110">
        <f t="shared" si="190"/>
        <v>254.70323017333345</v>
      </c>
      <c r="CV86" s="110">
        <f t="shared" si="190"/>
        <v>254.70323017333345</v>
      </c>
      <c r="CW86" s="110">
        <f t="shared" si="190"/>
        <v>254.70323017333345</v>
      </c>
      <c r="CX86" s="110">
        <f t="shared" si="190"/>
        <v>254.70323017333345</v>
      </c>
      <c r="CY86" s="195">
        <f t="shared" si="190"/>
        <v>254.70323017333345</v>
      </c>
    </row>
    <row r="87" spans="1:103" x14ac:dyDescent="0.3">
      <c r="A87" s="3"/>
      <c r="B87" s="4" t="s">
        <v>417</v>
      </c>
      <c r="C87" s="4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>
        <v>0</v>
      </c>
      <c r="O87" s="48">
        <v>0</v>
      </c>
      <c r="P87" s="48">
        <v>0</v>
      </c>
      <c r="Q87" s="48">
        <v>0</v>
      </c>
      <c r="R87" s="48">
        <v>0</v>
      </c>
      <c r="S87" s="48">
        <v>0</v>
      </c>
      <c r="T87" s="48">
        <f>SUM(T83:T86)</f>
        <v>0</v>
      </c>
      <c r="U87" s="48">
        <f t="shared" ref="U87:CF87" si="191">SUM(U83:U86)</f>
        <v>0</v>
      </c>
      <c r="V87" s="48">
        <f t="shared" si="191"/>
        <v>0</v>
      </c>
      <c r="W87" s="48">
        <f t="shared" si="191"/>
        <v>0</v>
      </c>
      <c r="X87" s="48">
        <f t="shared" si="191"/>
        <v>158.08000000000001</v>
      </c>
      <c r="Y87" s="48">
        <f t="shared" si="191"/>
        <v>89.09</v>
      </c>
      <c r="Z87" s="196">
        <f t="shared" si="191"/>
        <v>555.65</v>
      </c>
      <c r="AA87" s="196">
        <f t="shared" ref="AA87" si="192">SUM(AA83:AA86)</f>
        <v>555.65</v>
      </c>
      <c r="AB87" s="48">
        <f t="shared" ref="AB87" si="193">SUM(AB83:AB86)</f>
        <v>500.13</v>
      </c>
      <c r="AC87" s="48">
        <f t="shared" si="191"/>
        <v>500.13</v>
      </c>
      <c r="AD87" s="48">
        <f t="shared" si="191"/>
        <v>500.13</v>
      </c>
      <c r="AE87" s="196">
        <f t="shared" si="191"/>
        <v>500.13</v>
      </c>
      <c r="AF87" s="48">
        <f t="shared" si="191"/>
        <v>550.14300000000003</v>
      </c>
      <c r="AG87" s="48">
        <f t="shared" si="191"/>
        <v>550.14300000000003</v>
      </c>
      <c r="AH87" s="48">
        <f t="shared" si="191"/>
        <v>550.14300000000003</v>
      </c>
      <c r="AI87" s="48">
        <f t="shared" si="191"/>
        <v>550.14300000000003</v>
      </c>
      <c r="AJ87" s="48">
        <f t="shared" si="191"/>
        <v>550.14300000000003</v>
      </c>
      <c r="AK87" s="48">
        <f t="shared" si="191"/>
        <v>550.14300000000003</v>
      </c>
      <c r="AL87" s="48">
        <f t="shared" si="191"/>
        <v>550.14300000000003</v>
      </c>
      <c r="AM87" s="48">
        <f t="shared" si="191"/>
        <v>550.14300000000003</v>
      </c>
      <c r="AN87" s="48">
        <f t="shared" si="191"/>
        <v>550.14300000000003</v>
      </c>
      <c r="AO87" s="48">
        <f t="shared" si="191"/>
        <v>550.14300000000003</v>
      </c>
      <c r="AP87" s="48">
        <f t="shared" si="191"/>
        <v>550.14300000000003</v>
      </c>
      <c r="AQ87" s="196">
        <f t="shared" si="191"/>
        <v>550.14300000000003</v>
      </c>
      <c r="AR87" s="48">
        <f t="shared" si="191"/>
        <v>605.15730000000008</v>
      </c>
      <c r="AS87" s="48">
        <f t="shared" si="191"/>
        <v>605.15730000000008</v>
      </c>
      <c r="AT87" s="48">
        <f t="shared" si="191"/>
        <v>605.15730000000008</v>
      </c>
      <c r="AU87" s="48">
        <f t="shared" si="191"/>
        <v>605.15730000000008</v>
      </c>
      <c r="AV87" s="48">
        <f t="shared" si="191"/>
        <v>605.15730000000008</v>
      </c>
      <c r="AW87" s="48">
        <f t="shared" si="191"/>
        <v>605.15730000000008</v>
      </c>
      <c r="AX87" s="48">
        <f t="shared" si="191"/>
        <v>605.15730000000008</v>
      </c>
      <c r="AY87" s="48">
        <f t="shared" si="191"/>
        <v>605.15730000000008</v>
      </c>
      <c r="AZ87" s="48">
        <f t="shared" si="191"/>
        <v>605.15730000000008</v>
      </c>
      <c r="BA87" s="48">
        <f t="shared" si="191"/>
        <v>605.15730000000008</v>
      </c>
      <c r="BB87" s="48">
        <f t="shared" si="191"/>
        <v>605.15730000000008</v>
      </c>
      <c r="BC87" s="196">
        <f t="shared" si="191"/>
        <v>605.15730000000008</v>
      </c>
      <c r="BD87" s="48">
        <f t="shared" si="191"/>
        <v>665.67303000000015</v>
      </c>
      <c r="BE87" s="48">
        <f t="shared" si="191"/>
        <v>665.67303000000015</v>
      </c>
      <c r="BF87" s="48">
        <f t="shared" si="191"/>
        <v>665.67303000000015</v>
      </c>
      <c r="BG87" s="48">
        <f t="shared" si="191"/>
        <v>665.67303000000015</v>
      </c>
      <c r="BH87" s="48">
        <f t="shared" si="191"/>
        <v>665.67303000000015</v>
      </c>
      <c r="BI87" s="48">
        <f t="shared" si="191"/>
        <v>665.67303000000015</v>
      </c>
      <c r="BJ87" s="48">
        <f t="shared" si="191"/>
        <v>665.67303000000015</v>
      </c>
      <c r="BK87" s="48">
        <f t="shared" si="191"/>
        <v>665.67303000000015</v>
      </c>
      <c r="BL87" s="48">
        <f t="shared" si="191"/>
        <v>665.67303000000015</v>
      </c>
      <c r="BM87" s="48">
        <f t="shared" si="191"/>
        <v>665.67303000000015</v>
      </c>
      <c r="BN87" s="48">
        <f t="shared" si="191"/>
        <v>665.67303000000015</v>
      </c>
      <c r="BO87" s="196">
        <f t="shared" si="191"/>
        <v>665.67303000000015</v>
      </c>
      <c r="BP87" s="48">
        <f t="shared" si="191"/>
        <v>732.24033300000019</v>
      </c>
      <c r="BQ87" s="48">
        <f t="shared" si="191"/>
        <v>732.24033300000019</v>
      </c>
      <c r="BR87" s="48">
        <f t="shared" si="191"/>
        <v>732.24033300000019</v>
      </c>
      <c r="BS87" s="48">
        <f t="shared" si="191"/>
        <v>732.24033300000019</v>
      </c>
      <c r="BT87" s="48">
        <f t="shared" si="191"/>
        <v>732.24033300000019</v>
      </c>
      <c r="BU87" s="48">
        <f t="shared" si="191"/>
        <v>732.24033300000019</v>
      </c>
      <c r="BV87" s="48">
        <f t="shared" si="191"/>
        <v>732.24033300000019</v>
      </c>
      <c r="BW87" s="48">
        <f t="shared" si="191"/>
        <v>732.24033300000019</v>
      </c>
      <c r="BX87" s="48">
        <f t="shared" si="191"/>
        <v>732.24033300000019</v>
      </c>
      <c r="BY87" s="48">
        <f t="shared" si="191"/>
        <v>732.24033300000019</v>
      </c>
      <c r="BZ87" s="48">
        <f t="shared" si="191"/>
        <v>732.24033300000019</v>
      </c>
      <c r="CA87" s="196">
        <f t="shared" si="191"/>
        <v>732.24033300000019</v>
      </c>
      <c r="CB87" s="48">
        <f t="shared" si="191"/>
        <v>805.46436630000039</v>
      </c>
      <c r="CC87" s="48">
        <f t="shared" si="191"/>
        <v>805.46436630000039</v>
      </c>
      <c r="CD87" s="48">
        <f t="shared" si="191"/>
        <v>805.46436630000039</v>
      </c>
      <c r="CE87" s="48">
        <f t="shared" si="191"/>
        <v>805.46436630000039</v>
      </c>
      <c r="CF87" s="48">
        <f t="shared" si="191"/>
        <v>805.46436630000039</v>
      </c>
      <c r="CG87" s="48">
        <f t="shared" ref="CG87:CY87" si="194">SUM(CG83:CG86)</f>
        <v>805.46436630000039</v>
      </c>
      <c r="CH87" s="48">
        <f t="shared" si="194"/>
        <v>805.46436630000039</v>
      </c>
      <c r="CI87" s="48">
        <f t="shared" si="194"/>
        <v>805.46436630000039</v>
      </c>
      <c r="CJ87" s="48">
        <f t="shared" si="194"/>
        <v>805.46436630000039</v>
      </c>
      <c r="CK87" s="48">
        <f t="shared" si="194"/>
        <v>805.46436630000039</v>
      </c>
      <c r="CL87" s="48">
        <f t="shared" si="194"/>
        <v>805.46436630000039</v>
      </c>
      <c r="CM87" s="196">
        <f t="shared" si="194"/>
        <v>805.46436630000039</v>
      </c>
      <c r="CN87" s="48">
        <f t="shared" si="194"/>
        <v>886.01080293000041</v>
      </c>
      <c r="CO87" s="48">
        <f t="shared" si="194"/>
        <v>886.01080293000041</v>
      </c>
      <c r="CP87" s="48">
        <f t="shared" si="194"/>
        <v>886.01080293000041</v>
      </c>
      <c r="CQ87" s="48">
        <f t="shared" si="194"/>
        <v>886.01080293000041</v>
      </c>
      <c r="CR87" s="48">
        <f t="shared" si="194"/>
        <v>886.01080293000041</v>
      </c>
      <c r="CS87" s="48">
        <f t="shared" si="194"/>
        <v>886.01080293000041</v>
      </c>
      <c r="CT87" s="48">
        <f t="shared" si="194"/>
        <v>886.01080293000041</v>
      </c>
      <c r="CU87" s="48">
        <f t="shared" si="194"/>
        <v>886.01080293000041</v>
      </c>
      <c r="CV87" s="48">
        <f t="shared" si="194"/>
        <v>886.01080293000041</v>
      </c>
      <c r="CW87" s="48">
        <f t="shared" si="194"/>
        <v>886.01080293000041</v>
      </c>
      <c r="CX87" s="48">
        <f t="shared" si="194"/>
        <v>886.01080293000041</v>
      </c>
      <c r="CY87" s="196">
        <f t="shared" si="194"/>
        <v>886.01080293000041</v>
      </c>
    </row>
    <row r="88" spans="1:103" x14ac:dyDescent="0.3">
      <c r="A88" s="3"/>
      <c r="B88" s="4" t="s">
        <v>440</v>
      </c>
      <c r="C88" s="4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>
        <v>0</v>
      </c>
      <c r="O88" s="48">
        <v>0</v>
      </c>
      <c r="P88" s="48">
        <v>0</v>
      </c>
      <c r="Q88" s="48">
        <v>0</v>
      </c>
      <c r="R88" s="48">
        <v>0</v>
      </c>
      <c r="S88" s="48">
        <v>0</v>
      </c>
      <c r="T88" s="48">
        <f>+T87+T82</f>
        <v>0</v>
      </c>
      <c r="U88" s="48">
        <f t="shared" ref="U88:CF88" si="195">+U87+U82</f>
        <v>0</v>
      </c>
      <c r="V88" s="48">
        <f t="shared" si="195"/>
        <v>0</v>
      </c>
      <c r="W88" s="48">
        <f t="shared" si="195"/>
        <v>0</v>
      </c>
      <c r="X88" s="48">
        <f t="shared" si="195"/>
        <v>158.08000000000001</v>
      </c>
      <c r="Y88" s="48">
        <f t="shared" si="195"/>
        <v>197.18</v>
      </c>
      <c r="Z88" s="196">
        <f t="shared" si="195"/>
        <v>602.63</v>
      </c>
      <c r="AA88" s="196">
        <f t="shared" ref="AA88" si="196">+AA87+AA82</f>
        <v>602.63</v>
      </c>
      <c r="AB88" s="48">
        <f t="shared" ref="AB88" si="197">+AB87+AB82</f>
        <v>567.48</v>
      </c>
      <c r="AC88" s="48">
        <f t="shared" si="195"/>
        <v>567.48</v>
      </c>
      <c r="AD88" s="48">
        <f t="shared" si="195"/>
        <v>567.48</v>
      </c>
      <c r="AE88" s="196">
        <f t="shared" si="195"/>
        <v>567.48</v>
      </c>
      <c r="AF88" s="48">
        <f t="shared" si="195"/>
        <v>624.22800000000007</v>
      </c>
      <c r="AG88" s="48">
        <f t="shared" si="195"/>
        <v>624.22800000000007</v>
      </c>
      <c r="AH88" s="48">
        <f t="shared" si="195"/>
        <v>624.22800000000007</v>
      </c>
      <c r="AI88" s="48">
        <f t="shared" si="195"/>
        <v>624.22800000000007</v>
      </c>
      <c r="AJ88" s="48">
        <f t="shared" si="195"/>
        <v>624.22800000000007</v>
      </c>
      <c r="AK88" s="48">
        <f t="shared" si="195"/>
        <v>624.22800000000007</v>
      </c>
      <c r="AL88" s="48">
        <f t="shared" si="195"/>
        <v>624.22800000000007</v>
      </c>
      <c r="AM88" s="48">
        <f t="shared" si="195"/>
        <v>624.22800000000007</v>
      </c>
      <c r="AN88" s="48">
        <f t="shared" si="195"/>
        <v>624.22800000000007</v>
      </c>
      <c r="AO88" s="48">
        <f t="shared" si="195"/>
        <v>624.22800000000007</v>
      </c>
      <c r="AP88" s="48">
        <f t="shared" si="195"/>
        <v>624.22800000000007</v>
      </c>
      <c r="AQ88" s="196">
        <f t="shared" si="195"/>
        <v>624.22800000000007</v>
      </c>
      <c r="AR88" s="48">
        <f t="shared" si="195"/>
        <v>686.65080000000012</v>
      </c>
      <c r="AS88" s="48">
        <f t="shared" si="195"/>
        <v>686.65080000000012</v>
      </c>
      <c r="AT88" s="48">
        <f t="shared" si="195"/>
        <v>686.65080000000012</v>
      </c>
      <c r="AU88" s="48">
        <f t="shared" si="195"/>
        <v>686.65080000000012</v>
      </c>
      <c r="AV88" s="48">
        <f t="shared" si="195"/>
        <v>686.65080000000012</v>
      </c>
      <c r="AW88" s="48">
        <f t="shared" si="195"/>
        <v>686.65080000000012</v>
      </c>
      <c r="AX88" s="48">
        <f t="shared" si="195"/>
        <v>686.65080000000012</v>
      </c>
      <c r="AY88" s="48">
        <f t="shared" si="195"/>
        <v>686.65080000000012</v>
      </c>
      <c r="AZ88" s="48">
        <f t="shared" si="195"/>
        <v>686.65080000000012</v>
      </c>
      <c r="BA88" s="48">
        <f t="shared" si="195"/>
        <v>686.65080000000012</v>
      </c>
      <c r="BB88" s="48">
        <f t="shared" si="195"/>
        <v>686.65080000000012</v>
      </c>
      <c r="BC88" s="196">
        <f t="shared" si="195"/>
        <v>686.65080000000012</v>
      </c>
      <c r="BD88" s="48">
        <f t="shared" si="195"/>
        <v>755.31588000000011</v>
      </c>
      <c r="BE88" s="48">
        <f t="shared" si="195"/>
        <v>755.31588000000011</v>
      </c>
      <c r="BF88" s="48">
        <f t="shared" si="195"/>
        <v>755.31588000000011</v>
      </c>
      <c r="BG88" s="48">
        <f t="shared" si="195"/>
        <v>755.31588000000011</v>
      </c>
      <c r="BH88" s="48">
        <f t="shared" si="195"/>
        <v>755.31588000000011</v>
      </c>
      <c r="BI88" s="48">
        <f t="shared" si="195"/>
        <v>755.31588000000011</v>
      </c>
      <c r="BJ88" s="48">
        <f t="shared" si="195"/>
        <v>755.31588000000011</v>
      </c>
      <c r="BK88" s="48">
        <f t="shared" si="195"/>
        <v>755.31588000000011</v>
      </c>
      <c r="BL88" s="48">
        <f t="shared" si="195"/>
        <v>755.31588000000011</v>
      </c>
      <c r="BM88" s="48">
        <f t="shared" si="195"/>
        <v>755.31588000000011</v>
      </c>
      <c r="BN88" s="48">
        <f t="shared" si="195"/>
        <v>755.31588000000011</v>
      </c>
      <c r="BO88" s="196">
        <f t="shared" si="195"/>
        <v>755.31588000000011</v>
      </c>
      <c r="BP88" s="48">
        <f t="shared" si="195"/>
        <v>830.84746800000016</v>
      </c>
      <c r="BQ88" s="48">
        <f t="shared" si="195"/>
        <v>830.84746800000016</v>
      </c>
      <c r="BR88" s="48">
        <f t="shared" si="195"/>
        <v>830.84746800000016</v>
      </c>
      <c r="BS88" s="48">
        <f t="shared" si="195"/>
        <v>830.84746800000016</v>
      </c>
      <c r="BT88" s="48">
        <f t="shared" si="195"/>
        <v>830.84746800000016</v>
      </c>
      <c r="BU88" s="48">
        <f t="shared" si="195"/>
        <v>830.84746800000016</v>
      </c>
      <c r="BV88" s="48">
        <f t="shared" si="195"/>
        <v>830.84746800000016</v>
      </c>
      <c r="BW88" s="48">
        <f t="shared" si="195"/>
        <v>830.84746800000016</v>
      </c>
      <c r="BX88" s="48">
        <f t="shared" si="195"/>
        <v>830.84746800000016</v>
      </c>
      <c r="BY88" s="48">
        <f t="shared" si="195"/>
        <v>830.84746800000016</v>
      </c>
      <c r="BZ88" s="48">
        <f t="shared" si="195"/>
        <v>830.84746800000016</v>
      </c>
      <c r="CA88" s="196">
        <f t="shared" si="195"/>
        <v>830.84746800000016</v>
      </c>
      <c r="CB88" s="48">
        <f t="shared" si="195"/>
        <v>913.93221480000045</v>
      </c>
      <c r="CC88" s="48">
        <f t="shared" si="195"/>
        <v>913.93221480000045</v>
      </c>
      <c r="CD88" s="48">
        <f t="shared" si="195"/>
        <v>913.93221480000045</v>
      </c>
      <c r="CE88" s="48">
        <f t="shared" si="195"/>
        <v>913.93221480000045</v>
      </c>
      <c r="CF88" s="48">
        <f t="shared" si="195"/>
        <v>913.93221480000045</v>
      </c>
      <c r="CG88" s="48">
        <f t="shared" ref="CG88:CY88" si="198">+CG87+CG82</f>
        <v>913.93221480000045</v>
      </c>
      <c r="CH88" s="48">
        <f t="shared" si="198"/>
        <v>913.93221480000045</v>
      </c>
      <c r="CI88" s="48">
        <f t="shared" si="198"/>
        <v>913.93221480000045</v>
      </c>
      <c r="CJ88" s="48">
        <f t="shared" si="198"/>
        <v>913.93221480000045</v>
      </c>
      <c r="CK88" s="48">
        <f t="shared" si="198"/>
        <v>913.93221480000045</v>
      </c>
      <c r="CL88" s="48">
        <f t="shared" si="198"/>
        <v>913.93221480000045</v>
      </c>
      <c r="CM88" s="196">
        <f t="shared" si="198"/>
        <v>913.93221480000045</v>
      </c>
      <c r="CN88" s="48">
        <f t="shared" si="198"/>
        <v>1005.3254362800004</v>
      </c>
      <c r="CO88" s="48">
        <f t="shared" si="198"/>
        <v>1005.3254362800004</v>
      </c>
      <c r="CP88" s="48">
        <f t="shared" si="198"/>
        <v>1005.3254362800004</v>
      </c>
      <c r="CQ88" s="48">
        <f t="shared" si="198"/>
        <v>1005.3254362800004</v>
      </c>
      <c r="CR88" s="48">
        <f t="shared" si="198"/>
        <v>1005.3254362800004</v>
      </c>
      <c r="CS88" s="48">
        <f t="shared" si="198"/>
        <v>1005.3254362800004</v>
      </c>
      <c r="CT88" s="48">
        <f t="shared" si="198"/>
        <v>1005.3254362800004</v>
      </c>
      <c r="CU88" s="48">
        <f t="shared" si="198"/>
        <v>1005.3254362800004</v>
      </c>
      <c r="CV88" s="48">
        <f t="shared" si="198"/>
        <v>1005.3254362800004</v>
      </c>
      <c r="CW88" s="48">
        <f t="shared" si="198"/>
        <v>1005.3254362800004</v>
      </c>
      <c r="CX88" s="48">
        <f t="shared" si="198"/>
        <v>1005.3254362800004</v>
      </c>
      <c r="CY88" s="196">
        <f t="shared" si="198"/>
        <v>1005.3254362800004</v>
      </c>
    </row>
    <row r="89" spans="1:103" x14ac:dyDescent="0.3">
      <c r="B89" s="1" t="s">
        <v>441</v>
      </c>
      <c r="C89" s="1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>
        <v>0</v>
      </c>
      <c r="X89" s="110">
        <v>0</v>
      </c>
      <c r="Y89" s="110">
        <v>0</v>
      </c>
      <c r="Z89" s="195">
        <v>75</v>
      </c>
      <c r="AA89" s="195">
        <v>75</v>
      </c>
      <c r="AB89" s="596">
        <f t="shared" ref="AA89:AB92" si="199">+AVERAGE(Y89:AA89)</f>
        <v>50</v>
      </c>
      <c r="AC89" s="110">
        <f t="shared" ref="AC89:AC92" si="200">+AB89</f>
        <v>50</v>
      </c>
      <c r="AD89" s="110">
        <f t="shared" ref="AD89:AD92" si="201">+AC89</f>
        <v>50</v>
      </c>
      <c r="AE89" s="195">
        <f t="shared" ref="AE89:AE92" si="202">+AD89</f>
        <v>50</v>
      </c>
      <c r="AF89" s="110">
        <f t="shared" ref="AF89:CQ89" si="203">+IF(AF$1&lt;&gt;AE$1, AE89*1.1, AE89)</f>
        <v>55.000000000000007</v>
      </c>
      <c r="AG89" s="110">
        <f t="shared" si="203"/>
        <v>55.000000000000007</v>
      </c>
      <c r="AH89" s="110">
        <f t="shared" si="203"/>
        <v>55.000000000000007</v>
      </c>
      <c r="AI89" s="110">
        <f t="shared" si="203"/>
        <v>55.000000000000007</v>
      </c>
      <c r="AJ89" s="110">
        <f t="shared" si="203"/>
        <v>55.000000000000007</v>
      </c>
      <c r="AK89" s="110">
        <f t="shared" si="203"/>
        <v>55.000000000000007</v>
      </c>
      <c r="AL89" s="110">
        <f t="shared" si="203"/>
        <v>55.000000000000007</v>
      </c>
      <c r="AM89" s="110">
        <f t="shared" si="203"/>
        <v>55.000000000000007</v>
      </c>
      <c r="AN89" s="110">
        <f t="shared" si="203"/>
        <v>55.000000000000007</v>
      </c>
      <c r="AO89" s="110">
        <f t="shared" si="203"/>
        <v>55.000000000000007</v>
      </c>
      <c r="AP89" s="110">
        <f t="shared" si="203"/>
        <v>55.000000000000007</v>
      </c>
      <c r="AQ89" s="195">
        <f t="shared" si="203"/>
        <v>55.000000000000007</v>
      </c>
      <c r="AR89" s="110">
        <f t="shared" si="203"/>
        <v>60.500000000000014</v>
      </c>
      <c r="AS89" s="110">
        <f t="shared" si="203"/>
        <v>60.500000000000014</v>
      </c>
      <c r="AT89" s="110">
        <f t="shared" si="203"/>
        <v>60.500000000000014</v>
      </c>
      <c r="AU89" s="110">
        <f t="shared" si="203"/>
        <v>60.500000000000014</v>
      </c>
      <c r="AV89" s="110">
        <f t="shared" si="203"/>
        <v>60.500000000000014</v>
      </c>
      <c r="AW89" s="110">
        <f t="shared" si="203"/>
        <v>60.500000000000014</v>
      </c>
      <c r="AX89" s="110">
        <f t="shared" si="203"/>
        <v>60.500000000000014</v>
      </c>
      <c r="AY89" s="110">
        <f t="shared" si="203"/>
        <v>60.500000000000014</v>
      </c>
      <c r="AZ89" s="110">
        <f t="shared" si="203"/>
        <v>60.500000000000014</v>
      </c>
      <c r="BA89" s="110">
        <f t="shared" si="203"/>
        <v>60.500000000000014</v>
      </c>
      <c r="BB89" s="110">
        <f t="shared" si="203"/>
        <v>60.500000000000014</v>
      </c>
      <c r="BC89" s="195">
        <f t="shared" si="203"/>
        <v>60.500000000000014</v>
      </c>
      <c r="BD89" s="110">
        <f t="shared" si="203"/>
        <v>66.550000000000026</v>
      </c>
      <c r="BE89" s="110">
        <f t="shared" si="203"/>
        <v>66.550000000000026</v>
      </c>
      <c r="BF89" s="110">
        <f t="shared" si="203"/>
        <v>66.550000000000026</v>
      </c>
      <c r="BG89" s="110">
        <f t="shared" si="203"/>
        <v>66.550000000000026</v>
      </c>
      <c r="BH89" s="110">
        <f t="shared" si="203"/>
        <v>66.550000000000026</v>
      </c>
      <c r="BI89" s="110">
        <f t="shared" si="203"/>
        <v>66.550000000000026</v>
      </c>
      <c r="BJ89" s="110">
        <f t="shared" si="203"/>
        <v>66.550000000000026</v>
      </c>
      <c r="BK89" s="110">
        <f t="shared" si="203"/>
        <v>66.550000000000026</v>
      </c>
      <c r="BL89" s="110">
        <f t="shared" si="203"/>
        <v>66.550000000000026</v>
      </c>
      <c r="BM89" s="110">
        <f t="shared" si="203"/>
        <v>66.550000000000026</v>
      </c>
      <c r="BN89" s="110">
        <f t="shared" si="203"/>
        <v>66.550000000000026</v>
      </c>
      <c r="BO89" s="195">
        <f t="shared" si="203"/>
        <v>66.550000000000026</v>
      </c>
      <c r="BP89" s="110">
        <f t="shared" si="203"/>
        <v>73.205000000000041</v>
      </c>
      <c r="BQ89" s="110">
        <f t="shared" si="203"/>
        <v>73.205000000000041</v>
      </c>
      <c r="BR89" s="110">
        <f t="shared" si="203"/>
        <v>73.205000000000041</v>
      </c>
      <c r="BS89" s="110">
        <f t="shared" si="203"/>
        <v>73.205000000000041</v>
      </c>
      <c r="BT89" s="110">
        <f t="shared" si="203"/>
        <v>73.205000000000041</v>
      </c>
      <c r="BU89" s="110">
        <f t="shared" si="203"/>
        <v>73.205000000000041</v>
      </c>
      <c r="BV89" s="110">
        <f t="shared" si="203"/>
        <v>73.205000000000041</v>
      </c>
      <c r="BW89" s="110">
        <f t="shared" si="203"/>
        <v>73.205000000000041</v>
      </c>
      <c r="BX89" s="110">
        <f t="shared" si="203"/>
        <v>73.205000000000041</v>
      </c>
      <c r="BY89" s="110">
        <f t="shared" si="203"/>
        <v>73.205000000000041</v>
      </c>
      <c r="BZ89" s="110">
        <f t="shared" si="203"/>
        <v>73.205000000000041</v>
      </c>
      <c r="CA89" s="195">
        <f t="shared" si="203"/>
        <v>73.205000000000041</v>
      </c>
      <c r="CB89" s="110">
        <f t="shared" si="203"/>
        <v>80.525500000000051</v>
      </c>
      <c r="CC89" s="110">
        <f t="shared" si="203"/>
        <v>80.525500000000051</v>
      </c>
      <c r="CD89" s="110">
        <f t="shared" si="203"/>
        <v>80.525500000000051</v>
      </c>
      <c r="CE89" s="110">
        <f t="shared" si="203"/>
        <v>80.525500000000051</v>
      </c>
      <c r="CF89" s="110">
        <f t="shared" si="203"/>
        <v>80.525500000000051</v>
      </c>
      <c r="CG89" s="110">
        <f t="shared" si="203"/>
        <v>80.525500000000051</v>
      </c>
      <c r="CH89" s="110">
        <f t="shared" si="203"/>
        <v>80.525500000000051</v>
      </c>
      <c r="CI89" s="110">
        <f t="shared" si="203"/>
        <v>80.525500000000051</v>
      </c>
      <c r="CJ89" s="110">
        <f t="shared" si="203"/>
        <v>80.525500000000051</v>
      </c>
      <c r="CK89" s="110">
        <f t="shared" si="203"/>
        <v>80.525500000000051</v>
      </c>
      <c r="CL89" s="110">
        <f t="shared" si="203"/>
        <v>80.525500000000051</v>
      </c>
      <c r="CM89" s="195">
        <f t="shared" si="203"/>
        <v>80.525500000000051</v>
      </c>
      <c r="CN89" s="110">
        <f t="shared" si="203"/>
        <v>88.578050000000061</v>
      </c>
      <c r="CO89" s="110">
        <f t="shared" si="203"/>
        <v>88.578050000000061</v>
      </c>
      <c r="CP89" s="110">
        <f t="shared" si="203"/>
        <v>88.578050000000061</v>
      </c>
      <c r="CQ89" s="110">
        <f t="shared" si="203"/>
        <v>88.578050000000061</v>
      </c>
      <c r="CR89" s="110">
        <f t="shared" ref="CR89:CY89" si="204">+IF(CR$1&lt;&gt;CQ$1, CQ89*1.1, CQ89)</f>
        <v>88.578050000000061</v>
      </c>
      <c r="CS89" s="110">
        <f t="shared" si="204"/>
        <v>88.578050000000061</v>
      </c>
      <c r="CT89" s="110">
        <f t="shared" si="204"/>
        <v>88.578050000000061</v>
      </c>
      <c r="CU89" s="110">
        <f t="shared" si="204"/>
        <v>88.578050000000061</v>
      </c>
      <c r="CV89" s="110">
        <f t="shared" si="204"/>
        <v>88.578050000000061</v>
      </c>
      <c r="CW89" s="110">
        <f t="shared" si="204"/>
        <v>88.578050000000061</v>
      </c>
      <c r="CX89" s="110">
        <f t="shared" si="204"/>
        <v>88.578050000000061</v>
      </c>
      <c r="CY89" s="195">
        <f t="shared" si="204"/>
        <v>88.578050000000061</v>
      </c>
    </row>
    <row r="90" spans="1:103" x14ac:dyDescent="0.3">
      <c r="B90" s="1" t="s">
        <v>442</v>
      </c>
      <c r="C90" s="1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>
        <v>250</v>
      </c>
      <c r="Y90" s="110">
        <v>0</v>
      </c>
      <c r="Z90" s="195">
        <v>390</v>
      </c>
      <c r="AA90" s="195">
        <v>390</v>
      </c>
      <c r="AB90" s="596">
        <f t="shared" si="199"/>
        <v>260</v>
      </c>
      <c r="AC90" s="110">
        <f t="shared" si="200"/>
        <v>260</v>
      </c>
      <c r="AD90" s="110">
        <f t="shared" si="201"/>
        <v>260</v>
      </c>
      <c r="AE90" s="195">
        <f t="shared" si="202"/>
        <v>260</v>
      </c>
      <c r="AF90" s="110">
        <f t="shared" ref="AF90:CQ90" si="205">+IF(AF$1&lt;&gt;AE$1, AE90*1.1, AE90)</f>
        <v>286</v>
      </c>
      <c r="AG90" s="110">
        <f t="shared" si="205"/>
        <v>286</v>
      </c>
      <c r="AH90" s="110">
        <f t="shared" si="205"/>
        <v>286</v>
      </c>
      <c r="AI90" s="110">
        <f t="shared" si="205"/>
        <v>286</v>
      </c>
      <c r="AJ90" s="110">
        <f t="shared" si="205"/>
        <v>286</v>
      </c>
      <c r="AK90" s="110">
        <f t="shared" si="205"/>
        <v>286</v>
      </c>
      <c r="AL90" s="110">
        <f t="shared" si="205"/>
        <v>286</v>
      </c>
      <c r="AM90" s="110">
        <f t="shared" si="205"/>
        <v>286</v>
      </c>
      <c r="AN90" s="110">
        <f t="shared" si="205"/>
        <v>286</v>
      </c>
      <c r="AO90" s="110">
        <f t="shared" si="205"/>
        <v>286</v>
      </c>
      <c r="AP90" s="110">
        <f t="shared" si="205"/>
        <v>286</v>
      </c>
      <c r="AQ90" s="195">
        <f t="shared" si="205"/>
        <v>286</v>
      </c>
      <c r="AR90" s="110">
        <f t="shared" si="205"/>
        <v>314.60000000000002</v>
      </c>
      <c r="AS90" s="110">
        <f t="shared" si="205"/>
        <v>314.60000000000002</v>
      </c>
      <c r="AT90" s="110">
        <f t="shared" si="205"/>
        <v>314.60000000000002</v>
      </c>
      <c r="AU90" s="110">
        <f t="shared" si="205"/>
        <v>314.60000000000002</v>
      </c>
      <c r="AV90" s="110">
        <f t="shared" si="205"/>
        <v>314.60000000000002</v>
      </c>
      <c r="AW90" s="110">
        <f t="shared" si="205"/>
        <v>314.60000000000002</v>
      </c>
      <c r="AX90" s="110">
        <f t="shared" si="205"/>
        <v>314.60000000000002</v>
      </c>
      <c r="AY90" s="110">
        <f t="shared" si="205"/>
        <v>314.60000000000002</v>
      </c>
      <c r="AZ90" s="110">
        <f t="shared" si="205"/>
        <v>314.60000000000002</v>
      </c>
      <c r="BA90" s="110">
        <f t="shared" si="205"/>
        <v>314.60000000000002</v>
      </c>
      <c r="BB90" s="110">
        <f t="shared" si="205"/>
        <v>314.60000000000002</v>
      </c>
      <c r="BC90" s="195">
        <f t="shared" si="205"/>
        <v>314.60000000000002</v>
      </c>
      <c r="BD90" s="110">
        <f t="shared" si="205"/>
        <v>346.06000000000006</v>
      </c>
      <c r="BE90" s="110">
        <f t="shared" si="205"/>
        <v>346.06000000000006</v>
      </c>
      <c r="BF90" s="110">
        <f t="shared" si="205"/>
        <v>346.06000000000006</v>
      </c>
      <c r="BG90" s="110">
        <f t="shared" si="205"/>
        <v>346.06000000000006</v>
      </c>
      <c r="BH90" s="110">
        <f t="shared" si="205"/>
        <v>346.06000000000006</v>
      </c>
      <c r="BI90" s="110">
        <f t="shared" si="205"/>
        <v>346.06000000000006</v>
      </c>
      <c r="BJ90" s="110">
        <f t="shared" si="205"/>
        <v>346.06000000000006</v>
      </c>
      <c r="BK90" s="110">
        <f t="shared" si="205"/>
        <v>346.06000000000006</v>
      </c>
      <c r="BL90" s="110">
        <f t="shared" si="205"/>
        <v>346.06000000000006</v>
      </c>
      <c r="BM90" s="110">
        <f t="shared" si="205"/>
        <v>346.06000000000006</v>
      </c>
      <c r="BN90" s="110">
        <f t="shared" si="205"/>
        <v>346.06000000000006</v>
      </c>
      <c r="BO90" s="195">
        <f t="shared" si="205"/>
        <v>346.06000000000006</v>
      </c>
      <c r="BP90" s="110">
        <f t="shared" si="205"/>
        <v>380.66600000000011</v>
      </c>
      <c r="BQ90" s="110">
        <f t="shared" si="205"/>
        <v>380.66600000000011</v>
      </c>
      <c r="BR90" s="110">
        <f t="shared" si="205"/>
        <v>380.66600000000011</v>
      </c>
      <c r="BS90" s="110">
        <f t="shared" si="205"/>
        <v>380.66600000000011</v>
      </c>
      <c r="BT90" s="110">
        <f t="shared" si="205"/>
        <v>380.66600000000011</v>
      </c>
      <c r="BU90" s="110">
        <f t="shared" si="205"/>
        <v>380.66600000000011</v>
      </c>
      <c r="BV90" s="110">
        <f t="shared" si="205"/>
        <v>380.66600000000011</v>
      </c>
      <c r="BW90" s="110">
        <f t="shared" si="205"/>
        <v>380.66600000000011</v>
      </c>
      <c r="BX90" s="110">
        <f t="shared" si="205"/>
        <v>380.66600000000011</v>
      </c>
      <c r="BY90" s="110">
        <f t="shared" si="205"/>
        <v>380.66600000000011</v>
      </c>
      <c r="BZ90" s="110">
        <f t="shared" si="205"/>
        <v>380.66600000000011</v>
      </c>
      <c r="CA90" s="195">
        <f t="shared" si="205"/>
        <v>380.66600000000011</v>
      </c>
      <c r="CB90" s="110">
        <f t="shared" si="205"/>
        <v>418.73260000000016</v>
      </c>
      <c r="CC90" s="110">
        <f t="shared" si="205"/>
        <v>418.73260000000016</v>
      </c>
      <c r="CD90" s="110">
        <f t="shared" si="205"/>
        <v>418.73260000000016</v>
      </c>
      <c r="CE90" s="110">
        <f t="shared" si="205"/>
        <v>418.73260000000016</v>
      </c>
      <c r="CF90" s="110">
        <f t="shared" si="205"/>
        <v>418.73260000000016</v>
      </c>
      <c r="CG90" s="110">
        <f t="shared" si="205"/>
        <v>418.73260000000016</v>
      </c>
      <c r="CH90" s="110">
        <f t="shared" si="205"/>
        <v>418.73260000000016</v>
      </c>
      <c r="CI90" s="110">
        <f t="shared" si="205"/>
        <v>418.73260000000016</v>
      </c>
      <c r="CJ90" s="110">
        <f t="shared" si="205"/>
        <v>418.73260000000016</v>
      </c>
      <c r="CK90" s="110">
        <f t="shared" si="205"/>
        <v>418.73260000000016</v>
      </c>
      <c r="CL90" s="110">
        <f t="shared" si="205"/>
        <v>418.73260000000016</v>
      </c>
      <c r="CM90" s="195">
        <f t="shared" si="205"/>
        <v>418.73260000000016</v>
      </c>
      <c r="CN90" s="110">
        <f t="shared" si="205"/>
        <v>460.60586000000023</v>
      </c>
      <c r="CO90" s="110">
        <f t="shared" si="205"/>
        <v>460.60586000000023</v>
      </c>
      <c r="CP90" s="110">
        <f t="shared" si="205"/>
        <v>460.60586000000023</v>
      </c>
      <c r="CQ90" s="110">
        <f t="shared" si="205"/>
        <v>460.60586000000023</v>
      </c>
      <c r="CR90" s="110">
        <f t="shared" ref="CR90:CY90" si="206">+IF(CR$1&lt;&gt;CQ$1, CQ90*1.1, CQ90)</f>
        <v>460.60586000000023</v>
      </c>
      <c r="CS90" s="110">
        <f t="shared" si="206"/>
        <v>460.60586000000023</v>
      </c>
      <c r="CT90" s="110">
        <f t="shared" si="206"/>
        <v>460.60586000000023</v>
      </c>
      <c r="CU90" s="110">
        <f t="shared" si="206"/>
        <v>460.60586000000023</v>
      </c>
      <c r="CV90" s="110">
        <f t="shared" si="206"/>
        <v>460.60586000000023</v>
      </c>
      <c r="CW90" s="110">
        <f t="shared" si="206"/>
        <v>460.60586000000023</v>
      </c>
      <c r="CX90" s="110">
        <f t="shared" si="206"/>
        <v>460.60586000000023</v>
      </c>
      <c r="CY90" s="195">
        <f t="shared" si="206"/>
        <v>460.60586000000023</v>
      </c>
    </row>
    <row r="91" spans="1:103" x14ac:dyDescent="0.3">
      <c r="B91" s="1" t="s">
        <v>443</v>
      </c>
      <c r="C91" s="1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>
        <v>0</v>
      </c>
      <c r="Y91" s="110">
        <v>55</v>
      </c>
      <c r="Z91" s="195">
        <v>0</v>
      </c>
      <c r="AA91" s="195">
        <v>0</v>
      </c>
      <c r="AB91" s="596">
        <f t="shared" si="199"/>
        <v>18.333333333333332</v>
      </c>
      <c r="AC91" s="110">
        <f t="shared" si="200"/>
        <v>18.333333333333332</v>
      </c>
      <c r="AD91" s="110">
        <f t="shared" si="201"/>
        <v>18.333333333333332</v>
      </c>
      <c r="AE91" s="195">
        <f t="shared" si="202"/>
        <v>18.333333333333332</v>
      </c>
      <c r="AF91" s="110">
        <f t="shared" ref="AF91:CQ91" si="207">+IF(AF$1&lt;&gt;AE$1, AE91*1.1, AE91)</f>
        <v>20.166666666666668</v>
      </c>
      <c r="AG91" s="110">
        <f t="shared" si="207"/>
        <v>20.166666666666668</v>
      </c>
      <c r="AH91" s="110">
        <f t="shared" si="207"/>
        <v>20.166666666666668</v>
      </c>
      <c r="AI91" s="110">
        <f t="shared" si="207"/>
        <v>20.166666666666668</v>
      </c>
      <c r="AJ91" s="110">
        <f t="shared" si="207"/>
        <v>20.166666666666668</v>
      </c>
      <c r="AK91" s="110">
        <f t="shared" si="207"/>
        <v>20.166666666666668</v>
      </c>
      <c r="AL91" s="110">
        <f t="shared" si="207"/>
        <v>20.166666666666668</v>
      </c>
      <c r="AM91" s="110">
        <f t="shared" si="207"/>
        <v>20.166666666666668</v>
      </c>
      <c r="AN91" s="110">
        <f t="shared" si="207"/>
        <v>20.166666666666668</v>
      </c>
      <c r="AO91" s="110">
        <f t="shared" si="207"/>
        <v>20.166666666666668</v>
      </c>
      <c r="AP91" s="110">
        <f t="shared" si="207"/>
        <v>20.166666666666668</v>
      </c>
      <c r="AQ91" s="195">
        <f t="shared" si="207"/>
        <v>20.166666666666668</v>
      </c>
      <c r="AR91" s="110">
        <f t="shared" si="207"/>
        <v>22.183333333333337</v>
      </c>
      <c r="AS91" s="110">
        <f t="shared" si="207"/>
        <v>22.183333333333337</v>
      </c>
      <c r="AT91" s="110">
        <f t="shared" si="207"/>
        <v>22.183333333333337</v>
      </c>
      <c r="AU91" s="110">
        <f t="shared" si="207"/>
        <v>22.183333333333337</v>
      </c>
      <c r="AV91" s="110">
        <f t="shared" si="207"/>
        <v>22.183333333333337</v>
      </c>
      <c r="AW91" s="110">
        <f t="shared" si="207"/>
        <v>22.183333333333337</v>
      </c>
      <c r="AX91" s="110">
        <f t="shared" si="207"/>
        <v>22.183333333333337</v>
      </c>
      <c r="AY91" s="110">
        <f t="shared" si="207"/>
        <v>22.183333333333337</v>
      </c>
      <c r="AZ91" s="110">
        <f t="shared" si="207"/>
        <v>22.183333333333337</v>
      </c>
      <c r="BA91" s="110">
        <f t="shared" si="207"/>
        <v>22.183333333333337</v>
      </c>
      <c r="BB91" s="110">
        <f t="shared" si="207"/>
        <v>22.183333333333337</v>
      </c>
      <c r="BC91" s="195">
        <f t="shared" si="207"/>
        <v>22.183333333333337</v>
      </c>
      <c r="BD91" s="110">
        <f t="shared" si="207"/>
        <v>24.401666666666674</v>
      </c>
      <c r="BE91" s="110">
        <f t="shared" si="207"/>
        <v>24.401666666666674</v>
      </c>
      <c r="BF91" s="110">
        <f t="shared" si="207"/>
        <v>24.401666666666674</v>
      </c>
      <c r="BG91" s="110">
        <f t="shared" si="207"/>
        <v>24.401666666666674</v>
      </c>
      <c r="BH91" s="110">
        <f t="shared" si="207"/>
        <v>24.401666666666674</v>
      </c>
      <c r="BI91" s="110">
        <f t="shared" si="207"/>
        <v>24.401666666666674</v>
      </c>
      <c r="BJ91" s="110">
        <f t="shared" si="207"/>
        <v>24.401666666666674</v>
      </c>
      <c r="BK91" s="110">
        <f t="shared" si="207"/>
        <v>24.401666666666674</v>
      </c>
      <c r="BL91" s="110">
        <f t="shared" si="207"/>
        <v>24.401666666666674</v>
      </c>
      <c r="BM91" s="110">
        <f t="shared" si="207"/>
        <v>24.401666666666674</v>
      </c>
      <c r="BN91" s="110">
        <f t="shared" si="207"/>
        <v>24.401666666666674</v>
      </c>
      <c r="BO91" s="195">
        <f t="shared" si="207"/>
        <v>24.401666666666674</v>
      </c>
      <c r="BP91" s="110">
        <f t="shared" si="207"/>
        <v>26.841833333333344</v>
      </c>
      <c r="BQ91" s="110">
        <f t="shared" si="207"/>
        <v>26.841833333333344</v>
      </c>
      <c r="BR91" s="110">
        <f t="shared" si="207"/>
        <v>26.841833333333344</v>
      </c>
      <c r="BS91" s="110">
        <f t="shared" si="207"/>
        <v>26.841833333333344</v>
      </c>
      <c r="BT91" s="110">
        <f t="shared" si="207"/>
        <v>26.841833333333344</v>
      </c>
      <c r="BU91" s="110">
        <f t="shared" si="207"/>
        <v>26.841833333333344</v>
      </c>
      <c r="BV91" s="110">
        <f t="shared" si="207"/>
        <v>26.841833333333344</v>
      </c>
      <c r="BW91" s="110">
        <f t="shared" si="207"/>
        <v>26.841833333333344</v>
      </c>
      <c r="BX91" s="110">
        <f t="shared" si="207"/>
        <v>26.841833333333344</v>
      </c>
      <c r="BY91" s="110">
        <f t="shared" si="207"/>
        <v>26.841833333333344</v>
      </c>
      <c r="BZ91" s="110">
        <f t="shared" si="207"/>
        <v>26.841833333333344</v>
      </c>
      <c r="CA91" s="195">
        <f t="shared" si="207"/>
        <v>26.841833333333344</v>
      </c>
      <c r="CB91" s="110">
        <f t="shared" si="207"/>
        <v>29.526016666666681</v>
      </c>
      <c r="CC91" s="110">
        <f t="shared" si="207"/>
        <v>29.526016666666681</v>
      </c>
      <c r="CD91" s="110">
        <f t="shared" si="207"/>
        <v>29.526016666666681</v>
      </c>
      <c r="CE91" s="110">
        <f t="shared" si="207"/>
        <v>29.526016666666681</v>
      </c>
      <c r="CF91" s="110">
        <f t="shared" si="207"/>
        <v>29.526016666666681</v>
      </c>
      <c r="CG91" s="110">
        <f t="shared" si="207"/>
        <v>29.526016666666681</v>
      </c>
      <c r="CH91" s="110">
        <f t="shared" si="207"/>
        <v>29.526016666666681</v>
      </c>
      <c r="CI91" s="110">
        <f t="shared" si="207"/>
        <v>29.526016666666681</v>
      </c>
      <c r="CJ91" s="110">
        <f t="shared" si="207"/>
        <v>29.526016666666681</v>
      </c>
      <c r="CK91" s="110">
        <f t="shared" si="207"/>
        <v>29.526016666666681</v>
      </c>
      <c r="CL91" s="110">
        <f t="shared" si="207"/>
        <v>29.526016666666681</v>
      </c>
      <c r="CM91" s="195">
        <f t="shared" si="207"/>
        <v>29.526016666666681</v>
      </c>
      <c r="CN91" s="110">
        <f t="shared" si="207"/>
        <v>32.478618333333351</v>
      </c>
      <c r="CO91" s="110">
        <f t="shared" si="207"/>
        <v>32.478618333333351</v>
      </c>
      <c r="CP91" s="110">
        <f t="shared" si="207"/>
        <v>32.478618333333351</v>
      </c>
      <c r="CQ91" s="110">
        <f t="shared" si="207"/>
        <v>32.478618333333351</v>
      </c>
      <c r="CR91" s="110">
        <f t="shared" ref="CR91:CY91" si="208">+IF(CR$1&lt;&gt;CQ$1, CQ91*1.1, CQ91)</f>
        <v>32.478618333333351</v>
      </c>
      <c r="CS91" s="110">
        <f t="shared" si="208"/>
        <v>32.478618333333351</v>
      </c>
      <c r="CT91" s="110">
        <f t="shared" si="208"/>
        <v>32.478618333333351</v>
      </c>
      <c r="CU91" s="110">
        <f t="shared" si="208"/>
        <v>32.478618333333351</v>
      </c>
      <c r="CV91" s="110">
        <f t="shared" si="208"/>
        <v>32.478618333333351</v>
      </c>
      <c r="CW91" s="110">
        <f t="shared" si="208"/>
        <v>32.478618333333351</v>
      </c>
      <c r="CX91" s="110">
        <f t="shared" si="208"/>
        <v>32.478618333333351</v>
      </c>
      <c r="CY91" s="195">
        <f t="shared" si="208"/>
        <v>32.478618333333351</v>
      </c>
    </row>
    <row r="92" spans="1:103" x14ac:dyDescent="0.3">
      <c r="B92" s="1" t="s">
        <v>444</v>
      </c>
      <c r="C92" s="1"/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>
        <v>300</v>
      </c>
      <c r="W92" s="110"/>
      <c r="X92" s="110">
        <v>0</v>
      </c>
      <c r="Y92" s="110">
        <v>0</v>
      </c>
      <c r="Z92" s="195">
        <v>100</v>
      </c>
      <c r="AA92" s="195">
        <v>100</v>
      </c>
      <c r="AB92" s="596">
        <f t="shared" si="199"/>
        <v>66.666666666666671</v>
      </c>
      <c r="AC92" s="110">
        <f t="shared" si="200"/>
        <v>66.666666666666671</v>
      </c>
      <c r="AD92" s="110">
        <f t="shared" si="201"/>
        <v>66.666666666666671</v>
      </c>
      <c r="AE92" s="195">
        <f t="shared" si="202"/>
        <v>66.666666666666671</v>
      </c>
      <c r="AF92" s="110">
        <f t="shared" ref="AF92:CQ92" si="209">+IF(AF$1&lt;&gt;AE$1, AE92*1.1, AE92)</f>
        <v>73.333333333333343</v>
      </c>
      <c r="AG92" s="110">
        <f t="shared" si="209"/>
        <v>73.333333333333343</v>
      </c>
      <c r="AH92" s="110">
        <f t="shared" si="209"/>
        <v>73.333333333333343</v>
      </c>
      <c r="AI92" s="110">
        <f t="shared" si="209"/>
        <v>73.333333333333343</v>
      </c>
      <c r="AJ92" s="110">
        <f t="shared" si="209"/>
        <v>73.333333333333343</v>
      </c>
      <c r="AK92" s="110">
        <f t="shared" si="209"/>
        <v>73.333333333333343</v>
      </c>
      <c r="AL92" s="110">
        <f t="shared" si="209"/>
        <v>73.333333333333343</v>
      </c>
      <c r="AM92" s="110">
        <f t="shared" si="209"/>
        <v>73.333333333333343</v>
      </c>
      <c r="AN92" s="110">
        <f t="shared" si="209"/>
        <v>73.333333333333343</v>
      </c>
      <c r="AO92" s="110">
        <f t="shared" si="209"/>
        <v>73.333333333333343</v>
      </c>
      <c r="AP92" s="110">
        <f t="shared" si="209"/>
        <v>73.333333333333343</v>
      </c>
      <c r="AQ92" s="195">
        <f t="shared" si="209"/>
        <v>73.333333333333343</v>
      </c>
      <c r="AR92" s="110">
        <f t="shared" si="209"/>
        <v>80.666666666666686</v>
      </c>
      <c r="AS92" s="110">
        <f t="shared" si="209"/>
        <v>80.666666666666686</v>
      </c>
      <c r="AT92" s="110">
        <f t="shared" si="209"/>
        <v>80.666666666666686</v>
      </c>
      <c r="AU92" s="110">
        <f t="shared" si="209"/>
        <v>80.666666666666686</v>
      </c>
      <c r="AV92" s="110">
        <f t="shared" si="209"/>
        <v>80.666666666666686</v>
      </c>
      <c r="AW92" s="110">
        <f t="shared" si="209"/>
        <v>80.666666666666686</v>
      </c>
      <c r="AX92" s="110">
        <f t="shared" si="209"/>
        <v>80.666666666666686</v>
      </c>
      <c r="AY92" s="110">
        <f t="shared" si="209"/>
        <v>80.666666666666686</v>
      </c>
      <c r="AZ92" s="110">
        <f t="shared" si="209"/>
        <v>80.666666666666686</v>
      </c>
      <c r="BA92" s="110">
        <f t="shared" si="209"/>
        <v>80.666666666666686</v>
      </c>
      <c r="BB92" s="110">
        <f t="shared" si="209"/>
        <v>80.666666666666686</v>
      </c>
      <c r="BC92" s="195">
        <f t="shared" si="209"/>
        <v>80.666666666666686</v>
      </c>
      <c r="BD92" s="110">
        <f t="shared" si="209"/>
        <v>88.733333333333363</v>
      </c>
      <c r="BE92" s="110">
        <f t="shared" si="209"/>
        <v>88.733333333333363</v>
      </c>
      <c r="BF92" s="110">
        <f t="shared" si="209"/>
        <v>88.733333333333363</v>
      </c>
      <c r="BG92" s="110">
        <f t="shared" si="209"/>
        <v>88.733333333333363</v>
      </c>
      <c r="BH92" s="110">
        <f t="shared" si="209"/>
        <v>88.733333333333363</v>
      </c>
      <c r="BI92" s="110">
        <f t="shared" si="209"/>
        <v>88.733333333333363</v>
      </c>
      <c r="BJ92" s="110">
        <f t="shared" si="209"/>
        <v>88.733333333333363</v>
      </c>
      <c r="BK92" s="110">
        <f t="shared" si="209"/>
        <v>88.733333333333363</v>
      </c>
      <c r="BL92" s="110">
        <f t="shared" si="209"/>
        <v>88.733333333333363</v>
      </c>
      <c r="BM92" s="110">
        <f t="shared" si="209"/>
        <v>88.733333333333363</v>
      </c>
      <c r="BN92" s="110">
        <f t="shared" si="209"/>
        <v>88.733333333333363</v>
      </c>
      <c r="BO92" s="195">
        <f t="shared" si="209"/>
        <v>88.733333333333363</v>
      </c>
      <c r="BP92" s="110">
        <f t="shared" si="209"/>
        <v>97.606666666666712</v>
      </c>
      <c r="BQ92" s="110">
        <f t="shared" si="209"/>
        <v>97.606666666666712</v>
      </c>
      <c r="BR92" s="110">
        <f t="shared" si="209"/>
        <v>97.606666666666712</v>
      </c>
      <c r="BS92" s="110">
        <f t="shared" si="209"/>
        <v>97.606666666666712</v>
      </c>
      <c r="BT92" s="110">
        <f t="shared" si="209"/>
        <v>97.606666666666712</v>
      </c>
      <c r="BU92" s="110">
        <f t="shared" si="209"/>
        <v>97.606666666666712</v>
      </c>
      <c r="BV92" s="110">
        <f t="shared" si="209"/>
        <v>97.606666666666712</v>
      </c>
      <c r="BW92" s="110">
        <f t="shared" si="209"/>
        <v>97.606666666666712</v>
      </c>
      <c r="BX92" s="110">
        <f t="shared" si="209"/>
        <v>97.606666666666712</v>
      </c>
      <c r="BY92" s="110">
        <f t="shared" si="209"/>
        <v>97.606666666666712</v>
      </c>
      <c r="BZ92" s="110">
        <f t="shared" si="209"/>
        <v>97.606666666666712</v>
      </c>
      <c r="CA92" s="195">
        <f t="shared" si="209"/>
        <v>97.606666666666712</v>
      </c>
      <c r="CB92" s="110">
        <f t="shared" si="209"/>
        <v>107.36733333333339</v>
      </c>
      <c r="CC92" s="110">
        <f t="shared" si="209"/>
        <v>107.36733333333339</v>
      </c>
      <c r="CD92" s="110">
        <f t="shared" si="209"/>
        <v>107.36733333333339</v>
      </c>
      <c r="CE92" s="110">
        <f t="shared" si="209"/>
        <v>107.36733333333339</v>
      </c>
      <c r="CF92" s="110">
        <f t="shared" si="209"/>
        <v>107.36733333333339</v>
      </c>
      <c r="CG92" s="110">
        <f t="shared" si="209"/>
        <v>107.36733333333339</v>
      </c>
      <c r="CH92" s="110">
        <f t="shared" si="209"/>
        <v>107.36733333333339</v>
      </c>
      <c r="CI92" s="110">
        <f t="shared" si="209"/>
        <v>107.36733333333339</v>
      </c>
      <c r="CJ92" s="110">
        <f t="shared" si="209"/>
        <v>107.36733333333339</v>
      </c>
      <c r="CK92" s="110">
        <f t="shared" si="209"/>
        <v>107.36733333333339</v>
      </c>
      <c r="CL92" s="110">
        <f t="shared" si="209"/>
        <v>107.36733333333339</v>
      </c>
      <c r="CM92" s="195">
        <f t="shared" si="209"/>
        <v>107.36733333333339</v>
      </c>
      <c r="CN92" s="110">
        <f t="shared" si="209"/>
        <v>118.10406666666674</v>
      </c>
      <c r="CO92" s="110">
        <f t="shared" si="209"/>
        <v>118.10406666666674</v>
      </c>
      <c r="CP92" s="110">
        <f t="shared" si="209"/>
        <v>118.10406666666674</v>
      </c>
      <c r="CQ92" s="110">
        <f t="shared" si="209"/>
        <v>118.10406666666674</v>
      </c>
      <c r="CR92" s="110">
        <f t="shared" ref="CR92:CY92" si="210">+IF(CR$1&lt;&gt;CQ$1, CQ92*1.1, CQ92)</f>
        <v>118.10406666666674</v>
      </c>
      <c r="CS92" s="110">
        <f t="shared" si="210"/>
        <v>118.10406666666674</v>
      </c>
      <c r="CT92" s="110">
        <f t="shared" si="210"/>
        <v>118.10406666666674</v>
      </c>
      <c r="CU92" s="110">
        <f t="shared" si="210"/>
        <v>118.10406666666674</v>
      </c>
      <c r="CV92" s="110">
        <f t="shared" si="210"/>
        <v>118.10406666666674</v>
      </c>
      <c r="CW92" s="110">
        <f t="shared" si="210"/>
        <v>118.10406666666674</v>
      </c>
      <c r="CX92" s="110">
        <f t="shared" si="210"/>
        <v>118.10406666666674</v>
      </c>
      <c r="CY92" s="195">
        <f t="shared" si="210"/>
        <v>118.10406666666674</v>
      </c>
    </row>
    <row r="93" spans="1:103" x14ac:dyDescent="0.3">
      <c r="A93" s="3"/>
      <c r="B93" s="4" t="s">
        <v>445</v>
      </c>
      <c r="C93" s="4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>
        <f t="shared" ref="T93:Z93" si="211">SUM(T89:T92)</f>
        <v>0</v>
      </c>
      <c r="U93" s="48">
        <f t="shared" si="211"/>
        <v>0</v>
      </c>
      <c r="V93" s="48">
        <f t="shared" si="211"/>
        <v>300</v>
      </c>
      <c r="W93" s="48">
        <f t="shared" si="211"/>
        <v>0</v>
      </c>
      <c r="X93" s="48">
        <f t="shared" si="211"/>
        <v>250</v>
      </c>
      <c r="Y93" s="48">
        <f t="shared" si="211"/>
        <v>55</v>
      </c>
      <c r="Z93" s="196">
        <f t="shared" si="211"/>
        <v>565</v>
      </c>
      <c r="AA93" s="196">
        <f t="shared" ref="AA93" si="212">SUM(AA89:AA92)</f>
        <v>565</v>
      </c>
      <c r="AB93" s="48">
        <f>SUM(AB89:AB92)</f>
        <v>395</v>
      </c>
      <c r="AC93" s="48">
        <f t="shared" ref="AB93:CM93" si="213">SUM(AC89:AC92)</f>
        <v>395</v>
      </c>
      <c r="AD93" s="48">
        <f t="shared" si="213"/>
        <v>395</v>
      </c>
      <c r="AE93" s="196">
        <f t="shared" si="213"/>
        <v>395</v>
      </c>
      <c r="AF93" s="48">
        <f t="shared" si="213"/>
        <v>434.5</v>
      </c>
      <c r="AG93" s="48">
        <f t="shared" si="213"/>
        <v>434.5</v>
      </c>
      <c r="AH93" s="48">
        <f t="shared" si="213"/>
        <v>434.5</v>
      </c>
      <c r="AI93" s="48">
        <f t="shared" si="213"/>
        <v>434.5</v>
      </c>
      <c r="AJ93" s="48">
        <f t="shared" si="213"/>
        <v>434.5</v>
      </c>
      <c r="AK93" s="48">
        <f t="shared" si="213"/>
        <v>434.5</v>
      </c>
      <c r="AL93" s="48">
        <f t="shared" si="213"/>
        <v>434.5</v>
      </c>
      <c r="AM93" s="48">
        <f t="shared" si="213"/>
        <v>434.5</v>
      </c>
      <c r="AN93" s="48">
        <f t="shared" si="213"/>
        <v>434.5</v>
      </c>
      <c r="AO93" s="48">
        <f t="shared" si="213"/>
        <v>434.5</v>
      </c>
      <c r="AP93" s="48">
        <f t="shared" si="213"/>
        <v>434.5</v>
      </c>
      <c r="AQ93" s="196">
        <f t="shared" si="213"/>
        <v>434.5</v>
      </c>
      <c r="AR93" s="48">
        <f t="shared" si="213"/>
        <v>477.95000000000005</v>
      </c>
      <c r="AS93" s="48">
        <f t="shared" si="213"/>
        <v>477.95000000000005</v>
      </c>
      <c r="AT93" s="48">
        <f t="shared" si="213"/>
        <v>477.95000000000005</v>
      </c>
      <c r="AU93" s="48">
        <f t="shared" si="213"/>
        <v>477.95000000000005</v>
      </c>
      <c r="AV93" s="48">
        <f t="shared" si="213"/>
        <v>477.95000000000005</v>
      </c>
      <c r="AW93" s="48">
        <f t="shared" si="213"/>
        <v>477.95000000000005</v>
      </c>
      <c r="AX93" s="48">
        <f t="shared" si="213"/>
        <v>477.95000000000005</v>
      </c>
      <c r="AY93" s="48">
        <f t="shared" si="213"/>
        <v>477.95000000000005</v>
      </c>
      <c r="AZ93" s="48">
        <f t="shared" si="213"/>
        <v>477.95000000000005</v>
      </c>
      <c r="BA93" s="48">
        <f t="shared" si="213"/>
        <v>477.95000000000005</v>
      </c>
      <c r="BB93" s="48">
        <f t="shared" si="213"/>
        <v>477.95000000000005</v>
      </c>
      <c r="BC93" s="196">
        <f t="shared" si="213"/>
        <v>477.95000000000005</v>
      </c>
      <c r="BD93" s="48">
        <f t="shared" si="213"/>
        <v>525.74500000000012</v>
      </c>
      <c r="BE93" s="48">
        <f t="shared" si="213"/>
        <v>525.74500000000012</v>
      </c>
      <c r="BF93" s="48">
        <f t="shared" si="213"/>
        <v>525.74500000000012</v>
      </c>
      <c r="BG93" s="48">
        <f t="shared" si="213"/>
        <v>525.74500000000012</v>
      </c>
      <c r="BH93" s="48">
        <f t="shared" si="213"/>
        <v>525.74500000000012</v>
      </c>
      <c r="BI93" s="48">
        <f t="shared" si="213"/>
        <v>525.74500000000012</v>
      </c>
      <c r="BJ93" s="48">
        <f t="shared" si="213"/>
        <v>525.74500000000012</v>
      </c>
      <c r="BK93" s="48">
        <f t="shared" si="213"/>
        <v>525.74500000000012</v>
      </c>
      <c r="BL93" s="48">
        <f t="shared" si="213"/>
        <v>525.74500000000012</v>
      </c>
      <c r="BM93" s="48">
        <f t="shared" si="213"/>
        <v>525.74500000000012</v>
      </c>
      <c r="BN93" s="48">
        <f t="shared" si="213"/>
        <v>525.74500000000012</v>
      </c>
      <c r="BO93" s="196">
        <f t="shared" si="213"/>
        <v>525.74500000000012</v>
      </c>
      <c r="BP93" s="48">
        <f t="shared" si="213"/>
        <v>578.31950000000018</v>
      </c>
      <c r="BQ93" s="48">
        <f t="shared" si="213"/>
        <v>578.31950000000018</v>
      </c>
      <c r="BR93" s="48">
        <f t="shared" si="213"/>
        <v>578.31950000000018</v>
      </c>
      <c r="BS93" s="48">
        <f t="shared" si="213"/>
        <v>578.31950000000018</v>
      </c>
      <c r="BT93" s="48">
        <f t="shared" si="213"/>
        <v>578.31950000000018</v>
      </c>
      <c r="BU93" s="48">
        <f t="shared" si="213"/>
        <v>578.31950000000018</v>
      </c>
      <c r="BV93" s="48">
        <f t="shared" si="213"/>
        <v>578.31950000000018</v>
      </c>
      <c r="BW93" s="48">
        <f t="shared" si="213"/>
        <v>578.31950000000018</v>
      </c>
      <c r="BX93" s="48">
        <f t="shared" si="213"/>
        <v>578.31950000000018</v>
      </c>
      <c r="BY93" s="48">
        <f t="shared" si="213"/>
        <v>578.31950000000018</v>
      </c>
      <c r="BZ93" s="48">
        <f t="shared" si="213"/>
        <v>578.31950000000018</v>
      </c>
      <c r="CA93" s="196">
        <f t="shared" si="213"/>
        <v>578.31950000000018</v>
      </c>
      <c r="CB93" s="48">
        <f t="shared" si="213"/>
        <v>636.1514500000003</v>
      </c>
      <c r="CC93" s="48">
        <f t="shared" si="213"/>
        <v>636.1514500000003</v>
      </c>
      <c r="CD93" s="48">
        <f t="shared" si="213"/>
        <v>636.1514500000003</v>
      </c>
      <c r="CE93" s="48">
        <f t="shared" si="213"/>
        <v>636.1514500000003</v>
      </c>
      <c r="CF93" s="48">
        <f t="shared" si="213"/>
        <v>636.1514500000003</v>
      </c>
      <c r="CG93" s="48">
        <f t="shared" si="213"/>
        <v>636.1514500000003</v>
      </c>
      <c r="CH93" s="48">
        <f t="shared" si="213"/>
        <v>636.1514500000003</v>
      </c>
      <c r="CI93" s="48">
        <f t="shared" si="213"/>
        <v>636.1514500000003</v>
      </c>
      <c r="CJ93" s="48">
        <f t="shared" si="213"/>
        <v>636.1514500000003</v>
      </c>
      <c r="CK93" s="48">
        <f t="shared" si="213"/>
        <v>636.1514500000003</v>
      </c>
      <c r="CL93" s="48">
        <f t="shared" si="213"/>
        <v>636.1514500000003</v>
      </c>
      <c r="CM93" s="196">
        <f t="shared" si="213"/>
        <v>636.1514500000003</v>
      </c>
      <c r="CN93" s="48">
        <f t="shared" ref="CN93:CY93" si="214">SUM(CN89:CN92)</f>
        <v>699.76659500000039</v>
      </c>
      <c r="CO93" s="48">
        <f t="shared" si="214"/>
        <v>699.76659500000039</v>
      </c>
      <c r="CP93" s="48">
        <f t="shared" si="214"/>
        <v>699.76659500000039</v>
      </c>
      <c r="CQ93" s="48">
        <f t="shared" si="214"/>
        <v>699.76659500000039</v>
      </c>
      <c r="CR93" s="48">
        <f t="shared" si="214"/>
        <v>699.76659500000039</v>
      </c>
      <c r="CS93" s="48">
        <f t="shared" si="214"/>
        <v>699.76659500000039</v>
      </c>
      <c r="CT93" s="48">
        <f t="shared" si="214"/>
        <v>699.76659500000039</v>
      </c>
      <c r="CU93" s="48">
        <f t="shared" si="214"/>
        <v>699.76659500000039</v>
      </c>
      <c r="CV93" s="48">
        <f t="shared" si="214"/>
        <v>699.76659500000039</v>
      </c>
      <c r="CW93" s="48">
        <f t="shared" si="214"/>
        <v>699.76659500000039</v>
      </c>
      <c r="CX93" s="48">
        <f t="shared" si="214"/>
        <v>699.76659500000039</v>
      </c>
      <c r="CY93" s="196">
        <f t="shared" si="214"/>
        <v>699.76659500000039</v>
      </c>
    </row>
    <row r="94" spans="1:103" x14ac:dyDescent="0.3">
      <c r="B94" s="1" t="s">
        <v>446</v>
      </c>
      <c r="C94" s="1"/>
      <c r="D94" s="110"/>
      <c r="E94" s="110"/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>
        <v>0</v>
      </c>
      <c r="X94" s="110">
        <v>0</v>
      </c>
      <c r="Y94" s="110">
        <v>0</v>
      </c>
      <c r="Z94" s="195">
        <v>185</v>
      </c>
      <c r="AA94" s="195">
        <v>185</v>
      </c>
      <c r="AB94" s="596">
        <f t="shared" ref="AA94:AB95" si="215">+AVERAGE(Y94:AA94)</f>
        <v>123.33333333333333</v>
      </c>
      <c r="AC94" s="110">
        <f t="shared" ref="AC94:AC95" si="216">+AB94</f>
        <v>123.33333333333333</v>
      </c>
      <c r="AD94" s="110">
        <f t="shared" ref="AD94:AD95" si="217">+AC94</f>
        <v>123.33333333333333</v>
      </c>
      <c r="AE94" s="195">
        <f t="shared" ref="AE94:AE95" si="218">+AD94</f>
        <v>123.33333333333333</v>
      </c>
      <c r="AF94" s="110">
        <f t="shared" ref="AF94:CQ94" si="219">+IF(AF$1&lt;&gt;AE$1, AE94*1.1, AE94)</f>
        <v>135.66666666666669</v>
      </c>
      <c r="AG94" s="110">
        <f t="shared" si="219"/>
        <v>135.66666666666669</v>
      </c>
      <c r="AH94" s="110">
        <f t="shared" si="219"/>
        <v>135.66666666666669</v>
      </c>
      <c r="AI94" s="110">
        <f t="shared" si="219"/>
        <v>135.66666666666669</v>
      </c>
      <c r="AJ94" s="110">
        <f t="shared" si="219"/>
        <v>135.66666666666669</v>
      </c>
      <c r="AK94" s="110">
        <f t="shared" si="219"/>
        <v>135.66666666666669</v>
      </c>
      <c r="AL94" s="110">
        <f t="shared" si="219"/>
        <v>135.66666666666669</v>
      </c>
      <c r="AM94" s="110">
        <f t="shared" si="219"/>
        <v>135.66666666666669</v>
      </c>
      <c r="AN94" s="110">
        <f t="shared" si="219"/>
        <v>135.66666666666669</v>
      </c>
      <c r="AO94" s="110">
        <f t="shared" si="219"/>
        <v>135.66666666666669</v>
      </c>
      <c r="AP94" s="110">
        <f t="shared" si="219"/>
        <v>135.66666666666669</v>
      </c>
      <c r="AQ94" s="195">
        <f t="shared" si="219"/>
        <v>135.66666666666669</v>
      </c>
      <c r="AR94" s="110">
        <f t="shared" si="219"/>
        <v>149.23333333333338</v>
      </c>
      <c r="AS94" s="110">
        <f t="shared" si="219"/>
        <v>149.23333333333338</v>
      </c>
      <c r="AT94" s="110">
        <f t="shared" si="219"/>
        <v>149.23333333333338</v>
      </c>
      <c r="AU94" s="110">
        <f t="shared" si="219"/>
        <v>149.23333333333338</v>
      </c>
      <c r="AV94" s="110">
        <f t="shared" si="219"/>
        <v>149.23333333333338</v>
      </c>
      <c r="AW94" s="110">
        <f t="shared" si="219"/>
        <v>149.23333333333338</v>
      </c>
      <c r="AX94" s="110">
        <f t="shared" si="219"/>
        <v>149.23333333333338</v>
      </c>
      <c r="AY94" s="110">
        <f t="shared" si="219"/>
        <v>149.23333333333338</v>
      </c>
      <c r="AZ94" s="110">
        <f t="shared" si="219"/>
        <v>149.23333333333338</v>
      </c>
      <c r="BA94" s="110">
        <f t="shared" si="219"/>
        <v>149.23333333333338</v>
      </c>
      <c r="BB94" s="110">
        <f t="shared" si="219"/>
        <v>149.23333333333338</v>
      </c>
      <c r="BC94" s="195">
        <f t="shared" si="219"/>
        <v>149.23333333333338</v>
      </c>
      <c r="BD94" s="110">
        <f t="shared" si="219"/>
        <v>164.15666666666672</v>
      </c>
      <c r="BE94" s="110">
        <f t="shared" si="219"/>
        <v>164.15666666666672</v>
      </c>
      <c r="BF94" s="110">
        <f t="shared" si="219"/>
        <v>164.15666666666672</v>
      </c>
      <c r="BG94" s="110">
        <f t="shared" si="219"/>
        <v>164.15666666666672</v>
      </c>
      <c r="BH94" s="110">
        <f t="shared" si="219"/>
        <v>164.15666666666672</v>
      </c>
      <c r="BI94" s="110">
        <f t="shared" si="219"/>
        <v>164.15666666666672</v>
      </c>
      <c r="BJ94" s="110">
        <f t="shared" si="219"/>
        <v>164.15666666666672</v>
      </c>
      <c r="BK94" s="110">
        <f t="shared" si="219"/>
        <v>164.15666666666672</v>
      </c>
      <c r="BL94" s="110">
        <f t="shared" si="219"/>
        <v>164.15666666666672</v>
      </c>
      <c r="BM94" s="110">
        <f t="shared" si="219"/>
        <v>164.15666666666672</v>
      </c>
      <c r="BN94" s="110">
        <f t="shared" si="219"/>
        <v>164.15666666666672</v>
      </c>
      <c r="BO94" s="195">
        <f t="shared" si="219"/>
        <v>164.15666666666672</v>
      </c>
      <c r="BP94" s="110">
        <f t="shared" si="219"/>
        <v>180.5723333333334</v>
      </c>
      <c r="BQ94" s="110">
        <f t="shared" si="219"/>
        <v>180.5723333333334</v>
      </c>
      <c r="BR94" s="110">
        <f t="shared" si="219"/>
        <v>180.5723333333334</v>
      </c>
      <c r="BS94" s="110">
        <f t="shared" si="219"/>
        <v>180.5723333333334</v>
      </c>
      <c r="BT94" s="110">
        <f t="shared" si="219"/>
        <v>180.5723333333334</v>
      </c>
      <c r="BU94" s="110">
        <f t="shared" si="219"/>
        <v>180.5723333333334</v>
      </c>
      <c r="BV94" s="110">
        <f t="shared" si="219"/>
        <v>180.5723333333334</v>
      </c>
      <c r="BW94" s="110">
        <f t="shared" si="219"/>
        <v>180.5723333333334</v>
      </c>
      <c r="BX94" s="110">
        <f t="shared" si="219"/>
        <v>180.5723333333334</v>
      </c>
      <c r="BY94" s="110">
        <f t="shared" si="219"/>
        <v>180.5723333333334</v>
      </c>
      <c r="BZ94" s="110">
        <f t="shared" si="219"/>
        <v>180.5723333333334</v>
      </c>
      <c r="CA94" s="195">
        <f t="shared" si="219"/>
        <v>180.5723333333334</v>
      </c>
      <c r="CB94" s="110">
        <f t="shared" si="219"/>
        <v>198.62956666666676</v>
      </c>
      <c r="CC94" s="110">
        <f t="shared" si="219"/>
        <v>198.62956666666676</v>
      </c>
      <c r="CD94" s="110">
        <f t="shared" si="219"/>
        <v>198.62956666666676</v>
      </c>
      <c r="CE94" s="110">
        <f t="shared" si="219"/>
        <v>198.62956666666676</v>
      </c>
      <c r="CF94" s="110">
        <f t="shared" si="219"/>
        <v>198.62956666666676</v>
      </c>
      <c r="CG94" s="110">
        <f t="shared" si="219"/>
        <v>198.62956666666676</v>
      </c>
      <c r="CH94" s="110">
        <f t="shared" si="219"/>
        <v>198.62956666666676</v>
      </c>
      <c r="CI94" s="110">
        <f t="shared" si="219"/>
        <v>198.62956666666676</v>
      </c>
      <c r="CJ94" s="110">
        <f t="shared" si="219"/>
        <v>198.62956666666676</v>
      </c>
      <c r="CK94" s="110">
        <f t="shared" si="219"/>
        <v>198.62956666666676</v>
      </c>
      <c r="CL94" s="110">
        <f t="shared" si="219"/>
        <v>198.62956666666676</v>
      </c>
      <c r="CM94" s="195">
        <f t="shared" si="219"/>
        <v>198.62956666666676</v>
      </c>
      <c r="CN94" s="110">
        <f t="shared" si="219"/>
        <v>218.49252333333345</v>
      </c>
      <c r="CO94" s="110">
        <f t="shared" si="219"/>
        <v>218.49252333333345</v>
      </c>
      <c r="CP94" s="110">
        <f t="shared" si="219"/>
        <v>218.49252333333345</v>
      </c>
      <c r="CQ94" s="110">
        <f t="shared" si="219"/>
        <v>218.49252333333345</v>
      </c>
      <c r="CR94" s="110">
        <f t="shared" ref="CR94:CY94" si="220">+IF(CR$1&lt;&gt;CQ$1, CQ94*1.1, CQ94)</f>
        <v>218.49252333333345</v>
      </c>
      <c r="CS94" s="110">
        <f t="shared" si="220"/>
        <v>218.49252333333345</v>
      </c>
      <c r="CT94" s="110">
        <f t="shared" si="220"/>
        <v>218.49252333333345</v>
      </c>
      <c r="CU94" s="110">
        <f t="shared" si="220"/>
        <v>218.49252333333345</v>
      </c>
      <c r="CV94" s="110">
        <f t="shared" si="220"/>
        <v>218.49252333333345</v>
      </c>
      <c r="CW94" s="110">
        <f t="shared" si="220"/>
        <v>218.49252333333345</v>
      </c>
      <c r="CX94" s="110">
        <f t="shared" si="220"/>
        <v>218.49252333333345</v>
      </c>
      <c r="CY94" s="195">
        <f t="shared" si="220"/>
        <v>218.49252333333345</v>
      </c>
    </row>
    <row r="95" spans="1:103" x14ac:dyDescent="0.3">
      <c r="B95" s="1" t="s">
        <v>447</v>
      </c>
      <c r="C95" s="1"/>
      <c r="D95" s="110"/>
      <c r="E95" s="110"/>
      <c r="F95" s="110"/>
      <c r="G95" s="110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>
        <v>0</v>
      </c>
      <c r="X95" s="110">
        <v>0</v>
      </c>
      <c r="Y95" s="110">
        <v>0</v>
      </c>
      <c r="Z95" s="195">
        <v>755</v>
      </c>
      <c r="AA95" s="195">
        <v>755</v>
      </c>
      <c r="AB95" s="596">
        <f t="shared" si="215"/>
        <v>503.33333333333331</v>
      </c>
      <c r="AC95" s="110">
        <f t="shared" si="216"/>
        <v>503.33333333333331</v>
      </c>
      <c r="AD95" s="110">
        <f t="shared" si="217"/>
        <v>503.33333333333331</v>
      </c>
      <c r="AE95" s="195">
        <f t="shared" si="218"/>
        <v>503.33333333333331</v>
      </c>
      <c r="AF95" s="110">
        <f t="shared" ref="AF95:CQ95" si="221">+IF(AF$1&lt;&gt;AE$1, AE95*1.1, AE95)</f>
        <v>553.66666666666674</v>
      </c>
      <c r="AG95" s="110">
        <f t="shared" si="221"/>
        <v>553.66666666666674</v>
      </c>
      <c r="AH95" s="110">
        <f t="shared" si="221"/>
        <v>553.66666666666674</v>
      </c>
      <c r="AI95" s="110">
        <f t="shared" si="221"/>
        <v>553.66666666666674</v>
      </c>
      <c r="AJ95" s="110">
        <f t="shared" si="221"/>
        <v>553.66666666666674</v>
      </c>
      <c r="AK95" s="110">
        <f t="shared" si="221"/>
        <v>553.66666666666674</v>
      </c>
      <c r="AL95" s="110">
        <f t="shared" si="221"/>
        <v>553.66666666666674</v>
      </c>
      <c r="AM95" s="110">
        <f t="shared" si="221"/>
        <v>553.66666666666674</v>
      </c>
      <c r="AN95" s="110">
        <f t="shared" si="221"/>
        <v>553.66666666666674</v>
      </c>
      <c r="AO95" s="110">
        <f t="shared" si="221"/>
        <v>553.66666666666674</v>
      </c>
      <c r="AP95" s="110">
        <f t="shared" si="221"/>
        <v>553.66666666666674</v>
      </c>
      <c r="AQ95" s="195">
        <f t="shared" si="221"/>
        <v>553.66666666666674</v>
      </c>
      <c r="AR95" s="110">
        <f t="shared" si="221"/>
        <v>609.03333333333342</v>
      </c>
      <c r="AS95" s="110">
        <f t="shared" si="221"/>
        <v>609.03333333333342</v>
      </c>
      <c r="AT95" s="110">
        <f t="shared" si="221"/>
        <v>609.03333333333342</v>
      </c>
      <c r="AU95" s="110">
        <f t="shared" si="221"/>
        <v>609.03333333333342</v>
      </c>
      <c r="AV95" s="110">
        <f t="shared" si="221"/>
        <v>609.03333333333342</v>
      </c>
      <c r="AW95" s="110">
        <f t="shared" si="221"/>
        <v>609.03333333333342</v>
      </c>
      <c r="AX95" s="110">
        <f t="shared" si="221"/>
        <v>609.03333333333342</v>
      </c>
      <c r="AY95" s="110">
        <f t="shared" si="221"/>
        <v>609.03333333333342</v>
      </c>
      <c r="AZ95" s="110">
        <f t="shared" si="221"/>
        <v>609.03333333333342</v>
      </c>
      <c r="BA95" s="110">
        <f t="shared" si="221"/>
        <v>609.03333333333342</v>
      </c>
      <c r="BB95" s="110">
        <f t="shared" si="221"/>
        <v>609.03333333333342</v>
      </c>
      <c r="BC95" s="195">
        <f t="shared" si="221"/>
        <v>609.03333333333342</v>
      </c>
      <c r="BD95" s="110">
        <f t="shared" si="221"/>
        <v>669.93666666666684</v>
      </c>
      <c r="BE95" s="110">
        <f t="shared" si="221"/>
        <v>669.93666666666684</v>
      </c>
      <c r="BF95" s="110">
        <f t="shared" si="221"/>
        <v>669.93666666666684</v>
      </c>
      <c r="BG95" s="110">
        <f t="shared" si="221"/>
        <v>669.93666666666684</v>
      </c>
      <c r="BH95" s="110">
        <f t="shared" si="221"/>
        <v>669.93666666666684</v>
      </c>
      <c r="BI95" s="110">
        <f t="shared" si="221"/>
        <v>669.93666666666684</v>
      </c>
      <c r="BJ95" s="110">
        <f t="shared" si="221"/>
        <v>669.93666666666684</v>
      </c>
      <c r="BK95" s="110">
        <f t="shared" si="221"/>
        <v>669.93666666666684</v>
      </c>
      <c r="BL95" s="110">
        <f t="shared" si="221"/>
        <v>669.93666666666684</v>
      </c>
      <c r="BM95" s="110">
        <f t="shared" si="221"/>
        <v>669.93666666666684</v>
      </c>
      <c r="BN95" s="110">
        <f t="shared" si="221"/>
        <v>669.93666666666684</v>
      </c>
      <c r="BO95" s="195">
        <f t="shared" si="221"/>
        <v>669.93666666666684</v>
      </c>
      <c r="BP95" s="110">
        <f t="shared" si="221"/>
        <v>736.93033333333358</v>
      </c>
      <c r="BQ95" s="110">
        <f t="shared" si="221"/>
        <v>736.93033333333358</v>
      </c>
      <c r="BR95" s="110">
        <f t="shared" si="221"/>
        <v>736.93033333333358</v>
      </c>
      <c r="BS95" s="110">
        <f t="shared" si="221"/>
        <v>736.93033333333358</v>
      </c>
      <c r="BT95" s="110">
        <f t="shared" si="221"/>
        <v>736.93033333333358</v>
      </c>
      <c r="BU95" s="110">
        <f t="shared" si="221"/>
        <v>736.93033333333358</v>
      </c>
      <c r="BV95" s="110">
        <f t="shared" si="221"/>
        <v>736.93033333333358</v>
      </c>
      <c r="BW95" s="110">
        <f t="shared" si="221"/>
        <v>736.93033333333358</v>
      </c>
      <c r="BX95" s="110">
        <f t="shared" si="221"/>
        <v>736.93033333333358</v>
      </c>
      <c r="BY95" s="110">
        <f t="shared" si="221"/>
        <v>736.93033333333358</v>
      </c>
      <c r="BZ95" s="110">
        <f t="shared" si="221"/>
        <v>736.93033333333358</v>
      </c>
      <c r="CA95" s="195">
        <f t="shared" si="221"/>
        <v>736.93033333333358</v>
      </c>
      <c r="CB95" s="110">
        <f t="shared" si="221"/>
        <v>810.62336666666704</v>
      </c>
      <c r="CC95" s="110">
        <f t="shared" si="221"/>
        <v>810.62336666666704</v>
      </c>
      <c r="CD95" s="110">
        <f t="shared" si="221"/>
        <v>810.62336666666704</v>
      </c>
      <c r="CE95" s="110">
        <f t="shared" si="221"/>
        <v>810.62336666666704</v>
      </c>
      <c r="CF95" s="110">
        <f t="shared" si="221"/>
        <v>810.62336666666704</v>
      </c>
      <c r="CG95" s="110">
        <f t="shared" si="221"/>
        <v>810.62336666666704</v>
      </c>
      <c r="CH95" s="110">
        <f t="shared" si="221"/>
        <v>810.62336666666704</v>
      </c>
      <c r="CI95" s="110">
        <f t="shared" si="221"/>
        <v>810.62336666666704</v>
      </c>
      <c r="CJ95" s="110">
        <f t="shared" si="221"/>
        <v>810.62336666666704</v>
      </c>
      <c r="CK95" s="110">
        <f t="shared" si="221"/>
        <v>810.62336666666704</v>
      </c>
      <c r="CL95" s="110">
        <f t="shared" si="221"/>
        <v>810.62336666666704</v>
      </c>
      <c r="CM95" s="195">
        <f t="shared" si="221"/>
        <v>810.62336666666704</v>
      </c>
      <c r="CN95" s="110">
        <f t="shared" si="221"/>
        <v>891.68570333333378</v>
      </c>
      <c r="CO95" s="110">
        <f t="shared" si="221"/>
        <v>891.68570333333378</v>
      </c>
      <c r="CP95" s="110">
        <f t="shared" si="221"/>
        <v>891.68570333333378</v>
      </c>
      <c r="CQ95" s="110">
        <f t="shared" si="221"/>
        <v>891.68570333333378</v>
      </c>
      <c r="CR95" s="110">
        <f t="shared" ref="CR95:CY95" si="222">+IF(CR$1&lt;&gt;CQ$1, CQ95*1.1, CQ95)</f>
        <v>891.68570333333378</v>
      </c>
      <c r="CS95" s="110">
        <f t="shared" si="222"/>
        <v>891.68570333333378</v>
      </c>
      <c r="CT95" s="110">
        <f t="shared" si="222"/>
        <v>891.68570333333378</v>
      </c>
      <c r="CU95" s="110">
        <f t="shared" si="222"/>
        <v>891.68570333333378</v>
      </c>
      <c r="CV95" s="110">
        <f t="shared" si="222"/>
        <v>891.68570333333378</v>
      </c>
      <c r="CW95" s="110">
        <f t="shared" si="222"/>
        <v>891.68570333333378</v>
      </c>
      <c r="CX95" s="110">
        <f t="shared" si="222"/>
        <v>891.68570333333378</v>
      </c>
      <c r="CY95" s="195">
        <f t="shared" si="222"/>
        <v>891.68570333333378</v>
      </c>
    </row>
    <row r="96" spans="1:103" x14ac:dyDescent="0.3">
      <c r="A96" s="3"/>
      <c r="B96" s="4" t="s">
        <v>448</v>
      </c>
      <c r="C96" s="4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>
        <f t="shared" ref="T96:Z96" si="223">SUM(T94:T95)</f>
        <v>0</v>
      </c>
      <c r="U96" s="48">
        <f t="shared" si="223"/>
        <v>0</v>
      </c>
      <c r="V96" s="48">
        <f t="shared" si="223"/>
        <v>0</v>
      </c>
      <c r="W96" s="48">
        <f t="shared" si="223"/>
        <v>0</v>
      </c>
      <c r="X96" s="48">
        <f t="shared" si="223"/>
        <v>0</v>
      </c>
      <c r="Y96" s="48">
        <f t="shared" si="223"/>
        <v>0</v>
      </c>
      <c r="Z96" s="196">
        <f t="shared" si="223"/>
        <v>940</v>
      </c>
      <c r="AA96" s="196">
        <f t="shared" ref="AA96" si="224">SUM(AA94:AA95)</f>
        <v>940</v>
      </c>
      <c r="AB96" s="48">
        <f>SUM(AB94:AB95)</f>
        <v>626.66666666666663</v>
      </c>
      <c r="AC96" s="48">
        <f t="shared" ref="AB96:CM96" si="225">SUM(AC94:AC95)</f>
        <v>626.66666666666663</v>
      </c>
      <c r="AD96" s="48">
        <f t="shared" si="225"/>
        <v>626.66666666666663</v>
      </c>
      <c r="AE96" s="196">
        <f t="shared" si="225"/>
        <v>626.66666666666663</v>
      </c>
      <c r="AF96" s="48">
        <f t="shared" si="225"/>
        <v>689.33333333333348</v>
      </c>
      <c r="AG96" s="48">
        <f t="shared" si="225"/>
        <v>689.33333333333348</v>
      </c>
      <c r="AH96" s="48">
        <f t="shared" si="225"/>
        <v>689.33333333333348</v>
      </c>
      <c r="AI96" s="48">
        <f t="shared" si="225"/>
        <v>689.33333333333348</v>
      </c>
      <c r="AJ96" s="48">
        <f t="shared" si="225"/>
        <v>689.33333333333348</v>
      </c>
      <c r="AK96" s="48">
        <f t="shared" si="225"/>
        <v>689.33333333333348</v>
      </c>
      <c r="AL96" s="48">
        <f t="shared" si="225"/>
        <v>689.33333333333348</v>
      </c>
      <c r="AM96" s="48">
        <f t="shared" si="225"/>
        <v>689.33333333333348</v>
      </c>
      <c r="AN96" s="48">
        <f t="shared" si="225"/>
        <v>689.33333333333348</v>
      </c>
      <c r="AO96" s="48">
        <f t="shared" si="225"/>
        <v>689.33333333333348</v>
      </c>
      <c r="AP96" s="48">
        <f t="shared" si="225"/>
        <v>689.33333333333348</v>
      </c>
      <c r="AQ96" s="196">
        <f t="shared" si="225"/>
        <v>689.33333333333348</v>
      </c>
      <c r="AR96" s="48">
        <f t="shared" si="225"/>
        <v>758.26666666666677</v>
      </c>
      <c r="AS96" s="48">
        <f t="shared" si="225"/>
        <v>758.26666666666677</v>
      </c>
      <c r="AT96" s="48">
        <f t="shared" si="225"/>
        <v>758.26666666666677</v>
      </c>
      <c r="AU96" s="48">
        <f t="shared" si="225"/>
        <v>758.26666666666677</v>
      </c>
      <c r="AV96" s="48">
        <f t="shared" si="225"/>
        <v>758.26666666666677</v>
      </c>
      <c r="AW96" s="48">
        <f t="shared" si="225"/>
        <v>758.26666666666677</v>
      </c>
      <c r="AX96" s="48">
        <f t="shared" si="225"/>
        <v>758.26666666666677</v>
      </c>
      <c r="AY96" s="48">
        <f t="shared" si="225"/>
        <v>758.26666666666677</v>
      </c>
      <c r="AZ96" s="48">
        <f t="shared" si="225"/>
        <v>758.26666666666677</v>
      </c>
      <c r="BA96" s="48">
        <f t="shared" si="225"/>
        <v>758.26666666666677</v>
      </c>
      <c r="BB96" s="48">
        <f t="shared" si="225"/>
        <v>758.26666666666677</v>
      </c>
      <c r="BC96" s="196">
        <f t="shared" si="225"/>
        <v>758.26666666666677</v>
      </c>
      <c r="BD96" s="48">
        <f t="shared" si="225"/>
        <v>834.09333333333359</v>
      </c>
      <c r="BE96" s="48">
        <f t="shared" si="225"/>
        <v>834.09333333333359</v>
      </c>
      <c r="BF96" s="48">
        <f t="shared" si="225"/>
        <v>834.09333333333359</v>
      </c>
      <c r="BG96" s="48">
        <f t="shared" si="225"/>
        <v>834.09333333333359</v>
      </c>
      <c r="BH96" s="48">
        <f t="shared" si="225"/>
        <v>834.09333333333359</v>
      </c>
      <c r="BI96" s="48">
        <f t="shared" si="225"/>
        <v>834.09333333333359</v>
      </c>
      <c r="BJ96" s="48">
        <f t="shared" si="225"/>
        <v>834.09333333333359</v>
      </c>
      <c r="BK96" s="48">
        <f t="shared" si="225"/>
        <v>834.09333333333359</v>
      </c>
      <c r="BL96" s="48">
        <f t="shared" si="225"/>
        <v>834.09333333333359</v>
      </c>
      <c r="BM96" s="48">
        <f t="shared" si="225"/>
        <v>834.09333333333359</v>
      </c>
      <c r="BN96" s="48">
        <f t="shared" si="225"/>
        <v>834.09333333333359</v>
      </c>
      <c r="BO96" s="196">
        <f t="shared" si="225"/>
        <v>834.09333333333359</v>
      </c>
      <c r="BP96" s="48">
        <f t="shared" si="225"/>
        <v>917.50266666666698</v>
      </c>
      <c r="BQ96" s="48">
        <f t="shared" si="225"/>
        <v>917.50266666666698</v>
      </c>
      <c r="BR96" s="48">
        <f t="shared" si="225"/>
        <v>917.50266666666698</v>
      </c>
      <c r="BS96" s="48">
        <f t="shared" si="225"/>
        <v>917.50266666666698</v>
      </c>
      <c r="BT96" s="48">
        <f t="shared" si="225"/>
        <v>917.50266666666698</v>
      </c>
      <c r="BU96" s="48">
        <f t="shared" si="225"/>
        <v>917.50266666666698</v>
      </c>
      <c r="BV96" s="48">
        <f t="shared" si="225"/>
        <v>917.50266666666698</v>
      </c>
      <c r="BW96" s="48">
        <f t="shared" si="225"/>
        <v>917.50266666666698</v>
      </c>
      <c r="BX96" s="48">
        <f t="shared" si="225"/>
        <v>917.50266666666698</v>
      </c>
      <c r="BY96" s="48">
        <f t="shared" si="225"/>
        <v>917.50266666666698</v>
      </c>
      <c r="BZ96" s="48">
        <f t="shared" si="225"/>
        <v>917.50266666666698</v>
      </c>
      <c r="CA96" s="196">
        <f t="shared" si="225"/>
        <v>917.50266666666698</v>
      </c>
      <c r="CB96" s="48">
        <f t="shared" si="225"/>
        <v>1009.2529333333338</v>
      </c>
      <c r="CC96" s="48">
        <f t="shared" si="225"/>
        <v>1009.2529333333338</v>
      </c>
      <c r="CD96" s="48">
        <f t="shared" si="225"/>
        <v>1009.2529333333338</v>
      </c>
      <c r="CE96" s="48">
        <f t="shared" si="225"/>
        <v>1009.2529333333338</v>
      </c>
      <c r="CF96" s="48">
        <f t="shared" si="225"/>
        <v>1009.2529333333338</v>
      </c>
      <c r="CG96" s="48">
        <f t="shared" si="225"/>
        <v>1009.2529333333338</v>
      </c>
      <c r="CH96" s="48">
        <f t="shared" si="225"/>
        <v>1009.2529333333338</v>
      </c>
      <c r="CI96" s="48">
        <f t="shared" si="225"/>
        <v>1009.2529333333338</v>
      </c>
      <c r="CJ96" s="48">
        <f t="shared" si="225"/>
        <v>1009.2529333333338</v>
      </c>
      <c r="CK96" s="48">
        <f t="shared" si="225"/>
        <v>1009.2529333333338</v>
      </c>
      <c r="CL96" s="48">
        <f t="shared" si="225"/>
        <v>1009.2529333333338</v>
      </c>
      <c r="CM96" s="196">
        <f t="shared" si="225"/>
        <v>1009.2529333333338</v>
      </c>
      <c r="CN96" s="48">
        <f t="shared" ref="CN96:CY96" si="226">SUM(CN94:CN95)</f>
        <v>1110.1782266666673</v>
      </c>
      <c r="CO96" s="48">
        <f t="shared" si="226"/>
        <v>1110.1782266666673</v>
      </c>
      <c r="CP96" s="48">
        <f t="shared" si="226"/>
        <v>1110.1782266666673</v>
      </c>
      <c r="CQ96" s="48">
        <f t="shared" si="226"/>
        <v>1110.1782266666673</v>
      </c>
      <c r="CR96" s="48">
        <f t="shared" si="226"/>
        <v>1110.1782266666673</v>
      </c>
      <c r="CS96" s="48">
        <f t="shared" si="226"/>
        <v>1110.1782266666673</v>
      </c>
      <c r="CT96" s="48">
        <f t="shared" si="226"/>
        <v>1110.1782266666673</v>
      </c>
      <c r="CU96" s="48">
        <f t="shared" si="226"/>
        <v>1110.1782266666673</v>
      </c>
      <c r="CV96" s="48">
        <f t="shared" si="226"/>
        <v>1110.1782266666673</v>
      </c>
      <c r="CW96" s="48">
        <f t="shared" si="226"/>
        <v>1110.1782266666673</v>
      </c>
      <c r="CX96" s="48">
        <f t="shared" si="226"/>
        <v>1110.1782266666673</v>
      </c>
      <c r="CY96" s="196">
        <f t="shared" si="226"/>
        <v>1110.1782266666673</v>
      </c>
    </row>
    <row r="97" spans="1:103" x14ac:dyDescent="0.3">
      <c r="B97" s="1" t="s">
        <v>449</v>
      </c>
      <c r="C97" s="1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>
        <v>0</v>
      </c>
      <c r="Z97" s="195">
        <v>28.49</v>
      </c>
      <c r="AA97" s="195">
        <v>28.49</v>
      </c>
      <c r="AB97" s="596">
        <f t="shared" ref="AA97:AB102" si="227">+AVERAGE(Y97:AA97)</f>
        <v>18.993333333333332</v>
      </c>
      <c r="AC97" s="110">
        <f t="shared" ref="AC97:AC102" si="228">+AB97</f>
        <v>18.993333333333332</v>
      </c>
      <c r="AD97" s="110">
        <f t="shared" ref="AD97:AD102" si="229">+AC97</f>
        <v>18.993333333333332</v>
      </c>
      <c r="AE97" s="195">
        <f t="shared" ref="AE97:AE102" si="230">+AD97</f>
        <v>18.993333333333332</v>
      </c>
      <c r="AF97" s="110">
        <f t="shared" ref="AF97:CQ97" si="231">+IF(AF$1&lt;&gt;AE$1, AE97*1.1, AE97)</f>
        <v>20.892666666666667</v>
      </c>
      <c r="AG97" s="110">
        <f t="shared" si="231"/>
        <v>20.892666666666667</v>
      </c>
      <c r="AH97" s="110">
        <f t="shared" si="231"/>
        <v>20.892666666666667</v>
      </c>
      <c r="AI97" s="110">
        <f t="shared" si="231"/>
        <v>20.892666666666667</v>
      </c>
      <c r="AJ97" s="110">
        <f t="shared" si="231"/>
        <v>20.892666666666667</v>
      </c>
      <c r="AK97" s="110">
        <f t="shared" si="231"/>
        <v>20.892666666666667</v>
      </c>
      <c r="AL97" s="110">
        <f t="shared" si="231"/>
        <v>20.892666666666667</v>
      </c>
      <c r="AM97" s="110">
        <f t="shared" si="231"/>
        <v>20.892666666666667</v>
      </c>
      <c r="AN97" s="110">
        <f t="shared" si="231"/>
        <v>20.892666666666667</v>
      </c>
      <c r="AO97" s="110">
        <f t="shared" si="231"/>
        <v>20.892666666666667</v>
      </c>
      <c r="AP97" s="110">
        <f t="shared" si="231"/>
        <v>20.892666666666667</v>
      </c>
      <c r="AQ97" s="195">
        <f t="shared" si="231"/>
        <v>20.892666666666667</v>
      </c>
      <c r="AR97" s="110">
        <f t="shared" si="231"/>
        <v>22.981933333333334</v>
      </c>
      <c r="AS97" s="110">
        <f t="shared" si="231"/>
        <v>22.981933333333334</v>
      </c>
      <c r="AT97" s="110">
        <f t="shared" si="231"/>
        <v>22.981933333333334</v>
      </c>
      <c r="AU97" s="110">
        <f t="shared" si="231"/>
        <v>22.981933333333334</v>
      </c>
      <c r="AV97" s="110">
        <f t="shared" si="231"/>
        <v>22.981933333333334</v>
      </c>
      <c r="AW97" s="110">
        <f t="shared" si="231"/>
        <v>22.981933333333334</v>
      </c>
      <c r="AX97" s="110">
        <f t="shared" si="231"/>
        <v>22.981933333333334</v>
      </c>
      <c r="AY97" s="110">
        <f t="shared" si="231"/>
        <v>22.981933333333334</v>
      </c>
      <c r="AZ97" s="110">
        <f t="shared" si="231"/>
        <v>22.981933333333334</v>
      </c>
      <c r="BA97" s="110">
        <f t="shared" si="231"/>
        <v>22.981933333333334</v>
      </c>
      <c r="BB97" s="110">
        <f t="shared" si="231"/>
        <v>22.981933333333334</v>
      </c>
      <c r="BC97" s="195">
        <f t="shared" si="231"/>
        <v>22.981933333333334</v>
      </c>
      <c r="BD97" s="110">
        <f t="shared" si="231"/>
        <v>25.280126666666668</v>
      </c>
      <c r="BE97" s="110">
        <f t="shared" si="231"/>
        <v>25.280126666666668</v>
      </c>
      <c r="BF97" s="110">
        <f t="shared" si="231"/>
        <v>25.280126666666668</v>
      </c>
      <c r="BG97" s="110">
        <f t="shared" si="231"/>
        <v>25.280126666666668</v>
      </c>
      <c r="BH97" s="110">
        <f t="shared" si="231"/>
        <v>25.280126666666668</v>
      </c>
      <c r="BI97" s="110">
        <f t="shared" si="231"/>
        <v>25.280126666666668</v>
      </c>
      <c r="BJ97" s="110">
        <f t="shared" si="231"/>
        <v>25.280126666666668</v>
      </c>
      <c r="BK97" s="110">
        <f t="shared" si="231"/>
        <v>25.280126666666668</v>
      </c>
      <c r="BL97" s="110">
        <f t="shared" si="231"/>
        <v>25.280126666666668</v>
      </c>
      <c r="BM97" s="110">
        <f t="shared" si="231"/>
        <v>25.280126666666668</v>
      </c>
      <c r="BN97" s="110">
        <f t="shared" si="231"/>
        <v>25.280126666666668</v>
      </c>
      <c r="BO97" s="195">
        <f t="shared" si="231"/>
        <v>25.280126666666668</v>
      </c>
      <c r="BP97" s="110">
        <f t="shared" si="231"/>
        <v>27.808139333333337</v>
      </c>
      <c r="BQ97" s="110">
        <f t="shared" si="231"/>
        <v>27.808139333333337</v>
      </c>
      <c r="BR97" s="110">
        <f t="shared" si="231"/>
        <v>27.808139333333337</v>
      </c>
      <c r="BS97" s="110">
        <f t="shared" si="231"/>
        <v>27.808139333333337</v>
      </c>
      <c r="BT97" s="110">
        <f t="shared" si="231"/>
        <v>27.808139333333337</v>
      </c>
      <c r="BU97" s="110">
        <f t="shared" si="231"/>
        <v>27.808139333333337</v>
      </c>
      <c r="BV97" s="110">
        <f t="shared" si="231"/>
        <v>27.808139333333337</v>
      </c>
      <c r="BW97" s="110">
        <f t="shared" si="231"/>
        <v>27.808139333333337</v>
      </c>
      <c r="BX97" s="110">
        <f t="shared" si="231"/>
        <v>27.808139333333337</v>
      </c>
      <c r="BY97" s="110">
        <f t="shared" si="231"/>
        <v>27.808139333333337</v>
      </c>
      <c r="BZ97" s="110">
        <f t="shared" si="231"/>
        <v>27.808139333333337</v>
      </c>
      <c r="CA97" s="195">
        <f t="shared" si="231"/>
        <v>27.808139333333337</v>
      </c>
      <c r="CB97" s="110">
        <f t="shared" si="231"/>
        <v>30.588953266666671</v>
      </c>
      <c r="CC97" s="110">
        <f t="shared" si="231"/>
        <v>30.588953266666671</v>
      </c>
      <c r="CD97" s="110">
        <f t="shared" si="231"/>
        <v>30.588953266666671</v>
      </c>
      <c r="CE97" s="110">
        <f t="shared" si="231"/>
        <v>30.588953266666671</v>
      </c>
      <c r="CF97" s="110">
        <f t="shared" si="231"/>
        <v>30.588953266666671</v>
      </c>
      <c r="CG97" s="110">
        <f t="shared" si="231"/>
        <v>30.588953266666671</v>
      </c>
      <c r="CH97" s="110">
        <f t="shared" si="231"/>
        <v>30.588953266666671</v>
      </c>
      <c r="CI97" s="110">
        <f t="shared" si="231"/>
        <v>30.588953266666671</v>
      </c>
      <c r="CJ97" s="110">
        <f t="shared" si="231"/>
        <v>30.588953266666671</v>
      </c>
      <c r="CK97" s="110">
        <f t="shared" si="231"/>
        <v>30.588953266666671</v>
      </c>
      <c r="CL97" s="110">
        <f t="shared" si="231"/>
        <v>30.588953266666671</v>
      </c>
      <c r="CM97" s="195">
        <f t="shared" si="231"/>
        <v>30.588953266666671</v>
      </c>
      <c r="CN97" s="110">
        <f t="shared" si="231"/>
        <v>33.647848593333343</v>
      </c>
      <c r="CO97" s="110">
        <f t="shared" si="231"/>
        <v>33.647848593333343</v>
      </c>
      <c r="CP97" s="110">
        <f t="shared" si="231"/>
        <v>33.647848593333343</v>
      </c>
      <c r="CQ97" s="110">
        <f t="shared" si="231"/>
        <v>33.647848593333343</v>
      </c>
      <c r="CR97" s="110">
        <f t="shared" ref="CR97:CY97" si="232">+IF(CR$1&lt;&gt;CQ$1, CQ97*1.1, CQ97)</f>
        <v>33.647848593333343</v>
      </c>
      <c r="CS97" s="110">
        <f t="shared" si="232"/>
        <v>33.647848593333343</v>
      </c>
      <c r="CT97" s="110">
        <f t="shared" si="232"/>
        <v>33.647848593333343</v>
      </c>
      <c r="CU97" s="110">
        <f t="shared" si="232"/>
        <v>33.647848593333343</v>
      </c>
      <c r="CV97" s="110">
        <f t="shared" si="232"/>
        <v>33.647848593333343</v>
      </c>
      <c r="CW97" s="110">
        <f t="shared" si="232"/>
        <v>33.647848593333343</v>
      </c>
      <c r="CX97" s="110">
        <f t="shared" si="232"/>
        <v>33.647848593333343</v>
      </c>
      <c r="CY97" s="195">
        <f t="shared" si="232"/>
        <v>33.647848593333343</v>
      </c>
    </row>
    <row r="98" spans="1:103" x14ac:dyDescent="0.3">
      <c r="B98" s="1" t="s">
        <v>450</v>
      </c>
      <c r="C98" s="1"/>
      <c r="D98" s="110"/>
      <c r="E98" s="110"/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>
        <v>0</v>
      </c>
      <c r="Z98" s="195">
        <v>18.079999999999998</v>
      </c>
      <c r="AA98" s="195">
        <v>18.079999999999998</v>
      </c>
      <c r="AB98" s="596">
        <f t="shared" si="227"/>
        <v>12.053333333333333</v>
      </c>
      <c r="AC98" s="110">
        <f t="shared" si="228"/>
        <v>12.053333333333333</v>
      </c>
      <c r="AD98" s="110">
        <f t="shared" si="229"/>
        <v>12.053333333333333</v>
      </c>
      <c r="AE98" s="195">
        <f t="shared" si="230"/>
        <v>12.053333333333333</v>
      </c>
      <c r="AF98" s="110">
        <f t="shared" ref="AF98:CQ98" si="233">+IF(AF$1&lt;&gt;AE$1, AE98*1.1, AE98)</f>
        <v>13.258666666666667</v>
      </c>
      <c r="AG98" s="110">
        <f t="shared" si="233"/>
        <v>13.258666666666667</v>
      </c>
      <c r="AH98" s="110">
        <f t="shared" si="233"/>
        <v>13.258666666666667</v>
      </c>
      <c r="AI98" s="110">
        <f t="shared" si="233"/>
        <v>13.258666666666667</v>
      </c>
      <c r="AJ98" s="110">
        <f t="shared" si="233"/>
        <v>13.258666666666667</v>
      </c>
      <c r="AK98" s="110">
        <f t="shared" si="233"/>
        <v>13.258666666666667</v>
      </c>
      <c r="AL98" s="110">
        <f t="shared" si="233"/>
        <v>13.258666666666667</v>
      </c>
      <c r="AM98" s="110">
        <f t="shared" si="233"/>
        <v>13.258666666666667</v>
      </c>
      <c r="AN98" s="110">
        <f t="shared" si="233"/>
        <v>13.258666666666667</v>
      </c>
      <c r="AO98" s="110">
        <f t="shared" si="233"/>
        <v>13.258666666666667</v>
      </c>
      <c r="AP98" s="110">
        <f t="shared" si="233"/>
        <v>13.258666666666667</v>
      </c>
      <c r="AQ98" s="195">
        <f t="shared" si="233"/>
        <v>13.258666666666667</v>
      </c>
      <c r="AR98" s="110">
        <f t="shared" si="233"/>
        <v>14.584533333333335</v>
      </c>
      <c r="AS98" s="110">
        <f t="shared" si="233"/>
        <v>14.584533333333335</v>
      </c>
      <c r="AT98" s="110">
        <f t="shared" si="233"/>
        <v>14.584533333333335</v>
      </c>
      <c r="AU98" s="110">
        <f t="shared" si="233"/>
        <v>14.584533333333335</v>
      </c>
      <c r="AV98" s="110">
        <f t="shared" si="233"/>
        <v>14.584533333333335</v>
      </c>
      <c r="AW98" s="110">
        <f t="shared" si="233"/>
        <v>14.584533333333335</v>
      </c>
      <c r="AX98" s="110">
        <f t="shared" si="233"/>
        <v>14.584533333333335</v>
      </c>
      <c r="AY98" s="110">
        <f t="shared" si="233"/>
        <v>14.584533333333335</v>
      </c>
      <c r="AZ98" s="110">
        <f t="shared" si="233"/>
        <v>14.584533333333335</v>
      </c>
      <c r="BA98" s="110">
        <f t="shared" si="233"/>
        <v>14.584533333333335</v>
      </c>
      <c r="BB98" s="110">
        <f t="shared" si="233"/>
        <v>14.584533333333335</v>
      </c>
      <c r="BC98" s="195">
        <f t="shared" si="233"/>
        <v>14.584533333333335</v>
      </c>
      <c r="BD98" s="110">
        <f t="shared" si="233"/>
        <v>16.042986666666671</v>
      </c>
      <c r="BE98" s="110">
        <f t="shared" si="233"/>
        <v>16.042986666666671</v>
      </c>
      <c r="BF98" s="110">
        <f t="shared" si="233"/>
        <v>16.042986666666671</v>
      </c>
      <c r="BG98" s="110">
        <f t="shared" si="233"/>
        <v>16.042986666666671</v>
      </c>
      <c r="BH98" s="110">
        <f t="shared" si="233"/>
        <v>16.042986666666671</v>
      </c>
      <c r="BI98" s="110">
        <f t="shared" si="233"/>
        <v>16.042986666666671</v>
      </c>
      <c r="BJ98" s="110">
        <f t="shared" si="233"/>
        <v>16.042986666666671</v>
      </c>
      <c r="BK98" s="110">
        <f t="shared" si="233"/>
        <v>16.042986666666671</v>
      </c>
      <c r="BL98" s="110">
        <f t="shared" si="233"/>
        <v>16.042986666666671</v>
      </c>
      <c r="BM98" s="110">
        <f t="shared" si="233"/>
        <v>16.042986666666671</v>
      </c>
      <c r="BN98" s="110">
        <f t="shared" si="233"/>
        <v>16.042986666666671</v>
      </c>
      <c r="BO98" s="195">
        <f t="shared" si="233"/>
        <v>16.042986666666671</v>
      </c>
      <c r="BP98" s="110">
        <f t="shared" si="233"/>
        <v>17.64728533333334</v>
      </c>
      <c r="BQ98" s="110">
        <f t="shared" si="233"/>
        <v>17.64728533333334</v>
      </c>
      <c r="BR98" s="110">
        <f t="shared" si="233"/>
        <v>17.64728533333334</v>
      </c>
      <c r="BS98" s="110">
        <f t="shared" si="233"/>
        <v>17.64728533333334</v>
      </c>
      <c r="BT98" s="110">
        <f t="shared" si="233"/>
        <v>17.64728533333334</v>
      </c>
      <c r="BU98" s="110">
        <f t="shared" si="233"/>
        <v>17.64728533333334</v>
      </c>
      <c r="BV98" s="110">
        <f t="shared" si="233"/>
        <v>17.64728533333334</v>
      </c>
      <c r="BW98" s="110">
        <f t="shared" si="233"/>
        <v>17.64728533333334</v>
      </c>
      <c r="BX98" s="110">
        <f t="shared" si="233"/>
        <v>17.64728533333334</v>
      </c>
      <c r="BY98" s="110">
        <f t="shared" si="233"/>
        <v>17.64728533333334</v>
      </c>
      <c r="BZ98" s="110">
        <f t="shared" si="233"/>
        <v>17.64728533333334</v>
      </c>
      <c r="CA98" s="195">
        <f t="shared" si="233"/>
        <v>17.64728533333334</v>
      </c>
      <c r="CB98" s="110">
        <f t="shared" si="233"/>
        <v>19.412013866666676</v>
      </c>
      <c r="CC98" s="110">
        <f t="shared" si="233"/>
        <v>19.412013866666676</v>
      </c>
      <c r="CD98" s="110">
        <f t="shared" si="233"/>
        <v>19.412013866666676</v>
      </c>
      <c r="CE98" s="110">
        <f t="shared" si="233"/>
        <v>19.412013866666676</v>
      </c>
      <c r="CF98" s="110">
        <f t="shared" si="233"/>
        <v>19.412013866666676</v>
      </c>
      <c r="CG98" s="110">
        <f t="shared" si="233"/>
        <v>19.412013866666676</v>
      </c>
      <c r="CH98" s="110">
        <f t="shared" si="233"/>
        <v>19.412013866666676</v>
      </c>
      <c r="CI98" s="110">
        <f t="shared" si="233"/>
        <v>19.412013866666676</v>
      </c>
      <c r="CJ98" s="110">
        <f t="shared" si="233"/>
        <v>19.412013866666676</v>
      </c>
      <c r="CK98" s="110">
        <f t="shared" si="233"/>
        <v>19.412013866666676</v>
      </c>
      <c r="CL98" s="110">
        <f t="shared" si="233"/>
        <v>19.412013866666676</v>
      </c>
      <c r="CM98" s="195">
        <f t="shared" si="233"/>
        <v>19.412013866666676</v>
      </c>
      <c r="CN98" s="110">
        <f t="shared" si="233"/>
        <v>21.353215253333346</v>
      </c>
      <c r="CO98" s="110">
        <f t="shared" si="233"/>
        <v>21.353215253333346</v>
      </c>
      <c r="CP98" s="110">
        <f t="shared" si="233"/>
        <v>21.353215253333346</v>
      </c>
      <c r="CQ98" s="110">
        <f t="shared" si="233"/>
        <v>21.353215253333346</v>
      </c>
      <c r="CR98" s="110">
        <f t="shared" ref="CR98:CY98" si="234">+IF(CR$1&lt;&gt;CQ$1, CQ98*1.1, CQ98)</f>
        <v>21.353215253333346</v>
      </c>
      <c r="CS98" s="110">
        <f t="shared" si="234"/>
        <v>21.353215253333346</v>
      </c>
      <c r="CT98" s="110">
        <f t="shared" si="234"/>
        <v>21.353215253333346</v>
      </c>
      <c r="CU98" s="110">
        <f t="shared" si="234"/>
        <v>21.353215253333346</v>
      </c>
      <c r="CV98" s="110">
        <f t="shared" si="234"/>
        <v>21.353215253333346</v>
      </c>
      <c r="CW98" s="110">
        <f t="shared" si="234"/>
        <v>21.353215253333346</v>
      </c>
      <c r="CX98" s="110">
        <f t="shared" si="234"/>
        <v>21.353215253333346</v>
      </c>
      <c r="CY98" s="195">
        <f t="shared" si="234"/>
        <v>21.353215253333346</v>
      </c>
    </row>
    <row r="99" spans="1:103" x14ac:dyDescent="0.3">
      <c r="B99" s="1" t="s">
        <v>451</v>
      </c>
      <c r="C99" s="1"/>
      <c r="D99" s="110"/>
      <c r="E99" s="110"/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>
        <v>0</v>
      </c>
      <c r="Z99" s="195">
        <v>900</v>
      </c>
      <c r="AA99" s="195">
        <v>900</v>
      </c>
      <c r="AB99" s="596">
        <f t="shared" si="227"/>
        <v>600</v>
      </c>
      <c r="AC99" s="110">
        <f t="shared" si="228"/>
        <v>600</v>
      </c>
      <c r="AD99" s="110">
        <f t="shared" si="229"/>
        <v>600</v>
      </c>
      <c r="AE99" s="195">
        <f t="shared" si="230"/>
        <v>600</v>
      </c>
      <c r="AF99" s="110">
        <f t="shared" ref="AF99:CQ99" si="235">+IF(AF$1&lt;&gt;AE$1, AE99*1.1, AE99)</f>
        <v>660</v>
      </c>
      <c r="AG99" s="110">
        <f t="shared" si="235"/>
        <v>660</v>
      </c>
      <c r="AH99" s="110">
        <f t="shared" si="235"/>
        <v>660</v>
      </c>
      <c r="AI99" s="110">
        <f t="shared" si="235"/>
        <v>660</v>
      </c>
      <c r="AJ99" s="110">
        <f t="shared" si="235"/>
        <v>660</v>
      </c>
      <c r="AK99" s="110">
        <f t="shared" si="235"/>
        <v>660</v>
      </c>
      <c r="AL99" s="110">
        <f t="shared" si="235"/>
        <v>660</v>
      </c>
      <c r="AM99" s="110">
        <f t="shared" si="235"/>
        <v>660</v>
      </c>
      <c r="AN99" s="110">
        <f t="shared" si="235"/>
        <v>660</v>
      </c>
      <c r="AO99" s="110">
        <f t="shared" si="235"/>
        <v>660</v>
      </c>
      <c r="AP99" s="110">
        <f t="shared" si="235"/>
        <v>660</v>
      </c>
      <c r="AQ99" s="195">
        <f t="shared" si="235"/>
        <v>660</v>
      </c>
      <c r="AR99" s="110">
        <f t="shared" si="235"/>
        <v>726.00000000000011</v>
      </c>
      <c r="AS99" s="110">
        <f t="shared" si="235"/>
        <v>726.00000000000011</v>
      </c>
      <c r="AT99" s="110">
        <f t="shared" si="235"/>
        <v>726.00000000000011</v>
      </c>
      <c r="AU99" s="110">
        <f t="shared" si="235"/>
        <v>726.00000000000011</v>
      </c>
      <c r="AV99" s="110">
        <f t="shared" si="235"/>
        <v>726.00000000000011</v>
      </c>
      <c r="AW99" s="110">
        <f t="shared" si="235"/>
        <v>726.00000000000011</v>
      </c>
      <c r="AX99" s="110">
        <f t="shared" si="235"/>
        <v>726.00000000000011</v>
      </c>
      <c r="AY99" s="110">
        <f t="shared" si="235"/>
        <v>726.00000000000011</v>
      </c>
      <c r="AZ99" s="110">
        <f t="shared" si="235"/>
        <v>726.00000000000011</v>
      </c>
      <c r="BA99" s="110">
        <f t="shared" si="235"/>
        <v>726.00000000000011</v>
      </c>
      <c r="BB99" s="110">
        <f t="shared" si="235"/>
        <v>726.00000000000011</v>
      </c>
      <c r="BC99" s="195">
        <f t="shared" si="235"/>
        <v>726.00000000000011</v>
      </c>
      <c r="BD99" s="110">
        <f t="shared" si="235"/>
        <v>798.60000000000014</v>
      </c>
      <c r="BE99" s="110">
        <f t="shared" si="235"/>
        <v>798.60000000000014</v>
      </c>
      <c r="BF99" s="110">
        <f t="shared" si="235"/>
        <v>798.60000000000014</v>
      </c>
      <c r="BG99" s="110">
        <f t="shared" si="235"/>
        <v>798.60000000000014</v>
      </c>
      <c r="BH99" s="110">
        <f t="shared" si="235"/>
        <v>798.60000000000014</v>
      </c>
      <c r="BI99" s="110">
        <f t="shared" si="235"/>
        <v>798.60000000000014</v>
      </c>
      <c r="BJ99" s="110">
        <f t="shared" si="235"/>
        <v>798.60000000000014</v>
      </c>
      <c r="BK99" s="110">
        <f t="shared" si="235"/>
        <v>798.60000000000014</v>
      </c>
      <c r="BL99" s="110">
        <f t="shared" si="235"/>
        <v>798.60000000000014</v>
      </c>
      <c r="BM99" s="110">
        <f t="shared" si="235"/>
        <v>798.60000000000014</v>
      </c>
      <c r="BN99" s="110">
        <f t="shared" si="235"/>
        <v>798.60000000000014</v>
      </c>
      <c r="BO99" s="195">
        <f t="shared" si="235"/>
        <v>798.60000000000014</v>
      </c>
      <c r="BP99" s="110">
        <f t="shared" si="235"/>
        <v>878.46000000000026</v>
      </c>
      <c r="BQ99" s="110">
        <f t="shared" si="235"/>
        <v>878.46000000000026</v>
      </c>
      <c r="BR99" s="110">
        <f t="shared" si="235"/>
        <v>878.46000000000026</v>
      </c>
      <c r="BS99" s="110">
        <f t="shared" si="235"/>
        <v>878.46000000000026</v>
      </c>
      <c r="BT99" s="110">
        <f t="shared" si="235"/>
        <v>878.46000000000026</v>
      </c>
      <c r="BU99" s="110">
        <f t="shared" si="235"/>
        <v>878.46000000000026</v>
      </c>
      <c r="BV99" s="110">
        <f t="shared" si="235"/>
        <v>878.46000000000026</v>
      </c>
      <c r="BW99" s="110">
        <f t="shared" si="235"/>
        <v>878.46000000000026</v>
      </c>
      <c r="BX99" s="110">
        <f t="shared" si="235"/>
        <v>878.46000000000026</v>
      </c>
      <c r="BY99" s="110">
        <f t="shared" si="235"/>
        <v>878.46000000000026</v>
      </c>
      <c r="BZ99" s="110">
        <f t="shared" si="235"/>
        <v>878.46000000000026</v>
      </c>
      <c r="CA99" s="195">
        <f t="shared" si="235"/>
        <v>878.46000000000026</v>
      </c>
      <c r="CB99" s="110">
        <f t="shared" si="235"/>
        <v>966.30600000000038</v>
      </c>
      <c r="CC99" s="110">
        <f t="shared" si="235"/>
        <v>966.30600000000038</v>
      </c>
      <c r="CD99" s="110">
        <f t="shared" si="235"/>
        <v>966.30600000000038</v>
      </c>
      <c r="CE99" s="110">
        <f t="shared" si="235"/>
        <v>966.30600000000038</v>
      </c>
      <c r="CF99" s="110">
        <f t="shared" si="235"/>
        <v>966.30600000000038</v>
      </c>
      <c r="CG99" s="110">
        <f t="shared" si="235"/>
        <v>966.30600000000038</v>
      </c>
      <c r="CH99" s="110">
        <f t="shared" si="235"/>
        <v>966.30600000000038</v>
      </c>
      <c r="CI99" s="110">
        <f t="shared" si="235"/>
        <v>966.30600000000038</v>
      </c>
      <c r="CJ99" s="110">
        <f t="shared" si="235"/>
        <v>966.30600000000038</v>
      </c>
      <c r="CK99" s="110">
        <f t="shared" si="235"/>
        <v>966.30600000000038</v>
      </c>
      <c r="CL99" s="110">
        <f t="shared" si="235"/>
        <v>966.30600000000038</v>
      </c>
      <c r="CM99" s="195">
        <f t="shared" si="235"/>
        <v>966.30600000000038</v>
      </c>
      <c r="CN99" s="110">
        <f t="shared" si="235"/>
        <v>1062.9366000000005</v>
      </c>
      <c r="CO99" s="110">
        <f t="shared" si="235"/>
        <v>1062.9366000000005</v>
      </c>
      <c r="CP99" s="110">
        <f t="shared" si="235"/>
        <v>1062.9366000000005</v>
      </c>
      <c r="CQ99" s="110">
        <f t="shared" si="235"/>
        <v>1062.9366000000005</v>
      </c>
      <c r="CR99" s="110">
        <f t="shared" ref="CR99:CY99" si="236">+IF(CR$1&lt;&gt;CQ$1, CQ99*1.1, CQ99)</f>
        <v>1062.9366000000005</v>
      </c>
      <c r="CS99" s="110">
        <f t="shared" si="236"/>
        <v>1062.9366000000005</v>
      </c>
      <c r="CT99" s="110">
        <f t="shared" si="236"/>
        <v>1062.9366000000005</v>
      </c>
      <c r="CU99" s="110">
        <f t="shared" si="236"/>
        <v>1062.9366000000005</v>
      </c>
      <c r="CV99" s="110">
        <f t="shared" si="236"/>
        <v>1062.9366000000005</v>
      </c>
      <c r="CW99" s="110">
        <f t="shared" si="236"/>
        <v>1062.9366000000005</v>
      </c>
      <c r="CX99" s="110">
        <f t="shared" si="236"/>
        <v>1062.9366000000005</v>
      </c>
      <c r="CY99" s="195">
        <f t="shared" si="236"/>
        <v>1062.9366000000005</v>
      </c>
    </row>
    <row r="100" spans="1:103" x14ac:dyDescent="0.3">
      <c r="B100" s="1" t="s">
        <v>452</v>
      </c>
      <c r="C100" s="1"/>
      <c r="D100" s="110"/>
      <c r="E100" s="110"/>
      <c r="F100" s="110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>
        <v>0</v>
      </c>
      <c r="Y100" s="110">
        <v>0</v>
      </c>
      <c r="Z100" s="195">
        <v>0</v>
      </c>
      <c r="AA100" s="195">
        <v>0</v>
      </c>
      <c r="AB100" s="596">
        <f t="shared" si="227"/>
        <v>0</v>
      </c>
      <c r="AC100" s="110">
        <f t="shared" si="228"/>
        <v>0</v>
      </c>
      <c r="AD100" s="110">
        <f t="shared" si="229"/>
        <v>0</v>
      </c>
      <c r="AE100" s="195">
        <f t="shared" si="230"/>
        <v>0</v>
      </c>
      <c r="AF100" s="110">
        <f t="shared" ref="AF100:CQ100" si="237">+IF(AF$1&lt;&gt;AE$1, AE100*1.1, AE100)</f>
        <v>0</v>
      </c>
      <c r="AG100" s="110">
        <f t="shared" si="237"/>
        <v>0</v>
      </c>
      <c r="AH100" s="110">
        <f t="shared" si="237"/>
        <v>0</v>
      </c>
      <c r="AI100" s="110">
        <f t="shared" si="237"/>
        <v>0</v>
      </c>
      <c r="AJ100" s="110">
        <f t="shared" si="237"/>
        <v>0</v>
      </c>
      <c r="AK100" s="110">
        <f t="shared" si="237"/>
        <v>0</v>
      </c>
      <c r="AL100" s="110">
        <f t="shared" si="237"/>
        <v>0</v>
      </c>
      <c r="AM100" s="110">
        <f t="shared" si="237"/>
        <v>0</v>
      </c>
      <c r="AN100" s="110">
        <f t="shared" si="237"/>
        <v>0</v>
      </c>
      <c r="AO100" s="110">
        <f t="shared" si="237"/>
        <v>0</v>
      </c>
      <c r="AP100" s="110">
        <f t="shared" si="237"/>
        <v>0</v>
      </c>
      <c r="AQ100" s="195">
        <f t="shared" si="237"/>
        <v>0</v>
      </c>
      <c r="AR100" s="110">
        <f t="shared" si="237"/>
        <v>0</v>
      </c>
      <c r="AS100" s="110">
        <f t="shared" si="237"/>
        <v>0</v>
      </c>
      <c r="AT100" s="110">
        <f t="shared" si="237"/>
        <v>0</v>
      </c>
      <c r="AU100" s="110">
        <f t="shared" si="237"/>
        <v>0</v>
      </c>
      <c r="AV100" s="110">
        <f t="shared" si="237"/>
        <v>0</v>
      </c>
      <c r="AW100" s="110">
        <f t="shared" si="237"/>
        <v>0</v>
      </c>
      <c r="AX100" s="110">
        <f t="shared" si="237"/>
        <v>0</v>
      </c>
      <c r="AY100" s="110">
        <f t="shared" si="237"/>
        <v>0</v>
      </c>
      <c r="AZ100" s="110">
        <f t="shared" si="237"/>
        <v>0</v>
      </c>
      <c r="BA100" s="110">
        <f t="shared" si="237"/>
        <v>0</v>
      </c>
      <c r="BB100" s="110">
        <f t="shared" si="237"/>
        <v>0</v>
      </c>
      <c r="BC100" s="195">
        <f t="shared" si="237"/>
        <v>0</v>
      </c>
      <c r="BD100" s="110">
        <f t="shared" si="237"/>
        <v>0</v>
      </c>
      <c r="BE100" s="110">
        <f t="shared" si="237"/>
        <v>0</v>
      </c>
      <c r="BF100" s="110">
        <f t="shared" si="237"/>
        <v>0</v>
      </c>
      <c r="BG100" s="110">
        <f t="shared" si="237"/>
        <v>0</v>
      </c>
      <c r="BH100" s="110">
        <f t="shared" si="237"/>
        <v>0</v>
      </c>
      <c r="BI100" s="110">
        <f t="shared" si="237"/>
        <v>0</v>
      </c>
      <c r="BJ100" s="110">
        <f t="shared" si="237"/>
        <v>0</v>
      </c>
      <c r="BK100" s="110">
        <f t="shared" si="237"/>
        <v>0</v>
      </c>
      <c r="BL100" s="110">
        <f t="shared" si="237"/>
        <v>0</v>
      </c>
      <c r="BM100" s="110">
        <f t="shared" si="237"/>
        <v>0</v>
      </c>
      <c r="BN100" s="110">
        <f t="shared" si="237"/>
        <v>0</v>
      </c>
      <c r="BO100" s="195">
        <f t="shared" si="237"/>
        <v>0</v>
      </c>
      <c r="BP100" s="110">
        <f t="shared" si="237"/>
        <v>0</v>
      </c>
      <c r="BQ100" s="110">
        <f t="shared" si="237"/>
        <v>0</v>
      </c>
      <c r="BR100" s="110">
        <f t="shared" si="237"/>
        <v>0</v>
      </c>
      <c r="BS100" s="110">
        <f t="shared" si="237"/>
        <v>0</v>
      </c>
      <c r="BT100" s="110">
        <f t="shared" si="237"/>
        <v>0</v>
      </c>
      <c r="BU100" s="110">
        <f t="shared" si="237"/>
        <v>0</v>
      </c>
      <c r="BV100" s="110">
        <f t="shared" si="237"/>
        <v>0</v>
      </c>
      <c r="BW100" s="110">
        <f t="shared" si="237"/>
        <v>0</v>
      </c>
      <c r="BX100" s="110">
        <f t="shared" si="237"/>
        <v>0</v>
      </c>
      <c r="BY100" s="110">
        <f t="shared" si="237"/>
        <v>0</v>
      </c>
      <c r="BZ100" s="110">
        <f t="shared" si="237"/>
        <v>0</v>
      </c>
      <c r="CA100" s="195">
        <f t="shared" si="237"/>
        <v>0</v>
      </c>
      <c r="CB100" s="110">
        <f t="shared" si="237"/>
        <v>0</v>
      </c>
      <c r="CC100" s="110">
        <f t="shared" si="237"/>
        <v>0</v>
      </c>
      <c r="CD100" s="110">
        <f t="shared" si="237"/>
        <v>0</v>
      </c>
      <c r="CE100" s="110">
        <f t="shared" si="237"/>
        <v>0</v>
      </c>
      <c r="CF100" s="110">
        <f t="shared" si="237"/>
        <v>0</v>
      </c>
      <c r="CG100" s="110">
        <f t="shared" si="237"/>
        <v>0</v>
      </c>
      <c r="CH100" s="110">
        <f t="shared" si="237"/>
        <v>0</v>
      </c>
      <c r="CI100" s="110">
        <f t="shared" si="237"/>
        <v>0</v>
      </c>
      <c r="CJ100" s="110">
        <f t="shared" si="237"/>
        <v>0</v>
      </c>
      <c r="CK100" s="110">
        <f t="shared" si="237"/>
        <v>0</v>
      </c>
      <c r="CL100" s="110">
        <f t="shared" si="237"/>
        <v>0</v>
      </c>
      <c r="CM100" s="195">
        <f t="shared" si="237"/>
        <v>0</v>
      </c>
      <c r="CN100" s="110">
        <f t="shared" si="237"/>
        <v>0</v>
      </c>
      <c r="CO100" s="110">
        <f t="shared" si="237"/>
        <v>0</v>
      </c>
      <c r="CP100" s="110">
        <f t="shared" si="237"/>
        <v>0</v>
      </c>
      <c r="CQ100" s="110">
        <f t="shared" si="237"/>
        <v>0</v>
      </c>
      <c r="CR100" s="110">
        <f t="shared" ref="CR100:CY100" si="238">+IF(CR$1&lt;&gt;CQ$1, CQ100*1.1, CQ100)</f>
        <v>0</v>
      </c>
      <c r="CS100" s="110">
        <f t="shared" si="238"/>
        <v>0</v>
      </c>
      <c r="CT100" s="110">
        <f t="shared" si="238"/>
        <v>0</v>
      </c>
      <c r="CU100" s="110">
        <f t="shared" si="238"/>
        <v>0</v>
      </c>
      <c r="CV100" s="110">
        <f t="shared" si="238"/>
        <v>0</v>
      </c>
      <c r="CW100" s="110">
        <f t="shared" si="238"/>
        <v>0</v>
      </c>
      <c r="CX100" s="110">
        <f t="shared" si="238"/>
        <v>0</v>
      </c>
      <c r="CY100" s="195">
        <f t="shared" si="238"/>
        <v>0</v>
      </c>
    </row>
    <row r="101" spans="1:103" x14ac:dyDescent="0.3">
      <c r="B101" s="1" t="s">
        <v>453</v>
      </c>
      <c r="C101" s="1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>
        <v>0</v>
      </c>
      <c r="Y101" s="110">
        <v>86.44</v>
      </c>
      <c r="Z101" s="195">
        <v>114.09</v>
      </c>
      <c r="AA101" s="195">
        <v>114.09</v>
      </c>
      <c r="AB101" s="596">
        <f t="shared" si="227"/>
        <v>104.87333333333333</v>
      </c>
      <c r="AC101" s="110">
        <f t="shared" si="228"/>
        <v>104.87333333333333</v>
      </c>
      <c r="AD101" s="110">
        <f t="shared" si="229"/>
        <v>104.87333333333333</v>
      </c>
      <c r="AE101" s="195">
        <f t="shared" si="230"/>
        <v>104.87333333333333</v>
      </c>
      <c r="AF101" s="110">
        <f t="shared" ref="AF101:CQ101" si="239">+IF(AF$1&lt;&gt;AE$1, AE101*1.1, AE101)</f>
        <v>115.36066666666667</v>
      </c>
      <c r="AG101" s="110">
        <f t="shared" si="239"/>
        <v>115.36066666666667</v>
      </c>
      <c r="AH101" s="110">
        <f t="shared" si="239"/>
        <v>115.36066666666667</v>
      </c>
      <c r="AI101" s="110">
        <f t="shared" si="239"/>
        <v>115.36066666666667</v>
      </c>
      <c r="AJ101" s="110">
        <f t="shared" si="239"/>
        <v>115.36066666666667</v>
      </c>
      <c r="AK101" s="110">
        <f t="shared" si="239"/>
        <v>115.36066666666667</v>
      </c>
      <c r="AL101" s="110">
        <f t="shared" si="239"/>
        <v>115.36066666666667</v>
      </c>
      <c r="AM101" s="110">
        <f t="shared" si="239"/>
        <v>115.36066666666667</v>
      </c>
      <c r="AN101" s="110">
        <f t="shared" si="239"/>
        <v>115.36066666666667</v>
      </c>
      <c r="AO101" s="110">
        <f t="shared" si="239"/>
        <v>115.36066666666667</v>
      </c>
      <c r="AP101" s="110">
        <f t="shared" si="239"/>
        <v>115.36066666666667</v>
      </c>
      <c r="AQ101" s="195">
        <f t="shared" si="239"/>
        <v>115.36066666666667</v>
      </c>
      <c r="AR101" s="110">
        <f t="shared" si="239"/>
        <v>126.89673333333336</v>
      </c>
      <c r="AS101" s="110">
        <f t="shared" si="239"/>
        <v>126.89673333333336</v>
      </c>
      <c r="AT101" s="110">
        <f t="shared" si="239"/>
        <v>126.89673333333336</v>
      </c>
      <c r="AU101" s="110">
        <f t="shared" si="239"/>
        <v>126.89673333333336</v>
      </c>
      <c r="AV101" s="110">
        <f t="shared" si="239"/>
        <v>126.89673333333336</v>
      </c>
      <c r="AW101" s="110">
        <f t="shared" si="239"/>
        <v>126.89673333333336</v>
      </c>
      <c r="AX101" s="110">
        <f t="shared" si="239"/>
        <v>126.89673333333336</v>
      </c>
      <c r="AY101" s="110">
        <f t="shared" si="239"/>
        <v>126.89673333333336</v>
      </c>
      <c r="AZ101" s="110">
        <f t="shared" si="239"/>
        <v>126.89673333333336</v>
      </c>
      <c r="BA101" s="110">
        <f t="shared" si="239"/>
        <v>126.89673333333336</v>
      </c>
      <c r="BB101" s="110">
        <f t="shared" si="239"/>
        <v>126.89673333333336</v>
      </c>
      <c r="BC101" s="195">
        <f t="shared" si="239"/>
        <v>126.89673333333336</v>
      </c>
      <c r="BD101" s="110">
        <f t="shared" si="239"/>
        <v>139.5864066666667</v>
      </c>
      <c r="BE101" s="110">
        <f t="shared" si="239"/>
        <v>139.5864066666667</v>
      </c>
      <c r="BF101" s="110">
        <f t="shared" si="239"/>
        <v>139.5864066666667</v>
      </c>
      <c r="BG101" s="110">
        <f t="shared" si="239"/>
        <v>139.5864066666667</v>
      </c>
      <c r="BH101" s="110">
        <f t="shared" si="239"/>
        <v>139.5864066666667</v>
      </c>
      <c r="BI101" s="110">
        <f t="shared" si="239"/>
        <v>139.5864066666667</v>
      </c>
      <c r="BJ101" s="110">
        <f t="shared" si="239"/>
        <v>139.5864066666667</v>
      </c>
      <c r="BK101" s="110">
        <f t="shared" si="239"/>
        <v>139.5864066666667</v>
      </c>
      <c r="BL101" s="110">
        <f t="shared" si="239"/>
        <v>139.5864066666667</v>
      </c>
      <c r="BM101" s="110">
        <f t="shared" si="239"/>
        <v>139.5864066666667</v>
      </c>
      <c r="BN101" s="110">
        <f t="shared" si="239"/>
        <v>139.5864066666667</v>
      </c>
      <c r="BO101" s="195">
        <f t="shared" si="239"/>
        <v>139.5864066666667</v>
      </c>
      <c r="BP101" s="110">
        <f t="shared" si="239"/>
        <v>153.5450473333334</v>
      </c>
      <c r="BQ101" s="110">
        <f t="shared" si="239"/>
        <v>153.5450473333334</v>
      </c>
      <c r="BR101" s="110">
        <f t="shared" si="239"/>
        <v>153.5450473333334</v>
      </c>
      <c r="BS101" s="110">
        <f t="shared" si="239"/>
        <v>153.5450473333334</v>
      </c>
      <c r="BT101" s="110">
        <f t="shared" si="239"/>
        <v>153.5450473333334</v>
      </c>
      <c r="BU101" s="110">
        <f t="shared" si="239"/>
        <v>153.5450473333334</v>
      </c>
      <c r="BV101" s="110">
        <f t="shared" si="239"/>
        <v>153.5450473333334</v>
      </c>
      <c r="BW101" s="110">
        <f t="shared" si="239"/>
        <v>153.5450473333334</v>
      </c>
      <c r="BX101" s="110">
        <f t="shared" si="239"/>
        <v>153.5450473333334</v>
      </c>
      <c r="BY101" s="110">
        <f t="shared" si="239"/>
        <v>153.5450473333334</v>
      </c>
      <c r="BZ101" s="110">
        <f t="shared" si="239"/>
        <v>153.5450473333334</v>
      </c>
      <c r="CA101" s="195">
        <f t="shared" si="239"/>
        <v>153.5450473333334</v>
      </c>
      <c r="CB101" s="110">
        <f t="shared" si="239"/>
        <v>168.89955206666676</v>
      </c>
      <c r="CC101" s="110">
        <f t="shared" si="239"/>
        <v>168.89955206666676</v>
      </c>
      <c r="CD101" s="110">
        <f t="shared" si="239"/>
        <v>168.89955206666676</v>
      </c>
      <c r="CE101" s="110">
        <f t="shared" si="239"/>
        <v>168.89955206666676</v>
      </c>
      <c r="CF101" s="110">
        <f t="shared" si="239"/>
        <v>168.89955206666676</v>
      </c>
      <c r="CG101" s="110">
        <f t="shared" si="239"/>
        <v>168.89955206666676</v>
      </c>
      <c r="CH101" s="110">
        <f t="shared" si="239"/>
        <v>168.89955206666676</v>
      </c>
      <c r="CI101" s="110">
        <f t="shared" si="239"/>
        <v>168.89955206666676</v>
      </c>
      <c r="CJ101" s="110">
        <f t="shared" si="239"/>
        <v>168.89955206666676</v>
      </c>
      <c r="CK101" s="110">
        <f t="shared" si="239"/>
        <v>168.89955206666676</v>
      </c>
      <c r="CL101" s="110">
        <f t="shared" si="239"/>
        <v>168.89955206666676</v>
      </c>
      <c r="CM101" s="195">
        <f t="shared" si="239"/>
        <v>168.89955206666676</v>
      </c>
      <c r="CN101" s="110">
        <f t="shared" si="239"/>
        <v>185.78950727333344</v>
      </c>
      <c r="CO101" s="110">
        <f t="shared" si="239"/>
        <v>185.78950727333344</v>
      </c>
      <c r="CP101" s="110">
        <f t="shared" si="239"/>
        <v>185.78950727333344</v>
      </c>
      <c r="CQ101" s="110">
        <f t="shared" si="239"/>
        <v>185.78950727333344</v>
      </c>
      <c r="CR101" s="110">
        <f t="shared" ref="CR101:CY101" si="240">+IF(CR$1&lt;&gt;CQ$1, CQ101*1.1, CQ101)</f>
        <v>185.78950727333344</v>
      </c>
      <c r="CS101" s="110">
        <f t="shared" si="240"/>
        <v>185.78950727333344</v>
      </c>
      <c r="CT101" s="110">
        <f t="shared" si="240"/>
        <v>185.78950727333344</v>
      </c>
      <c r="CU101" s="110">
        <f t="shared" si="240"/>
        <v>185.78950727333344</v>
      </c>
      <c r="CV101" s="110">
        <f t="shared" si="240"/>
        <v>185.78950727333344</v>
      </c>
      <c r="CW101" s="110">
        <f t="shared" si="240"/>
        <v>185.78950727333344</v>
      </c>
      <c r="CX101" s="110">
        <f t="shared" si="240"/>
        <v>185.78950727333344</v>
      </c>
      <c r="CY101" s="195">
        <f t="shared" si="240"/>
        <v>185.78950727333344</v>
      </c>
    </row>
    <row r="102" spans="1:103" x14ac:dyDescent="0.3">
      <c r="B102" s="1" t="s">
        <v>454</v>
      </c>
      <c r="C102" s="1"/>
      <c r="D102" s="110"/>
      <c r="E102" s="110"/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>
        <v>0</v>
      </c>
      <c r="Y102" s="110">
        <v>56.5</v>
      </c>
      <c r="Z102" s="195">
        <v>74.36</v>
      </c>
      <c r="AA102" s="195">
        <v>74.36</v>
      </c>
      <c r="AB102" s="596">
        <f t="shared" si="227"/>
        <v>68.40666666666668</v>
      </c>
      <c r="AC102" s="110">
        <f t="shared" si="228"/>
        <v>68.40666666666668</v>
      </c>
      <c r="AD102" s="110">
        <f t="shared" si="229"/>
        <v>68.40666666666668</v>
      </c>
      <c r="AE102" s="195">
        <f t="shared" si="230"/>
        <v>68.40666666666668</v>
      </c>
      <c r="AF102" s="110">
        <f t="shared" ref="AF102:CQ102" si="241">+IF(AF$1&lt;&gt;AE$1, AE102*1.1, AE102)</f>
        <v>75.247333333333358</v>
      </c>
      <c r="AG102" s="110">
        <f t="shared" si="241"/>
        <v>75.247333333333358</v>
      </c>
      <c r="AH102" s="110">
        <f t="shared" si="241"/>
        <v>75.247333333333358</v>
      </c>
      <c r="AI102" s="110">
        <f t="shared" si="241"/>
        <v>75.247333333333358</v>
      </c>
      <c r="AJ102" s="110">
        <f t="shared" si="241"/>
        <v>75.247333333333358</v>
      </c>
      <c r="AK102" s="110">
        <f t="shared" si="241"/>
        <v>75.247333333333358</v>
      </c>
      <c r="AL102" s="110">
        <f t="shared" si="241"/>
        <v>75.247333333333358</v>
      </c>
      <c r="AM102" s="110">
        <f t="shared" si="241"/>
        <v>75.247333333333358</v>
      </c>
      <c r="AN102" s="110">
        <f t="shared" si="241"/>
        <v>75.247333333333358</v>
      </c>
      <c r="AO102" s="110">
        <f t="shared" si="241"/>
        <v>75.247333333333358</v>
      </c>
      <c r="AP102" s="110">
        <f t="shared" si="241"/>
        <v>75.247333333333358</v>
      </c>
      <c r="AQ102" s="195">
        <f t="shared" si="241"/>
        <v>75.247333333333358</v>
      </c>
      <c r="AR102" s="110">
        <f t="shared" si="241"/>
        <v>82.772066666666703</v>
      </c>
      <c r="AS102" s="110">
        <f t="shared" si="241"/>
        <v>82.772066666666703</v>
      </c>
      <c r="AT102" s="110">
        <f t="shared" si="241"/>
        <v>82.772066666666703</v>
      </c>
      <c r="AU102" s="110">
        <f t="shared" si="241"/>
        <v>82.772066666666703</v>
      </c>
      <c r="AV102" s="110">
        <f t="shared" si="241"/>
        <v>82.772066666666703</v>
      </c>
      <c r="AW102" s="110">
        <f t="shared" si="241"/>
        <v>82.772066666666703</v>
      </c>
      <c r="AX102" s="110">
        <f t="shared" si="241"/>
        <v>82.772066666666703</v>
      </c>
      <c r="AY102" s="110">
        <f t="shared" si="241"/>
        <v>82.772066666666703</v>
      </c>
      <c r="AZ102" s="110">
        <f t="shared" si="241"/>
        <v>82.772066666666703</v>
      </c>
      <c r="BA102" s="110">
        <f t="shared" si="241"/>
        <v>82.772066666666703</v>
      </c>
      <c r="BB102" s="110">
        <f t="shared" si="241"/>
        <v>82.772066666666703</v>
      </c>
      <c r="BC102" s="195">
        <f t="shared" si="241"/>
        <v>82.772066666666703</v>
      </c>
      <c r="BD102" s="110">
        <f t="shared" si="241"/>
        <v>91.049273333333375</v>
      </c>
      <c r="BE102" s="110">
        <f t="shared" si="241"/>
        <v>91.049273333333375</v>
      </c>
      <c r="BF102" s="110">
        <f t="shared" si="241"/>
        <v>91.049273333333375</v>
      </c>
      <c r="BG102" s="110">
        <f t="shared" si="241"/>
        <v>91.049273333333375</v>
      </c>
      <c r="BH102" s="110">
        <f t="shared" si="241"/>
        <v>91.049273333333375</v>
      </c>
      <c r="BI102" s="110">
        <f t="shared" si="241"/>
        <v>91.049273333333375</v>
      </c>
      <c r="BJ102" s="110">
        <f t="shared" si="241"/>
        <v>91.049273333333375</v>
      </c>
      <c r="BK102" s="110">
        <f t="shared" si="241"/>
        <v>91.049273333333375</v>
      </c>
      <c r="BL102" s="110">
        <f t="shared" si="241"/>
        <v>91.049273333333375</v>
      </c>
      <c r="BM102" s="110">
        <f t="shared" si="241"/>
        <v>91.049273333333375</v>
      </c>
      <c r="BN102" s="110">
        <f t="shared" si="241"/>
        <v>91.049273333333375</v>
      </c>
      <c r="BO102" s="195">
        <f t="shared" si="241"/>
        <v>91.049273333333375</v>
      </c>
      <c r="BP102" s="110">
        <f t="shared" si="241"/>
        <v>100.15420066666672</v>
      </c>
      <c r="BQ102" s="110">
        <f t="shared" si="241"/>
        <v>100.15420066666672</v>
      </c>
      <c r="BR102" s="110">
        <f t="shared" si="241"/>
        <v>100.15420066666672</v>
      </c>
      <c r="BS102" s="110">
        <f t="shared" si="241"/>
        <v>100.15420066666672</v>
      </c>
      <c r="BT102" s="110">
        <f t="shared" si="241"/>
        <v>100.15420066666672</v>
      </c>
      <c r="BU102" s="110">
        <f t="shared" si="241"/>
        <v>100.15420066666672</v>
      </c>
      <c r="BV102" s="110">
        <f t="shared" si="241"/>
        <v>100.15420066666672</v>
      </c>
      <c r="BW102" s="110">
        <f t="shared" si="241"/>
        <v>100.15420066666672</v>
      </c>
      <c r="BX102" s="110">
        <f t="shared" si="241"/>
        <v>100.15420066666672</v>
      </c>
      <c r="BY102" s="110">
        <f t="shared" si="241"/>
        <v>100.15420066666672</v>
      </c>
      <c r="BZ102" s="110">
        <f t="shared" si="241"/>
        <v>100.15420066666672</v>
      </c>
      <c r="CA102" s="195">
        <f t="shared" si="241"/>
        <v>100.15420066666672</v>
      </c>
      <c r="CB102" s="110">
        <f t="shared" si="241"/>
        <v>110.1696207333334</v>
      </c>
      <c r="CC102" s="110">
        <f t="shared" si="241"/>
        <v>110.1696207333334</v>
      </c>
      <c r="CD102" s="110">
        <f t="shared" si="241"/>
        <v>110.1696207333334</v>
      </c>
      <c r="CE102" s="110">
        <f t="shared" si="241"/>
        <v>110.1696207333334</v>
      </c>
      <c r="CF102" s="110">
        <f t="shared" si="241"/>
        <v>110.1696207333334</v>
      </c>
      <c r="CG102" s="110">
        <f t="shared" si="241"/>
        <v>110.1696207333334</v>
      </c>
      <c r="CH102" s="110">
        <f t="shared" si="241"/>
        <v>110.1696207333334</v>
      </c>
      <c r="CI102" s="110">
        <f t="shared" si="241"/>
        <v>110.1696207333334</v>
      </c>
      <c r="CJ102" s="110">
        <f t="shared" si="241"/>
        <v>110.1696207333334</v>
      </c>
      <c r="CK102" s="110">
        <f t="shared" si="241"/>
        <v>110.1696207333334</v>
      </c>
      <c r="CL102" s="110">
        <f t="shared" si="241"/>
        <v>110.1696207333334</v>
      </c>
      <c r="CM102" s="195">
        <f t="shared" si="241"/>
        <v>110.1696207333334</v>
      </c>
      <c r="CN102" s="110">
        <f t="shared" si="241"/>
        <v>121.18658280666675</v>
      </c>
      <c r="CO102" s="110">
        <f t="shared" si="241"/>
        <v>121.18658280666675</v>
      </c>
      <c r="CP102" s="110">
        <f t="shared" si="241"/>
        <v>121.18658280666675</v>
      </c>
      <c r="CQ102" s="110">
        <f t="shared" si="241"/>
        <v>121.18658280666675</v>
      </c>
      <c r="CR102" s="110">
        <f t="shared" ref="CR102:CY102" si="242">+IF(CR$1&lt;&gt;CQ$1, CQ102*1.1, CQ102)</f>
        <v>121.18658280666675</v>
      </c>
      <c r="CS102" s="110">
        <f t="shared" si="242"/>
        <v>121.18658280666675</v>
      </c>
      <c r="CT102" s="110">
        <f t="shared" si="242"/>
        <v>121.18658280666675</v>
      </c>
      <c r="CU102" s="110">
        <f t="shared" si="242"/>
        <v>121.18658280666675</v>
      </c>
      <c r="CV102" s="110">
        <f t="shared" si="242"/>
        <v>121.18658280666675</v>
      </c>
      <c r="CW102" s="110">
        <f t="shared" si="242"/>
        <v>121.18658280666675</v>
      </c>
      <c r="CX102" s="110">
        <f t="shared" si="242"/>
        <v>121.18658280666675</v>
      </c>
      <c r="CY102" s="195">
        <f t="shared" si="242"/>
        <v>121.18658280666675</v>
      </c>
    </row>
    <row r="103" spans="1:103" x14ac:dyDescent="0.3">
      <c r="A103" s="3"/>
      <c r="B103" s="4" t="s">
        <v>455</v>
      </c>
      <c r="C103" s="4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>
        <f t="shared" ref="T103:Z103" si="243">SUM(T100:T102)</f>
        <v>0</v>
      </c>
      <c r="U103" s="48">
        <f t="shared" si="243"/>
        <v>0</v>
      </c>
      <c r="V103" s="48">
        <f t="shared" si="243"/>
        <v>0</v>
      </c>
      <c r="W103" s="48">
        <f t="shared" si="243"/>
        <v>0</v>
      </c>
      <c r="X103" s="48">
        <f t="shared" si="243"/>
        <v>0</v>
      </c>
      <c r="Y103" s="48">
        <f t="shared" si="243"/>
        <v>142.94</v>
      </c>
      <c r="Z103" s="196">
        <f t="shared" si="243"/>
        <v>188.45</v>
      </c>
      <c r="AA103" s="196">
        <f t="shared" ref="AA103" si="244">SUM(AA100:AA102)</f>
        <v>188.45</v>
      </c>
      <c r="AB103" s="48">
        <f>SUM(AB100:AB102)</f>
        <v>173.28000000000003</v>
      </c>
      <c r="AC103" s="48">
        <f t="shared" ref="AB103:CM103" si="245">SUM(AC100:AC102)</f>
        <v>173.28000000000003</v>
      </c>
      <c r="AD103" s="48">
        <f t="shared" si="245"/>
        <v>173.28000000000003</v>
      </c>
      <c r="AE103" s="196">
        <f t="shared" si="245"/>
        <v>173.28000000000003</v>
      </c>
      <c r="AF103" s="48">
        <f t="shared" si="245"/>
        <v>190.60800000000003</v>
      </c>
      <c r="AG103" s="48">
        <f t="shared" si="245"/>
        <v>190.60800000000003</v>
      </c>
      <c r="AH103" s="48">
        <f t="shared" si="245"/>
        <v>190.60800000000003</v>
      </c>
      <c r="AI103" s="48">
        <f t="shared" si="245"/>
        <v>190.60800000000003</v>
      </c>
      <c r="AJ103" s="48">
        <f t="shared" si="245"/>
        <v>190.60800000000003</v>
      </c>
      <c r="AK103" s="48">
        <f t="shared" si="245"/>
        <v>190.60800000000003</v>
      </c>
      <c r="AL103" s="48">
        <f t="shared" si="245"/>
        <v>190.60800000000003</v>
      </c>
      <c r="AM103" s="48">
        <f t="shared" si="245"/>
        <v>190.60800000000003</v>
      </c>
      <c r="AN103" s="48">
        <f t="shared" si="245"/>
        <v>190.60800000000003</v>
      </c>
      <c r="AO103" s="48">
        <f t="shared" si="245"/>
        <v>190.60800000000003</v>
      </c>
      <c r="AP103" s="48">
        <f t="shared" si="245"/>
        <v>190.60800000000003</v>
      </c>
      <c r="AQ103" s="196">
        <f t="shared" si="245"/>
        <v>190.60800000000003</v>
      </c>
      <c r="AR103" s="48">
        <f t="shared" si="245"/>
        <v>209.66880000000006</v>
      </c>
      <c r="AS103" s="48">
        <f t="shared" si="245"/>
        <v>209.66880000000006</v>
      </c>
      <c r="AT103" s="48">
        <f t="shared" si="245"/>
        <v>209.66880000000006</v>
      </c>
      <c r="AU103" s="48">
        <f t="shared" si="245"/>
        <v>209.66880000000006</v>
      </c>
      <c r="AV103" s="48">
        <f t="shared" si="245"/>
        <v>209.66880000000006</v>
      </c>
      <c r="AW103" s="48">
        <f t="shared" si="245"/>
        <v>209.66880000000006</v>
      </c>
      <c r="AX103" s="48">
        <f t="shared" si="245"/>
        <v>209.66880000000006</v>
      </c>
      <c r="AY103" s="48">
        <f t="shared" si="245"/>
        <v>209.66880000000006</v>
      </c>
      <c r="AZ103" s="48">
        <f t="shared" si="245"/>
        <v>209.66880000000006</v>
      </c>
      <c r="BA103" s="48">
        <f t="shared" si="245"/>
        <v>209.66880000000006</v>
      </c>
      <c r="BB103" s="48">
        <f t="shared" si="245"/>
        <v>209.66880000000006</v>
      </c>
      <c r="BC103" s="196">
        <f t="shared" si="245"/>
        <v>209.66880000000006</v>
      </c>
      <c r="BD103" s="48">
        <f t="shared" si="245"/>
        <v>230.63568000000009</v>
      </c>
      <c r="BE103" s="48">
        <f t="shared" si="245"/>
        <v>230.63568000000009</v>
      </c>
      <c r="BF103" s="48">
        <f t="shared" si="245"/>
        <v>230.63568000000009</v>
      </c>
      <c r="BG103" s="48">
        <f t="shared" si="245"/>
        <v>230.63568000000009</v>
      </c>
      <c r="BH103" s="48">
        <f t="shared" si="245"/>
        <v>230.63568000000009</v>
      </c>
      <c r="BI103" s="48">
        <f t="shared" si="245"/>
        <v>230.63568000000009</v>
      </c>
      <c r="BJ103" s="48">
        <f t="shared" si="245"/>
        <v>230.63568000000009</v>
      </c>
      <c r="BK103" s="48">
        <f t="shared" si="245"/>
        <v>230.63568000000009</v>
      </c>
      <c r="BL103" s="48">
        <f t="shared" si="245"/>
        <v>230.63568000000009</v>
      </c>
      <c r="BM103" s="48">
        <f t="shared" si="245"/>
        <v>230.63568000000009</v>
      </c>
      <c r="BN103" s="48">
        <f t="shared" si="245"/>
        <v>230.63568000000009</v>
      </c>
      <c r="BO103" s="196">
        <f t="shared" si="245"/>
        <v>230.63568000000009</v>
      </c>
      <c r="BP103" s="48">
        <f t="shared" si="245"/>
        <v>253.69924800000013</v>
      </c>
      <c r="BQ103" s="48">
        <f t="shared" si="245"/>
        <v>253.69924800000013</v>
      </c>
      <c r="BR103" s="48">
        <f t="shared" si="245"/>
        <v>253.69924800000013</v>
      </c>
      <c r="BS103" s="48">
        <f t="shared" si="245"/>
        <v>253.69924800000013</v>
      </c>
      <c r="BT103" s="48">
        <f t="shared" si="245"/>
        <v>253.69924800000013</v>
      </c>
      <c r="BU103" s="48">
        <f t="shared" si="245"/>
        <v>253.69924800000013</v>
      </c>
      <c r="BV103" s="48">
        <f t="shared" si="245"/>
        <v>253.69924800000013</v>
      </c>
      <c r="BW103" s="48">
        <f t="shared" si="245"/>
        <v>253.69924800000013</v>
      </c>
      <c r="BX103" s="48">
        <f t="shared" si="245"/>
        <v>253.69924800000013</v>
      </c>
      <c r="BY103" s="48">
        <f t="shared" si="245"/>
        <v>253.69924800000013</v>
      </c>
      <c r="BZ103" s="48">
        <f t="shared" si="245"/>
        <v>253.69924800000013</v>
      </c>
      <c r="CA103" s="196">
        <f t="shared" si="245"/>
        <v>253.69924800000013</v>
      </c>
      <c r="CB103" s="48">
        <f t="shared" si="245"/>
        <v>279.06917280000016</v>
      </c>
      <c r="CC103" s="48">
        <f t="shared" si="245"/>
        <v>279.06917280000016</v>
      </c>
      <c r="CD103" s="48">
        <f t="shared" si="245"/>
        <v>279.06917280000016</v>
      </c>
      <c r="CE103" s="48">
        <f t="shared" si="245"/>
        <v>279.06917280000016</v>
      </c>
      <c r="CF103" s="48">
        <f t="shared" si="245"/>
        <v>279.06917280000016</v>
      </c>
      <c r="CG103" s="48">
        <f t="shared" si="245"/>
        <v>279.06917280000016</v>
      </c>
      <c r="CH103" s="48">
        <f t="shared" si="245"/>
        <v>279.06917280000016</v>
      </c>
      <c r="CI103" s="48">
        <f t="shared" si="245"/>
        <v>279.06917280000016</v>
      </c>
      <c r="CJ103" s="48">
        <f t="shared" si="245"/>
        <v>279.06917280000016</v>
      </c>
      <c r="CK103" s="48">
        <f t="shared" si="245"/>
        <v>279.06917280000016</v>
      </c>
      <c r="CL103" s="48">
        <f t="shared" si="245"/>
        <v>279.06917280000016</v>
      </c>
      <c r="CM103" s="196">
        <f t="shared" si="245"/>
        <v>279.06917280000016</v>
      </c>
      <c r="CN103" s="48">
        <f t="shared" ref="CN103:CY103" si="246">SUM(CN100:CN102)</f>
        <v>306.97609008000018</v>
      </c>
      <c r="CO103" s="48">
        <f t="shared" si="246"/>
        <v>306.97609008000018</v>
      </c>
      <c r="CP103" s="48">
        <f t="shared" si="246"/>
        <v>306.97609008000018</v>
      </c>
      <c r="CQ103" s="48">
        <f t="shared" si="246"/>
        <v>306.97609008000018</v>
      </c>
      <c r="CR103" s="48">
        <f t="shared" si="246"/>
        <v>306.97609008000018</v>
      </c>
      <c r="CS103" s="48">
        <f t="shared" si="246"/>
        <v>306.97609008000018</v>
      </c>
      <c r="CT103" s="48">
        <f t="shared" si="246"/>
        <v>306.97609008000018</v>
      </c>
      <c r="CU103" s="48">
        <f t="shared" si="246"/>
        <v>306.97609008000018</v>
      </c>
      <c r="CV103" s="48">
        <f t="shared" si="246"/>
        <v>306.97609008000018</v>
      </c>
      <c r="CW103" s="48">
        <f t="shared" si="246"/>
        <v>306.97609008000018</v>
      </c>
      <c r="CX103" s="48">
        <f t="shared" si="246"/>
        <v>306.97609008000018</v>
      </c>
      <c r="CY103" s="196">
        <f t="shared" si="246"/>
        <v>306.97609008000018</v>
      </c>
    </row>
    <row r="104" spans="1:103" x14ac:dyDescent="0.3">
      <c r="A104" s="3"/>
      <c r="B104" s="4" t="s">
        <v>190</v>
      </c>
      <c r="C104" s="4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>
        <f>SUM(N78:N88)</f>
        <v>0</v>
      </c>
      <c r="O104" s="48">
        <f>SUM(O78:O88)</f>
        <v>0</v>
      </c>
      <c r="P104" s="48">
        <f>+SUM(P84:P89,P81)</f>
        <v>0</v>
      </c>
      <c r="Q104" s="48">
        <f>+SUM(Q84:Q89,Q81)</f>
        <v>0</v>
      </c>
      <c r="R104" s="48">
        <f>+SUM(R84:R89,R81)</f>
        <v>0</v>
      </c>
      <c r="S104" s="48">
        <f>+SUM(S84:S89,S81)</f>
        <v>0</v>
      </c>
      <c r="T104" s="48">
        <f t="shared" ref="T104:Y104" si="247">+T103+SUM(T97:T99)+T96+T93+T88+T79+SUM(T80:T81)+T76</f>
        <v>0</v>
      </c>
      <c r="U104" s="48">
        <f t="shared" si="247"/>
        <v>0</v>
      </c>
      <c r="V104" s="48">
        <f t="shared" si="247"/>
        <v>300</v>
      </c>
      <c r="W104" s="48">
        <f t="shared" si="247"/>
        <v>0</v>
      </c>
      <c r="X104" s="48">
        <f t="shared" si="247"/>
        <v>462.63000000000005</v>
      </c>
      <c r="Y104" s="48">
        <f t="shared" si="247"/>
        <v>457.13</v>
      </c>
      <c r="Z104" s="196">
        <f>+Z103+SUM(Z97:Z99)+Z96+Z93+Z88+Z79+SUM(Z80:Z81)+Z76</f>
        <v>3963.5600000000004</v>
      </c>
      <c r="AA104" s="196">
        <f>+AA103+SUM(AA97:AA99)+AA96+AA93+AA88+AA79+SUM(AA80:AA81)+AA76</f>
        <v>3963.5600000000004</v>
      </c>
      <c r="AB104" s="48">
        <f t="shared" ref="AB104" si="248">+AB103+SUM(AB97:AB99)+AB96+AB93+AB88+AB79+SUM(AB80:AB81)+AB76</f>
        <v>2894.75</v>
      </c>
      <c r="AC104" s="48">
        <f t="shared" ref="AA104:CL104" si="249">+AC103+SUM(AC97:AC99)+AC96+AC93+AC88+AC79+SUM(AC80:AC81)+AC76</f>
        <v>2894.75</v>
      </c>
      <c r="AD104" s="48">
        <f t="shared" si="249"/>
        <v>2894.75</v>
      </c>
      <c r="AE104" s="196">
        <f t="shared" si="249"/>
        <v>2894.75</v>
      </c>
      <c r="AF104" s="48">
        <f t="shared" si="249"/>
        <v>3184.2250000000004</v>
      </c>
      <c r="AG104" s="48">
        <f t="shared" si="249"/>
        <v>3184.2250000000004</v>
      </c>
      <c r="AH104" s="48">
        <f t="shared" si="249"/>
        <v>3184.2250000000004</v>
      </c>
      <c r="AI104" s="48">
        <f t="shared" si="249"/>
        <v>3184.2250000000004</v>
      </c>
      <c r="AJ104" s="48">
        <f t="shared" si="249"/>
        <v>3184.2250000000004</v>
      </c>
      <c r="AK104" s="48">
        <f t="shared" si="249"/>
        <v>3184.2250000000004</v>
      </c>
      <c r="AL104" s="48">
        <f t="shared" si="249"/>
        <v>3184.2250000000004</v>
      </c>
      <c r="AM104" s="48">
        <f t="shared" si="249"/>
        <v>3184.2250000000004</v>
      </c>
      <c r="AN104" s="48">
        <f t="shared" si="249"/>
        <v>3184.2250000000004</v>
      </c>
      <c r="AO104" s="48">
        <f t="shared" si="249"/>
        <v>3184.2250000000004</v>
      </c>
      <c r="AP104" s="48">
        <f t="shared" si="249"/>
        <v>3184.2250000000004</v>
      </c>
      <c r="AQ104" s="196">
        <f t="shared" si="249"/>
        <v>3184.2250000000004</v>
      </c>
      <c r="AR104" s="48">
        <f t="shared" si="249"/>
        <v>3502.6475000000009</v>
      </c>
      <c r="AS104" s="48">
        <f t="shared" si="249"/>
        <v>3502.6475000000009</v>
      </c>
      <c r="AT104" s="48">
        <f t="shared" si="249"/>
        <v>3502.6475000000009</v>
      </c>
      <c r="AU104" s="48">
        <f t="shared" si="249"/>
        <v>3502.6475000000009</v>
      </c>
      <c r="AV104" s="48">
        <f t="shared" si="249"/>
        <v>3502.6475000000009</v>
      </c>
      <c r="AW104" s="48">
        <f t="shared" si="249"/>
        <v>3502.6475000000009</v>
      </c>
      <c r="AX104" s="48">
        <f t="shared" si="249"/>
        <v>3502.6475000000009</v>
      </c>
      <c r="AY104" s="48">
        <f t="shared" si="249"/>
        <v>3502.6475000000009</v>
      </c>
      <c r="AZ104" s="48">
        <f t="shared" si="249"/>
        <v>3502.6475000000009</v>
      </c>
      <c r="BA104" s="48">
        <f t="shared" si="249"/>
        <v>3502.6475000000009</v>
      </c>
      <c r="BB104" s="48">
        <f t="shared" si="249"/>
        <v>3502.6475000000009</v>
      </c>
      <c r="BC104" s="196">
        <f t="shared" si="249"/>
        <v>3502.6475000000009</v>
      </c>
      <c r="BD104" s="48">
        <f t="shared" si="249"/>
        <v>3852.9122500000012</v>
      </c>
      <c r="BE104" s="48">
        <f t="shared" si="249"/>
        <v>3852.9122500000012</v>
      </c>
      <c r="BF104" s="48">
        <f t="shared" si="249"/>
        <v>3852.9122500000012</v>
      </c>
      <c r="BG104" s="48">
        <f t="shared" si="249"/>
        <v>3852.9122500000012</v>
      </c>
      <c r="BH104" s="48">
        <f t="shared" si="249"/>
        <v>3852.9122500000012</v>
      </c>
      <c r="BI104" s="48">
        <f t="shared" si="249"/>
        <v>3852.9122500000012</v>
      </c>
      <c r="BJ104" s="48">
        <f t="shared" si="249"/>
        <v>3852.9122500000012</v>
      </c>
      <c r="BK104" s="48">
        <f t="shared" si="249"/>
        <v>3852.9122500000012</v>
      </c>
      <c r="BL104" s="48">
        <f t="shared" si="249"/>
        <v>3852.9122500000012</v>
      </c>
      <c r="BM104" s="48">
        <f t="shared" si="249"/>
        <v>3852.9122500000012</v>
      </c>
      <c r="BN104" s="48">
        <f t="shared" si="249"/>
        <v>3852.9122500000012</v>
      </c>
      <c r="BO104" s="196">
        <f t="shared" si="249"/>
        <v>3852.9122500000012</v>
      </c>
      <c r="BP104" s="48">
        <f t="shared" si="249"/>
        <v>4238.2034750000012</v>
      </c>
      <c r="BQ104" s="48">
        <f t="shared" si="249"/>
        <v>4238.2034750000012</v>
      </c>
      <c r="BR104" s="48">
        <f t="shared" si="249"/>
        <v>4238.2034750000012</v>
      </c>
      <c r="BS104" s="48">
        <f t="shared" si="249"/>
        <v>4238.2034750000012</v>
      </c>
      <c r="BT104" s="48">
        <f t="shared" si="249"/>
        <v>4238.2034750000012</v>
      </c>
      <c r="BU104" s="48">
        <f t="shared" si="249"/>
        <v>4238.2034750000012</v>
      </c>
      <c r="BV104" s="48">
        <f t="shared" si="249"/>
        <v>4238.2034750000012</v>
      </c>
      <c r="BW104" s="48">
        <f t="shared" si="249"/>
        <v>4238.2034750000012</v>
      </c>
      <c r="BX104" s="48">
        <f t="shared" si="249"/>
        <v>4238.2034750000012</v>
      </c>
      <c r="BY104" s="48">
        <f t="shared" si="249"/>
        <v>4238.2034750000012</v>
      </c>
      <c r="BZ104" s="48">
        <f t="shared" si="249"/>
        <v>4238.2034750000012</v>
      </c>
      <c r="CA104" s="196">
        <f t="shared" si="249"/>
        <v>4238.2034750000012</v>
      </c>
      <c r="CB104" s="48">
        <f t="shared" si="249"/>
        <v>4662.0238225000021</v>
      </c>
      <c r="CC104" s="48">
        <f t="shared" si="249"/>
        <v>4662.0238225000021</v>
      </c>
      <c r="CD104" s="48">
        <f t="shared" si="249"/>
        <v>4662.0238225000021</v>
      </c>
      <c r="CE104" s="48">
        <f t="shared" si="249"/>
        <v>4662.0238225000021</v>
      </c>
      <c r="CF104" s="48">
        <f t="shared" si="249"/>
        <v>4662.0238225000021</v>
      </c>
      <c r="CG104" s="48">
        <f t="shared" si="249"/>
        <v>4662.0238225000021</v>
      </c>
      <c r="CH104" s="48">
        <f t="shared" si="249"/>
        <v>4662.0238225000021</v>
      </c>
      <c r="CI104" s="48">
        <f t="shared" si="249"/>
        <v>4662.0238225000021</v>
      </c>
      <c r="CJ104" s="48">
        <f t="shared" si="249"/>
        <v>4662.0238225000021</v>
      </c>
      <c r="CK104" s="48">
        <f t="shared" si="249"/>
        <v>4662.0238225000021</v>
      </c>
      <c r="CL104" s="48">
        <f t="shared" si="249"/>
        <v>4662.0238225000021</v>
      </c>
      <c r="CM104" s="196">
        <f t="shared" ref="CM104:CY104" si="250">+CM103+SUM(CM97:CM99)+CM96+CM93+CM88+CM79+SUM(CM80:CM81)+CM76</f>
        <v>4662.0238225000021</v>
      </c>
      <c r="CN104" s="48">
        <f t="shared" si="250"/>
        <v>5128.2262047500017</v>
      </c>
      <c r="CO104" s="48">
        <f t="shared" si="250"/>
        <v>5128.2262047500017</v>
      </c>
      <c r="CP104" s="48">
        <f t="shared" si="250"/>
        <v>5128.2262047500017</v>
      </c>
      <c r="CQ104" s="48">
        <f t="shared" si="250"/>
        <v>5128.2262047500017</v>
      </c>
      <c r="CR104" s="48">
        <f t="shared" si="250"/>
        <v>5128.2262047500017</v>
      </c>
      <c r="CS104" s="48">
        <f t="shared" si="250"/>
        <v>5128.2262047500017</v>
      </c>
      <c r="CT104" s="48">
        <f t="shared" si="250"/>
        <v>5128.2262047500017</v>
      </c>
      <c r="CU104" s="48">
        <f t="shared" si="250"/>
        <v>5128.2262047500017</v>
      </c>
      <c r="CV104" s="48">
        <f t="shared" si="250"/>
        <v>5128.2262047500017</v>
      </c>
      <c r="CW104" s="48">
        <f t="shared" si="250"/>
        <v>5128.2262047500017</v>
      </c>
      <c r="CX104" s="48">
        <f t="shared" si="250"/>
        <v>5128.2262047500017</v>
      </c>
      <c r="CY104" s="196">
        <f t="shared" si="250"/>
        <v>5128.2262047500017</v>
      </c>
    </row>
    <row r="105" spans="1:103" hidden="1" x14ac:dyDescent="0.3">
      <c r="B105" s="1" t="s">
        <v>187</v>
      </c>
      <c r="C105" s="1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95"/>
      <c r="AA105" s="195"/>
      <c r="AB105" s="110"/>
      <c r="AC105" s="110"/>
      <c r="AD105" s="110"/>
      <c r="AE105" s="195"/>
      <c r="AF105" s="110"/>
      <c r="AG105" s="110"/>
      <c r="AH105" s="110"/>
      <c r="AI105" s="110"/>
      <c r="AJ105" s="110"/>
      <c r="AK105" s="110"/>
      <c r="AL105" s="110"/>
      <c r="AM105" s="110"/>
      <c r="AN105" s="110"/>
      <c r="AO105" s="110"/>
      <c r="AP105" s="110"/>
      <c r="AQ105" s="195"/>
      <c r="AR105" s="110"/>
      <c r="AS105" s="110"/>
      <c r="AT105" s="110"/>
      <c r="AU105" s="110"/>
      <c r="AV105" s="110"/>
      <c r="AW105" s="110"/>
      <c r="AX105" s="110"/>
      <c r="AY105" s="110"/>
      <c r="AZ105" s="110"/>
      <c r="BA105" s="110"/>
      <c r="BB105" s="110"/>
      <c r="BC105" s="195"/>
      <c r="BD105" s="110"/>
      <c r="BE105" s="110"/>
      <c r="BF105" s="110"/>
      <c r="BG105" s="110"/>
      <c r="BH105" s="110"/>
      <c r="BI105" s="110"/>
      <c r="BJ105" s="110"/>
      <c r="BK105" s="110"/>
      <c r="BL105" s="110"/>
      <c r="BM105" s="110"/>
      <c r="BN105" s="110"/>
      <c r="BO105" s="195"/>
      <c r="BP105" s="110"/>
      <c r="BQ105" s="110"/>
      <c r="BR105" s="110"/>
      <c r="BS105" s="110"/>
      <c r="BT105" s="110"/>
      <c r="BU105" s="110"/>
      <c r="BV105" s="110"/>
      <c r="BW105" s="110"/>
      <c r="BX105" s="110"/>
      <c r="BY105" s="110"/>
      <c r="BZ105" s="110"/>
      <c r="CA105" s="195"/>
      <c r="CB105" s="110"/>
      <c r="CC105" s="110"/>
      <c r="CD105" s="110"/>
      <c r="CE105" s="110"/>
      <c r="CF105" s="110"/>
      <c r="CG105" s="110"/>
      <c r="CH105" s="110"/>
      <c r="CI105" s="110"/>
      <c r="CJ105" s="110"/>
      <c r="CK105" s="110"/>
      <c r="CL105" s="110"/>
      <c r="CM105" s="195"/>
      <c r="CN105" s="110"/>
      <c r="CO105" s="110"/>
      <c r="CP105" s="110"/>
      <c r="CQ105" s="110"/>
      <c r="CR105" s="110"/>
      <c r="CS105" s="110"/>
      <c r="CT105" s="110"/>
      <c r="CU105" s="110"/>
      <c r="CV105" s="110"/>
      <c r="CW105" s="110"/>
      <c r="CX105" s="110"/>
      <c r="CY105" s="195"/>
    </row>
    <row r="106" spans="1:103" hidden="1" x14ac:dyDescent="0.3">
      <c r="A106" s="5"/>
      <c r="B106" s="6" t="s">
        <v>5</v>
      </c>
      <c r="C106" s="6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>
        <f t="shared" ref="N106:O106" si="251">SUM(N104:N105)</f>
        <v>0</v>
      </c>
      <c r="O106" s="48">
        <f t="shared" si="251"/>
        <v>0</v>
      </c>
      <c r="P106" s="48">
        <f t="shared" ref="P106" si="252">SUM(P104:P105)</f>
        <v>0</v>
      </c>
      <c r="Q106" s="48">
        <f t="shared" ref="Q106:CB106" si="253">SUM(Q104:Q105)</f>
        <v>0</v>
      </c>
      <c r="R106" s="48">
        <f t="shared" si="253"/>
        <v>0</v>
      </c>
      <c r="S106" s="48">
        <f t="shared" si="253"/>
        <v>0</v>
      </c>
      <c r="T106" s="48">
        <f t="shared" si="253"/>
        <v>0</v>
      </c>
      <c r="U106" s="48">
        <f t="shared" si="253"/>
        <v>0</v>
      </c>
      <c r="V106" s="48">
        <f t="shared" ref="V106:W106" si="254">SUM(V104:V105)</f>
        <v>300</v>
      </c>
      <c r="W106" s="48">
        <f t="shared" si="254"/>
        <v>0</v>
      </c>
      <c r="X106" s="48">
        <f t="shared" ref="X106:Y106" si="255">SUM(X104:X105)</f>
        <v>462.63000000000005</v>
      </c>
      <c r="Y106" s="48">
        <f t="shared" si="255"/>
        <v>457.13</v>
      </c>
      <c r="Z106" s="196">
        <f t="shared" ref="Z106:AA106" si="256">SUM(Z104:Z105)</f>
        <v>3963.5600000000004</v>
      </c>
      <c r="AA106" s="196">
        <f t="shared" si="256"/>
        <v>3963.5600000000004</v>
      </c>
      <c r="AB106" s="48">
        <f t="shared" ref="AB106" si="257">SUM(AB104:AB105)</f>
        <v>2894.75</v>
      </c>
      <c r="AC106" s="48">
        <f t="shared" si="253"/>
        <v>2894.75</v>
      </c>
      <c r="AD106" s="48">
        <f t="shared" si="253"/>
        <v>2894.75</v>
      </c>
      <c r="AE106" s="196">
        <f t="shared" si="253"/>
        <v>2894.75</v>
      </c>
      <c r="AF106" s="48">
        <f t="shared" si="253"/>
        <v>3184.2250000000004</v>
      </c>
      <c r="AG106" s="48">
        <f t="shared" si="253"/>
        <v>3184.2250000000004</v>
      </c>
      <c r="AH106" s="48">
        <f t="shared" si="253"/>
        <v>3184.2250000000004</v>
      </c>
      <c r="AI106" s="48">
        <f t="shared" si="253"/>
        <v>3184.2250000000004</v>
      </c>
      <c r="AJ106" s="48">
        <f t="shared" si="253"/>
        <v>3184.2250000000004</v>
      </c>
      <c r="AK106" s="48">
        <f t="shared" si="253"/>
        <v>3184.2250000000004</v>
      </c>
      <c r="AL106" s="48">
        <f t="shared" si="253"/>
        <v>3184.2250000000004</v>
      </c>
      <c r="AM106" s="48">
        <f t="shared" si="253"/>
        <v>3184.2250000000004</v>
      </c>
      <c r="AN106" s="48">
        <f t="shared" si="253"/>
        <v>3184.2250000000004</v>
      </c>
      <c r="AO106" s="48">
        <f t="shared" si="253"/>
        <v>3184.2250000000004</v>
      </c>
      <c r="AP106" s="48">
        <f t="shared" si="253"/>
        <v>3184.2250000000004</v>
      </c>
      <c r="AQ106" s="196">
        <f t="shared" si="253"/>
        <v>3184.2250000000004</v>
      </c>
      <c r="AR106" s="48">
        <f t="shared" si="253"/>
        <v>3502.6475000000009</v>
      </c>
      <c r="AS106" s="48">
        <f t="shared" si="253"/>
        <v>3502.6475000000009</v>
      </c>
      <c r="AT106" s="48">
        <f t="shared" si="253"/>
        <v>3502.6475000000009</v>
      </c>
      <c r="AU106" s="48">
        <f t="shared" si="253"/>
        <v>3502.6475000000009</v>
      </c>
      <c r="AV106" s="48">
        <f t="shared" si="253"/>
        <v>3502.6475000000009</v>
      </c>
      <c r="AW106" s="48">
        <f t="shared" si="253"/>
        <v>3502.6475000000009</v>
      </c>
      <c r="AX106" s="48">
        <f t="shared" si="253"/>
        <v>3502.6475000000009</v>
      </c>
      <c r="AY106" s="48">
        <f t="shared" si="253"/>
        <v>3502.6475000000009</v>
      </c>
      <c r="AZ106" s="48">
        <f t="shared" si="253"/>
        <v>3502.6475000000009</v>
      </c>
      <c r="BA106" s="48">
        <f t="shared" si="253"/>
        <v>3502.6475000000009</v>
      </c>
      <c r="BB106" s="48">
        <f t="shared" si="253"/>
        <v>3502.6475000000009</v>
      </c>
      <c r="BC106" s="196">
        <f t="shared" si="253"/>
        <v>3502.6475000000009</v>
      </c>
      <c r="BD106" s="48">
        <f t="shared" si="253"/>
        <v>3852.9122500000012</v>
      </c>
      <c r="BE106" s="48">
        <f t="shared" si="253"/>
        <v>3852.9122500000012</v>
      </c>
      <c r="BF106" s="48">
        <f t="shared" si="253"/>
        <v>3852.9122500000012</v>
      </c>
      <c r="BG106" s="48">
        <f t="shared" si="253"/>
        <v>3852.9122500000012</v>
      </c>
      <c r="BH106" s="48">
        <f t="shared" si="253"/>
        <v>3852.9122500000012</v>
      </c>
      <c r="BI106" s="48">
        <f t="shared" si="253"/>
        <v>3852.9122500000012</v>
      </c>
      <c r="BJ106" s="48">
        <f t="shared" si="253"/>
        <v>3852.9122500000012</v>
      </c>
      <c r="BK106" s="48">
        <f t="shared" si="253"/>
        <v>3852.9122500000012</v>
      </c>
      <c r="BL106" s="48">
        <f t="shared" si="253"/>
        <v>3852.9122500000012</v>
      </c>
      <c r="BM106" s="48">
        <f t="shared" si="253"/>
        <v>3852.9122500000012</v>
      </c>
      <c r="BN106" s="48">
        <f t="shared" si="253"/>
        <v>3852.9122500000012</v>
      </c>
      <c r="BO106" s="196">
        <f t="shared" si="253"/>
        <v>3852.9122500000012</v>
      </c>
      <c r="BP106" s="48">
        <f t="shared" si="253"/>
        <v>4238.2034750000012</v>
      </c>
      <c r="BQ106" s="48">
        <f t="shared" si="253"/>
        <v>4238.2034750000012</v>
      </c>
      <c r="BR106" s="48">
        <f t="shared" si="253"/>
        <v>4238.2034750000012</v>
      </c>
      <c r="BS106" s="48">
        <f t="shared" si="253"/>
        <v>4238.2034750000012</v>
      </c>
      <c r="BT106" s="48">
        <f t="shared" si="253"/>
        <v>4238.2034750000012</v>
      </c>
      <c r="BU106" s="48">
        <f t="shared" si="253"/>
        <v>4238.2034750000012</v>
      </c>
      <c r="BV106" s="48">
        <f t="shared" si="253"/>
        <v>4238.2034750000012</v>
      </c>
      <c r="BW106" s="48">
        <f t="shared" si="253"/>
        <v>4238.2034750000012</v>
      </c>
      <c r="BX106" s="48">
        <f t="shared" si="253"/>
        <v>4238.2034750000012</v>
      </c>
      <c r="BY106" s="48">
        <f t="shared" si="253"/>
        <v>4238.2034750000012</v>
      </c>
      <c r="BZ106" s="48">
        <f t="shared" si="253"/>
        <v>4238.2034750000012</v>
      </c>
      <c r="CA106" s="196">
        <f t="shared" si="253"/>
        <v>4238.2034750000012</v>
      </c>
      <c r="CB106" s="48">
        <f t="shared" si="253"/>
        <v>4662.0238225000021</v>
      </c>
      <c r="CC106" s="48">
        <f t="shared" ref="CC106:CY106" si="258">SUM(CC104:CC105)</f>
        <v>4662.0238225000021</v>
      </c>
      <c r="CD106" s="48">
        <f t="shared" si="258"/>
        <v>4662.0238225000021</v>
      </c>
      <c r="CE106" s="48">
        <f t="shared" si="258"/>
        <v>4662.0238225000021</v>
      </c>
      <c r="CF106" s="48">
        <f t="shared" si="258"/>
        <v>4662.0238225000021</v>
      </c>
      <c r="CG106" s="48">
        <f t="shared" si="258"/>
        <v>4662.0238225000021</v>
      </c>
      <c r="CH106" s="48">
        <f t="shared" si="258"/>
        <v>4662.0238225000021</v>
      </c>
      <c r="CI106" s="48">
        <f t="shared" si="258"/>
        <v>4662.0238225000021</v>
      </c>
      <c r="CJ106" s="48">
        <f t="shared" si="258"/>
        <v>4662.0238225000021</v>
      </c>
      <c r="CK106" s="48">
        <f t="shared" si="258"/>
        <v>4662.0238225000021</v>
      </c>
      <c r="CL106" s="48">
        <f t="shared" si="258"/>
        <v>4662.0238225000021</v>
      </c>
      <c r="CM106" s="196">
        <f t="shared" si="258"/>
        <v>4662.0238225000021</v>
      </c>
      <c r="CN106" s="48">
        <f t="shared" si="258"/>
        <v>5128.2262047500017</v>
      </c>
      <c r="CO106" s="48">
        <f t="shared" si="258"/>
        <v>5128.2262047500017</v>
      </c>
      <c r="CP106" s="48">
        <f t="shared" si="258"/>
        <v>5128.2262047500017</v>
      </c>
      <c r="CQ106" s="48">
        <f t="shared" si="258"/>
        <v>5128.2262047500017</v>
      </c>
      <c r="CR106" s="48">
        <f t="shared" si="258"/>
        <v>5128.2262047500017</v>
      </c>
      <c r="CS106" s="48">
        <f t="shared" si="258"/>
        <v>5128.2262047500017</v>
      </c>
      <c r="CT106" s="48">
        <f t="shared" si="258"/>
        <v>5128.2262047500017</v>
      </c>
      <c r="CU106" s="48">
        <f t="shared" si="258"/>
        <v>5128.2262047500017</v>
      </c>
      <c r="CV106" s="48">
        <f t="shared" si="258"/>
        <v>5128.2262047500017</v>
      </c>
      <c r="CW106" s="48">
        <f t="shared" si="258"/>
        <v>5128.2262047500017</v>
      </c>
      <c r="CX106" s="48">
        <f t="shared" si="258"/>
        <v>5128.2262047500017</v>
      </c>
      <c r="CY106" s="196">
        <f t="shared" si="258"/>
        <v>5128.2262047500017</v>
      </c>
    </row>
    <row r="107" spans="1:103" x14ac:dyDescent="0.3">
      <c r="A107" s="3"/>
      <c r="B107" s="4" t="s">
        <v>5</v>
      </c>
      <c r="C107" s="4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>
        <f>+P104+P77</f>
        <v>0</v>
      </c>
      <c r="Q107" s="48">
        <f>+Q104+Q77</f>
        <v>0</v>
      </c>
      <c r="R107" s="48">
        <f>+R104+R77</f>
        <v>0</v>
      </c>
      <c r="S107" s="48">
        <f>+S104+S77</f>
        <v>0</v>
      </c>
      <c r="T107" s="48">
        <f>+T104</f>
        <v>0</v>
      </c>
      <c r="U107" s="48">
        <f t="shared" ref="U107:CF107" si="259">+U104</f>
        <v>0</v>
      </c>
      <c r="V107" s="48">
        <f t="shared" si="259"/>
        <v>300</v>
      </c>
      <c r="W107" s="48">
        <f t="shared" si="259"/>
        <v>0</v>
      </c>
      <c r="X107" s="48">
        <f t="shared" si="259"/>
        <v>462.63000000000005</v>
      </c>
      <c r="Y107" s="48">
        <f t="shared" si="259"/>
        <v>457.13</v>
      </c>
      <c r="Z107" s="196">
        <f t="shared" si="259"/>
        <v>3963.5600000000004</v>
      </c>
      <c r="AA107" s="196">
        <f t="shared" ref="AA107" si="260">+AA104</f>
        <v>3963.5600000000004</v>
      </c>
      <c r="AB107" s="48">
        <f t="shared" ref="AB107" si="261">+AB104</f>
        <v>2894.75</v>
      </c>
      <c r="AC107" s="48">
        <f t="shared" si="259"/>
        <v>2894.75</v>
      </c>
      <c r="AD107" s="48">
        <f t="shared" si="259"/>
        <v>2894.75</v>
      </c>
      <c r="AE107" s="196">
        <f t="shared" si="259"/>
        <v>2894.75</v>
      </c>
      <c r="AF107" s="48">
        <f t="shared" si="259"/>
        <v>3184.2250000000004</v>
      </c>
      <c r="AG107" s="48">
        <f t="shared" si="259"/>
        <v>3184.2250000000004</v>
      </c>
      <c r="AH107" s="48">
        <f t="shared" si="259"/>
        <v>3184.2250000000004</v>
      </c>
      <c r="AI107" s="48">
        <f t="shared" si="259"/>
        <v>3184.2250000000004</v>
      </c>
      <c r="AJ107" s="48">
        <f t="shared" si="259"/>
        <v>3184.2250000000004</v>
      </c>
      <c r="AK107" s="48">
        <f t="shared" si="259"/>
        <v>3184.2250000000004</v>
      </c>
      <c r="AL107" s="48">
        <f t="shared" si="259"/>
        <v>3184.2250000000004</v>
      </c>
      <c r="AM107" s="48">
        <f t="shared" si="259"/>
        <v>3184.2250000000004</v>
      </c>
      <c r="AN107" s="48">
        <f t="shared" si="259"/>
        <v>3184.2250000000004</v>
      </c>
      <c r="AO107" s="48">
        <f t="shared" si="259"/>
        <v>3184.2250000000004</v>
      </c>
      <c r="AP107" s="48">
        <f t="shared" si="259"/>
        <v>3184.2250000000004</v>
      </c>
      <c r="AQ107" s="196">
        <f t="shared" si="259"/>
        <v>3184.2250000000004</v>
      </c>
      <c r="AR107" s="48">
        <f t="shared" si="259"/>
        <v>3502.6475000000009</v>
      </c>
      <c r="AS107" s="48">
        <f t="shared" si="259"/>
        <v>3502.6475000000009</v>
      </c>
      <c r="AT107" s="48">
        <f t="shared" si="259"/>
        <v>3502.6475000000009</v>
      </c>
      <c r="AU107" s="48">
        <f t="shared" si="259"/>
        <v>3502.6475000000009</v>
      </c>
      <c r="AV107" s="48">
        <f t="shared" si="259"/>
        <v>3502.6475000000009</v>
      </c>
      <c r="AW107" s="48">
        <f t="shared" si="259"/>
        <v>3502.6475000000009</v>
      </c>
      <c r="AX107" s="48">
        <f t="shared" si="259"/>
        <v>3502.6475000000009</v>
      </c>
      <c r="AY107" s="48">
        <f t="shared" si="259"/>
        <v>3502.6475000000009</v>
      </c>
      <c r="AZ107" s="48">
        <f t="shared" si="259"/>
        <v>3502.6475000000009</v>
      </c>
      <c r="BA107" s="48">
        <f t="shared" si="259"/>
        <v>3502.6475000000009</v>
      </c>
      <c r="BB107" s="48">
        <f t="shared" si="259"/>
        <v>3502.6475000000009</v>
      </c>
      <c r="BC107" s="196">
        <f t="shared" si="259"/>
        <v>3502.6475000000009</v>
      </c>
      <c r="BD107" s="48">
        <f t="shared" si="259"/>
        <v>3852.9122500000012</v>
      </c>
      <c r="BE107" s="48">
        <f t="shared" si="259"/>
        <v>3852.9122500000012</v>
      </c>
      <c r="BF107" s="48">
        <f t="shared" si="259"/>
        <v>3852.9122500000012</v>
      </c>
      <c r="BG107" s="48">
        <f t="shared" si="259"/>
        <v>3852.9122500000012</v>
      </c>
      <c r="BH107" s="48">
        <f t="shared" si="259"/>
        <v>3852.9122500000012</v>
      </c>
      <c r="BI107" s="48">
        <f t="shared" si="259"/>
        <v>3852.9122500000012</v>
      </c>
      <c r="BJ107" s="48">
        <f t="shared" si="259"/>
        <v>3852.9122500000012</v>
      </c>
      <c r="BK107" s="48">
        <f t="shared" si="259"/>
        <v>3852.9122500000012</v>
      </c>
      <c r="BL107" s="48">
        <f t="shared" si="259"/>
        <v>3852.9122500000012</v>
      </c>
      <c r="BM107" s="48">
        <f t="shared" si="259"/>
        <v>3852.9122500000012</v>
      </c>
      <c r="BN107" s="48">
        <f t="shared" si="259"/>
        <v>3852.9122500000012</v>
      </c>
      <c r="BO107" s="196">
        <f t="shared" si="259"/>
        <v>3852.9122500000012</v>
      </c>
      <c r="BP107" s="48">
        <f t="shared" si="259"/>
        <v>4238.2034750000012</v>
      </c>
      <c r="BQ107" s="48">
        <f t="shared" si="259"/>
        <v>4238.2034750000012</v>
      </c>
      <c r="BR107" s="48">
        <f t="shared" si="259"/>
        <v>4238.2034750000012</v>
      </c>
      <c r="BS107" s="48">
        <f t="shared" si="259"/>
        <v>4238.2034750000012</v>
      </c>
      <c r="BT107" s="48">
        <f t="shared" si="259"/>
        <v>4238.2034750000012</v>
      </c>
      <c r="BU107" s="48">
        <f t="shared" si="259"/>
        <v>4238.2034750000012</v>
      </c>
      <c r="BV107" s="48">
        <f t="shared" si="259"/>
        <v>4238.2034750000012</v>
      </c>
      <c r="BW107" s="48">
        <f t="shared" si="259"/>
        <v>4238.2034750000012</v>
      </c>
      <c r="BX107" s="48">
        <f t="shared" si="259"/>
        <v>4238.2034750000012</v>
      </c>
      <c r="BY107" s="48">
        <f t="shared" si="259"/>
        <v>4238.2034750000012</v>
      </c>
      <c r="BZ107" s="48">
        <f t="shared" si="259"/>
        <v>4238.2034750000012</v>
      </c>
      <c r="CA107" s="196">
        <f t="shared" si="259"/>
        <v>4238.2034750000012</v>
      </c>
      <c r="CB107" s="48">
        <f t="shared" si="259"/>
        <v>4662.0238225000021</v>
      </c>
      <c r="CC107" s="48">
        <f t="shared" si="259"/>
        <v>4662.0238225000021</v>
      </c>
      <c r="CD107" s="48">
        <f t="shared" si="259"/>
        <v>4662.0238225000021</v>
      </c>
      <c r="CE107" s="48">
        <f t="shared" si="259"/>
        <v>4662.0238225000021</v>
      </c>
      <c r="CF107" s="48">
        <f t="shared" si="259"/>
        <v>4662.0238225000021</v>
      </c>
      <c r="CG107" s="48">
        <f t="shared" ref="CG107:CY107" si="262">+CG104</f>
        <v>4662.0238225000021</v>
      </c>
      <c r="CH107" s="48">
        <f t="shared" si="262"/>
        <v>4662.0238225000021</v>
      </c>
      <c r="CI107" s="48">
        <f t="shared" si="262"/>
        <v>4662.0238225000021</v>
      </c>
      <c r="CJ107" s="48">
        <f t="shared" si="262"/>
        <v>4662.0238225000021</v>
      </c>
      <c r="CK107" s="48">
        <f t="shared" si="262"/>
        <v>4662.0238225000021</v>
      </c>
      <c r="CL107" s="48">
        <f t="shared" si="262"/>
        <v>4662.0238225000021</v>
      </c>
      <c r="CM107" s="196">
        <f t="shared" si="262"/>
        <v>4662.0238225000021</v>
      </c>
      <c r="CN107" s="48">
        <f t="shared" si="262"/>
        <v>5128.2262047500017</v>
      </c>
      <c r="CO107" s="48">
        <f t="shared" si="262"/>
        <v>5128.2262047500017</v>
      </c>
      <c r="CP107" s="48">
        <f t="shared" si="262"/>
        <v>5128.2262047500017</v>
      </c>
      <c r="CQ107" s="48">
        <f t="shared" si="262"/>
        <v>5128.2262047500017</v>
      </c>
      <c r="CR107" s="48">
        <f t="shared" si="262"/>
        <v>5128.2262047500017</v>
      </c>
      <c r="CS107" s="48">
        <f t="shared" si="262"/>
        <v>5128.2262047500017</v>
      </c>
      <c r="CT107" s="48">
        <f t="shared" si="262"/>
        <v>5128.2262047500017</v>
      </c>
      <c r="CU107" s="48">
        <f t="shared" si="262"/>
        <v>5128.2262047500017</v>
      </c>
      <c r="CV107" s="48">
        <f t="shared" si="262"/>
        <v>5128.2262047500017</v>
      </c>
      <c r="CW107" s="48">
        <f t="shared" si="262"/>
        <v>5128.2262047500017</v>
      </c>
      <c r="CX107" s="48">
        <f t="shared" si="262"/>
        <v>5128.2262047500017</v>
      </c>
      <c r="CY107" s="196">
        <f t="shared" si="262"/>
        <v>5128.2262047500017</v>
      </c>
    </row>
    <row r="108" spans="1:103" x14ac:dyDescent="0.3">
      <c r="A108" s="3"/>
      <c r="B108" s="4" t="s">
        <v>6</v>
      </c>
      <c r="C108" s="4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>
        <f>N72-N106</f>
        <v>0</v>
      </c>
      <c r="O108" s="48">
        <f>O72-O106</f>
        <v>0</v>
      </c>
      <c r="P108" s="48">
        <f t="shared" ref="P108:AU108" si="263">P72-P107</f>
        <v>0</v>
      </c>
      <c r="Q108" s="48">
        <f t="shared" si="263"/>
        <v>0</v>
      </c>
      <c r="R108" s="48">
        <f t="shared" si="263"/>
        <v>0</v>
      </c>
      <c r="S108" s="48">
        <f t="shared" si="263"/>
        <v>0</v>
      </c>
      <c r="T108" s="48">
        <f t="shared" si="263"/>
        <v>0</v>
      </c>
      <c r="U108" s="48">
        <f t="shared" si="263"/>
        <v>0</v>
      </c>
      <c r="V108" s="48">
        <f t="shared" si="263"/>
        <v>-300</v>
      </c>
      <c r="W108" s="48">
        <f t="shared" si="263"/>
        <v>391.25</v>
      </c>
      <c r="X108" s="48">
        <f t="shared" si="263"/>
        <v>58.369999999999948</v>
      </c>
      <c r="Y108" s="48">
        <f t="shared" si="263"/>
        <v>1959.87</v>
      </c>
      <c r="Z108" s="196">
        <f t="shared" si="263"/>
        <v>2502.9599999999991</v>
      </c>
      <c r="AA108" s="196">
        <f t="shared" ref="AA108" si="264">AA72-AA107</f>
        <v>2502.9599999999991</v>
      </c>
      <c r="AB108" s="48">
        <f t="shared" ref="AB108" si="265">AB72-AB107</f>
        <v>634.22903229562053</v>
      </c>
      <c r="AC108" s="48">
        <f t="shared" si="263"/>
        <v>1810.5553763941607</v>
      </c>
      <c r="AD108" s="48">
        <f t="shared" si="263"/>
        <v>1418.4465950279809</v>
      </c>
      <c r="AE108" s="196">
        <f t="shared" si="263"/>
        <v>1026.3378136618003</v>
      </c>
      <c r="AF108" s="48">
        <f t="shared" si="263"/>
        <v>2305.2979391265208</v>
      </c>
      <c r="AG108" s="48">
        <f t="shared" si="263"/>
        <v>1521.0803763941603</v>
      </c>
      <c r="AH108" s="48">
        <f t="shared" si="263"/>
        <v>2305.2979391265208</v>
      </c>
      <c r="AI108" s="48">
        <f t="shared" si="263"/>
        <v>736.86281366179992</v>
      </c>
      <c r="AJ108" s="48">
        <f t="shared" si="263"/>
        <v>1521.0803763941603</v>
      </c>
      <c r="AK108" s="48">
        <f t="shared" si="263"/>
        <v>1521.0803763941603</v>
      </c>
      <c r="AL108" s="48">
        <f t="shared" si="263"/>
        <v>3089.5155018588803</v>
      </c>
      <c r="AM108" s="48">
        <f t="shared" si="263"/>
        <v>2697.4067204926996</v>
      </c>
      <c r="AN108" s="48">
        <f t="shared" si="263"/>
        <v>5050.05940868978</v>
      </c>
      <c r="AO108" s="48">
        <f t="shared" si="263"/>
        <v>6226.385752788321</v>
      </c>
      <c r="AP108" s="48">
        <f t="shared" si="263"/>
        <v>7794.8208782530419</v>
      </c>
      <c r="AQ108" s="196">
        <f t="shared" si="263"/>
        <v>4657.9506273236002</v>
      </c>
      <c r="AR108" s="48">
        <f t="shared" si="263"/>
        <v>5907.9632527883205</v>
      </c>
      <c r="AS108" s="48">
        <f t="shared" si="263"/>
        <v>5907.9632527883205</v>
      </c>
      <c r="AT108" s="48">
        <f t="shared" si="263"/>
        <v>7476.3983782530413</v>
      </c>
      <c r="AU108" s="48">
        <f t="shared" si="263"/>
        <v>4339.5281273235996</v>
      </c>
      <c r="AV108" s="48">
        <f t="shared" ref="AV108:CA108" si="266">AV72-AV107</f>
        <v>5907.9632527883205</v>
      </c>
      <c r="AW108" s="48">
        <f t="shared" si="266"/>
        <v>5907.9632527883205</v>
      </c>
      <c r="AX108" s="48">
        <f t="shared" si="266"/>
        <v>7476.3983782530413</v>
      </c>
      <c r="AY108" s="48">
        <f t="shared" si="266"/>
        <v>4339.5281273235996</v>
      </c>
      <c r="AZ108" s="48">
        <f t="shared" si="266"/>
        <v>5907.9632527883205</v>
      </c>
      <c r="BA108" s="48">
        <f t="shared" si="266"/>
        <v>5907.9632527883205</v>
      </c>
      <c r="BB108" s="48">
        <f t="shared" si="266"/>
        <v>7476.3983782530413</v>
      </c>
      <c r="BC108" s="196">
        <f t="shared" si="266"/>
        <v>4339.5281273235996</v>
      </c>
      <c r="BD108" s="48">
        <f t="shared" si="266"/>
        <v>5557.6985027883202</v>
      </c>
      <c r="BE108" s="48">
        <f t="shared" si="266"/>
        <v>5557.6985027883202</v>
      </c>
      <c r="BF108" s="48">
        <f t="shared" si="266"/>
        <v>7126.133628253041</v>
      </c>
      <c r="BG108" s="48">
        <f t="shared" si="266"/>
        <v>3989.2633773235993</v>
      </c>
      <c r="BH108" s="48">
        <f t="shared" si="266"/>
        <v>5557.6985027883202</v>
      </c>
      <c r="BI108" s="48">
        <f t="shared" si="266"/>
        <v>5557.6985027883202</v>
      </c>
      <c r="BJ108" s="48">
        <f t="shared" si="266"/>
        <v>7910.3511909853987</v>
      </c>
      <c r="BK108" s="48">
        <f t="shared" si="266"/>
        <v>5949.8072841544999</v>
      </c>
      <c r="BL108" s="48">
        <f t="shared" si="266"/>
        <v>9086.6775350839398</v>
      </c>
      <c r="BM108" s="48">
        <f t="shared" si="266"/>
        <v>10263.003879182479</v>
      </c>
      <c r="BN108" s="48">
        <f t="shared" si="266"/>
        <v>12615.656567379559</v>
      </c>
      <c r="BO108" s="196">
        <f t="shared" si="266"/>
        <v>7910.3511909853987</v>
      </c>
      <c r="BP108" s="48">
        <f t="shared" si="266"/>
        <v>9877.71265418248</v>
      </c>
      <c r="BQ108" s="48">
        <f t="shared" si="266"/>
        <v>9877.71265418248</v>
      </c>
      <c r="BR108" s="48">
        <f t="shared" si="266"/>
        <v>12230.365342379559</v>
      </c>
      <c r="BS108" s="48">
        <f t="shared" si="266"/>
        <v>7525.0599659853988</v>
      </c>
      <c r="BT108" s="48">
        <f t="shared" si="266"/>
        <v>9877.71265418248</v>
      </c>
      <c r="BU108" s="48">
        <f t="shared" si="266"/>
        <v>9877.71265418248</v>
      </c>
      <c r="BV108" s="48">
        <f t="shared" si="266"/>
        <v>12230.365342379559</v>
      </c>
      <c r="BW108" s="48">
        <f t="shared" si="266"/>
        <v>7525.0599659853988</v>
      </c>
      <c r="BX108" s="48">
        <f t="shared" si="266"/>
        <v>9877.71265418248</v>
      </c>
      <c r="BY108" s="48">
        <f t="shared" si="266"/>
        <v>9877.71265418248</v>
      </c>
      <c r="BZ108" s="48">
        <f t="shared" si="266"/>
        <v>12230.365342379559</v>
      </c>
      <c r="CA108" s="196">
        <f t="shared" si="266"/>
        <v>7525.0599659853988</v>
      </c>
      <c r="CB108" s="48">
        <f t="shared" ref="CB108:CY108" si="267">CB72-CB107</f>
        <v>9453.8923066824791</v>
      </c>
      <c r="CC108" s="48">
        <f t="shared" si="267"/>
        <v>9453.8923066824791</v>
      </c>
      <c r="CD108" s="48">
        <f t="shared" si="267"/>
        <v>11806.544994879558</v>
      </c>
      <c r="CE108" s="48">
        <f t="shared" si="267"/>
        <v>7101.2396184853978</v>
      </c>
      <c r="CF108" s="48">
        <f t="shared" si="267"/>
        <v>9453.8923066824791</v>
      </c>
      <c r="CG108" s="48">
        <f t="shared" si="267"/>
        <v>9453.8923066824791</v>
      </c>
      <c r="CH108" s="48">
        <f t="shared" si="267"/>
        <v>12590.762557611917</v>
      </c>
      <c r="CI108" s="48">
        <f t="shared" si="267"/>
        <v>9061.7835253162957</v>
      </c>
      <c r="CJ108" s="48">
        <f t="shared" si="267"/>
        <v>12982.871338978097</v>
      </c>
      <c r="CK108" s="48">
        <f t="shared" si="267"/>
        <v>14159.19768307664</v>
      </c>
      <c r="CL108" s="48">
        <f t="shared" si="267"/>
        <v>17296.067934006081</v>
      </c>
      <c r="CM108" s="196">
        <f t="shared" si="267"/>
        <v>11022.327432147198</v>
      </c>
      <c r="CN108" s="48">
        <f t="shared" si="267"/>
        <v>13692.995300826642</v>
      </c>
      <c r="CO108" s="48">
        <f t="shared" si="267"/>
        <v>13692.995300826642</v>
      </c>
      <c r="CP108" s="48">
        <f t="shared" si="267"/>
        <v>16829.865551756084</v>
      </c>
      <c r="CQ108" s="48">
        <f t="shared" si="267"/>
        <v>10556.1250498972</v>
      </c>
      <c r="CR108" s="48">
        <f t="shared" si="267"/>
        <v>13692.995300826642</v>
      </c>
      <c r="CS108" s="48">
        <f t="shared" si="267"/>
        <v>13692.995300826642</v>
      </c>
      <c r="CT108" s="48">
        <f t="shared" si="267"/>
        <v>16829.865551756084</v>
      </c>
      <c r="CU108" s="48">
        <f t="shared" si="267"/>
        <v>10556.1250498972</v>
      </c>
      <c r="CV108" s="48">
        <f t="shared" si="267"/>
        <v>13692.995300826642</v>
      </c>
      <c r="CW108" s="48">
        <f t="shared" si="267"/>
        <v>13692.995300826642</v>
      </c>
      <c r="CX108" s="48">
        <f t="shared" si="267"/>
        <v>16829.865551756084</v>
      </c>
      <c r="CY108" s="196">
        <f t="shared" si="267"/>
        <v>10556.1250498972</v>
      </c>
    </row>
    <row r="109" spans="1:103" ht="15" thickBot="1" x14ac:dyDescent="0.35">
      <c r="A109" s="136"/>
      <c r="B109" s="136"/>
      <c r="C109" s="137" t="s">
        <v>221</v>
      </c>
      <c r="D109" s="138"/>
      <c r="E109" s="138"/>
      <c r="F109" s="138"/>
      <c r="G109" s="138"/>
      <c r="H109" s="138"/>
      <c r="I109" s="138"/>
      <c r="J109" s="138"/>
      <c r="K109" s="138"/>
      <c r="L109" s="138"/>
      <c r="M109" s="138"/>
      <c r="N109" s="138" t="e">
        <f t="shared" ref="N109:AS109" si="268">+N108/N24</f>
        <v>#DIV/0!</v>
      </c>
      <c r="O109" s="138" t="e">
        <f t="shared" si="268"/>
        <v>#DIV/0!</v>
      </c>
      <c r="P109" s="138" t="e">
        <f t="shared" si="268"/>
        <v>#DIV/0!</v>
      </c>
      <c r="Q109" s="138" t="e">
        <f t="shared" si="268"/>
        <v>#DIV/0!</v>
      </c>
      <c r="R109" s="138" t="e">
        <f t="shared" si="268"/>
        <v>#DIV/0!</v>
      </c>
      <c r="S109" s="138" t="e">
        <f t="shared" si="268"/>
        <v>#DIV/0!</v>
      </c>
      <c r="T109" s="138" t="e">
        <f t="shared" si="268"/>
        <v>#DIV/0!</v>
      </c>
      <c r="U109" s="463" t="e">
        <f t="shared" si="268"/>
        <v>#DIV/0!</v>
      </c>
      <c r="V109" s="463" t="e">
        <f t="shared" si="268"/>
        <v>#DIV/0!</v>
      </c>
      <c r="W109" s="468">
        <f t="shared" si="268"/>
        <v>1</v>
      </c>
      <c r="X109" s="468">
        <f t="shared" si="268"/>
        <v>0.11203454894433772</v>
      </c>
      <c r="Y109" s="468">
        <f t="shared" si="268"/>
        <v>0.81086884567645834</v>
      </c>
      <c r="Z109" s="486">
        <f t="shared" si="268"/>
        <v>0.36425128646936911</v>
      </c>
      <c r="AA109" s="486">
        <f t="shared" ref="AA109" si="269">+AA108/AA24</f>
        <v>0.36425128646936911</v>
      </c>
      <c r="AB109" s="138">
        <f t="shared" ref="AB109" si="270">+AB108/AB24</f>
        <v>0.16912774194549879</v>
      </c>
      <c r="AC109" s="138">
        <f t="shared" si="268"/>
        <v>0.36211107527883213</v>
      </c>
      <c r="AD109" s="138">
        <f t="shared" si="268"/>
        <v>0.30947925709701396</v>
      </c>
      <c r="AE109" s="198">
        <f t="shared" si="268"/>
        <v>0.24632107527883204</v>
      </c>
      <c r="AF109" s="138">
        <f t="shared" si="268"/>
        <v>0.39519393242168921</v>
      </c>
      <c r="AG109" s="138">
        <f t="shared" si="268"/>
        <v>0.30421607527883204</v>
      </c>
      <c r="AH109" s="138">
        <f t="shared" si="268"/>
        <v>0.39519393242168921</v>
      </c>
      <c r="AI109" s="138">
        <f t="shared" si="268"/>
        <v>0.17684707527883198</v>
      </c>
      <c r="AJ109" s="138">
        <f t="shared" si="268"/>
        <v>0.30421607527883204</v>
      </c>
      <c r="AK109" s="138">
        <f t="shared" si="268"/>
        <v>0.30421607527883204</v>
      </c>
      <c r="AL109" s="138">
        <f t="shared" si="268"/>
        <v>0.46342732527883201</v>
      </c>
      <c r="AM109" s="138">
        <f t="shared" si="268"/>
        <v>0.43158507527883194</v>
      </c>
      <c r="AN109" s="138">
        <f t="shared" si="268"/>
        <v>0.57714964670740343</v>
      </c>
      <c r="AO109" s="138">
        <f t="shared" si="268"/>
        <v>0.62263857527883215</v>
      </c>
      <c r="AP109" s="138">
        <f t="shared" si="268"/>
        <v>0.66812750385026065</v>
      </c>
      <c r="AQ109" s="198">
        <f t="shared" si="268"/>
        <v>0.55895407527883201</v>
      </c>
      <c r="AR109" s="138">
        <f t="shared" si="268"/>
        <v>0.59079632527883208</v>
      </c>
      <c r="AS109" s="138">
        <f t="shared" si="268"/>
        <v>0.59079632527883208</v>
      </c>
      <c r="AT109" s="138">
        <f t="shared" ref="AT109:BY109" si="271">+AT108/AT24</f>
        <v>0.64083414670740346</v>
      </c>
      <c r="AU109" s="138">
        <f t="shared" si="271"/>
        <v>0.52074337527883197</v>
      </c>
      <c r="AV109" s="138">
        <f t="shared" si="271"/>
        <v>0.59079632527883208</v>
      </c>
      <c r="AW109" s="138">
        <f t="shared" si="271"/>
        <v>0.59079632527883208</v>
      </c>
      <c r="AX109" s="138">
        <f t="shared" si="271"/>
        <v>0.64083414670740346</v>
      </c>
      <c r="AY109" s="138">
        <f t="shared" si="271"/>
        <v>0.52074337527883197</v>
      </c>
      <c r="AZ109" s="138">
        <f t="shared" si="271"/>
        <v>0.59079632527883208</v>
      </c>
      <c r="BA109" s="138">
        <f t="shared" si="271"/>
        <v>0.59079632527883208</v>
      </c>
      <c r="BB109" s="138">
        <f t="shared" si="271"/>
        <v>0.64083414670740346</v>
      </c>
      <c r="BC109" s="198">
        <f t="shared" si="271"/>
        <v>0.52074337527883197</v>
      </c>
      <c r="BD109" s="138">
        <f t="shared" si="271"/>
        <v>0.55576985027883197</v>
      </c>
      <c r="BE109" s="138">
        <f t="shared" si="271"/>
        <v>0.55576985027883197</v>
      </c>
      <c r="BF109" s="138">
        <f t="shared" si="271"/>
        <v>0.61081145385026059</v>
      </c>
      <c r="BG109" s="138">
        <f t="shared" si="271"/>
        <v>0.47871160527883189</v>
      </c>
      <c r="BH109" s="138">
        <f t="shared" si="271"/>
        <v>0.55576985027883197</v>
      </c>
      <c r="BI109" s="138">
        <f t="shared" si="271"/>
        <v>0.55576985027883197</v>
      </c>
      <c r="BJ109" s="138">
        <f t="shared" si="271"/>
        <v>0.63282809527883188</v>
      </c>
      <c r="BK109" s="138">
        <f t="shared" si="271"/>
        <v>0.57118149927883188</v>
      </c>
      <c r="BL109" s="138">
        <f t="shared" si="271"/>
        <v>0.66084927527883197</v>
      </c>
      <c r="BM109" s="138">
        <f t="shared" si="271"/>
        <v>0.68420025861216527</v>
      </c>
      <c r="BN109" s="138">
        <f t="shared" si="271"/>
        <v>0.72089466099311772</v>
      </c>
      <c r="BO109" s="198">
        <f t="shared" si="271"/>
        <v>0.63282809527883188</v>
      </c>
      <c r="BP109" s="138">
        <f t="shared" si="271"/>
        <v>0.65851417694549863</v>
      </c>
      <c r="BQ109" s="138">
        <f t="shared" si="271"/>
        <v>0.65851417694549863</v>
      </c>
      <c r="BR109" s="138">
        <f t="shared" si="271"/>
        <v>0.6988780195645462</v>
      </c>
      <c r="BS109" s="138">
        <f t="shared" si="271"/>
        <v>0.60200479727883194</v>
      </c>
      <c r="BT109" s="138">
        <f t="shared" si="271"/>
        <v>0.65851417694549863</v>
      </c>
      <c r="BU109" s="138">
        <f t="shared" si="271"/>
        <v>0.65851417694549863</v>
      </c>
      <c r="BV109" s="138">
        <f t="shared" si="271"/>
        <v>0.6988780195645462</v>
      </c>
      <c r="BW109" s="138">
        <f t="shared" si="271"/>
        <v>0.60200479727883194</v>
      </c>
      <c r="BX109" s="138">
        <f t="shared" si="271"/>
        <v>0.65851417694549863</v>
      </c>
      <c r="BY109" s="138">
        <f t="shared" si="271"/>
        <v>0.65851417694549863</v>
      </c>
      <c r="BZ109" s="138">
        <f t="shared" ref="BZ109:CY109" si="272">+BZ108/BZ24</f>
        <v>0.6988780195645462</v>
      </c>
      <c r="CA109" s="198">
        <f t="shared" si="272"/>
        <v>0.60200479727883194</v>
      </c>
      <c r="CB109" s="138">
        <f t="shared" si="272"/>
        <v>0.63025948711216528</v>
      </c>
      <c r="CC109" s="138">
        <f t="shared" si="272"/>
        <v>0.63025948711216528</v>
      </c>
      <c r="CD109" s="138">
        <f t="shared" si="272"/>
        <v>0.67465971399311753</v>
      </c>
      <c r="CE109" s="138">
        <f t="shared" si="272"/>
        <v>0.56809916947883188</v>
      </c>
      <c r="CF109" s="138">
        <f t="shared" si="272"/>
        <v>0.63025948711216528</v>
      </c>
      <c r="CG109" s="138">
        <f t="shared" si="272"/>
        <v>0.63025948711216528</v>
      </c>
      <c r="CH109" s="138">
        <f t="shared" si="272"/>
        <v>0.68676886677883187</v>
      </c>
      <c r="CI109" s="138">
        <f t="shared" si="272"/>
        <v>0.62137944173597459</v>
      </c>
      <c r="CJ109" s="138">
        <f t="shared" si="272"/>
        <v>0.69241980474549847</v>
      </c>
      <c r="CK109" s="138">
        <f t="shared" si="272"/>
        <v>0.70795988415383204</v>
      </c>
      <c r="CL109" s="138">
        <f t="shared" si="272"/>
        <v>0.74126005431454622</v>
      </c>
      <c r="CM109" s="198">
        <f t="shared" si="272"/>
        <v>0.66133964592883188</v>
      </c>
      <c r="CN109" s="138">
        <f t="shared" si="272"/>
        <v>0.68464976504133213</v>
      </c>
      <c r="CO109" s="138">
        <f t="shared" si="272"/>
        <v>0.68464976504133213</v>
      </c>
      <c r="CP109" s="138">
        <f t="shared" si="272"/>
        <v>0.7212799522181178</v>
      </c>
      <c r="CQ109" s="138">
        <f t="shared" si="272"/>
        <v>0.63336750299383193</v>
      </c>
      <c r="CR109" s="138">
        <f t="shared" si="272"/>
        <v>0.68464976504133213</v>
      </c>
      <c r="CS109" s="138">
        <f t="shared" si="272"/>
        <v>0.68464976504133213</v>
      </c>
      <c r="CT109" s="138">
        <f t="shared" si="272"/>
        <v>0.7212799522181178</v>
      </c>
      <c r="CU109" s="138">
        <f t="shared" si="272"/>
        <v>0.63336750299383193</v>
      </c>
      <c r="CV109" s="138">
        <f t="shared" si="272"/>
        <v>0.68464976504133213</v>
      </c>
      <c r="CW109" s="138">
        <f t="shared" si="272"/>
        <v>0.68464976504133213</v>
      </c>
      <c r="CX109" s="138">
        <f t="shared" si="272"/>
        <v>0.7212799522181178</v>
      </c>
      <c r="CY109" s="198">
        <f t="shared" si="272"/>
        <v>0.63336750299383193</v>
      </c>
    </row>
    <row r="110" spans="1:103" ht="15" thickBot="1" x14ac:dyDescent="0.35">
      <c r="A110" s="136"/>
      <c r="B110" s="136"/>
      <c r="C110" s="137" t="s">
        <v>338</v>
      </c>
      <c r="D110" s="138"/>
      <c r="E110" s="138"/>
      <c r="F110" s="138"/>
      <c r="G110" s="138"/>
      <c r="H110" s="138"/>
      <c r="I110" s="138"/>
      <c r="J110" s="138"/>
      <c r="K110" s="138"/>
      <c r="L110" s="138"/>
      <c r="M110" s="138"/>
      <c r="N110" s="138"/>
      <c r="O110" s="138"/>
      <c r="P110" s="138">
        <f>-P104</f>
        <v>0</v>
      </c>
      <c r="Q110" s="138">
        <f t="shared" ref="Q110:CB110" si="273">-Q104</f>
        <v>0</v>
      </c>
      <c r="R110" s="138">
        <f t="shared" si="273"/>
        <v>0</v>
      </c>
      <c r="S110" s="138">
        <f t="shared" si="273"/>
        <v>0</v>
      </c>
      <c r="T110" s="138">
        <f t="shared" si="273"/>
        <v>0</v>
      </c>
      <c r="U110" s="463">
        <f t="shared" ref="U110:V110" si="274">-U104</f>
        <v>0</v>
      </c>
      <c r="V110" s="463">
        <f t="shared" si="274"/>
        <v>-300</v>
      </c>
      <c r="W110" s="468">
        <f t="shared" ref="W110:X110" si="275">-W104</f>
        <v>0</v>
      </c>
      <c r="X110" s="468">
        <f t="shared" si="275"/>
        <v>-462.63000000000005</v>
      </c>
      <c r="Y110" s="468">
        <f t="shared" ref="Y110:Z110" si="276">-Y104</f>
        <v>-457.13</v>
      </c>
      <c r="Z110" s="486">
        <f t="shared" si="276"/>
        <v>-3963.5600000000004</v>
      </c>
      <c r="AA110" s="486">
        <f t="shared" ref="AA110" si="277">-AA104</f>
        <v>-3963.5600000000004</v>
      </c>
      <c r="AB110" s="138">
        <f t="shared" ref="AB110" si="278">-AB104</f>
        <v>-2894.75</v>
      </c>
      <c r="AC110" s="138">
        <f t="shared" si="273"/>
        <v>-2894.75</v>
      </c>
      <c r="AD110" s="138">
        <f t="shared" si="273"/>
        <v>-2894.75</v>
      </c>
      <c r="AE110" s="198">
        <f t="shared" si="273"/>
        <v>-2894.75</v>
      </c>
      <c r="AF110" s="138">
        <f t="shared" si="273"/>
        <v>-3184.2250000000004</v>
      </c>
      <c r="AG110" s="138">
        <f t="shared" si="273"/>
        <v>-3184.2250000000004</v>
      </c>
      <c r="AH110" s="138">
        <f t="shared" si="273"/>
        <v>-3184.2250000000004</v>
      </c>
      <c r="AI110" s="138">
        <f t="shared" si="273"/>
        <v>-3184.2250000000004</v>
      </c>
      <c r="AJ110" s="138">
        <f t="shared" si="273"/>
        <v>-3184.2250000000004</v>
      </c>
      <c r="AK110" s="138">
        <f t="shared" si="273"/>
        <v>-3184.2250000000004</v>
      </c>
      <c r="AL110" s="138">
        <f t="shared" si="273"/>
        <v>-3184.2250000000004</v>
      </c>
      <c r="AM110" s="138">
        <f t="shared" si="273"/>
        <v>-3184.2250000000004</v>
      </c>
      <c r="AN110" s="138">
        <f t="shared" si="273"/>
        <v>-3184.2250000000004</v>
      </c>
      <c r="AO110" s="138">
        <f t="shared" si="273"/>
        <v>-3184.2250000000004</v>
      </c>
      <c r="AP110" s="138">
        <f t="shared" si="273"/>
        <v>-3184.2250000000004</v>
      </c>
      <c r="AQ110" s="198">
        <f t="shared" si="273"/>
        <v>-3184.2250000000004</v>
      </c>
      <c r="AR110" s="138">
        <f t="shared" si="273"/>
        <v>-3502.6475000000009</v>
      </c>
      <c r="AS110" s="138">
        <f t="shared" si="273"/>
        <v>-3502.6475000000009</v>
      </c>
      <c r="AT110" s="138">
        <f t="shared" si="273"/>
        <v>-3502.6475000000009</v>
      </c>
      <c r="AU110" s="138">
        <f t="shared" si="273"/>
        <v>-3502.6475000000009</v>
      </c>
      <c r="AV110" s="138">
        <f t="shared" si="273"/>
        <v>-3502.6475000000009</v>
      </c>
      <c r="AW110" s="138">
        <f t="shared" si="273"/>
        <v>-3502.6475000000009</v>
      </c>
      <c r="AX110" s="138">
        <f t="shared" si="273"/>
        <v>-3502.6475000000009</v>
      </c>
      <c r="AY110" s="138">
        <f t="shared" si="273"/>
        <v>-3502.6475000000009</v>
      </c>
      <c r="AZ110" s="138">
        <f t="shared" si="273"/>
        <v>-3502.6475000000009</v>
      </c>
      <c r="BA110" s="138">
        <f t="shared" si="273"/>
        <v>-3502.6475000000009</v>
      </c>
      <c r="BB110" s="138">
        <f t="shared" si="273"/>
        <v>-3502.6475000000009</v>
      </c>
      <c r="BC110" s="198">
        <f t="shared" si="273"/>
        <v>-3502.6475000000009</v>
      </c>
      <c r="BD110" s="138">
        <f t="shared" si="273"/>
        <v>-3852.9122500000012</v>
      </c>
      <c r="BE110" s="138">
        <f t="shared" si="273"/>
        <v>-3852.9122500000012</v>
      </c>
      <c r="BF110" s="138">
        <f t="shared" si="273"/>
        <v>-3852.9122500000012</v>
      </c>
      <c r="BG110" s="138">
        <f t="shared" si="273"/>
        <v>-3852.9122500000012</v>
      </c>
      <c r="BH110" s="138">
        <f t="shared" si="273"/>
        <v>-3852.9122500000012</v>
      </c>
      <c r="BI110" s="138">
        <f t="shared" si="273"/>
        <v>-3852.9122500000012</v>
      </c>
      <c r="BJ110" s="138">
        <f t="shared" si="273"/>
        <v>-3852.9122500000012</v>
      </c>
      <c r="BK110" s="138">
        <f t="shared" si="273"/>
        <v>-3852.9122500000012</v>
      </c>
      <c r="BL110" s="138">
        <f t="shared" si="273"/>
        <v>-3852.9122500000012</v>
      </c>
      <c r="BM110" s="138">
        <f t="shared" si="273"/>
        <v>-3852.9122500000012</v>
      </c>
      <c r="BN110" s="138">
        <f t="shared" si="273"/>
        <v>-3852.9122500000012</v>
      </c>
      <c r="BO110" s="198">
        <f t="shared" si="273"/>
        <v>-3852.9122500000012</v>
      </c>
      <c r="BP110" s="138">
        <f t="shared" si="273"/>
        <v>-4238.2034750000012</v>
      </c>
      <c r="BQ110" s="138">
        <f t="shared" si="273"/>
        <v>-4238.2034750000012</v>
      </c>
      <c r="BR110" s="138">
        <f t="shared" si="273"/>
        <v>-4238.2034750000012</v>
      </c>
      <c r="BS110" s="138">
        <f t="shared" si="273"/>
        <v>-4238.2034750000012</v>
      </c>
      <c r="BT110" s="138">
        <f t="shared" si="273"/>
        <v>-4238.2034750000012</v>
      </c>
      <c r="BU110" s="138">
        <f t="shared" si="273"/>
        <v>-4238.2034750000012</v>
      </c>
      <c r="BV110" s="138">
        <f t="shared" si="273"/>
        <v>-4238.2034750000012</v>
      </c>
      <c r="BW110" s="138">
        <f t="shared" si="273"/>
        <v>-4238.2034750000012</v>
      </c>
      <c r="BX110" s="138">
        <f t="shared" si="273"/>
        <v>-4238.2034750000012</v>
      </c>
      <c r="BY110" s="138">
        <f t="shared" si="273"/>
        <v>-4238.2034750000012</v>
      </c>
      <c r="BZ110" s="138">
        <f t="shared" si="273"/>
        <v>-4238.2034750000012</v>
      </c>
      <c r="CA110" s="198">
        <f t="shared" si="273"/>
        <v>-4238.2034750000012</v>
      </c>
      <c r="CB110" s="138">
        <f t="shared" si="273"/>
        <v>-4662.0238225000021</v>
      </c>
      <c r="CC110" s="138">
        <f t="shared" ref="CC110:CY110" si="279">-CC104</f>
        <v>-4662.0238225000021</v>
      </c>
      <c r="CD110" s="138">
        <f t="shared" si="279"/>
        <v>-4662.0238225000021</v>
      </c>
      <c r="CE110" s="138">
        <f t="shared" si="279"/>
        <v>-4662.0238225000021</v>
      </c>
      <c r="CF110" s="138">
        <f t="shared" si="279"/>
        <v>-4662.0238225000021</v>
      </c>
      <c r="CG110" s="138">
        <f t="shared" si="279"/>
        <v>-4662.0238225000021</v>
      </c>
      <c r="CH110" s="138">
        <f t="shared" si="279"/>
        <v>-4662.0238225000021</v>
      </c>
      <c r="CI110" s="138">
        <f t="shared" si="279"/>
        <v>-4662.0238225000021</v>
      </c>
      <c r="CJ110" s="138">
        <f t="shared" si="279"/>
        <v>-4662.0238225000021</v>
      </c>
      <c r="CK110" s="138">
        <f t="shared" si="279"/>
        <v>-4662.0238225000021</v>
      </c>
      <c r="CL110" s="138">
        <f t="shared" si="279"/>
        <v>-4662.0238225000021</v>
      </c>
      <c r="CM110" s="198">
        <f t="shared" si="279"/>
        <v>-4662.0238225000021</v>
      </c>
      <c r="CN110" s="138">
        <f t="shared" si="279"/>
        <v>-5128.2262047500017</v>
      </c>
      <c r="CO110" s="138">
        <f t="shared" si="279"/>
        <v>-5128.2262047500017</v>
      </c>
      <c r="CP110" s="138">
        <f t="shared" si="279"/>
        <v>-5128.2262047500017</v>
      </c>
      <c r="CQ110" s="138">
        <f t="shared" si="279"/>
        <v>-5128.2262047500017</v>
      </c>
      <c r="CR110" s="138">
        <f t="shared" si="279"/>
        <v>-5128.2262047500017</v>
      </c>
      <c r="CS110" s="138">
        <f t="shared" si="279"/>
        <v>-5128.2262047500017</v>
      </c>
      <c r="CT110" s="138">
        <f t="shared" si="279"/>
        <v>-5128.2262047500017</v>
      </c>
      <c r="CU110" s="138">
        <f t="shared" si="279"/>
        <v>-5128.2262047500017</v>
      </c>
      <c r="CV110" s="138">
        <f t="shared" si="279"/>
        <v>-5128.2262047500017</v>
      </c>
      <c r="CW110" s="138">
        <f t="shared" si="279"/>
        <v>-5128.2262047500017</v>
      </c>
      <c r="CX110" s="138">
        <f t="shared" si="279"/>
        <v>-5128.2262047500017</v>
      </c>
      <c r="CY110" s="198">
        <f t="shared" si="279"/>
        <v>-5128.2262047500017</v>
      </c>
    </row>
    <row r="111" spans="1:103" x14ac:dyDescent="0.3">
      <c r="B111" s="1" t="s">
        <v>457</v>
      </c>
      <c r="C111" s="1"/>
      <c r="D111" s="2"/>
      <c r="E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485"/>
      <c r="AA111" s="485"/>
      <c r="AE111" s="194"/>
      <c r="AQ111" s="194"/>
      <c r="BC111" s="194"/>
      <c r="BO111" s="194"/>
      <c r="CA111" s="194"/>
      <c r="CM111" s="194"/>
      <c r="CY111" s="194"/>
    </row>
    <row r="112" spans="1:103" x14ac:dyDescent="0.3">
      <c r="B112" s="1" t="s">
        <v>456</v>
      </c>
      <c r="C112" s="1"/>
      <c r="D112" s="110"/>
      <c r="E112" s="110"/>
      <c r="F112" s="110"/>
      <c r="G112" s="110"/>
      <c r="H112" s="110"/>
      <c r="I112" s="110"/>
      <c r="J112" s="110"/>
      <c r="K112" s="110"/>
      <c r="L112" s="110"/>
      <c r="M112" s="110"/>
      <c r="N112" s="110">
        <v>0</v>
      </c>
      <c r="O112" s="110">
        <v>0</v>
      </c>
      <c r="P112" s="110">
        <v>0</v>
      </c>
      <c r="Q112" s="110">
        <v>0</v>
      </c>
      <c r="R112" s="110">
        <v>0</v>
      </c>
      <c r="S112" s="110">
        <v>0</v>
      </c>
      <c r="T112" s="110">
        <v>0</v>
      </c>
      <c r="U112" s="110">
        <v>0</v>
      </c>
      <c r="V112" s="110">
        <v>0</v>
      </c>
      <c r="W112" s="110">
        <v>0</v>
      </c>
      <c r="X112" s="110">
        <v>0</v>
      </c>
      <c r="Y112" s="110">
        <v>250</v>
      </c>
      <c r="Z112" s="195">
        <v>2666</v>
      </c>
      <c r="AA112" s="195">
        <v>2666</v>
      </c>
      <c r="AB112" s="597">
        <v>200</v>
      </c>
      <c r="AC112" s="110">
        <f t="shared" ref="AB112:BS112" si="280">AB112</f>
        <v>200</v>
      </c>
      <c r="AD112" s="110">
        <f t="shared" si="280"/>
        <v>200</v>
      </c>
      <c r="AE112" s="195">
        <f t="shared" si="280"/>
        <v>200</v>
      </c>
      <c r="AF112" s="110">
        <f t="shared" si="280"/>
        <v>200</v>
      </c>
      <c r="AG112" s="110">
        <f t="shared" si="280"/>
        <v>200</v>
      </c>
      <c r="AH112" s="110">
        <f t="shared" si="280"/>
        <v>200</v>
      </c>
      <c r="AI112" s="110">
        <f t="shared" si="280"/>
        <v>200</v>
      </c>
      <c r="AJ112" s="110">
        <f t="shared" si="280"/>
        <v>200</v>
      </c>
      <c r="AK112" s="110">
        <f t="shared" si="280"/>
        <v>200</v>
      </c>
      <c r="AL112" s="110">
        <f t="shared" si="280"/>
        <v>200</v>
      </c>
      <c r="AM112" s="110">
        <f t="shared" si="280"/>
        <v>200</v>
      </c>
      <c r="AN112" s="110">
        <f t="shared" si="280"/>
        <v>200</v>
      </c>
      <c r="AO112" s="110">
        <f t="shared" si="280"/>
        <v>200</v>
      </c>
      <c r="AP112" s="110">
        <f t="shared" si="280"/>
        <v>200</v>
      </c>
      <c r="AQ112" s="195">
        <f t="shared" si="280"/>
        <v>200</v>
      </c>
      <c r="AR112" s="110">
        <f t="shared" si="280"/>
        <v>200</v>
      </c>
      <c r="AS112" s="110">
        <f t="shared" si="280"/>
        <v>200</v>
      </c>
      <c r="AT112" s="110">
        <f t="shared" si="280"/>
        <v>200</v>
      </c>
      <c r="AU112" s="110">
        <f t="shared" si="280"/>
        <v>200</v>
      </c>
      <c r="AV112" s="110">
        <f t="shared" si="280"/>
        <v>200</v>
      </c>
      <c r="AW112" s="110">
        <f t="shared" si="280"/>
        <v>200</v>
      </c>
      <c r="AX112" s="110">
        <f t="shared" si="280"/>
        <v>200</v>
      </c>
      <c r="AY112" s="110">
        <f t="shared" si="280"/>
        <v>200</v>
      </c>
      <c r="AZ112" s="110">
        <f t="shared" si="280"/>
        <v>200</v>
      </c>
      <c r="BA112" s="110">
        <f t="shared" si="280"/>
        <v>200</v>
      </c>
      <c r="BB112" s="110">
        <f t="shared" si="280"/>
        <v>200</v>
      </c>
      <c r="BC112" s="195">
        <f t="shared" si="280"/>
        <v>200</v>
      </c>
      <c r="BD112" s="110">
        <f t="shared" si="280"/>
        <v>200</v>
      </c>
      <c r="BE112" s="110">
        <f t="shared" si="280"/>
        <v>200</v>
      </c>
      <c r="BF112" s="110">
        <f t="shared" si="280"/>
        <v>200</v>
      </c>
      <c r="BG112" s="110">
        <f t="shared" si="280"/>
        <v>200</v>
      </c>
      <c r="BH112" s="110">
        <f t="shared" si="280"/>
        <v>200</v>
      </c>
      <c r="BI112" s="110">
        <f t="shared" si="280"/>
        <v>200</v>
      </c>
      <c r="BJ112" s="110">
        <f t="shared" si="280"/>
        <v>200</v>
      </c>
      <c r="BK112" s="110">
        <f t="shared" si="280"/>
        <v>200</v>
      </c>
      <c r="BL112" s="110">
        <f t="shared" si="280"/>
        <v>200</v>
      </c>
      <c r="BM112" s="110">
        <f t="shared" si="280"/>
        <v>200</v>
      </c>
      <c r="BN112" s="110">
        <f t="shared" si="280"/>
        <v>200</v>
      </c>
      <c r="BO112" s="195">
        <f t="shared" si="280"/>
        <v>200</v>
      </c>
      <c r="BP112" s="110">
        <f t="shared" si="280"/>
        <v>200</v>
      </c>
      <c r="BQ112" s="110">
        <f t="shared" si="280"/>
        <v>200</v>
      </c>
      <c r="BR112" s="110">
        <f t="shared" si="280"/>
        <v>200</v>
      </c>
      <c r="BS112" s="110">
        <f t="shared" si="280"/>
        <v>200</v>
      </c>
      <c r="BT112" s="110">
        <f t="shared" ref="BT112:CY112" si="281">BS112</f>
        <v>200</v>
      </c>
      <c r="BU112" s="110">
        <f t="shared" si="281"/>
        <v>200</v>
      </c>
      <c r="BV112" s="110">
        <f t="shared" si="281"/>
        <v>200</v>
      </c>
      <c r="BW112" s="110">
        <f t="shared" si="281"/>
        <v>200</v>
      </c>
      <c r="BX112" s="110">
        <f t="shared" si="281"/>
        <v>200</v>
      </c>
      <c r="BY112" s="110">
        <f t="shared" si="281"/>
        <v>200</v>
      </c>
      <c r="BZ112" s="110">
        <f t="shared" si="281"/>
        <v>200</v>
      </c>
      <c r="CA112" s="195">
        <f t="shared" si="281"/>
        <v>200</v>
      </c>
      <c r="CB112" s="110">
        <f t="shared" si="281"/>
        <v>200</v>
      </c>
      <c r="CC112" s="110">
        <f t="shared" si="281"/>
        <v>200</v>
      </c>
      <c r="CD112" s="110">
        <f t="shared" si="281"/>
        <v>200</v>
      </c>
      <c r="CE112" s="110">
        <f t="shared" si="281"/>
        <v>200</v>
      </c>
      <c r="CF112" s="110">
        <f t="shared" si="281"/>
        <v>200</v>
      </c>
      <c r="CG112" s="110">
        <f t="shared" si="281"/>
        <v>200</v>
      </c>
      <c r="CH112" s="110">
        <f t="shared" si="281"/>
        <v>200</v>
      </c>
      <c r="CI112" s="110">
        <f t="shared" si="281"/>
        <v>200</v>
      </c>
      <c r="CJ112" s="110">
        <f t="shared" si="281"/>
        <v>200</v>
      </c>
      <c r="CK112" s="110">
        <f t="shared" si="281"/>
        <v>200</v>
      </c>
      <c r="CL112" s="110">
        <f t="shared" si="281"/>
        <v>200</v>
      </c>
      <c r="CM112" s="195">
        <f t="shared" si="281"/>
        <v>200</v>
      </c>
      <c r="CN112" s="110">
        <f t="shared" si="281"/>
        <v>200</v>
      </c>
      <c r="CO112" s="110">
        <f t="shared" si="281"/>
        <v>200</v>
      </c>
      <c r="CP112" s="110">
        <f t="shared" si="281"/>
        <v>200</v>
      </c>
      <c r="CQ112" s="110">
        <f t="shared" si="281"/>
        <v>200</v>
      </c>
      <c r="CR112" s="110">
        <f t="shared" si="281"/>
        <v>200</v>
      </c>
      <c r="CS112" s="110">
        <f t="shared" si="281"/>
        <v>200</v>
      </c>
      <c r="CT112" s="110">
        <f t="shared" si="281"/>
        <v>200</v>
      </c>
      <c r="CU112" s="110">
        <f t="shared" si="281"/>
        <v>200</v>
      </c>
      <c r="CV112" s="110">
        <f t="shared" si="281"/>
        <v>200</v>
      </c>
      <c r="CW112" s="110">
        <f t="shared" si="281"/>
        <v>200</v>
      </c>
      <c r="CX112" s="110">
        <f t="shared" si="281"/>
        <v>200</v>
      </c>
      <c r="CY112" s="195">
        <f t="shared" si="281"/>
        <v>200</v>
      </c>
    </row>
    <row r="113" spans="1:103" x14ac:dyDescent="0.3">
      <c r="A113" s="5"/>
      <c r="B113" s="6" t="s">
        <v>458</v>
      </c>
      <c r="C113" s="6"/>
      <c r="D113" s="48"/>
      <c r="E113" s="47"/>
      <c r="F113" s="47"/>
      <c r="G113" s="47"/>
      <c r="H113" s="47"/>
      <c r="I113" s="47"/>
      <c r="J113" s="47"/>
      <c r="K113" s="47"/>
      <c r="L113" s="47"/>
      <c r="M113" s="47"/>
      <c r="N113" s="47">
        <f t="shared" ref="N113:O114" si="282">N112</f>
        <v>0</v>
      </c>
      <c r="O113" s="47">
        <f t="shared" si="282"/>
        <v>0</v>
      </c>
      <c r="P113" s="47">
        <f t="shared" ref="P113:Q113" si="283">P112</f>
        <v>0</v>
      </c>
      <c r="Q113" s="47">
        <f t="shared" si="283"/>
        <v>0</v>
      </c>
      <c r="R113" s="47">
        <f t="shared" ref="R113" si="284">R112</f>
        <v>0</v>
      </c>
      <c r="S113" s="47">
        <f t="shared" ref="S113:T113" si="285">S112</f>
        <v>0</v>
      </c>
      <c r="T113" s="47">
        <f t="shared" si="285"/>
        <v>0</v>
      </c>
      <c r="U113" s="47">
        <f t="shared" ref="U113:V113" si="286">U112</f>
        <v>0</v>
      </c>
      <c r="V113" s="47">
        <f t="shared" si="286"/>
        <v>0</v>
      </c>
      <c r="W113" s="47">
        <f t="shared" ref="W113:X113" si="287">W112</f>
        <v>0</v>
      </c>
      <c r="X113" s="47">
        <f t="shared" si="287"/>
        <v>0</v>
      </c>
      <c r="Y113" s="47">
        <f t="shared" ref="Y113:Z113" si="288">Y112</f>
        <v>250</v>
      </c>
      <c r="Z113" s="199">
        <f t="shared" si="288"/>
        <v>2666</v>
      </c>
      <c r="AA113" s="199">
        <f t="shared" ref="AA113" si="289">AA112</f>
        <v>2666</v>
      </c>
      <c r="AB113" s="47">
        <f t="shared" ref="AB113" si="290">AB112</f>
        <v>200</v>
      </c>
      <c r="AC113" s="47">
        <f t="shared" ref="AC113:BR113" si="291">AC112</f>
        <v>200</v>
      </c>
      <c r="AD113" s="47">
        <f t="shared" si="291"/>
        <v>200</v>
      </c>
      <c r="AE113" s="199">
        <f t="shared" si="291"/>
        <v>200</v>
      </c>
      <c r="AF113" s="47">
        <f t="shared" si="291"/>
        <v>200</v>
      </c>
      <c r="AG113" s="47">
        <f t="shared" si="291"/>
        <v>200</v>
      </c>
      <c r="AH113" s="47">
        <f t="shared" si="291"/>
        <v>200</v>
      </c>
      <c r="AI113" s="47">
        <f t="shared" si="291"/>
        <v>200</v>
      </c>
      <c r="AJ113" s="47">
        <f t="shared" si="291"/>
        <v>200</v>
      </c>
      <c r="AK113" s="47">
        <f t="shared" si="291"/>
        <v>200</v>
      </c>
      <c r="AL113" s="47">
        <f t="shared" si="291"/>
        <v>200</v>
      </c>
      <c r="AM113" s="47">
        <f t="shared" si="291"/>
        <v>200</v>
      </c>
      <c r="AN113" s="47">
        <f t="shared" si="291"/>
        <v>200</v>
      </c>
      <c r="AO113" s="47">
        <f t="shared" si="291"/>
        <v>200</v>
      </c>
      <c r="AP113" s="47">
        <f t="shared" si="291"/>
        <v>200</v>
      </c>
      <c r="AQ113" s="199">
        <f t="shared" si="291"/>
        <v>200</v>
      </c>
      <c r="AR113" s="47">
        <f t="shared" si="291"/>
        <v>200</v>
      </c>
      <c r="AS113" s="47">
        <f t="shared" si="291"/>
        <v>200</v>
      </c>
      <c r="AT113" s="47">
        <f t="shared" si="291"/>
        <v>200</v>
      </c>
      <c r="AU113" s="47">
        <f t="shared" si="291"/>
        <v>200</v>
      </c>
      <c r="AV113" s="47">
        <f t="shared" si="291"/>
        <v>200</v>
      </c>
      <c r="AW113" s="47">
        <f t="shared" si="291"/>
        <v>200</v>
      </c>
      <c r="AX113" s="47">
        <f t="shared" si="291"/>
        <v>200</v>
      </c>
      <c r="AY113" s="47">
        <f t="shared" si="291"/>
        <v>200</v>
      </c>
      <c r="AZ113" s="47">
        <f t="shared" si="291"/>
        <v>200</v>
      </c>
      <c r="BA113" s="47">
        <f t="shared" si="291"/>
        <v>200</v>
      </c>
      <c r="BB113" s="47">
        <f t="shared" si="291"/>
        <v>200</v>
      </c>
      <c r="BC113" s="199">
        <f t="shared" si="291"/>
        <v>200</v>
      </c>
      <c r="BD113" s="47">
        <f t="shared" si="291"/>
        <v>200</v>
      </c>
      <c r="BE113" s="47">
        <f t="shared" si="291"/>
        <v>200</v>
      </c>
      <c r="BF113" s="47">
        <f t="shared" si="291"/>
        <v>200</v>
      </c>
      <c r="BG113" s="47">
        <f t="shared" si="291"/>
        <v>200</v>
      </c>
      <c r="BH113" s="47">
        <f t="shared" si="291"/>
        <v>200</v>
      </c>
      <c r="BI113" s="47">
        <f t="shared" si="291"/>
        <v>200</v>
      </c>
      <c r="BJ113" s="47">
        <f t="shared" si="291"/>
        <v>200</v>
      </c>
      <c r="BK113" s="47">
        <f t="shared" si="291"/>
        <v>200</v>
      </c>
      <c r="BL113" s="47">
        <f t="shared" si="291"/>
        <v>200</v>
      </c>
      <c r="BM113" s="47">
        <f t="shared" si="291"/>
        <v>200</v>
      </c>
      <c r="BN113" s="47">
        <f t="shared" si="291"/>
        <v>200</v>
      </c>
      <c r="BO113" s="199">
        <f t="shared" si="291"/>
        <v>200</v>
      </c>
      <c r="BP113" s="47">
        <f t="shared" si="291"/>
        <v>200</v>
      </c>
      <c r="BQ113" s="47">
        <f t="shared" si="291"/>
        <v>200</v>
      </c>
      <c r="BR113" s="47">
        <f t="shared" si="291"/>
        <v>200</v>
      </c>
      <c r="BS113" s="47">
        <f t="shared" ref="BS113:CY113" si="292">BS112</f>
        <v>200</v>
      </c>
      <c r="BT113" s="47">
        <f t="shared" si="292"/>
        <v>200</v>
      </c>
      <c r="BU113" s="47">
        <f t="shared" si="292"/>
        <v>200</v>
      </c>
      <c r="BV113" s="47">
        <f t="shared" si="292"/>
        <v>200</v>
      </c>
      <c r="BW113" s="47">
        <f t="shared" si="292"/>
        <v>200</v>
      </c>
      <c r="BX113" s="47">
        <f t="shared" si="292"/>
        <v>200</v>
      </c>
      <c r="BY113" s="47">
        <f t="shared" si="292"/>
        <v>200</v>
      </c>
      <c r="BZ113" s="47">
        <f t="shared" si="292"/>
        <v>200</v>
      </c>
      <c r="CA113" s="199">
        <f t="shared" si="292"/>
        <v>200</v>
      </c>
      <c r="CB113" s="47">
        <f t="shared" si="292"/>
        <v>200</v>
      </c>
      <c r="CC113" s="47">
        <f t="shared" si="292"/>
        <v>200</v>
      </c>
      <c r="CD113" s="47">
        <f t="shared" si="292"/>
        <v>200</v>
      </c>
      <c r="CE113" s="47">
        <f t="shared" si="292"/>
        <v>200</v>
      </c>
      <c r="CF113" s="47">
        <f t="shared" si="292"/>
        <v>200</v>
      </c>
      <c r="CG113" s="47">
        <f t="shared" si="292"/>
        <v>200</v>
      </c>
      <c r="CH113" s="47">
        <f t="shared" si="292"/>
        <v>200</v>
      </c>
      <c r="CI113" s="47">
        <f t="shared" si="292"/>
        <v>200</v>
      </c>
      <c r="CJ113" s="47">
        <f t="shared" si="292"/>
        <v>200</v>
      </c>
      <c r="CK113" s="47">
        <f t="shared" si="292"/>
        <v>200</v>
      </c>
      <c r="CL113" s="47">
        <f t="shared" si="292"/>
        <v>200</v>
      </c>
      <c r="CM113" s="199">
        <f t="shared" si="292"/>
        <v>200</v>
      </c>
      <c r="CN113" s="47">
        <f t="shared" si="292"/>
        <v>200</v>
      </c>
      <c r="CO113" s="47">
        <f t="shared" si="292"/>
        <v>200</v>
      </c>
      <c r="CP113" s="47">
        <f t="shared" si="292"/>
        <v>200</v>
      </c>
      <c r="CQ113" s="47">
        <f t="shared" si="292"/>
        <v>200</v>
      </c>
      <c r="CR113" s="47">
        <f t="shared" si="292"/>
        <v>200</v>
      </c>
      <c r="CS113" s="47">
        <f t="shared" si="292"/>
        <v>200</v>
      </c>
      <c r="CT113" s="47">
        <f t="shared" si="292"/>
        <v>200</v>
      </c>
      <c r="CU113" s="47">
        <f t="shared" si="292"/>
        <v>200</v>
      </c>
      <c r="CV113" s="47">
        <f t="shared" si="292"/>
        <v>200</v>
      </c>
      <c r="CW113" s="47">
        <f t="shared" si="292"/>
        <v>200</v>
      </c>
      <c r="CX113" s="47">
        <f t="shared" si="292"/>
        <v>200</v>
      </c>
      <c r="CY113" s="199">
        <f t="shared" si="292"/>
        <v>200</v>
      </c>
    </row>
    <row r="114" spans="1:103" x14ac:dyDescent="0.3">
      <c r="A114" s="5"/>
      <c r="B114" s="6" t="s">
        <v>9</v>
      </c>
      <c r="C114" s="6"/>
      <c r="D114" s="48"/>
      <c r="E114" s="47"/>
      <c r="F114" s="47"/>
      <c r="G114" s="47"/>
      <c r="H114" s="47"/>
      <c r="I114" s="47"/>
      <c r="J114" s="47"/>
      <c r="K114" s="47"/>
      <c r="L114" s="47"/>
      <c r="M114" s="47"/>
      <c r="N114" s="47">
        <f t="shared" si="282"/>
        <v>0</v>
      </c>
      <c r="O114" s="47">
        <f t="shared" si="282"/>
        <v>0</v>
      </c>
      <c r="P114" s="47">
        <f t="shared" ref="P114:Q114" si="293">P113</f>
        <v>0</v>
      </c>
      <c r="Q114" s="47">
        <f t="shared" si="293"/>
        <v>0</v>
      </c>
      <c r="R114" s="47">
        <f t="shared" ref="R114" si="294">R113</f>
        <v>0</v>
      </c>
      <c r="S114" s="47">
        <f t="shared" ref="S114" si="295">S113</f>
        <v>0</v>
      </c>
      <c r="T114" s="47">
        <f>-T113</f>
        <v>0</v>
      </c>
      <c r="U114" s="47">
        <f t="shared" ref="U114:CF114" si="296">-U113</f>
        <v>0</v>
      </c>
      <c r="V114" s="47">
        <f t="shared" si="296"/>
        <v>0</v>
      </c>
      <c r="W114" s="47">
        <f t="shared" si="296"/>
        <v>0</v>
      </c>
      <c r="X114" s="47">
        <f t="shared" si="296"/>
        <v>0</v>
      </c>
      <c r="Y114" s="47">
        <f t="shared" si="296"/>
        <v>-250</v>
      </c>
      <c r="Z114" s="199">
        <f t="shared" si="296"/>
        <v>-2666</v>
      </c>
      <c r="AA114" s="199">
        <f t="shared" ref="AA114" si="297">-AA113</f>
        <v>-2666</v>
      </c>
      <c r="AB114" s="47">
        <f t="shared" ref="AB114" si="298">-AB113</f>
        <v>-200</v>
      </c>
      <c r="AC114" s="47">
        <f t="shared" si="296"/>
        <v>-200</v>
      </c>
      <c r="AD114" s="47">
        <f t="shared" si="296"/>
        <v>-200</v>
      </c>
      <c r="AE114" s="199">
        <f t="shared" si="296"/>
        <v>-200</v>
      </c>
      <c r="AF114" s="47">
        <f t="shared" si="296"/>
        <v>-200</v>
      </c>
      <c r="AG114" s="47">
        <f t="shared" si="296"/>
        <v>-200</v>
      </c>
      <c r="AH114" s="47">
        <f t="shared" si="296"/>
        <v>-200</v>
      </c>
      <c r="AI114" s="47">
        <f t="shared" si="296"/>
        <v>-200</v>
      </c>
      <c r="AJ114" s="47">
        <f t="shared" si="296"/>
        <v>-200</v>
      </c>
      <c r="AK114" s="47">
        <f t="shared" si="296"/>
        <v>-200</v>
      </c>
      <c r="AL114" s="47">
        <f t="shared" si="296"/>
        <v>-200</v>
      </c>
      <c r="AM114" s="47">
        <f t="shared" si="296"/>
        <v>-200</v>
      </c>
      <c r="AN114" s="47">
        <f t="shared" si="296"/>
        <v>-200</v>
      </c>
      <c r="AO114" s="47">
        <f t="shared" si="296"/>
        <v>-200</v>
      </c>
      <c r="AP114" s="47">
        <f t="shared" si="296"/>
        <v>-200</v>
      </c>
      <c r="AQ114" s="199">
        <f t="shared" si="296"/>
        <v>-200</v>
      </c>
      <c r="AR114" s="47">
        <f t="shared" si="296"/>
        <v>-200</v>
      </c>
      <c r="AS114" s="47">
        <f t="shared" si="296"/>
        <v>-200</v>
      </c>
      <c r="AT114" s="47">
        <f t="shared" si="296"/>
        <v>-200</v>
      </c>
      <c r="AU114" s="47">
        <f t="shared" si="296"/>
        <v>-200</v>
      </c>
      <c r="AV114" s="47">
        <f t="shared" si="296"/>
        <v>-200</v>
      </c>
      <c r="AW114" s="47">
        <f t="shared" si="296"/>
        <v>-200</v>
      </c>
      <c r="AX114" s="47">
        <f t="shared" si="296"/>
        <v>-200</v>
      </c>
      <c r="AY114" s="47">
        <f t="shared" si="296"/>
        <v>-200</v>
      </c>
      <c r="AZ114" s="47">
        <f t="shared" si="296"/>
        <v>-200</v>
      </c>
      <c r="BA114" s="47">
        <f t="shared" si="296"/>
        <v>-200</v>
      </c>
      <c r="BB114" s="47">
        <f t="shared" si="296"/>
        <v>-200</v>
      </c>
      <c r="BC114" s="199">
        <f t="shared" si="296"/>
        <v>-200</v>
      </c>
      <c r="BD114" s="47">
        <f t="shared" si="296"/>
        <v>-200</v>
      </c>
      <c r="BE114" s="47">
        <f t="shared" si="296"/>
        <v>-200</v>
      </c>
      <c r="BF114" s="47">
        <f t="shared" si="296"/>
        <v>-200</v>
      </c>
      <c r="BG114" s="47">
        <f t="shared" si="296"/>
        <v>-200</v>
      </c>
      <c r="BH114" s="47">
        <f t="shared" si="296"/>
        <v>-200</v>
      </c>
      <c r="BI114" s="47">
        <f t="shared" si="296"/>
        <v>-200</v>
      </c>
      <c r="BJ114" s="47">
        <f t="shared" si="296"/>
        <v>-200</v>
      </c>
      <c r="BK114" s="47">
        <f t="shared" si="296"/>
        <v>-200</v>
      </c>
      <c r="BL114" s="47">
        <f t="shared" si="296"/>
        <v>-200</v>
      </c>
      <c r="BM114" s="47">
        <f t="shared" si="296"/>
        <v>-200</v>
      </c>
      <c r="BN114" s="47">
        <f t="shared" si="296"/>
        <v>-200</v>
      </c>
      <c r="BO114" s="199">
        <f t="shared" si="296"/>
        <v>-200</v>
      </c>
      <c r="BP114" s="47">
        <f t="shared" si="296"/>
        <v>-200</v>
      </c>
      <c r="BQ114" s="47">
        <f t="shared" si="296"/>
        <v>-200</v>
      </c>
      <c r="BR114" s="47">
        <f t="shared" si="296"/>
        <v>-200</v>
      </c>
      <c r="BS114" s="47">
        <f t="shared" si="296"/>
        <v>-200</v>
      </c>
      <c r="BT114" s="47">
        <f t="shared" si="296"/>
        <v>-200</v>
      </c>
      <c r="BU114" s="47">
        <f t="shared" si="296"/>
        <v>-200</v>
      </c>
      <c r="BV114" s="47">
        <f t="shared" si="296"/>
        <v>-200</v>
      </c>
      <c r="BW114" s="47">
        <f t="shared" si="296"/>
        <v>-200</v>
      </c>
      <c r="BX114" s="47">
        <f t="shared" si="296"/>
        <v>-200</v>
      </c>
      <c r="BY114" s="47">
        <f t="shared" si="296"/>
        <v>-200</v>
      </c>
      <c r="BZ114" s="47">
        <f t="shared" si="296"/>
        <v>-200</v>
      </c>
      <c r="CA114" s="199">
        <f t="shared" si="296"/>
        <v>-200</v>
      </c>
      <c r="CB114" s="47">
        <f t="shared" si="296"/>
        <v>-200</v>
      </c>
      <c r="CC114" s="47">
        <f t="shared" si="296"/>
        <v>-200</v>
      </c>
      <c r="CD114" s="47">
        <f t="shared" si="296"/>
        <v>-200</v>
      </c>
      <c r="CE114" s="47">
        <f t="shared" si="296"/>
        <v>-200</v>
      </c>
      <c r="CF114" s="47">
        <f t="shared" si="296"/>
        <v>-200</v>
      </c>
      <c r="CG114" s="47">
        <f t="shared" ref="CG114:CY114" si="299">-CG113</f>
        <v>-200</v>
      </c>
      <c r="CH114" s="47">
        <f t="shared" si="299"/>
        <v>-200</v>
      </c>
      <c r="CI114" s="47">
        <f t="shared" si="299"/>
        <v>-200</v>
      </c>
      <c r="CJ114" s="47">
        <f t="shared" si="299"/>
        <v>-200</v>
      </c>
      <c r="CK114" s="47">
        <f t="shared" si="299"/>
        <v>-200</v>
      </c>
      <c r="CL114" s="47">
        <f t="shared" si="299"/>
        <v>-200</v>
      </c>
      <c r="CM114" s="199">
        <f t="shared" si="299"/>
        <v>-200</v>
      </c>
      <c r="CN114" s="47">
        <f t="shared" si="299"/>
        <v>-200</v>
      </c>
      <c r="CO114" s="47">
        <f t="shared" si="299"/>
        <v>-200</v>
      </c>
      <c r="CP114" s="47">
        <f t="shared" si="299"/>
        <v>-200</v>
      </c>
      <c r="CQ114" s="47">
        <f t="shared" si="299"/>
        <v>-200</v>
      </c>
      <c r="CR114" s="47">
        <f t="shared" si="299"/>
        <v>-200</v>
      </c>
      <c r="CS114" s="47">
        <f t="shared" si="299"/>
        <v>-200</v>
      </c>
      <c r="CT114" s="47">
        <f t="shared" si="299"/>
        <v>-200</v>
      </c>
      <c r="CU114" s="47">
        <f t="shared" si="299"/>
        <v>-200</v>
      </c>
      <c r="CV114" s="47">
        <f t="shared" si="299"/>
        <v>-200</v>
      </c>
      <c r="CW114" s="47">
        <f t="shared" si="299"/>
        <v>-200</v>
      </c>
      <c r="CX114" s="47">
        <f t="shared" si="299"/>
        <v>-200</v>
      </c>
      <c r="CY114" s="199">
        <f t="shared" si="299"/>
        <v>-200</v>
      </c>
    </row>
    <row r="115" spans="1:103" x14ac:dyDescent="0.3">
      <c r="A115" s="3"/>
      <c r="B115" s="4" t="s">
        <v>10</v>
      </c>
      <c r="C115" s="4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>
        <f t="shared" ref="N115:O115" si="300">N108+N114</f>
        <v>0</v>
      </c>
      <c r="O115" s="48">
        <f t="shared" si="300"/>
        <v>0</v>
      </c>
      <c r="P115" s="48">
        <f t="shared" ref="P115:Q115" si="301">P108+P114</f>
        <v>0</v>
      </c>
      <c r="Q115" s="48">
        <f t="shared" si="301"/>
        <v>0</v>
      </c>
      <c r="R115" s="48">
        <f t="shared" ref="R115" si="302">R108+R114</f>
        <v>0</v>
      </c>
      <c r="S115" s="48">
        <f t="shared" ref="S115:T115" si="303">S108+S114</f>
        <v>0</v>
      </c>
      <c r="T115" s="48">
        <f t="shared" si="303"/>
        <v>0</v>
      </c>
      <c r="U115" s="48">
        <f t="shared" ref="U115:V115" si="304">U108+U114</f>
        <v>0</v>
      </c>
      <c r="V115" s="48">
        <f t="shared" si="304"/>
        <v>-300</v>
      </c>
      <c r="W115" s="48">
        <f t="shared" ref="W115:X115" si="305">W108+W114</f>
        <v>391.25</v>
      </c>
      <c r="X115" s="48">
        <f t="shared" si="305"/>
        <v>58.369999999999948</v>
      </c>
      <c r="Y115" s="48">
        <f t="shared" ref="Y115:Z115" si="306">Y108+Y114</f>
        <v>1709.87</v>
      </c>
      <c r="Z115" s="196">
        <f t="shared" si="306"/>
        <v>-163.04000000000087</v>
      </c>
      <c r="AA115" s="196">
        <f t="shared" ref="AA115" si="307">AA108+AA114</f>
        <v>-163.04000000000087</v>
      </c>
      <c r="AB115" s="48">
        <f t="shared" ref="AB115" si="308">AB108+AB114</f>
        <v>434.22903229562053</v>
      </c>
      <c r="AC115" s="48">
        <f t="shared" ref="AC115:BH115" si="309">AC108+AC114</f>
        <v>1610.5553763941607</v>
      </c>
      <c r="AD115" s="48">
        <f t="shared" si="309"/>
        <v>1218.4465950279809</v>
      </c>
      <c r="AE115" s="196">
        <f t="shared" si="309"/>
        <v>826.33781366180028</v>
      </c>
      <c r="AF115" s="48">
        <f t="shared" si="309"/>
        <v>2105.2979391265208</v>
      </c>
      <c r="AG115" s="48">
        <f t="shared" si="309"/>
        <v>1321.0803763941603</v>
      </c>
      <c r="AH115" s="48">
        <f t="shared" si="309"/>
        <v>2105.2979391265208</v>
      </c>
      <c r="AI115" s="48">
        <f t="shared" si="309"/>
        <v>536.86281366179992</v>
      </c>
      <c r="AJ115" s="48">
        <f t="shared" si="309"/>
        <v>1321.0803763941603</v>
      </c>
      <c r="AK115" s="48">
        <f t="shared" si="309"/>
        <v>1321.0803763941603</v>
      </c>
      <c r="AL115" s="48">
        <f t="shared" si="309"/>
        <v>2889.5155018588803</v>
      </c>
      <c r="AM115" s="48">
        <f t="shared" si="309"/>
        <v>2497.4067204926996</v>
      </c>
      <c r="AN115" s="48">
        <f t="shared" si="309"/>
        <v>4850.05940868978</v>
      </c>
      <c r="AO115" s="48">
        <f t="shared" si="309"/>
        <v>6026.385752788321</v>
      </c>
      <c r="AP115" s="48">
        <f t="shared" si="309"/>
        <v>7594.8208782530419</v>
      </c>
      <c r="AQ115" s="196">
        <f t="shared" si="309"/>
        <v>4457.9506273236002</v>
      </c>
      <c r="AR115" s="48">
        <f t="shared" si="309"/>
        <v>5707.9632527883205</v>
      </c>
      <c r="AS115" s="48">
        <f t="shared" si="309"/>
        <v>5707.9632527883205</v>
      </c>
      <c r="AT115" s="48">
        <f t="shared" si="309"/>
        <v>7276.3983782530413</v>
      </c>
      <c r="AU115" s="48">
        <f t="shared" si="309"/>
        <v>4139.5281273235996</v>
      </c>
      <c r="AV115" s="48">
        <f t="shared" si="309"/>
        <v>5707.9632527883205</v>
      </c>
      <c r="AW115" s="48">
        <f t="shared" si="309"/>
        <v>5707.9632527883205</v>
      </c>
      <c r="AX115" s="48">
        <f t="shared" si="309"/>
        <v>7276.3983782530413</v>
      </c>
      <c r="AY115" s="48">
        <f t="shared" si="309"/>
        <v>4139.5281273235996</v>
      </c>
      <c r="AZ115" s="48">
        <f t="shared" si="309"/>
        <v>5707.9632527883205</v>
      </c>
      <c r="BA115" s="48">
        <f t="shared" si="309"/>
        <v>5707.9632527883205</v>
      </c>
      <c r="BB115" s="48">
        <f t="shared" si="309"/>
        <v>7276.3983782530413</v>
      </c>
      <c r="BC115" s="196">
        <f t="shared" si="309"/>
        <v>4139.5281273235996</v>
      </c>
      <c r="BD115" s="48">
        <f t="shared" si="309"/>
        <v>5357.6985027883202</v>
      </c>
      <c r="BE115" s="48">
        <f t="shared" si="309"/>
        <v>5357.6985027883202</v>
      </c>
      <c r="BF115" s="48">
        <f t="shared" si="309"/>
        <v>6926.133628253041</v>
      </c>
      <c r="BG115" s="48">
        <f t="shared" si="309"/>
        <v>3789.2633773235993</v>
      </c>
      <c r="BH115" s="48">
        <f t="shared" si="309"/>
        <v>5357.6985027883202</v>
      </c>
      <c r="BI115" s="48">
        <f t="shared" ref="BI115:CY115" si="310">BI108+BI114</f>
        <v>5357.6985027883202</v>
      </c>
      <c r="BJ115" s="48">
        <f t="shared" si="310"/>
        <v>7710.3511909853987</v>
      </c>
      <c r="BK115" s="48">
        <f t="shared" si="310"/>
        <v>5749.8072841544999</v>
      </c>
      <c r="BL115" s="48">
        <f t="shared" si="310"/>
        <v>8886.6775350839398</v>
      </c>
      <c r="BM115" s="48">
        <f t="shared" si="310"/>
        <v>10063.003879182479</v>
      </c>
      <c r="BN115" s="48">
        <f t="shared" si="310"/>
        <v>12415.656567379559</v>
      </c>
      <c r="BO115" s="196">
        <f t="shared" si="310"/>
        <v>7710.3511909853987</v>
      </c>
      <c r="BP115" s="48">
        <f t="shared" si="310"/>
        <v>9677.71265418248</v>
      </c>
      <c r="BQ115" s="48">
        <f t="shared" si="310"/>
        <v>9677.71265418248</v>
      </c>
      <c r="BR115" s="48">
        <f t="shared" si="310"/>
        <v>12030.365342379559</v>
      </c>
      <c r="BS115" s="48">
        <f t="shared" si="310"/>
        <v>7325.0599659853988</v>
      </c>
      <c r="BT115" s="48">
        <f t="shared" si="310"/>
        <v>9677.71265418248</v>
      </c>
      <c r="BU115" s="48">
        <f t="shared" si="310"/>
        <v>9677.71265418248</v>
      </c>
      <c r="BV115" s="48">
        <f t="shared" si="310"/>
        <v>12030.365342379559</v>
      </c>
      <c r="BW115" s="48">
        <f t="shared" si="310"/>
        <v>7325.0599659853988</v>
      </c>
      <c r="BX115" s="48">
        <f t="shared" si="310"/>
        <v>9677.71265418248</v>
      </c>
      <c r="BY115" s="48">
        <f t="shared" si="310"/>
        <v>9677.71265418248</v>
      </c>
      <c r="BZ115" s="48">
        <f t="shared" si="310"/>
        <v>12030.365342379559</v>
      </c>
      <c r="CA115" s="196">
        <f t="shared" si="310"/>
        <v>7325.0599659853988</v>
      </c>
      <c r="CB115" s="48">
        <f t="shared" si="310"/>
        <v>9253.8923066824791</v>
      </c>
      <c r="CC115" s="48">
        <f t="shared" si="310"/>
        <v>9253.8923066824791</v>
      </c>
      <c r="CD115" s="48">
        <f t="shared" si="310"/>
        <v>11606.544994879558</v>
      </c>
      <c r="CE115" s="48">
        <f t="shared" si="310"/>
        <v>6901.2396184853978</v>
      </c>
      <c r="CF115" s="48">
        <f t="shared" si="310"/>
        <v>9253.8923066824791</v>
      </c>
      <c r="CG115" s="48">
        <f t="shared" si="310"/>
        <v>9253.8923066824791</v>
      </c>
      <c r="CH115" s="48">
        <f t="shared" si="310"/>
        <v>12390.762557611917</v>
      </c>
      <c r="CI115" s="48">
        <f t="shared" si="310"/>
        <v>8861.7835253162957</v>
      </c>
      <c r="CJ115" s="48">
        <f t="shared" si="310"/>
        <v>12782.871338978097</v>
      </c>
      <c r="CK115" s="48">
        <f t="shared" si="310"/>
        <v>13959.19768307664</v>
      </c>
      <c r="CL115" s="48">
        <f t="shared" si="310"/>
        <v>17096.067934006081</v>
      </c>
      <c r="CM115" s="196">
        <f t="shared" si="310"/>
        <v>10822.327432147198</v>
      </c>
      <c r="CN115" s="48">
        <f t="shared" si="310"/>
        <v>13492.995300826642</v>
      </c>
      <c r="CO115" s="48">
        <f t="shared" si="310"/>
        <v>13492.995300826642</v>
      </c>
      <c r="CP115" s="48">
        <f t="shared" si="310"/>
        <v>16629.865551756084</v>
      </c>
      <c r="CQ115" s="48">
        <f t="shared" si="310"/>
        <v>10356.1250498972</v>
      </c>
      <c r="CR115" s="48">
        <f t="shared" si="310"/>
        <v>13492.995300826642</v>
      </c>
      <c r="CS115" s="48">
        <f t="shared" si="310"/>
        <v>13492.995300826642</v>
      </c>
      <c r="CT115" s="48">
        <f t="shared" si="310"/>
        <v>16629.865551756084</v>
      </c>
      <c r="CU115" s="48">
        <f t="shared" si="310"/>
        <v>10356.1250498972</v>
      </c>
      <c r="CV115" s="48">
        <f t="shared" si="310"/>
        <v>13492.995300826642</v>
      </c>
      <c r="CW115" s="48">
        <f t="shared" si="310"/>
        <v>13492.995300826642</v>
      </c>
      <c r="CX115" s="48">
        <f t="shared" si="310"/>
        <v>16629.865551756084</v>
      </c>
      <c r="CY115" s="196">
        <f t="shared" si="310"/>
        <v>10356.1250498972</v>
      </c>
    </row>
    <row r="116" spans="1:103" x14ac:dyDescent="0.3">
      <c r="B116" s="1"/>
      <c r="C116" s="1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197"/>
      <c r="AA116" s="197"/>
      <c r="AB116" s="50"/>
      <c r="AC116" s="50"/>
      <c r="AD116" s="50"/>
      <c r="AE116" s="197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197"/>
      <c r="AR116" s="50"/>
      <c r="AS116" s="50"/>
      <c r="AT116" s="50"/>
      <c r="AU116" s="50"/>
      <c r="AV116" s="50"/>
      <c r="AW116" s="50"/>
      <c r="AX116" s="50"/>
      <c r="AY116" s="50"/>
      <c r="AZ116" s="50"/>
      <c r="BA116" s="50"/>
      <c r="BB116" s="50"/>
      <c r="BC116" s="197"/>
      <c r="BD116" s="50"/>
      <c r="BE116" s="50"/>
      <c r="BF116" s="50"/>
      <c r="BG116" s="50"/>
      <c r="BH116" s="50"/>
      <c r="BI116" s="50"/>
      <c r="BJ116" s="50"/>
      <c r="BK116" s="50"/>
      <c r="BL116" s="50"/>
      <c r="BM116" s="50"/>
      <c r="BN116" s="50"/>
      <c r="BO116" s="197"/>
      <c r="BP116" s="50"/>
      <c r="BQ116" s="50"/>
      <c r="BR116" s="50"/>
      <c r="BS116" s="50"/>
      <c r="BT116" s="50"/>
      <c r="BU116" s="50"/>
      <c r="BV116" s="50"/>
      <c r="BW116" s="50"/>
      <c r="BX116" s="50"/>
      <c r="BY116" s="50"/>
      <c r="BZ116" s="50"/>
      <c r="CA116" s="197"/>
      <c r="CB116" s="50"/>
      <c r="CC116" s="50"/>
      <c r="CD116" s="50"/>
      <c r="CE116" s="50"/>
      <c r="CF116" s="50"/>
      <c r="CG116" s="50"/>
      <c r="CH116" s="50"/>
      <c r="CI116" s="50"/>
      <c r="CJ116" s="50"/>
      <c r="CK116" s="50"/>
      <c r="CL116" s="50"/>
      <c r="CM116" s="197"/>
      <c r="CN116" s="50"/>
      <c r="CO116" s="50"/>
      <c r="CP116" s="50"/>
      <c r="CQ116" s="50"/>
      <c r="CR116" s="50"/>
      <c r="CS116" s="50"/>
      <c r="CT116" s="50"/>
      <c r="CU116" s="50"/>
      <c r="CV116" s="50"/>
      <c r="CW116" s="50"/>
      <c r="CX116" s="50"/>
      <c r="CY116" s="197"/>
    </row>
    <row r="117" spans="1:103" x14ac:dyDescent="0.3">
      <c r="A117" s="24"/>
      <c r="B117" s="59"/>
      <c r="C117" s="59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200"/>
      <c r="AA117" s="200"/>
      <c r="AB117" s="60"/>
      <c r="AC117" s="60"/>
      <c r="AD117" s="60"/>
      <c r="AE117" s="20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20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200"/>
      <c r="BD117" s="60"/>
      <c r="BE117" s="60"/>
      <c r="BF117" s="60"/>
      <c r="BG117" s="60"/>
      <c r="BH117" s="60"/>
      <c r="BI117" s="60"/>
      <c r="BJ117" s="60"/>
      <c r="BK117" s="60"/>
      <c r="BL117" s="60"/>
      <c r="BM117" s="60"/>
      <c r="BN117" s="60"/>
      <c r="BO117" s="200"/>
      <c r="BP117" s="60"/>
      <c r="BQ117" s="60"/>
      <c r="BR117" s="60"/>
      <c r="BS117" s="60"/>
      <c r="BT117" s="60"/>
      <c r="BU117" s="60"/>
      <c r="BV117" s="60"/>
      <c r="BW117" s="60"/>
      <c r="BX117" s="60"/>
      <c r="BY117" s="60"/>
      <c r="BZ117" s="60"/>
      <c r="CA117" s="200"/>
      <c r="CB117" s="60"/>
      <c r="CC117" s="60"/>
      <c r="CD117" s="60"/>
      <c r="CE117" s="60"/>
      <c r="CF117" s="60"/>
      <c r="CG117" s="60"/>
      <c r="CH117" s="60"/>
      <c r="CI117" s="60"/>
      <c r="CJ117" s="60"/>
      <c r="CK117" s="60"/>
      <c r="CL117" s="60"/>
      <c r="CM117" s="200"/>
      <c r="CN117" s="60"/>
      <c r="CO117" s="60"/>
      <c r="CP117" s="60"/>
      <c r="CQ117" s="60"/>
      <c r="CR117" s="60"/>
      <c r="CS117" s="60"/>
      <c r="CT117" s="60"/>
      <c r="CU117" s="60"/>
      <c r="CV117" s="60"/>
      <c r="CW117" s="60"/>
      <c r="CX117" s="60"/>
      <c r="CY117" s="200"/>
    </row>
    <row r="118" spans="1:103" x14ac:dyDescent="0.3">
      <c r="B118" s="1"/>
      <c r="C118" s="1"/>
      <c r="D118" s="2"/>
      <c r="E118" s="2"/>
      <c r="G118" s="2"/>
      <c r="H118" s="2"/>
      <c r="I118" s="2"/>
      <c r="J118" s="2"/>
      <c r="Z118" s="194"/>
      <c r="AA118" s="194"/>
      <c r="AE118" s="194"/>
      <c r="AQ118" s="194"/>
      <c r="BC118" s="194"/>
      <c r="BO118" s="194"/>
      <c r="CA118" s="194"/>
      <c r="CM118" s="194"/>
      <c r="CY118" s="194"/>
    </row>
    <row r="119" spans="1:103" x14ac:dyDescent="0.3">
      <c r="B119" s="1" t="s">
        <v>11</v>
      </c>
      <c r="C119" s="1"/>
      <c r="D119" s="2"/>
      <c r="E119" s="2"/>
      <c r="G119" s="2"/>
      <c r="H119" s="2"/>
      <c r="I119" s="2"/>
      <c r="J119" s="2"/>
      <c r="Z119" s="194"/>
      <c r="AA119" s="194"/>
      <c r="AE119" s="194"/>
      <c r="AQ119" s="194"/>
      <c r="BC119" s="194"/>
      <c r="BO119" s="194"/>
      <c r="CA119" s="194"/>
      <c r="CM119" s="194"/>
      <c r="CY119" s="194"/>
    </row>
    <row r="120" spans="1:103" x14ac:dyDescent="0.3">
      <c r="B120" s="1" t="s">
        <v>12</v>
      </c>
      <c r="C120" s="1"/>
      <c r="D120" s="2"/>
      <c r="E120" s="2"/>
      <c r="G120" s="2"/>
      <c r="H120" s="2"/>
      <c r="I120" s="2"/>
      <c r="J120" s="2"/>
      <c r="Z120" s="194"/>
      <c r="AA120" s="194"/>
      <c r="AE120" s="204"/>
      <c r="AG120" s="9"/>
      <c r="AQ120" s="194"/>
      <c r="BC120" s="194"/>
      <c r="BO120" s="194"/>
      <c r="CA120" s="194"/>
      <c r="CM120" s="194"/>
      <c r="CY120" s="194"/>
    </row>
    <row r="121" spans="1:103" x14ac:dyDescent="0.3">
      <c r="B121" s="1" t="s">
        <v>13</v>
      </c>
      <c r="C121" s="1"/>
      <c r="D121" s="2"/>
      <c r="E121" s="2"/>
      <c r="G121" s="2"/>
      <c r="H121" s="2"/>
      <c r="I121" s="2"/>
      <c r="J121" s="2"/>
      <c r="Z121" s="194"/>
      <c r="AA121" s="194"/>
      <c r="AE121" s="194"/>
      <c r="AQ121" s="194"/>
      <c r="BC121" s="194"/>
      <c r="BO121" s="194"/>
      <c r="CA121" s="194"/>
      <c r="CM121" s="194"/>
      <c r="CY121" s="194"/>
    </row>
    <row r="122" spans="1:103" x14ac:dyDescent="0.3">
      <c r="B122" s="1" t="s">
        <v>460</v>
      </c>
      <c r="C122" s="1"/>
      <c r="D122" s="108"/>
      <c r="E122" s="110"/>
      <c r="H122" s="110"/>
      <c r="I122" s="110"/>
      <c r="J122" s="110"/>
      <c r="K122" s="110"/>
      <c r="L122" s="110"/>
      <c r="M122" s="110"/>
      <c r="N122" s="110">
        <v>0</v>
      </c>
      <c r="O122" s="110">
        <v>0</v>
      </c>
      <c r="P122" s="110">
        <v>0</v>
      </c>
      <c r="Q122" s="110">
        <v>0</v>
      </c>
      <c r="R122" s="110">
        <v>0</v>
      </c>
      <c r="S122" s="110">
        <v>0</v>
      </c>
      <c r="T122" s="110">
        <v>0</v>
      </c>
      <c r="U122" s="110">
        <v>0</v>
      </c>
      <c r="V122" s="110">
        <v>5000</v>
      </c>
      <c r="W122" s="110">
        <v>4875</v>
      </c>
      <c r="X122" s="110">
        <v>4570.45</v>
      </c>
      <c r="Y122" s="110">
        <v>4345.76</v>
      </c>
      <c r="Z122" s="195">
        <v>2101</v>
      </c>
      <c r="AA122" s="195">
        <v>2101</v>
      </c>
      <c r="AB122" s="9">
        <f t="shared" ref="AA122:BF122" si="311">+AA122+AB200</f>
        <v>1100.9651261375693</v>
      </c>
      <c r="AC122" s="110">
        <f t="shared" si="311"/>
        <v>663.2161779924927</v>
      </c>
      <c r="AD122" s="110">
        <f t="shared" si="311"/>
        <v>2297.7642145335521</v>
      </c>
      <c r="AE122" s="195">
        <f t="shared" si="311"/>
        <v>3540.2034697084327</v>
      </c>
      <c r="AF122" s="110">
        <f t="shared" si="311"/>
        <v>2947.6674562745693</v>
      </c>
      <c r="AG122" s="110">
        <f t="shared" si="311"/>
        <v>5260.9507156948885</v>
      </c>
      <c r="AH122" s="110">
        <f t="shared" si="311"/>
        <v>5894.0457717952504</v>
      </c>
      <c r="AI122" s="110">
        <f t="shared" si="311"/>
        <v>8655.3143515093689</v>
      </c>
      <c r="AJ122" s="110">
        <f t="shared" si="311"/>
        <v>8504.1918448773704</v>
      </c>
      <c r="AK122" s="110">
        <f t="shared" si="311"/>
        <v>9585.2722212715307</v>
      </c>
      <c r="AL122" s="110">
        <f t="shared" si="311"/>
        <v>9770.3819570780943</v>
      </c>
      <c r="AM122" s="110">
        <f t="shared" si="311"/>
        <v>12643.890119083873</v>
      </c>
      <c r="AN122" s="110">
        <f t="shared" si="311"/>
        <v>13557.340878695177</v>
      </c>
      <c r="AO122" s="110">
        <f t="shared" si="311"/>
        <v>17495.42230694426</v>
      </c>
      <c r="AP122" s="110">
        <f t="shared" si="311"/>
        <v>22385.837419144984</v>
      </c>
      <c r="AQ122" s="195">
        <f t="shared" si="311"/>
        <v>31532.599578573219</v>
      </c>
      <c r="AR122" s="110">
        <f t="shared" si="311"/>
        <v>34496.043241499545</v>
      </c>
      <c r="AS122" s="110">
        <f t="shared" si="311"/>
        <v>39916.006494287867</v>
      </c>
      <c r="AT122" s="110">
        <f t="shared" si="311"/>
        <v>44439.999106488591</v>
      </c>
      <c r="AU122" s="110">
        <f t="shared" si="311"/>
        <v>53220.338765916822</v>
      </c>
      <c r="AV122" s="110">
        <f t="shared" si="311"/>
        <v>56175.896252652827</v>
      </c>
      <c r="AW122" s="110">
        <f t="shared" si="311"/>
        <v>61595.859505441149</v>
      </c>
      <c r="AX122" s="110">
        <f t="shared" si="311"/>
        <v>66119.852117641873</v>
      </c>
      <c r="AY122" s="110">
        <f t="shared" si="311"/>
        <v>74900.191777070111</v>
      </c>
      <c r="AZ122" s="110">
        <f t="shared" si="311"/>
        <v>77855.749263806109</v>
      </c>
      <c r="BA122" s="110">
        <f t="shared" si="311"/>
        <v>83275.712516594431</v>
      </c>
      <c r="BB122" s="110">
        <f t="shared" si="311"/>
        <v>87799.705128795147</v>
      </c>
      <c r="BC122" s="195">
        <f t="shared" si="311"/>
        <v>96580.044788223386</v>
      </c>
      <c r="BD122" s="110">
        <f t="shared" si="311"/>
        <v>99137.200936387773</v>
      </c>
      <c r="BE122" s="110">
        <f t="shared" si="311"/>
        <v>104149.2994391761</v>
      </c>
      <c r="BF122" s="110">
        <f t="shared" si="311"/>
        <v>108265.42730137683</v>
      </c>
      <c r="BG122" s="110">
        <f t="shared" ref="BG122:CL122" si="312">+BF122+BG200</f>
        <v>116637.90221080506</v>
      </c>
      <c r="BH122" s="110">
        <f t="shared" si="312"/>
        <v>119185.59494754106</v>
      </c>
      <c r="BI122" s="110">
        <f t="shared" si="312"/>
        <v>124197.69345032939</v>
      </c>
      <c r="BJ122" s="110">
        <f t="shared" si="312"/>
        <v>127865.83599223632</v>
      </c>
      <c r="BK122" s="110">
        <f t="shared" si="312"/>
        <v>136350.55048395621</v>
      </c>
      <c r="BL122" s="110">
        <f t="shared" si="312"/>
        <v>139962.81648693551</v>
      </c>
      <c r="BM122" s="110">
        <f t="shared" si="312"/>
        <v>147831.91604157875</v>
      </c>
      <c r="BN122" s="110">
        <f t="shared" si="312"/>
        <v>156205.36395987985</v>
      </c>
      <c r="BO122" s="195">
        <f t="shared" si="312"/>
        <v>170963.33244902221</v>
      </c>
      <c r="BP122" s="110">
        <f t="shared" si="312"/>
        <v>176541.07254784027</v>
      </c>
      <c r="BQ122" s="110">
        <f t="shared" si="312"/>
        <v>185804.06520202276</v>
      </c>
      <c r="BR122" s="110">
        <f t="shared" si="312"/>
        <v>193723.10189532384</v>
      </c>
      <c r="BS122" s="110">
        <f t="shared" si="312"/>
        <v>208026.65915946619</v>
      </c>
      <c r="BT122" s="110">
        <f t="shared" si="312"/>
        <v>213593.04316457018</v>
      </c>
      <c r="BU122" s="110">
        <f t="shared" si="312"/>
        <v>222856.03581875266</v>
      </c>
      <c r="BV122" s="110">
        <f t="shared" si="312"/>
        <v>230775.07251205374</v>
      </c>
      <c r="BW122" s="110">
        <f t="shared" si="312"/>
        <v>245078.62977619609</v>
      </c>
      <c r="BX122" s="110">
        <f t="shared" si="312"/>
        <v>250645.01378130011</v>
      </c>
      <c r="BY122" s="110">
        <f t="shared" si="312"/>
        <v>259908.00643548259</v>
      </c>
      <c r="BZ122" s="110">
        <f t="shared" si="312"/>
        <v>267827.0431287837</v>
      </c>
      <c r="CA122" s="195">
        <f t="shared" si="312"/>
        <v>282130.60039292602</v>
      </c>
      <c r="CB122" s="110">
        <f t="shared" si="312"/>
        <v>287203.84736298688</v>
      </c>
      <c r="CC122" s="110">
        <f t="shared" si="312"/>
        <v>295960.07566966937</v>
      </c>
      <c r="CD122" s="110">
        <f t="shared" si="312"/>
        <v>303372.34801547043</v>
      </c>
      <c r="CE122" s="110">
        <f t="shared" si="312"/>
        <v>317169.14093211276</v>
      </c>
      <c r="CF122" s="110">
        <f t="shared" si="312"/>
        <v>322228.76058971678</v>
      </c>
      <c r="CG122" s="110">
        <f t="shared" si="312"/>
        <v>330984.98889639927</v>
      </c>
      <c r="CH122" s="110">
        <f t="shared" si="312"/>
        <v>337949.27592190658</v>
      </c>
      <c r="CI122" s="110">
        <f t="shared" si="312"/>
        <v>351858.30842084059</v>
      </c>
      <c r="CJ122" s="110">
        <f t="shared" si="312"/>
        <v>357982.50134468789</v>
      </c>
      <c r="CK122" s="110">
        <f t="shared" si="312"/>
        <v>369595.7307032253</v>
      </c>
      <c r="CL122" s="110">
        <f t="shared" si="312"/>
        <v>381265.32310512674</v>
      </c>
      <c r="CM122" s="195">
        <f t="shared" ref="CM122:CY122" si="313">+CL122+CM200</f>
        <v>401447.60960148321</v>
      </c>
      <c r="CN122" s="110">
        <f t="shared" si="313"/>
        <v>409430.94934515347</v>
      </c>
      <c r="CO122" s="110">
        <f t="shared" si="313"/>
        <v>422326.74784598011</v>
      </c>
      <c r="CP122" s="110">
        <f t="shared" si="313"/>
        <v>433430.60506563156</v>
      </c>
      <c r="CQ122" s="110">
        <f t="shared" si="313"/>
        <v>453047.15637973801</v>
      </c>
      <c r="CR122" s="110">
        <f t="shared" si="313"/>
        <v>461014.14334846003</v>
      </c>
      <c r="CS122" s="110">
        <f t="shared" si="313"/>
        <v>473909.94184928667</v>
      </c>
      <c r="CT122" s="110">
        <f t="shared" si="313"/>
        <v>485013.79906893813</v>
      </c>
      <c r="CU122" s="110">
        <f t="shared" si="313"/>
        <v>504630.35038304457</v>
      </c>
      <c r="CV122" s="110">
        <f t="shared" si="313"/>
        <v>512597.33735176659</v>
      </c>
      <c r="CW122" s="110">
        <f t="shared" si="313"/>
        <v>525493.13585259323</v>
      </c>
      <c r="CX122" s="110">
        <f t="shared" si="313"/>
        <v>536596.99307224469</v>
      </c>
      <c r="CY122" s="195">
        <f t="shared" si="313"/>
        <v>556213.54438635113</v>
      </c>
    </row>
    <row r="123" spans="1:103" x14ac:dyDescent="0.3">
      <c r="B123" s="1" t="s">
        <v>461</v>
      </c>
      <c r="C123" s="1"/>
      <c r="D123" s="108"/>
      <c r="E123" s="110"/>
      <c r="H123" s="110"/>
      <c r="I123" s="110"/>
      <c r="J123" s="110"/>
      <c r="K123" s="110"/>
      <c r="L123" s="110"/>
      <c r="M123" s="110"/>
      <c r="N123" s="110">
        <v>0</v>
      </c>
      <c r="O123" s="110">
        <v>0</v>
      </c>
      <c r="P123" s="110">
        <v>0</v>
      </c>
      <c r="Q123" s="110">
        <v>0</v>
      </c>
      <c r="R123" s="110">
        <v>0</v>
      </c>
      <c r="S123" s="110">
        <v>0</v>
      </c>
      <c r="T123" s="110">
        <v>0</v>
      </c>
      <c r="U123" s="110">
        <v>0</v>
      </c>
      <c r="V123" s="110">
        <v>0</v>
      </c>
      <c r="W123" s="110">
        <v>0</v>
      </c>
      <c r="X123" s="110">
        <v>0</v>
      </c>
      <c r="Y123" s="110">
        <v>0</v>
      </c>
      <c r="Z123" s="195">
        <v>800</v>
      </c>
      <c r="AA123" s="195">
        <v>800</v>
      </c>
      <c r="AB123" s="159">
        <f t="shared" ref="AA123:AB123" si="314">+AA123</f>
        <v>800</v>
      </c>
      <c r="AC123" s="110">
        <f t="shared" ref="AB123:AC123" si="315">+AB123</f>
        <v>800</v>
      </c>
      <c r="AD123" s="110">
        <f t="shared" ref="AD123" si="316">+AC123</f>
        <v>800</v>
      </c>
      <c r="AE123" s="195">
        <f t="shared" ref="AE123" si="317">+AD123</f>
        <v>800</v>
      </c>
      <c r="AF123" s="110">
        <f t="shared" ref="AF123" si="318">+AE123</f>
        <v>800</v>
      </c>
      <c r="AG123" s="110">
        <f t="shared" ref="AG123" si="319">+AF123</f>
        <v>800</v>
      </c>
      <c r="AH123" s="110">
        <f t="shared" ref="AH123" si="320">+AG123</f>
        <v>800</v>
      </c>
      <c r="AI123" s="110">
        <f t="shared" ref="AI123" si="321">+AH123</f>
        <v>800</v>
      </c>
      <c r="AJ123" s="110">
        <f t="shared" ref="AJ123" si="322">+AI123</f>
        <v>800</v>
      </c>
      <c r="AK123" s="110">
        <f t="shared" ref="AK123" si="323">+AJ123</f>
        <v>800</v>
      </c>
      <c r="AL123" s="110">
        <f t="shared" ref="AL123" si="324">+AK123</f>
        <v>800</v>
      </c>
      <c r="AM123" s="110">
        <f t="shared" ref="AM123" si="325">+AL123</f>
        <v>800</v>
      </c>
      <c r="AN123" s="110">
        <f t="shared" ref="AN123" si="326">+AM123</f>
        <v>800</v>
      </c>
      <c r="AO123" s="110">
        <f t="shared" ref="AO123" si="327">+AN123</f>
        <v>800</v>
      </c>
      <c r="AP123" s="110">
        <f t="shared" ref="AP123" si="328">+AO123</f>
        <v>800</v>
      </c>
      <c r="AQ123" s="195">
        <f t="shared" ref="AQ123" si="329">+AP123</f>
        <v>800</v>
      </c>
      <c r="AR123" s="110">
        <f t="shared" ref="AR123" si="330">+AQ123</f>
        <v>800</v>
      </c>
      <c r="AS123" s="110">
        <f t="shared" ref="AS123" si="331">+AR123</f>
        <v>800</v>
      </c>
      <c r="AT123" s="110">
        <f t="shared" ref="AT123" si="332">+AS123</f>
        <v>800</v>
      </c>
      <c r="AU123" s="110">
        <f t="shared" ref="AU123" si="333">+AT123</f>
        <v>800</v>
      </c>
      <c r="AV123" s="110">
        <f t="shared" ref="AV123" si="334">+AU123</f>
        <v>800</v>
      </c>
      <c r="AW123" s="110">
        <f t="shared" ref="AW123" si="335">+AV123</f>
        <v>800</v>
      </c>
      <c r="AX123" s="110">
        <f t="shared" ref="AX123" si="336">+AW123</f>
        <v>800</v>
      </c>
      <c r="AY123" s="110">
        <f t="shared" ref="AY123" si="337">+AX123</f>
        <v>800</v>
      </c>
      <c r="AZ123" s="110">
        <f t="shared" ref="AZ123" si="338">+AY123</f>
        <v>800</v>
      </c>
      <c r="BA123" s="110">
        <f t="shared" ref="BA123" si="339">+AZ123</f>
        <v>800</v>
      </c>
      <c r="BB123" s="110">
        <f t="shared" ref="BB123" si="340">+BA123</f>
        <v>800</v>
      </c>
      <c r="BC123" s="195">
        <f t="shared" ref="BC123" si="341">+BB123</f>
        <v>800</v>
      </c>
      <c r="BD123" s="110">
        <f t="shared" ref="BD123" si="342">+BC123</f>
        <v>800</v>
      </c>
      <c r="BE123" s="110">
        <f t="shared" ref="BE123" si="343">+BD123</f>
        <v>800</v>
      </c>
      <c r="BF123" s="110">
        <f t="shared" ref="BF123" si="344">+BE123</f>
        <v>800</v>
      </c>
      <c r="BG123" s="110">
        <f t="shared" ref="BG123" si="345">+BF123</f>
        <v>800</v>
      </c>
      <c r="BH123" s="110">
        <f t="shared" ref="BH123" si="346">+BG123</f>
        <v>800</v>
      </c>
      <c r="BI123" s="110">
        <f t="shared" ref="BI123" si="347">+BH123</f>
        <v>800</v>
      </c>
      <c r="BJ123" s="110">
        <f t="shared" ref="BJ123" si="348">+BI123</f>
        <v>800</v>
      </c>
      <c r="BK123" s="110">
        <f t="shared" ref="BK123" si="349">+BJ123</f>
        <v>800</v>
      </c>
      <c r="BL123" s="110">
        <f t="shared" ref="BL123" si="350">+BK123</f>
        <v>800</v>
      </c>
      <c r="BM123" s="110">
        <f t="shared" ref="BM123" si="351">+BL123</f>
        <v>800</v>
      </c>
      <c r="BN123" s="110">
        <f t="shared" ref="BN123" si="352">+BM123</f>
        <v>800</v>
      </c>
      <c r="BO123" s="195">
        <f t="shared" ref="BO123" si="353">+BN123</f>
        <v>800</v>
      </c>
      <c r="BP123" s="110">
        <f t="shared" ref="BP123" si="354">+BO123</f>
        <v>800</v>
      </c>
      <c r="BQ123" s="110">
        <f t="shared" ref="BQ123" si="355">+BP123</f>
        <v>800</v>
      </c>
      <c r="BR123" s="110">
        <f t="shared" ref="BR123" si="356">+BQ123</f>
        <v>800</v>
      </c>
      <c r="BS123" s="110">
        <f t="shared" ref="BS123" si="357">+BR123</f>
        <v>800</v>
      </c>
      <c r="BT123" s="110">
        <f t="shared" ref="BT123" si="358">+BS123</f>
        <v>800</v>
      </c>
      <c r="BU123" s="110">
        <f t="shared" ref="BU123" si="359">+BT123</f>
        <v>800</v>
      </c>
      <c r="BV123" s="110">
        <f t="shared" ref="BV123" si="360">+BU123</f>
        <v>800</v>
      </c>
      <c r="BW123" s="110">
        <f t="shared" ref="BW123" si="361">+BV123</f>
        <v>800</v>
      </c>
      <c r="BX123" s="110">
        <f t="shared" ref="BX123" si="362">+BW123</f>
        <v>800</v>
      </c>
      <c r="BY123" s="110">
        <f t="shared" ref="BY123" si="363">+BX123</f>
        <v>800</v>
      </c>
      <c r="BZ123" s="110">
        <f t="shared" ref="BZ123" si="364">+BY123</f>
        <v>800</v>
      </c>
      <c r="CA123" s="195">
        <f t="shared" ref="CA123" si="365">+BZ123</f>
        <v>800</v>
      </c>
      <c r="CB123" s="110">
        <f t="shared" ref="CB123" si="366">+CA123</f>
        <v>800</v>
      </c>
      <c r="CC123" s="110">
        <f t="shared" ref="CC123" si="367">+CB123</f>
        <v>800</v>
      </c>
      <c r="CD123" s="110">
        <f t="shared" ref="CD123" si="368">+CC123</f>
        <v>800</v>
      </c>
      <c r="CE123" s="110">
        <f t="shared" ref="CE123" si="369">+CD123</f>
        <v>800</v>
      </c>
      <c r="CF123" s="110">
        <f t="shared" ref="CF123" si="370">+CE123</f>
        <v>800</v>
      </c>
      <c r="CG123" s="110">
        <f t="shared" ref="CG123" si="371">+CF123</f>
        <v>800</v>
      </c>
      <c r="CH123" s="110">
        <f t="shared" ref="CH123" si="372">+CG123</f>
        <v>800</v>
      </c>
      <c r="CI123" s="110">
        <f t="shared" ref="CI123" si="373">+CH123</f>
        <v>800</v>
      </c>
      <c r="CJ123" s="110">
        <f t="shared" ref="CJ123" si="374">+CI123</f>
        <v>800</v>
      </c>
      <c r="CK123" s="110">
        <f t="shared" ref="CK123" si="375">+CJ123</f>
        <v>800</v>
      </c>
      <c r="CL123" s="110">
        <f t="shared" ref="CL123" si="376">+CK123</f>
        <v>800</v>
      </c>
      <c r="CM123" s="195">
        <f t="shared" ref="CM123" si="377">+CL123</f>
        <v>800</v>
      </c>
      <c r="CN123" s="110">
        <f t="shared" ref="CN123" si="378">+CM123</f>
        <v>800</v>
      </c>
      <c r="CO123" s="110">
        <f t="shared" ref="CO123" si="379">+CN123</f>
        <v>800</v>
      </c>
      <c r="CP123" s="110">
        <f t="shared" ref="CP123" si="380">+CO123</f>
        <v>800</v>
      </c>
      <c r="CQ123" s="110">
        <f t="shared" ref="CQ123" si="381">+CP123</f>
        <v>800</v>
      </c>
      <c r="CR123" s="110">
        <f t="shared" ref="CR123" si="382">+CQ123</f>
        <v>800</v>
      </c>
      <c r="CS123" s="110">
        <f t="shared" ref="CS123" si="383">+CR123</f>
        <v>800</v>
      </c>
      <c r="CT123" s="110">
        <f t="shared" ref="CT123" si="384">+CS123</f>
        <v>800</v>
      </c>
      <c r="CU123" s="110">
        <f t="shared" ref="CU123" si="385">+CT123</f>
        <v>800</v>
      </c>
      <c r="CV123" s="110">
        <f t="shared" ref="CV123" si="386">+CU123</f>
        <v>800</v>
      </c>
      <c r="CW123" s="110">
        <f t="shared" ref="CW123" si="387">+CV123</f>
        <v>800</v>
      </c>
      <c r="CX123" s="110">
        <f t="shared" ref="CX123" si="388">+CW123</f>
        <v>800</v>
      </c>
      <c r="CY123" s="195">
        <f t="shared" ref="CY123" si="389">+CX123</f>
        <v>800</v>
      </c>
    </row>
    <row r="124" spans="1:103" hidden="1" x14ac:dyDescent="0.3">
      <c r="B124" s="1" t="s">
        <v>391</v>
      </c>
      <c r="C124" s="1"/>
      <c r="D124" s="108"/>
      <c r="E124" s="110"/>
      <c r="H124" s="110"/>
      <c r="I124" s="110"/>
      <c r="J124" s="110"/>
      <c r="K124" s="110"/>
      <c r="L124" s="110"/>
      <c r="M124" s="110"/>
      <c r="N124" s="110">
        <v>0</v>
      </c>
      <c r="O124" s="110">
        <v>0</v>
      </c>
      <c r="P124" s="110">
        <v>0</v>
      </c>
      <c r="Q124" s="110">
        <v>0</v>
      </c>
      <c r="R124" s="110">
        <v>0</v>
      </c>
      <c r="S124" s="110">
        <v>0</v>
      </c>
      <c r="T124" s="110"/>
      <c r="U124" s="110"/>
      <c r="V124" s="110"/>
      <c r="W124" s="110"/>
      <c r="X124" s="110"/>
      <c r="Y124" s="110"/>
      <c r="Z124" s="195"/>
      <c r="AA124" s="195"/>
      <c r="AB124" s="9"/>
      <c r="AC124" s="110"/>
      <c r="AD124" s="110"/>
      <c r="AE124" s="195"/>
      <c r="AF124" s="110"/>
      <c r="AG124" s="110"/>
      <c r="AH124" s="110"/>
      <c r="AI124" s="110"/>
      <c r="AJ124" s="110"/>
      <c r="AK124" s="110"/>
      <c r="AL124" s="110"/>
      <c r="AM124" s="110"/>
      <c r="AN124" s="110"/>
      <c r="AO124" s="110"/>
      <c r="AP124" s="110"/>
      <c r="AQ124" s="195"/>
      <c r="AR124" s="110"/>
      <c r="AS124" s="110"/>
      <c r="AT124" s="110"/>
      <c r="AU124" s="110"/>
      <c r="AV124" s="110"/>
      <c r="AW124" s="110"/>
      <c r="AX124" s="110"/>
      <c r="AY124" s="110"/>
      <c r="AZ124" s="110"/>
      <c r="BA124" s="110"/>
      <c r="BB124" s="110"/>
      <c r="BC124" s="195"/>
      <c r="BD124" s="110"/>
      <c r="BE124" s="110"/>
      <c r="BF124" s="110"/>
      <c r="BG124" s="110"/>
      <c r="BH124" s="110"/>
      <c r="BI124" s="110"/>
      <c r="BJ124" s="110"/>
      <c r="BK124" s="110"/>
      <c r="BL124" s="110"/>
      <c r="BM124" s="110"/>
      <c r="BN124" s="110"/>
      <c r="BO124" s="195"/>
      <c r="BP124" s="110"/>
      <c r="BQ124" s="110"/>
      <c r="BR124" s="110"/>
      <c r="BS124" s="110"/>
      <c r="BT124" s="110"/>
      <c r="BU124" s="110"/>
      <c r="BV124" s="110"/>
      <c r="BW124" s="110"/>
      <c r="BX124" s="110"/>
      <c r="BY124" s="110"/>
      <c r="BZ124" s="110"/>
      <c r="CA124" s="195"/>
      <c r="CB124" s="110"/>
      <c r="CC124" s="110"/>
      <c r="CD124" s="110"/>
      <c r="CE124" s="110"/>
      <c r="CF124" s="110"/>
      <c r="CG124" s="110"/>
      <c r="CH124" s="110"/>
      <c r="CI124" s="110"/>
      <c r="CJ124" s="110"/>
      <c r="CK124" s="110"/>
      <c r="CL124" s="110"/>
      <c r="CM124" s="195"/>
      <c r="CN124" s="110"/>
      <c r="CO124" s="110"/>
      <c r="CP124" s="110"/>
      <c r="CQ124" s="110"/>
      <c r="CR124" s="110"/>
      <c r="CS124" s="110"/>
      <c r="CT124" s="110"/>
      <c r="CU124" s="110"/>
      <c r="CV124" s="110"/>
      <c r="CW124" s="110"/>
      <c r="CX124" s="110"/>
      <c r="CY124" s="195"/>
    </row>
    <row r="125" spans="1:103" hidden="1" x14ac:dyDescent="0.3">
      <c r="B125" s="1" t="s">
        <v>392</v>
      </c>
      <c r="C125" s="1"/>
      <c r="D125" s="108"/>
      <c r="E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95"/>
      <c r="AA125" s="195"/>
      <c r="AB125" s="9"/>
      <c r="AC125" s="9"/>
      <c r="AD125" s="9"/>
      <c r="AE125" s="204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204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204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204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204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204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204"/>
    </row>
    <row r="126" spans="1:103" hidden="1" x14ac:dyDescent="0.3">
      <c r="B126" s="1" t="s">
        <v>393</v>
      </c>
      <c r="C126" s="1"/>
      <c r="D126" s="108"/>
      <c r="E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95"/>
      <c r="AA126" s="195"/>
      <c r="AB126" s="9"/>
      <c r="AC126" s="9"/>
      <c r="AD126" s="9"/>
      <c r="AE126" s="204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204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204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204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204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204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204"/>
    </row>
    <row r="127" spans="1:103" hidden="1" x14ac:dyDescent="0.3">
      <c r="B127" s="1" t="s">
        <v>394</v>
      </c>
      <c r="C127" s="1"/>
      <c r="D127" s="108"/>
      <c r="E127" s="110"/>
      <c r="H127" s="110"/>
      <c r="I127" s="110"/>
      <c r="J127" s="110"/>
      <c r="K127" s="110"/>
      <c r="L127" s="110"/>
      <c r="M127" s="110"/>
      <c r="N127" s="110">
        <v>0</v>
      </c>
      <c r="O127" s="110">
        <v>0</v>
      </c>
      <c r="P127" s="110">
        <v>0</v>
      </c>
      <c r="Q127" s="110">
        <v>0</v>
      </c>
      <c r="R127" s="110">
        <v>0</v>
      </c>
      <c r="S127" s="110">
        <v>0</v>
      </c>
      <c r="T127" s="110"/>
      <c r="U127" s="110"/>
      <c r="V127" s="110"/>
      <c r="W127" s="110"/>
      <c r="X127" s="110"/>
      <c r="Y127" s="110"/>
      <c r="Z127" s="195"/>
      <c r="AA127" s="195"/>
      <c r="AB127" s="9"/>
      <c r="AC127" s="110"/>
      <c r="AD127" s="110"/>
      <c r="AE127" s="195"/>
      <c r="AF127" s="110"/>
      <c r="AG127" s="110"/>
      <c r="AH127" s="110"/>
      <c r="AI127" s="110"/>
      <c r="AJ127" s="110"/>
      <c r="AK127" s="110"/>
      <c r="AL127" s="110"/>
      <c r="AM127" s="110"/>
      <c r="AN127" s="110"/>
      <c r="AO127" s="110"/>
      <c r="AP127" s="110"/>
      <c r="AQ127" s="195"/>
      <c r="AR127" s="110"/>
      <c r="AS127" s="110"/>
      <c r="AT127" s="110"/>
      <c r="AU127" s="110"/>
      <c r="AV127" s="110"/>
      <c r="AW127" s="110"/>
      <c r="AX127" s="110"/>
      <c r="AY127" s="110"/>
      <c r="AZ127" s="110"/>
      <c r="BA127" s="110"/>
      <c r="BB127" s="110"/>
      <c r="BC127" s="195"/>
      <c r="BD127" s="110"/>
      <c r="BE127" s="110"/>
      <c r="BF127" s="110"/>
      <c r="BG127" s="110"/>
      <c r="BH127" s="110"/>
      <c r="BI127" s="110"/>
      <c r="BJ127" s="110"/>
      <c r="BK127" s="110"/>
      <c r="BL127" s="110"/>
      <c r="BM127" s="110"/>
      <c r="BN127" s="110"/>
      <c r="BO127" s="195"/>
      <c r="BP127" s="110"/>
      <c r="BQ127" s="110"/>
      <c r="BR127" s="110"/>
      <c r="BS127" s="110"/>
      <c r="BT127" s="110"/>
      <c r="BU127" s="110"/>
      <c r="BV127" s="110"/>
      <c r="BW127" s="110"/>
      <c r="BX127" s="110"/>
      <c r="BY127" s="110"/>
      <c r="BZ127" s="110"/>
      <c r="CA127" s="195"/>
      <c r="CB127" s="110"/>
      <c r="CC127" s="110"/>
      <c r="CD127" s="110"/>
      <c r="CE127" s="110"/>
      <c r="CF127" s="110"/>
      <c r="CG127" s="110"/>
      <c r="CH127" s="110"/>
      <c r="CI127" s="110"/>
      <c r="CJ127" s="110"/>
      <c r="CK127" s="110"/>
      <c r="CL127" s="110"/>
      <c r="CM127" s="195"/>
      <c r="CN127" s="110"/>
      <c r="CO127" s="110"/>
      <c r="CP127" s="110"/>
      <c r="CQ127" s="110"/>
      <c r="CR127" s="110"/>
      <c r="CS127" s="110"/>
      <c r="CT127" s="110"/>
      <c r="CU127" s="110"/>
      <c r="CV127" s="110"/>
      <c r="CW127" s="110"/>
      <c r="CX127" s="110"/>
      <c r="CY127" s="195"/>
    </row>
    <row r="128" spans="1:103" ht="21.6" hidden="1" x14ac:dyDescent="0.3">
      <c r="B128" s="1" t="s">
        <v>395</v>
      </c>
      <c r="C128" s="1"/>
      <c r="D128" s="108"/>
      <c r="E128" s="110"/>
      <c r="H128" s="110"/>
      <c r="I128" s="110"/>
      <c r="J128" s="110"/>
      <c r="K128" s="110"/>
      <c r="L128" s="110"/>
      <c r="M128" s="110"/>
      <c r="N128" s="110">
        <v>0</v>
      </c>
      <c r="O128" s="110">
        <v>0</v>
      </c>
      <c r="P128" s="110">
        <v>0</v>
      </c>
      <c r="Q128" s="110">
        <v>0</v>
      </c>
      <c r="R128" s="110">
        <v>0</v>
      </c>
      <c r="S128" s="110">
        <v>0</v>
      </c>
      <c r="T128" s="110"/>
      <c r="U128" s="110"/>
      <c r="V128" s="110"/>
      <c r="W128" s="110"/>
      <c r="X128" s="110"/>
      <c r="Y128" s="110"/>
      <c r="Z128" s="195"/>
      <c r="AA128" s="195"/>
      <c r="AB128" s="159"/>
      <c r="AC128" s="110"/>
      <c r="AD128" s="110"/>
      <c r="AE128" s="195"/>
      <c r="AF128" s="110"/>
      <c r="AG128" s="110"/>
      <c r="AH128" s="110"/>
      <c r="AI128" s="110"/>
      <c r="AJ128" s="110"/>
      <c r="AK128" s="110"/>
      <c r="AL128" s="110"/>
      <c r="AM128" s="110"/>
      <c r="AN128" s="110"/>
      <c r="AO128" s="110"/>
      <c r="AP128" s="110"/>
      <c r="AQ128" s="195"/>
      <c r="AR128" s="110"/>
      <c r="AS128" s="110"/>
      <c r="AT128" s="110"/>
      <c r="AU128" s="110"/>
      <c r="AV128" s="110"/>
      <c r="AW128" s="110"/>
      <c r="AX128" s="110"/>
      <c r="AY128" s="110"/>
      <c r="AZ128" s="110"/>
      <c r="BA128" s="110"/>
      <c r="BB128" s="110"/>
      <c r="BC128" s="195"/>
      <c r="BD128" s="110"/>
      <c r="BE128" s="110"/>
      <c r="BF128" s="110"/>
      <c r="BG128" s="110"/>
      <c r="BH128" s="110"/>
      <c r="BI128" s="110"/>
      <c r="BJ128" s="110"/>
      <c r="BK128" s="110"/>
      <c r="BL128" s="110"/>
      <c r="BM128" s="110"/>
      <c r="BN128" s="110"/>
      <c r="BO128" s="195"/>
      <c r="BP128" s="110"/>
      <c r="BQ128" s="110"/>
      <c r="BR128" s="110"/>
      <c r="BS128" s="110"/>
      <c r="BT128" s="110"/>
      <c r="BU128" s="110"/>
      <c r="BV128" s="110"/>
      <c r="BW128" s="110"/>
      <c r="BX128" s="110"/>
      <c r="BY128" s="110"/>
      <c r="BZ128" s="110"/>
      <c r="CA128" s="195"/>
      <c r="CB128" s="110"/>
      <c r="CC128" s="110"/>
      <c r="CD128" s="110"/>
      <c r="CE128" s="110"/>
      <c r="CF128" s="110"/>
      <c r="CG128" s="110"/>
      <c r="CH128" s="110"/>
      <c r="CI128" s="110"/>
      <c r="CJ128" s="110"/>
      <c r="CK128" s="110"/>
      <c r="CL128" s="110"/>
      <c r="CM128" s="195"/>
      <c r="CN128" s="110"/>
      <c r="CO128" s="110"/>
      <c r="CP128" s="110"/>
      <c r="CQ128" s="110"/>
      <c r="CR128" s="110"/>
      <c r="CS128" s="110"/>
      <c r="CT128" s="110"/>
      <c r="CU128" s="110"/>
      <c r="CV128" s="110"/>
      <c r="CW128" s="110"/>
      <c r="CX128" s="110"/>
      <c r="CY128" s="195"/>
    </row>
    <row r="129" spans="1:103" x14ac:dyDescent="0.3">
      <c r="A129" s="3"/>
      <c r="B129" s="4" t="s">
        <v>14</v>
      </c>
      <c r="C129" s="4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>
        <f t="shared" ref="N129:AS129" si="390">SUM(N122:N128)</f>
        <v>0</v>
      </c>
      <c r="O129" s="48">
        <f t="shared" si="390"/>
        <v>0</v>
      </c>
      <c r="P129" s="48">
        <f t="shared" si="390"/>
        <v>0</v>
      </c>
      <c r="Q129" s="48">
        <f t="shared" si="390"/>
        <v>0</v>
      </c>
      <c r="R129" s="48">
        <f t="shared" si="390"/>
        <v>0</v>
      </c>
      <c r="S129" s="48">
        <f t="shared" si="390"/>
        <v>0</v>
      </c>
      <c r="T129" s="48">
        <f t="shared" si="390"/>
        <v>0</v>
      </c>
      <c r="U129" s="48">
        <f t="shared" si="390"/>
        <v>0</v>
      </c>
      <c r="V129" s="48">
        <f t="shared" si="390"/>
        <v>5000</v>
      </c>
      <c r="W129" s="48">
        <f t="shared" si="390"/>
        <v>4875</v>
      </c>
      <c r="X129" s="48">
        <f t="shared" si="390"/>
        <v>4570.45</v>
      </c>
      <c r="Y129" s="48">
        <f t="shared" si="390"/>
        <v>4345.76</v>
      </c>
      <c r="Z129" s="196">
        <f t="shared" si="390"/>
        <v>2901</v>
      </c>
      <c r="AA129" s="196">
        <f t="shared" ref="AA129" si="391">SUM(AA122:AA128)</f>
        <v>2901</v>
      </c>
      <c r="AB129" s="48">
        <f t="shared" ref="AB129" si="392">SUM(AB122:AB128)</f>
        <v>1900.9651261375693</v>
      </c>
      <c r="AC129" s="48">
        <f t="shared" si="390"/>
        <v>1463.2161779924927</v>
      </c>
      <c r="AD129" s="48">
        <f t="shared" si="390"/>
        <v>3097.7642145335521</v>
      </c>
      <c r="AE129" s="196">
        <f t="shared" si="390"/>
        <v>4340.2034697084327</v>
      </c>
      <c r="AF129" s="48">
        <f t="shared" si="390"/>
        <v>3747.6674562745693</v>
      </c>
      <c r="AG129" s="48">
        <f t="shared" si="390"/>
        <v>6060.9507156948885</v>
      </c>
      <c r="AH129" s="48">
        <f t="shared" si="390"/>
        <v>6694.0457717952504</v>
      </c>
      <c r="AI129" s="48">
        <f t="shared" si="390"/>
        <v>9455.3143515093689</v>
      </c>
      <c r="AJ129" s="48">
        <f t="shared" si="390"/>
        <v>9304.1918448773704</v>
      </c>
      <c r="AK129" s="48">
        <f t="shared" si="390"/>
        <v>10385.272221271531</v>
      </c>
      <c r="AL129" s="48">
        <f t="shared" si="390"/>
        <v>10570.381957078094</v>
      </c>
      <c r="AM129" s="48">
        <f t="shared" si="390"/>
        <v>13443.890119083873</v>
      </c>
      <c r="AN129" s="48">
        <f t="shared" si="390"/>
        <v>14357.340878695177</v>
      </c>
      <c r="AO129" s="48">
        <f t="shared" si="390"/>
        <v>18295.42230694426</v>
      </c>
      <c r="AP129" s="48">
        <f t="shared" si="390"/>
        <v>23185.837419144984</v>
      </c>
      <c r="AQ129" s="196">
        <f t="shared" si="390"/>
        <v>32332.599578573219</v>
      </c>
      <c r="AR129" s="48">
        <f t="shared" si="390"/>
        <v>35296.043241499545</v>
      </c>
      <c r="AS129" s="48">
        <f t="shared" si="390"/>
        <v>40716.006494287867</v>
      </c>
      <c r="AT129" s="48">
        <f t="shared" ref="AT129:BY129" si="393">SUM(AT122:AT128)</f>
        <v>45239.999106488591</v>
      </c>
      <c r="AU129" s="48">
        <f t="shared" si="393"/>
        <v>54020.338765916822</v>
      </c>
      <c r="AV129" s="48">
        <f t="shared" si="393"/>
        <v>56975.896252652827</v>
      </c>
      <c r="AW129" s="48">
        <f t="shared" si="393"/>
        <v>62395.859505441149</v>
      </c>
      <c r="AX129" s="48">
        <f t="shared" si="393"/>
        <v>66919.852117641873</v>
      </c>
      <c r="AY129" s="48">
        <f t="shared" si="393"/>
        <v>75700.191777070111</v>
      </c>
      <c r="AZ129" s="48">
        <f t="shared" si="393"/>
        <v>78655.749263806109</v>
      </c>
      <c r="BA129" s="48">
        <f t="shared" si="393"/>
        <v>84075.712516594431</v>
      </c>
      <c r="BB129" s="48">
        <f t="shared" si="393"/>
        <v>88599.705128795147</v>
      </c>
      <c r="BC129" s="196">
        <f t="shared" si="393"/>
        <v>97380.044788223386</v>
      </c>
      <c r="BD129" s="48">
        <f t="shared" si="393"/>
        <v>99937.200936387773</v>
      </c>
      <c r="BE129" s="48">
        <f t="shared" si="393"/>
        <v>104949.2994391761</v>
      </c>
      <c r="BF129" s="48">
        <f t="shared" si="393"/>
        <v>109065.42730137683</v>
      </c>
      <c r="BG129" s="48">
        <f t="shared" si="393"/>
        <v>117437.90221080506</v>
      </c>
      <c r="BH129" s="48">
        <f t="shared" si="393"/>
        <v>119985.59494754106</v>
      </c>
      <c r="BI129" s="48">
        <f t="shared" si="393"/>
        <v>124997.69345032939</v>
      </c>
      <c r="BJ129" s="48">
        <f t="shared" si="393"/>
        <v>128665.83599223632</v>
      </c>
      <c r="BK129" s="48">
        <f t="shared" si="393"/>
        <v>137150.55048395621</v>
      </c>
      <c r="BL129" s="48">
        <f t="shared" si="393"/>
        <v>140762.81648693551</v>
      </c>
      <c r="BM129" s="48">
        <f t="shared" si="393"/>
        <v>148631.91604157875</v>
      </c>
      <c r="BN129" s="48">
        <f t="shared" si="393"/>
        <v>157005.36395987985</v>
      </c>
      <c r="BO129" s="196">
        <f t="shared" si="393"/>
        <v>171763.33244902221</v>
      </c>
      <c r="BP129" s="48">
        <f t="shared" si="393"/>
        <v>177341.07254784027</v>
      </c>
      <c r="BQ129" s="48">
        <f t="shared" si="393"/>
        <v>186604.06520202276</v>
      </c>
      <c r="BR129" s="48">
        <f t="shared" si="393"/>
        <v>194523.10189532384</v>
      </c>
      <c r="BS129" s="48">
        <f t="shared" si="393"/>
        <v>208826.65915946619</v>
      </c>
      <c r="BT129" s="48">
        <f t="shared" si="393"/>
        <v>214393.04316457018</v>
      </c>
      <c r="BU129" s="48">
        <f t="shared" si="393"/>
        <v>223656.03581875266</v>
      </c>
      <c r="BV129" s="48">
        <f t="shared" si="393"/>
        <v>231575.07251205374</v>
      </c>
      <c r="BW129" s="48">
        <f t="shared" si="393"/>
        <v>245878.62977619609</v>
      </c>
      <c r="BX129" s="48">
        <f t="shared" si="393"/>
        <v>251445.01378130011</v>
      </c>
      <c r="BY129" s="48">
        <f t="shared" si="393"/>
        <v>260708.00643548259</v>
      </c>
      <c r="BZ129" s="48">
        <f t="shared" ref="BZ129:CY129" si="394">SUM(BZ122:BZ128)</f>
        <v>268627.0431287837</v>
      </c>
      <c r="CA129" s="196">
        <f t="shared" si="394"/>
        <v>282930.60039292602</v>
      </c>
      <c r="CB129" s="48">
        <f t="shared" si="394"/>
        <v>288003.84736298688</v>
      </c>
      <c r="CC129" s="48">
        <f t="shared" si="394"/>
        <v>296760.07566966937</v>
      </c>
      <c r="CD129" s="48">
        <f t="shared" si="394"/>
        <v>304172.34801547043</v>
      </c>
      <c r="CE129" s="48">
        <f t="shared" si="394"/>
        <v>317969.14093211276</v>
      </c>
      <c r="CF129" s="48">
        <f t="shared" si="394"/>
        <v>323028.76058971678</v>
      </c>
      <c r="CG129" s="48">
        <f t="shared" si="394"/>
        <v>331784.98889639927</v>
      </c>
      <c r="CH129" s="48">
        <f t="shared" si="394"/>
        <v>338749.27592190658</v>
      </c>
      <c r="CI129" s="48">
        <f t="shared" si="394"/>
        <v>352658.30842084059</v>
      </c>
      <c r="CJ129" s="48">
        <f t="shared" si="394"/>
        <v>358782.50134468789</v>
      </c>
      <c r="CK129" s="48">
        <f t="shared" si="394"/>
        <v>370395.7307032253</v>
      </c>
      <c r="CL129" s="48">
        <f t="shared" si="394"/>
        <v>382065.32310512674</v>
      </c>
      <c r="CM129" s="196">
        <f t="shared" si="394"/>
        <v>402247.60960148321</v>
      </c>
      <c r="CN129" s="48">
        <f t="shared" si="394"/>
        <v>410230.94934515347</v>
      </c>
      <c r="CO129" s="48">
        <f t="shared" si="394"/>
        <v>423126.74784598011</v>
      </c>
      <c r="CP129" s="48">
        <f t="shared" si="394"/>
        <v>434230.60506563156</v>
      </c>
      <c r="CQ129" s="48">
        <f t="shared" si="394"/>
        <v>453847.15637973801</v>
      </c>
      <c r="CR129" s="48">
        <f t="shared" si="394"/>
        <v>461814.14334846003</v>
      </c>
      <c r="CS129" s="48">
        <f t="shared" si="394"/>
        <v>474709.94184928667</v>
      </c>
      <c r="CT129" s="48">
        <f t="shared" si="394"/>
        <v>485813.79906893813</v>
      </c>
      <c r="CU129" s="48">
        <f t="shared" si="394"/>
        <v>505430.35038304457</v>
      </c>
      <c r="CV129" s="48">
        <f t="shared" si="394"/>
        <v>513397.33735176659</v>
      </c>
      <c r="CW129" s="48">
        <f t="shared" si="394"/>
        <v>526293.13585259323</v>
      </c>
      <c r="CX129" s="48">
        <f t="shared" si="394"/>
        <v>537396.99307224469</v>
      </c>
      <c r="CY129" s="196">
        <f t="shared" si="394"/>
        <v>557013.54438635113</v>
      </c>
    </row>
    <row r="130" spans="1:103" ht="19.5" customHeight="1" x14ac:dyDescent="0.3">
      <c r="A130" s="420"/>
      <c r="B130" s="421"/>
      <c r="C130" s="421" t="s">
        <v>350</v>
      </c>
      <c r="D130" s="422"/>
      <c r="E130" s="422"/>
      <c r="F130" s="422"/>
      <c r="G130" s="422"/>
      <c r="H130" s="422"/>
      <c r="I130" s="422"/>
      <c r="J130" s="422"/>
      <c r="K130" s="422"/>
      <c r="L130" s="422"/>
      <c r="M130" s="422"/>
      <c r="N130" s="422"/>
      <c r="O130" s="422"/>
      <c r="P130" s="422">
        <f t="shared" ref="P130:V130" si="395">+P129-P128</f>
        <v>0</v>
      </c>
      <c r="Q130" s="422">
        <f t="shared" si="395"/>
        <v>0</v>
      </c>
      <c r="R130" s="422">
        <f t="shared" si="395"/>
        <v>0</v>
      </c>
      <c r="S130" s="422">
        <f t="shared" si="395"/>
        <v>0</v>
      </c>
      <c r="T130" s="422">
        <f t="shared" si="395"/>
        <v>0</v>
      </c>
      <c r="U130" s="422">
        <f t="shared" si="395"/>
        <v>0</v>
      </c>
      <c r="V130" s="422">
        <f t="shared" si="395"/>
        <v>5000</v>
      </c>
      <c r="W130" s="422">
        <f t="shared" ref="W130:BB130" si="396">+W129-W127</f>
        <v>4875</v>
      </c>
      <c r="X130" s="422">
        <f t="shared" si="396"/>
        <v>4570.45</v>
      </c>
      <c r="Y130" s="422">
        <f t="shared" si="396"/>
        <v>4345.76</v>
      </c>
      <c r="Z130" s="423">
        <f t="shared" si="396"/>
        <v>2901</v>
      </c>
      <c r="AA130" s="423">
        <f t="shared" ref="AA130" si="397">+AA129-AA127</f>
        <v>2901</v>
      </c>
      <c r="AB130" s="422">
        <f t="shared" ref="AB130" si="398">+AB129-AB127</f>
        <v>1900.9651261375693</v>
      </c>
      <c r="AC130" s="422">
        <f t="shared" si="396"/>
        <v>1463.2161779924927</v>
      </c>
      <c r="AD130" s="422">
        <f t="shared" si="396"/>
        <v>3097.7642145335521</v>
      </c>
      <c r="AE130" s="423">
        <f t="shared" si="396"/>
        <v>4340.2034697084327</v>
      </c>
      <c r="AF130" s="422">
        <f t="shared" si="396"/>
        <v>3747.6674562745693</v>
      </c>
      <c r="AG130" s="422">
        <f t="shared" si="396"/>
        <v>6060.9507156948885</v>
      </c>
      <c r="AH130" s="422">
        <f t="shared" si="396"/>
        <v>6694.0457717952504</v>
      </c>
      <c r="AI130" s="422">
        <f t="shared" si="396"/>
        <v>9455.3143515093689</v>
      </c>
      <c r="AJ130" s="422">
        <f t="shared" si="396"/>
        <v>9304.1918448773704</v>
      </c>
      <c r="AK130" s="422">
        <f t="shared" si="396"/>
        <v>10385.272221271531</v>
      </c>
      <c r="AL130" s="422">
        <f t="shared" si="396"/>
        <v>10570.381957078094</v>
      </c>
      <c r="AM130" s="422">
        <f t="shared" si="396"/>
        <v>13443.890119083873</v>
      </c>
      <c r="AN130" s="422">
        <f t="shared" si="396"/>
        <v>14357.340878695177</v>
      </c>
      <c r="AO130" s="422">
        <f t="shared" si="396"/>
        <v>18295.42230694426</v>
      </c>
      <c r="AP130" s="422">
        <f t="shared" si="396"/>
        <v>23185.837419144984</v>
      </c>
      <c r="AQ130" s="423">
        <f t="shared" si="396"/>
        <v>32332.599578573219</v>
      </c>
      <c r="AR130" s="422">
        <f t="shared" si="396"/>
        <v>35296.043241499545</v>
      </c>
      <c r="AS130" s="422">
        <f t="shared" si="396"/>
        <v>40716.006494287867</v>
      </c>
      <c r="AT130" s="422">
        <f t="shared" si="396"/>
        <v>45239.999106488591</v>
      </c>
      <c r="AU130" s="422">
        <f t="shared" si="396"/>
        <v>54020.338765916822</v>
      </c>
      <c r="AV130" s="422">
        <f t="shared" si="396"/>
        <v>56975.896252652827</v>
      </c>
      <c r="AW130" s="422">
        <f t="shared" si="396"/>
        <v>62395.859505441149</v>
      </c>
      <c r="AX130" s="422">
        <f t="shared" si="396"/>
        <v>66919.852117641873</v>
      </c>
      <c r="AY130" s="422">
        <f t="shared" si="396"/>
        <v>75700.191777070111</v>
      </c>
      <c r="AZ130" s="422">
        <f t="shared" si="396"/>
        <v>78655.749263806109</v>
      </c>
      <c r="BA130" s="422">
        <f t="shared" si="396"/>
        <v>84075.712516594431</v>
      </c>
      <c r="BB130" s="422">
        <f t="shared" si="396"/>
        <v>88599.705128795147</v>
      </c>
      <c r="BC130" s="423">
        <f t="shared" ref="BC130:CH130" si="399">+BC129-BC127</f>
        <v>97380.044788223386</v>
      </c>
      <c r="BD130" s="422">
        <f t="shared" si="399"/>
        <v>99937.200936387773</v>
      </c>
      <c r="BE130" s="422">
        <f t="shared" si="399"/>
        <v>104949.2994391761</v>
      </c>
      <c r="BF130" s="422">
        <f t="shared" si="399"/>
        <v>109065.42730137683</v>
      </c>
      <c r="BG130" s="422">
        <f t="shared" si="399"/>
        <v>117437.90221080506</v>
      </c>
      <c r="BH130" s="422">
        <f t="shared" si="399"/>
        <v>119985.59494754106</v>
      </c>
      <c r="BI130" s="422">
        <f t="shared" si="399"/>
        <v>124997.69345032939</v>
      </c>
      <c r="BJ130" s="422">
        <f t="shared" si="399"/>
        <v>128665.83599223632</v>
      </c>
      <c r="BK130" s="422">
        <f t="shared" si="399"/>
        <v>137150.55048395621</v>
      </c>
      <c r="BL130" s="422">
        <f t="shared" si="399"/>
        <v>140762.81648693551</v>
      </c>
      <c r="BM130" s="422">
        <f t="shared" si="399"/>
        <v>148631.91604157875</v>
      </c>
      <c r="BN130" s="422">
        <f t="shared" si="399"/>
        <v>157005.36395987985</v>
      </c>
      <c r="BO130" s="423">
        <f t="shared" si="399"/>
        <v>171763.33244902221</v>
      </c>
      <c r="BP130" s="422">
        <f t="shared" si="399"/>
        <v>177341.07254784027</v>
      </c>
      <c r="BQ130" s="422">
        <f t="shared" si="399"/>
        <v>186604.06520202276</v>
      </c>
      <c r="BR130" s="422">
        <f t="shared" si="399"/>
        <v>194523.10189532384</v>
      </c>
      <c r="BS130" s="422">
        <f t="shared" si="399"/>
        <v>208826.65915946619</v>
      </c>
      <c r="BT130" s="422">
        <f t="shared" si="399"/>
        <v>214393.04316457018</v>
      </c>
      <c r="BU130" s="422">
        <f t="shared" si="399"/>
        <v>223656.03581875266</v>
      </c>
      <c r="BV130" s="422">
        <f t="shared" si="399"/>
        <v>231575.07251205374</v>
      </c>
      <c r="BW130" s="422">
        <f t="shared" si="399"/>
        <v>245878.62977619609</v>
      </c>
      <c r="BX130" s="422">
        <f t="shared" si="399"/>
        <v>251445.01378130011</v>
      </c>
      <c r="BY130" s="422">
        <f t="shared" si="399"/>
        <v>260708.00643548259</v>
      </c>
      <c r="BZ130" s="422">
        <f t="shared" si="399"/>
        <v>268627.0431287837</v>
      </c>
      <c r="CA130" s="423">
        <f t="shared" si="399"/>
        <v>282930.60039292602</v>
      </c>
      <c r="CB130" s="422">
        <f t="shared" si="399"/>
        <v>288003.84736298688</v>
      </c>
      <c r="CC130" s="422">
        <f t="shared" si="399"/>
        <v>296760.07566966937</v>
      </c>
      <c r="CD130" s="422">
        <f t="shared" si="399"/>
        <v>304172.34801547043</v>
      </c>
      <c r="CE130" s="422">
        <f t="shared" si="399"/>
        <v>317969.14093211276</v>
      </c>
      <c r="CF130" s="422">
        <f t="shared" si="399"/>
        <v>323028.76058971678</v>
      </c>
      <c r="CG130" s="422">
        <f t="shared" si="399"/>
        <v>331784.98889639927</v>
      </c>
      <c r="CH130" s="422">
        <f t="shared" si="399"/>
        <v>338749.27592190658</v>
      </c>
      <c r="CI130" s="422">
        <f t="shared" ref="CI130:CY130" si="400">+CI129-CI127</f>
        <v>352658.30842084059</v>
      </c>
      <c r="CJ130" s="422">
        <f t="shared" si="400"/>
        <v>358782.50134468789</v>
      </c>
      <c r="CK130" s="422">
        <f t="shared" si="400"/>
        <v>370395.7307032253</v>
      </c>
      <c r="CL130" s="422">
        <f t="shared" si="400"/>
        <v>382065.32310512674</v>
      </c>
      <c r="CM130" s="423">
        <f t="shared" si="400"/>
        <v>402247.60960148321</v>
      </c>
      <c r="CN130" s="422">
        <f t="shared" si="400"/>
        <v>410230.94934515347</v>
      </c>
      <c r="CO130" s="422">
        <f t="shared" si="400"/>
        <v>423126.74784598011</v>
      </c>
      <c r="CP130" s="422">
        <f t="shared" si="400"/>
        <v>434230.60506563156</v>
      </c>
      <c r="CQ130" s="422">
        <f t="shared" si="400"/>
        <v>453847.15637973801</v>
      </c>
      <c r="CR130" s="422">
        <f t="shared" si="400"/>
        <v>461814.14334846003</v>
      </c>
      <c r="CS130" s="422">
        <f t="shared" si="400"/>
        <v>474709.94184928667</v>
      </c>
      <c r="CT130" s="422">
        <f t="shared" si="400"/>
        <v>485813.79906893813</v>
      </c>
      <c r="CU130" s="422">
        <f t="shared" si="400"/>
        <v>505430.35038304457</v>
      </c>
      <c r="CV130" s="422">
        <f t="shared" si="400"/>
        <v>513397.33735176659</v>
      </c>
      <c r="CW130" s="422">
        <f t="shared" si="400"/>
        <v>526293.13585259323</v>
      </c>
      <c r="CX130" s="422">
        <f t="shared" si="400"/>
        <v>537396.99307224469</v>
      </c>
      <c r="CY130" s="423">
        <f t="shared" si="400"/>
        <v>557013.54438635113</v>
      </c>
    </row>
    <row r="131" spans="1:103" x14ac:dyDescent="0.3">
      <c r="A131" s="420"/>
      <c r="B131" s="421"/>
      <c r="C131" s="421" t="s">
        <v>348</v>
      </c>
      <c r="D131" s="422"/>
      <c r="E131" s="422"/>
      <c r="F131" s="422"/>
      <c r="G131" s="422"/>
      <c r="H131" s="422"/>
      <c r="I131" s="422"/>
      <c r="J131" s="422"/>
      <c r="K131" s="422"/>
      <c r="L131" s="422"/>
      <c r="M131" s="422"/>
      <c r="N131" s="422"/>
      <c r="O131" s="422"/>
      <c r="P131" s="422">
        <f t="shared" ref="P131:AU131" si="401">+SUM(P122,P123)</f>
        <v>0</v>
      </c>
      <c r="Q131" s="422">
        <f t="shared" si="401"/>
        <v>0</v>
      </c>
      <c r="R131" s="422">
        <f t="shared" si="401"/>
        <v>0</v>
      </c>
      <c r="S131" s="422">
        <f t="shared" si="401"/>
        <v>0</v>
      </c>
      <c r="T131" s="422">
        <f t="shared" si="401"/>
        <v>0</v>
      </c>
      <c r="U131" s="422">
        <f t="shared" si="401"/>
        <v>0</v>
      </c>
      <c r="V131" s="422">
        <f t="shared" si="401"/>
        <v>5000</v>
      </c>
      <c r="W131" s="422">
        <f t="shared" si="401"/>
        <v>4875</v>
      </c>
      <c r="X131" s="422">
        <f t="shared" si="401"/>
        <v>4570.45</v>
      </c>
      <c r="Y131" s="422">
        <f t="shared" si="401"/>
        <v>4345.76</v>
      </c>
      <c r="Z131" s="423">
        <f t="shared" si="401"/>
        <v>2901</v>
      </c>
      <c r="AA131" s="423">
        <f t="shared" ref="AA131" si="402">+SUM(AA122,AA123)</f>
        <v>2901</v>
      </c>
      <c r="AB131" s="422">
        <f t="shared" ref="AB131" si="403">+SUM(AB122,AB123)</f>
        <v>1900.9651261375693</v>
      </c>
      <c r="AC131" s="422">
        <f t="shared" si="401"/>
        <v>1463.2161779924927</v>
      </c>
      <c r="AD131" s="422">
        <f t="shared" si="401"/>
        <v>3097.7642145335521</v>
      </c>
      <c r="AE131" s="423">
        <f t="shared" si="401"/>
        <v>4340.2034697084327</v>
      </c>
      <c r="AF131" s="422">
        <f t="shared" si="401"/>
        <v>3747.6674562745693</v>
      </c>
      <c r="AG131" s="422">
        <f t="shared" si="401"/>
        <v>6060.9507156948885</v>
      </c>
      <c r="AH131" s="422">
        <f t="shared" si="401"/>
        <v>6694.0457717952504</v>
      </c>
      <c r="AI131" s="422">
        <f t="shared" si="401"/>
        <v>9455.3143515093689</v>
      </c>
      <c r="AJ131" s="422">
        <f t="shared" si="401"/>
        <v>9304.1918448773704</v>
      </c>
      <c r="AK131" s="422">
        <f t="shared" si="401"/>
        <v>10385.272221271531</v>
      </c>
      <c r="AL131" s="422">
        <f t="shared" si="401"/>
        <v>10570.381957078094</v>
      </c>
      <c r="AM131" s="422">
        <f t="shared" si="401"/>
        <v>13443.890119083873</v>
      </c>
      <c r="AN131" s="422">
        <f t="shared" si="401"/>
        <v>14357.340878695177</v>
      </c>
      <c r="AO131" s="422">
        <f t="shared" si="401"/>
        <v>18295.42230694426</v>
      </c>
      <c r="AP131" s="422">
        <f t="shared" si="401"/>
        <v>23185.837419144984</v>
      </c>
      <c r="AQ131" s="423">
        <f t="shared" si="401"/>
        <v>32332.599578573219</v>
      </c>
      <c r="AR131" s="422">
        <f t="shared" si="401"/>
        <v>35296.043241499545</v>
      </c>
      <c r="AS131" s="422">
        <f t="shared" si="401"/>
        <v>40716.006494287867</v>
      </c>
      <c r="AT131" s="422">
        <f t="shared" si="401"/>
        <v>45239.999106488591</v>
      </c>
      <c r="AU131" s="422">
        <f t="shared" si="401"/>
        <v>54020.338765916822</v>
      </c>
      <c r="AV131" s="422">
        <f t="shared" ref="AV131:CA131" si="404">+SUM(AV122,AV123)</f>
        <v>56975.896252652827</v>
      </c>
      <c r="AW131" s="422">
        <f t="shared" si="404"/>
        <v>62395.859505441149</v>
      </c>
      <c r="AX131" s="422">
        <f t="shared" si="404"/>
        <v>66919.852117641873</v>
      </c>
      <c r="AY131" s="422">
        <f t="shared" si="404"/>
        <v>75700.191777070111</v>
      </c>
      <c r="AZ131" s="422">
        <f t="shared" si="404"/>
        <v>78655.749263806109</v>
      </c>
      <c r="BA131" s="422">
        <f t="shared" si="404"/>
        <v>84075.712516594431</v>
      </c>
      <c r="BB131" s="422">
        <f t="shared" si="404"/>
        <v>88599.705128795147</v>
      </c>
      <c r="BC131" s="423">
        <f t="shared" si="404"/>
        <v>97380.044788223386</v>
      </c>
      <c r="BD131" s="422">
        <f t="shared" si="404"/>
        <v>99937.200936387773</v>
      </c>
      <c r="BE131" s="422">
        <f t="shared" si="404"/>
        <v>104949.2994391761</v>
      </c>
      <c r="BF131" s="422">
        <f t="shared" si="404"/>
        <v>109065.42730137683</v>
      </c>
      <c r="BG131" s="422">
        <f t="shared" si="404"/>
        <v>117437.90221080506</v>
      </c>
      <c r="BH131" s="422">
        <f t="shared" si="404"/>
        <v>119985.59494754106</v>
      </c>
      <c r="BI131" s="422">
        <f t="shared" si="404"/>
        <v>124997.69345032939</v>
      </c>
      <c r="BJ131" s="422">
        <f t="shared" si="404"/>
        <v>128665.83599223632</v>
      </c>
      <c r="BK131" s="422">
        <f t="shared" si="404"/>
        <v>137150.55048395621</v>
      </c>
      <c r="BL131" s="422">
        <f t="shared" si="404"/>
        <v>140762.81648693551</v>
      </c>
      <c r="BM131" s="422">
        <f t="shared" si="404"/>
        <v>148631.91604157875</v>
      </c>
      <c r="BN131" s="422">
        <f t="shared" si="404"/>
        <v>157005.36395987985</v>
      </c>
      <c r="BO131" s="423">
        <f t="shared" si="404"/>
        <v>171763.33244902221</v>
      </c>
      <c r="BP131" s="422">
        <f t="shared" si="404"/>
        <v>177341.07254784027</v>
      </c>
      <c r="BQ131" s="422">
        <f t="shared" si="404"/>
        <v>186604.06520202276</v>
      </c>
      <c r="BR131" s="422">
        <f t="shared" si="404"/>
        <v>194523.10189532384</v>
      </c>
      <c r="BS131" s="422">
        <f t="shared" si="404"/>
        <v>208826.65915946619</v>
      </c>
      <c r="BT131" s="422">
        <f t="shared" si="404"/>
        <v>214393.04316457018</v>
      </c>
      <c r="BU131" s="422">
        <f t="shared" si="404"/>
        <v>223656.03581875266</v>
      </c>
      <c r="BV131" s="422">
        <f t="shared" si="404"/>
        <v>231575.07251205374</v>
      </c>
      <c r="BW131" s="422">
        <f t="shared" si="404"/>
        <v>245878.62977619609</v>
      </c>
      <c r="BX131" s="422">
        <f t="shared" si="404"/>
        <v>251445.01378130011</v>
      </c>
      <c r="BY131" s="422">
        <f t="shared" si="404"/>
        <v>260708.00643548259</v>
      </c>
      <c r="BZ131" s="422">
        <f t="shared" si="404"/>
        <v>268627.0431287837</v>
      </c>
      <c r="CA131" s="423">
        <f t="shared" si="404"/>
        <v>282930.60039292602</v>
      </c>
      <c r="CB131" s="422">
        <f t="shared" ref="CB131:CY131" si="405">+SUM(CB122,CB123)</f>
        <v>288003.84736298688</v>
      </c>
      <c r="CC131" s="422">
        <f t="shared" si="405"/>
        <v>296760.07566966937</v>
      </c>
      <c r="CD131" s="422">
        <f t="shared" si="405"/>
        <v>304172.34801547043</v>
      </c>
      <c r="CE131" s="422">
        <f t="shared" si="405"/>
        <v>317969.14093211276</v>
      </c>
      <c r="CF131" s="422">
        <f t="shared" si="405"/>
        <v>323028.76058971678</v>
      </c>
      <c r="CG131" s="422">
        <f t="shared" si="405"/>
        <v>331784.98889639927</v>
      </c>
      <c r="CH131" s="422">
        <f t="shared" si="405"/>
        <v>338749.27592190658</v>
      </c>
      <c r="CI131" s="422">
        <f t="shared" si="405"/>
        <v>352658.30842084059</v>
      </c>
      <c r="CJ131" s="422">
        <f t="shared" si="405"/>
        <v>358782.50134468789</v>
      </c>
      <c r="CK131" s="422">
        <f t="shared" si="405"/>
        <v>370395.7307032253</v>
      </c>
      <c r="CL131" s="422">
        <f t="shared" si="405"/>
        <v>382065.32310512674</v>
      </c>
      <c r="CM131" s="423">
        <f t="shared" si="405"/>
        <v>402247.60960148321</v>
      </c>
      <c r="CN131" s="422">
        <f t="shared" si="405"/>
        <v>410230.94934515347</v>
      </c>
      <c r="CO131" s="422">
        <f t="shared" si="405"/>
        <v>423126.74784598011</v>
      </c>
      <c r="CP131" s="422">
        <f t="shared" si="405"/>
        <v>434230.60506563156</v>
      </c>
      <c r="CQ131" s="422">
        <f t="shared" si="405"/>
        <v>453847.15637973801</v>
      </c>
      <c r="CR131" s="422">
        <f t="shared" si="405"/>
        <v>461814.14334846003</v>
      </c>
      <c r="CS131" s="422">
        <f t="shared" si="405"/>
        <v>474709.94184928667</v>
      </c>
      <c r="CT131" s="422">
        <f t="shared" si="405"/>
        <v>485813.79906893813</v>
      </c>
      <c r="CU131" s="422">
        <f t="shared" si="405"/>
        <v>505430.35038304457</v>
      </c>
      <c r="CV131" s="422">
        <f t="shared" si="405"/>
        <v>513397.33735176659</v>
      </c>
      <c r="CW131" s="422">
        <f t="shared" si="405"/>
        <v>526293.13585259323</v>
      </c>
      <c r="CX131" s="422">
        <f t="shared" si="405"/>
        <v>537396.99307224469</v>
      </c>
      <c r="CY131" s="423">
        <f t="shared" si="405"/>
        <v>557013.54438635113</v>
      </c>
    </row>
    <row r="132" spans="1:103" x14ac:dyDescent="0.3">
      <c r="A132" s="420"/>
      <c r="B132" s="421"/>
      <c r="C132" s="421" t="s">
        <v>396</v>
      </c>
      <c r="D132" s="422"/>
      <c r="E132" s="422"/>
      <c r="F132" s="422"/>
      <c r="G132" s="422"/>
      <c r="H132" s="422"/>
      <c r="I132" s="422"/>
      <c r="J132" s="422"/>
      <c r="K132" s="422"/>
      <c r="L132" s="422"/>
      <c r="M132" s="422"/>
      <c r="N132" s="422"/>
      <c r="O132" s="422"/>
      <c r="P132" s="568" t="e">
        <f t="shared" ref="P132:AU132" si="406">+SUM(P122:P123)/(P148-SUM(P124:P128))</f>
        <v>#DIV/0!</v>
      </c>
      <c r="Q132" s="537" t="e">
        <f t="shared" si="406"/>
        <v>#DIV/0!</v>
      </c>
      <c r="R132" s="537" t="e">
        <f t="shared" si="406"/>
        <v>#DIV/0!</v>
      </c>
      <c r="S132" s="537" t="e">
        <f t="shared" si="406"/>
        <v>#DIV/0!</v>
      </c>
      <c r="T132" s="537" t="e">
        <f t="shared" si="406"/>
        <v>#DIV/0!</v>
      </c>
      <c r="U132" s="537" t="e">
        <f t="shared" si="406"/>
        <v>#DIV/0!</v>
      </c>
      <c r="V132" s="537">
        <f t="shared" si="406"/>
        <v>1</v>
      </c>
      <c r="W132" s="537">
        <f t="shared" si="406"/>
        <v>0.95555446660459642</v>
      </c>
      <c r="X132" s="537">
        <f t="shared" si="406"/>
        <v>0.85585745852215267</v>
      </c>
      <c r="Y132" s="595">
        <f t="shared" si="406"/>
        <v>0.60299906617399135</v>
      </c>
      <c r="Z132" s="538">
        <f t="shared" si="406"/>
        <v>0.11920469389541298</v>
      </c>
      <c r="AA132" s="538">
        <f t="shared" ref="AA132" si="407">+SUM(AA122:AA123)/(AA148-SUM(AA124:AA128))</f>
        <v>0.11920469389541298</v>
      </c>
      <c r="AB132" s="595">
        <f t="shared" ref="AB132" si="408">+SUM(AB122:AB123)/(AB148-SUM(AB124:AB128))</f>
        <v>8.0550570843354277E-2</v>
      </c>
      <c r="AC132" s="537">
        <f t="shared" si="406"/>
        <v>5.850476903907894E-2</v>
      </c>
      <c r="AD132" s="537">
        <f t="shared" si="406"/>
        <v>0.11901363328726107</v>
      </c>
      <c r="AE132" s="538">
        <f t="shared" si="406"/>
        <v>0.16282894175228815</v>
      </c>
      <c r="AF132" s="537">
        <f t="shared" si="406"/>
        <v>0.1313733010450345</v>
      </c>
      <c r="AG132" s="537">
        <f t="shared" si="406"/>
        <v>0.20470695098251421</v>
      </c>
      <c r="AH132" s="537">
        <f t="shared" si="406"/>
        <v>0.21269010221244131</v>
      </c>
      <c r="AI132" s="537">
        <f t="shared" si="406"/>
        <v>0.29761677547687754</v>
      </c>
      <c r="AJ132" s="537">
        <f t="shared" si="406"/>
        <v>0.28322246225521575</v>
      </c>
      <c r="AK132" s="537">
        <f t="shared" si="406"/>
        <v>0.30605896478321082</v>
      </c>
      <c r="AL132" s="537">
        <f t="shared" si="406"/>
        <v>0.28895213397728964</v>
      </c>
      <c r="AM132" s="537">
        <f t="shared" si="406"/>
        <v>0.34614246531929427</v>
      </c>
      <c r="AN132" s="537">
        <f t="shared" si="406"/>
        <v>0.3304393931524377</v>
      </c>
      <c r="AO132" s="537">
        <f t="shared" si="406"/>
        <v>0.37158910036613269</v>
      </c>
      <c r="AP132" s="537">
        <f t="shared" si="406"/>
        <v>0.40971291672161114</v>
      </c>
      <c r="AQ132" s="538">
        <f t="shared" si="406"/>
        <v>0.53171273088283877</v>
      </c>
      <c r="AR132" s="537">
        <f t="shared" si="406"/>
        <v>0.53288107937402618</v>
      </c>
      <c r="AS132" s="537">
        <f t="shared" si="406"/>
        <v>0.56821322080240522</v>
      </c>
      <c r="AT132" s="537">
        <f t="shared" si="406"/>
        <v>0.57524602654940682</v>
      </c>
      <c r="AU132" s="537">
        <f t="shared" si="406"/>
        <v>0.6548226418835309</v>
      </c>
      <c r="AV132" s="537">
        <f t="shared" ref="AV132:CA132" si="409">+SUM(AV122:AV123)/(AV148-SUM(AV124:AV128))</f>
        <v>0.64807123726441351</v>
      </c>
      <c r="AW132" s="537">
        <f t="shared" si="409"/>
        <v>0.66850750678127091</v>
      </c>
      <c r="AX132" s="537">
        <f t="shared" si="409"/>
        <v>0.6670342453215452</v>
      </c>
      <c r="AY132" s="537">
        <f t="shared" si="409"/>
        <v>0.72665679813312456</v>
      </c>
      <c r="AZ132" s="537">
        <f t="shared" si="409"/>
        <v>0.71768844098201245</v>
      </c>
      <c r="BA132" s="537">
        <f t="shared" si="409"/>
        <v>0.73099197595459187</v>
      </c>
      <c r="BB132" s="537">
        <f t="shared" si="409"/>
        <v>0.72620140338571681</v>
      </c>
      <c r="BC132" s="538">
        <f t="shared" si="409"/>
        <v>0.77374273604186272</v>
      </c>
      <c r="BD132" s="537">
        <f t="shared" si="409"/>
        <v>0.76359399492693159</v>
      </c>
      <c r="BE132" s="537">
        <f t="shared" si="409"/>
        <v>0.77231350709593205</v>
      </c>
      <c r="BF132" s="537">
        <f t="shared" si="409"/>
        <v>0.76553238203524865</v>
      </c>
      <c r="BG132" s="537">
        <f t="shared" si="409"/>
        <v>0.80484492801503804</v>
      </c>
      <c r="BH132" s="537">
        <f t="shared" si="409"/>
        <v>0.79499724573383157</v>
      </c>
      <c r="BI132" s="537">
        <f t="shared" si="409"/>
        <v>0.80158636877958156</v>
      </c>
      <c r="BJ132" s="537">
        <f t="shared" si="409"/>
        <v>0.78789803222977206</v>
      </c>
      <c r="BK132" s="537">
        <f t="shared" si="409"/>
        <v>0.81295184624726569</v>
      </c>
      <c r="BL132" s="537">
        <f t="shared" si="409"/>
        <v>0.79415772734351897</v>
      </c>
      <c r="BM132" s="537">
        <f t="shared" si="409"/>
        <v>0.79497043506758158</v>
      </c>
      <c r="BN132" s="537">
        <f t="shared" si="409"/>
        <v>0.78883137520133284</v>
      </c>
      <c r="BO132" s="538">
        <f t="shared" si="409"/>
        <v>0.83218610079532673</v>
      </c>
      <c r="BP132" s="537">
        <f t="shared" si="409"/>
        <v>0.82226260924550676</v>
      </c>
      <c r="BQ132" s="537">
        <f t="shared" si="409"/>
        <v>0.82958188788680398</v>
      </c>
      <c r="BR132" s="537">
        <f t="shared" si="409"/>
        <v>0.82232308610662697</v>
      </c>
      <c r="BS132" s="537">
        <f t="shared" si="409"/>
        <v>0.85773301882512232</v>
      </c>
      <c r="BT132" s="537">
        <f t="shared" si="409"/>
        <v>0.84832050776512258</v>
      </c>
      <c r="BU132" s="537">
        <f t="shared" si="409"/>
        <v>0.853683341959389</v>
      </c>
      <c r="BV132" s="537">
        <f t="shared" si="409"/>
        <v>0.84638433247713274</v>
      </c>
      <c r="BW132" s="537">
        <f t="shared" si="409"/>
        <v>0.87652439782886837</v>
      </c>
      <c r="BX132" s="537">
        <f t="shared" si="409"/>
        <v>0.86771471864330996</v>
      </c>
      <c r="BY132" s="537">
        <f t="shared" si="409"/>
        <v>0.87181233681048731</v>
      </c>
      <c r="BZ132" s="537">
        <f t="shared" si="409"/>
        <v>0.86470602440593158</v>
      </c>
      <c r="CA132" s="538">
        <f t="shared" si="409"/>
        <v>0.8909308330833946</v>
      </c>
      <c r="CB132" s="537">
        <f t="shared" ref="CB132:CY132" si="410">+SUM(CB122:CB123)/(CB148-SUM(CB124:CB128))</f>
        <v>0.88253434251719365</v>
      </c>
      <c r="CC132" s="537">
        <f t="shared" si="410"/>
        <v>0.88560380260099358</v>
      </c>
      <c r="CD132" s="537">
        <f t="shared" si="410"/>
        <v>0.8785969330468244</v>
      </c>
      <c r="CE132" s="537">
        <f t="shared" si="410"/>
        <v>0.90176906307158977</v>
      </c>
      <c r="CF132" s="537">
        <f t="shared" si="410"/>
        <v>0.89391966356039965</v>
      </c>
      <c r="CG132" s="537">
        <f t="shared" si="410"/>
        <v>0.8964293026857002</v>
      </c>
      <c r="CH132" s="537">
        <f t="shared" si="410"/>
        <v>0.88675149212033189</v>
      </c>
      <c r="CI132" s="537">
        <f t="shared" si="410"/>
        <v>0.90338197965439293</v>
      </c>
      <c r="CJ132" s="537">
        <f t="shared" si="410"/>
        <v>0.89102904747135092</v>
      </c>
      <c r="CK132" s="537">
        <f t="shared" si="410"/>
        <v>0.89011251857459084</v>
      </c>
      <c r="CL132" s="537">
        <f t="shared" si="410"/>
        <v>0.88293732635852229</v>
      </c>
      <c r="CM132" s="538">
        <f t="shared" si="410"/>
        <v>0.9079150257981411</v>
      </c>
      <c r="CN132" s="537">
        <f t="shared" si="410"/>
        <v>0.89971295501568604</v>
      </c>
      <c r="CO132" s="537">
        <f t="shared" si="410"/>
        <v>0.9024713472127216</v>
      </c>
      <c r="CP132" s="537">
        <f t="shared" si="410"/>
        <v>0.89553122817243291</v>
      </c>
      <c r="CQ132" s="537">
        <f t="shared" si="410"/>
        <v>0.91752099186918579</v>
      </c>
      <c r="CR132" s="537">
        <f t="shared" si="410"/>
        <v>0.90990548786308412</v>
      </c>
      <c r="CS132" s="537">
        <f t="shared" si="410"/>
        <v>0.91213792254748294</v>
      </c>
      <c r="CT132" s="537">
        <f t="shared" si="410"/>
        <v>0.90557622688678818</v>
      </c>
      <c r="CU132" s="537">
        <f t="shared" si="410"/>
        <v>0.92530991753913294</v>
      </c>
      <c r="CV132" s="537">
        <f t="shared" si="410"/>
        <v>0.91821735230308599</v>
      </c>
      <c r="CW132" s="537">
        <f t="shared" si="410"/>
        <v>0.9200610867185266</v>
      </c>
      <c r="CX132" s="537">
        <f t="shared" si="410"/>
        <v>0.91385895720854948</v>
      </c>
      <c r="CY132" s="538">
        <f t="shared" si="410"/>
        <v>0.93175468121184502</v>
      </c>
    </row>
    <row r="133" spans="1:103" x14ac:dyDescent="0.3">
      <c r="B133" s="1"/>
      <c r="C133" s="1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197"/>
      <c r="AA133" s="197"/>
      <c r="AB133" s="50"/>
      <c r="AC133" s="50"/>
      <c r="AD133" s="50"/>
      <c r="AE133" s="197"/>
      <c r="AF133" s="50"/>
      <c r="AG133" s="571"/>
      <c r="AH133" s="50"/>
      <c r="AI133" s="50"/>
      <c r="AJ133" s="50"/>
      <c r="AK133" s="50"/>
      <c r="AL133" s="50"/>
      <c r="AM133" s="50"/>
      <c r="AN133" s="50"/>
      <c r="AO133" s="50"/>
      <c r="AP133" s="50"/>
      <c r="AQ133" s="197"/>
      <c r="AR133" s="50"/>
      <c r="AS133" s="50"/>
      <c r="AT133" s="50"/>
      <c r="AU133" s="50"/>
      <c r="AV133" s="50"/>
      <c r="AW133" s="50"/>
      <c r="AX133" s="50"/>
      <c r="AY133" s="50"/>
      <c r="AZ133" s="50"/>
      <c r="BA133" s="50"/>
      <c r="BB133" s="50"/>
      <c r="BC133" s="197"/>
      <c r="BD133" s="50"/>
      <c r="BE133" s="50"/>
      <c r="BF133" s="50"/>
      <c r="BG133" s="50"/>
      <c r="BH133" s="50"/>
      <c r="BI133" s="50"/>
      <c r="BJ133" s="50"/>
      <c r="BK133" s="50"/>
      <c r="BL133" s="50"/>
      <c r="BM133" s="50"/>
      <c r="BN133" s="50"/>
      <c r="BO133" s="197"/>
      <c r="BP133" s="50"/>
      <c r="BQ133" s="50"/>
      <c r="BR133" s="50"/>
      <c r="BS133" s="50"/>
      <c r="BT133" s="50"/>
      <c r="BU133" s="50"/>
      <c r="BV133" s="50"/>
      <c r="BW133" s="50"/>
      <c r="BX133" s="50"/>
      <c r="BY133" s="50"/>
      <c r="BZ133" s="50"/>
      <c r="CA133" s="197"/>
      <c r="CB133" s="50"/>
      <c r="CC133" s="50"/>
      <c r="CD133" s="50"/>
      <c r="CE133" s="50"/>
      <c r="CF133" s="50"/>
      <c r="CG133" s="50"/>
      <c r="CH133" s="50"/>
      <c r="CI133" s="50"/>
      <c r="CJ133" s="50"/>
      <c r="CK133" s="50"/>
      <c r="CL133" s="50"/>
      <c r="CM133" s="197"/>
      <c r="CN133" s="50"/>
      <c r="CO133" s="50"/>
      <c r="CP133" s="50"/>
      <c r="CQ133" s="50"/>
      <c r="CR133" s="50"/>
      <c r="CS133" s="50"/>
      <c r="CT133" s="50"/>
      <c r="CU133" s="50"/>
      <c r="CV133" s="50"/>
      <c r="CW133" s="50"/>
      <c r="CX133" s="50"/>
      <c r="CY133" s="197"/>
    </row>
    <row r="134" spans="1:103" x14ac:dyDescent="0.3">
      <c r="B134" s="1" t="s">
        <v>15</v>
      </c>
      <c r="C134" s="1"/>
      <c r="D134" s="2"/>
      <c r="E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Z134" s="194"/>
      <c r="AA134" s="194"/>
      <c r="AE134" s="194"/>
      <c r="AQ134" s="194"/>
      <c r="BC134" s="194"/>
      <c r="BO134" s="194"/>
      <c r="CA134" s="194"/>
      <c r="CM134" s="194"/>
      <c r="CY134" s="194"/>
    </row>
    <row r="135" spans="1:103" x14ac:dyDescent="0.3">
      <c r="B135" s="1" t="s">
        <v>16</v>
      </c>
      <c r="C135" s="1"/>
      <c r="D135" s="108"/>
      <c r="E135" s="108"/>
      <c r="F135" s="110"/>
      <c r="G135" s="110"/>
      <c r="H135" s="110"/>
      <c r="I135" s="110"/>
      <c r="J135" s="110"/>
      <c r="K135" s="110"/>
      <c r="L135" s="110"/>
      <c r="M135" s="110"/>
      <c r="N135" s="110">
        <v>0</v>
      </c>
      <c r="O135" s="110">
        <v>0</v>
      </c>
      <c r="P135" s="110">
        <v>0</v>
      </c>
      <c r="Q135" s="110">
        <v>0</v>
      </c>
      <c r="R135" s="110">
        <v>0</v>
      </c>
      <c r="S135" s="110">
        <v>0</v>
      </c>
      <c r="T135" s="110">
        <v>0</v>
      </c>
      <c r="U135" s="110">
        <v>0</v>
      </c>
      <c r="V135" s="110">
        <v>0</v>
      </c>
      <c r="W135" s="110">
        <v>0</v>
      </c>
      <c r="X135" s="110">
        <v>543</v>
      </c>
      <c r="Y135" s="110">
        <v>2174</v>
      </c>
      <c r="Z135" s="195">
        <v>5281.52</v>
      </c>
      <c r="AA135" s="195">
        <v>5281.52</v>
      </c>
      <c r="AB135" s="110">
        <f t="shared" ref="AB135" si="411">(AB137*AB24)/30.4333</f>
        <v>5544.9129736177156</v>
      </c>
      <c r="AC135" s="108">
        <f t="shared" ref="AA135:BF135" si="412">(AC137*AC24)/30.4333</f>
        <v>7393.2172981569529</v>
      </c>
      <c r="AD135" s="108">
        <f t="shared" si="412"/>
        <v>6777.1158566438744</v>
      </c>
      <c r="AE135" s="195">
        <f t="shared" si="412"/>
        <v>6161.0144151307941</v>
      </c>
      <c r="AF135" s="108">
        <f t="shared" si="412"/>
        <v>8625.4201811831117</v>
      </c>
      <c r="AG135" s="108">
        <f t="shared" si="412"/>
        <v>7393.2172981569529</v>
      </c>
      <c r="AH135" s="108">
        <f t="shared" si="412"/>
        <v>8625.4201811831117</v>
      </c>
      <c r="AI135" s="108">
        <f t="shared" si="412"/>
        <v>6161.0144151307941</v>
      </c>
      <c r="AJ135" s="108">
        <f t="shared" si="412"/>
        <v>7393.2172981569529</v>
      </c>
      <c r="AK135" s="108">
        <f t="shared" si="412"/>
        <v>7393.2172981569529</v>
      </c>
      <c r="AL135" s="108">
        <f t="shared" si="412"/>
        <v>9857.6230642092705</v>
      </c>
      <c r="AM135" s="108">
        <f t="shared" si="412"/>
        <v>9241.5216226961911</v>
      </c>
      <c r="AN135" s="108">
        <f t="shared" si="412"/>
        <v>12938.130271774668</v>
      </c>
      <c r="AO135" s="108">
        <f t="shared" si="412"/>
        <v>14786.434596313906</v>
      </c>
      <c r="AP135" s="108">
        <f t="shared" si="412"/>
        <v>17250.840362366223</v>
      </c>
      <c r="AQ135" s="195">
        <f t="shared" si="412"/>
        <v>12322.028830261588</v>
      </c>
      <c r="AR135" s="108">
        <f t="shared" si="412"/>
        <v>14786.434596313906</v>
      </c>
      <c r="AS135" s="108">
        <f t="shared" si="412"/>
        <v>14786.434596313906</v>
      </c>
      <c r="AT135" s="108">
        <f t="shared" si="412"/>
        <v>17250.840362366223</v>
      </c>
      <c r="AU135" s="108">
        <f t="shared" si="412"/>
        <v>12322.028830261588</v>
      </c>
      <c r="AV135" s="108">
        <f t="shared" si="412"/>
        <v>14786.434596313906</v>
      </c>
      <c r="AW135" s="108">
        <f t="shared" si="412"/>
        <v>14786.434596313906</v>
      </c>
      <c r="AX135" s="108">
        <f t="shared" si="412"/>
        <v>17250.840362366223</v>
      </c>
      <c r="AY135" s="108">
        <f t="shared" si="412"/>
        <v>12322.028830261588</v>
      </c>
      <c r="AZ135" s="108">
        <f t="shared" si="412"/>
        <v>14786.434596313906</v>
      </c>
      <c r="BA135" s="108">
        <f t="shared" si="412"/>
        <v>14786.434596313906</v>
      </c>
      <c r="BB135" s="108">
        <f t="shared" si="412"/>
        <v>17250.840362366223</v>
      </c>
      <c r="BC135" s="195">
        <f t="shared" si="412"/>
        <v>12322.028830261588</v>
      </c>
      <c r="BD135" s="108">
        <f t="shared" si="412"/>
        <v>14786.434596313906</v>
      </c>
      <c r="BE135" s="108">
        <f t="shared" si="412"/>
        <v>14786.434596313906</v>
      </c>
      <c r="BF135" s="108">
        <f t="shared" si="412"/>
        <v>17250.840362366223</v>
      </c>
      <c r="BG135" s="108">
        <f t="shared" ref="BG135:CL135" si="413">(BG137*BG24)/30.4333</f>
        <v>12322.028830261588</v>
      </c>
      <c r="BH135" s="108">
        <f t="shared" si="413"/>
        <v>14786.434596313906</v>
      </c>
      <c r="BI135" s="108">
        <f t="shared" si="413"/>
        <v>14786.434596313906</v>
      </c>
      <c r="BJ135" s="108">
        <f t="shared" si="413"/>
        <v>18483.043245392382</v>
      </c>
      <c r="BK135" s="108">
        <f t="shared" si="413"/>
        <v>15402.536037826989</v>
      </c>
      <c r="BL135" s="108">
        <f t="shared" si="413"/>
        <v>20331.347569931622</v>
      </c>
      <c r="BM135" s="108">
        <f t="shared" si="413"/>
        <v>22179.651894470859</v>
      </c>
      <c r="BN135" s="108">
        <f t="shared" si="413"/>
        <v>25876.260543549335</v>
      </c>
      <c r="BO135" s="195">
        <f t="shared" si="413"/>
        <v>18483.043245392382</v>
      </c>
      <c r="BP135" s="108">
        <f t="shared" si="413"/>
        <v>22179.651894470859</v>
      </c>
      <c r="BQ135" s="108">
        <f t="shared" si="413"/>
        <v>22179.651894470859</v>
      </c>
      <c r="BR135" s="108">
        <f t="shared" si="413"/>
        <v>25876.260543549335</v>
      </c>
      <c r="BS135" s="108">
        <f t="shared" si="413"/>
        <v>18483.043245392382</v>
      </c>
      <c r="BT135" s="108">
        <f t="shared" si="413"/>
        <v>22179.651894470859</v>
      </c>
      <c r="BU135" s="108">
        <f t="shared" si="413"/>
        <v>22179.651894470859</v>
      </c>
      <c r="BV135" s="108">
        <f t="shared" si="413"/>
        <v>25876.260543549335</v>
      </c>
      <c r="BW135" s="108">
        <f t="shared" si="413"/>
        <v>18483.043245392382</v>
      </c>
      <c r="BX135" s="108">
        <f t="shared" si="413"/>
        <v>22179.651894470859</v>
      </c>
      <c r="BY135" s="108">
        <f t="shared" si="413"/>
        <v>22179.651894470859</v>
      </c>
      <c r="BZ135" s="108">
        <f t="shared" si="413"/>
        <v>25876.260543549335</v>
      </c>
      <c r="CA135" s="195">
        <f t="shared" si="413"/>
        <v>18483.043245392382</v>
      </c>
      <c r="CB135" s="108">
        <f t="shared" si="413"/>
        <v>22179.651894470859</v>
      </c>
      <c r="CC135" s="108">
        <f t="shared" si="413"/>
        <v>22179.651894470859</v>
      </c>
      <c r="CD135" s="108">
        <f t="shared" si="413"/>
        <v>25876.260543549335</v>
      </c>
      <c r="CE135" s="108">
        <f t="shared" si="413"/>
        <v>18483.043245392382</v>
      </c>
      <c r="CF135" s="108">
        <f t="shared" si="413"/>
        <v>22179.651894470859</v>
      </c>
      <c r="CG135" s="108">
        <f t="shared" si="413"/>
        <v>22179.651894470859</v>
      </c>
      <c r="CH135" s="108">
        <f t="shared" si="413"/>
        <v>27108.463426575494</v>
      </c>
      <c r="CI135" s="108">
        <f t="shared" si="413"/>
        <v>21563.550452957781</v>
      </c>
      <c r="CJ135" s="108">
        <f t="shared" si="413"/>
        <v>27724.564868088575</v>
      </c>
      <c r="CK135" s="108">
        <f t="shared" si="413"/>
        <v>29572.869192627812</v>
      </c>
      <c r="CL135" s="108">
        <f t="shared" si="413"/>
        <v>34501.680724732447</v>
      </c>
      <c r="CM135" s="195">
        <f t="shared" ref="CM135:CY135" si="414">(CM137*CM24)/30.4333</f>
        <v>24644.057660523176</v>
      </c>
      <c r="CN135" s="108">
        <f t="shared" si="414"/>
        <v>29572.869192627812</v>
      </c>
      <c r="CO135" s="108">
        <f t="shared" si="414"/>
        <v>29572.869192627812</v>
      </c>
      <c r="CP135" s="108">
        <f t="shared" si="414"/>
        <v>34501.680724732447</v>
      </c>
      <c r="CQ135" s="108">
        <f t="shared" si="414"/>
        <v>24644.057660523176</v>
      </c>
      <c r="CR135" s="108">
        <f t="shared" si="414"/>
        <v>29572.869192627812</v>
      </c>
      <c r="CS135" s="108">
        <f t="shared" si="414"/>
        <v>29572.869192627812</v>
      </c>
      <c r="CT135" s="108">
        <f t="shared" si="414"/>
        <v>34501.680724732447</v>
      </c>
      <c r="CU135" s="108">
        <f t="shared" si="414"/>
        <v>24644.057660523176</v>
      </c>
      <c r="CV135" s="108">
        <f t="shared" si="414"/>
        <v>29572.869192627812</v>
      </c>
      <c r="CW135" s="108">
        <f t="shared" si="414"/>
        <v>29572.869192627812</v>
      </c>
      <c r="CX135" s="108">
        <f t="shared" si="414"/>
        <v>34501.680724732447</v>
      </c>
      <c r="CY135" s="195">
        <f t="shared" si="414"/>
        <v>24644.057660523176</v>
      </c>
    </row>
    <row r="136" spans="1:103" x14ac:dyDescent="0.3">
      <c r="A136" s="5"/>
      <c r="B136" s="6" t="s">
        <v>17</v>
      </c>
      <c r="C136" s="6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>
        <f t="shared" ref="N136:O136" si="415">N135</f>
        <v>0</v>
      </c>
      <c r="O136" s="47">
        <f t="shared" si="415"/>
        <v>0</v>
      </c>
      <c r="P136" s="47">
        <f t="shared" ref="P136:Q136" si="416">P135</f>
        <v>0</v>
      </c>
      <c r="Q136" s="47">
        <f t="shared" si="416"/>
        <v>0</v>
      </c>
      <c r="R136" s="47">
        <f t="shared" ref="R136:S136" si="417">R135</f>
        <v>0</v>
      </c>
      <c r="S136" s="47">
        <f t="shared" si="417"/>
        <v>0</v>
      </c>
      <c r="T136" s="47">
        <f t="shared" ref="T136:U136" si="418">T135</f>
        <v>0</v>
      </c>
      <c r="U136" s="47">
        <f t="shared" si="418"/>
        <v>0</v>
      </c>
      <c r="V136" s="47">
        <f t="shared" ref="V136:W136" si="419">V135</f>
        <v>0</v>
      </c>
      <c r="W136" s="47">
        <f t="shared" si="419"/>
        <v>0</v>
      </c>
      <c r="X136" s="47">
        <f t="shared" ref="X136:Y136" si="420">X135</f>
        <v>543</v>
      </c>
      <c r="Y136" s="47">
        <f t="shared" si="420"/>
        <v>2174</v>
      </c>
      <c r="Z136" s="199">
        <f t="shared" ref="Z136:AA136" si="421">Z135</f>
        <v>5281.52</v>
      </c>
      <c r="AA136" s="199">
        <f t="shared" si="421"/>
        <v>5281.52</v>
      </c>
      <c r="AB136" s="47">
        <f t="shared" ref="AB136" si="422">AB135</f>
        <v>5544.9129736177156</v>
      </c>
      <c r="AC136" s="47">
        <f t="shared" ref="AC136:BR136" si="423">AC135</f>
        <v>7393.2172981569529</v>
      </c>
      <c r="AD136" s="47">
        <f t="shared" si="423"/>
        <v>6777.1158566438744</v>
      </c>
      <c r="AE136" s="199">
        <f t="shared" si="423"/>
        <v>6161.0144151307941</v>
      </c>
      <c r="AF136" s="47">
        <f t="shared" si="423"/>
        <v>8625.4201811831117</v>
      </c>
      <c r="AG136" s="47">
        <f t="shared" si="423"/>
        <v>7393.2172981569529</v>
      </c>
      <c r="AH136" s="47">
        <f t="shared" si="423"/>
        <v>8625.4201811831117</v>
      </c>
      <c r="AI136" s="47">
        <f t="shared" si="423"/>
        <v>6161.0144151307941</v>
      </c>
      <c r="AJ136" s="47">
        <f t="shared" si="423"/>
        <v>7393.2172981569529</v>
      </c>
      <c r="AK136" s="47">
        <f t="shared" si="423"/>
        <v>7393.2172981569529</v>
      </c>
      <c r="AL136" s="47">
        <f t="shared" si="423"/>
        <v>9857.6230642092705</v>
      </c>
      <c r="AM136" s="47">
        <f t="shared" si="423"/>
        <v>9241.5216226961911</v>
      </c>
      <c r="AN136" s="47">
        <f t="shared" si="423"/>
        <v>12938.130271774668</v>
      </c>
      <c r="AO136" s="47">
        <f t="shared" si="423"/>
        <v>14786.434596313906</v>
      </c>
      <c r="AP136" s="47">
        <f t="shared" si="423"/>
        <v>17250.840362366223</v>
      </c>
      <c r="AQ136" s="199">
        <f t="shared" si="423"/>
        <v>12322.028830261588</v>
      </c>
      <c r="AR136" s="47">
        <f t="shared" si="423"/>
        <v>14786.434596313906</v>
      </c>
      <c r="AS136" s="47">
        <f t="shared" si="423"/>
        <v>14786.434596313906</v>
      </c>
      <c r="AT136" s="47">
        <f t="shared" si="423"/>
        <v>17250.840362366223</v>
      </c>
      <c r="AU136" s="47">
        <f t="shared" si="423"/>
        <v>12322.028830261588</v>
      </c>
      <c r="AV136" s="47">
        <f t="shared" si="423"/>
        <v>14786.434596313906</v>
      </c>
      <c r="AW136" s="47">
        <f t="shared" si="423"/>
        <v>14786.434596313906</v>
      </c>
      <c r="AX136" s="47">
        <f t="shared" si="423"/>
        <v>17250.840362366223</v>
      </c>
      <c r="AY136" s="47">
        <f t="shared" si="423"/>
        <v>12322.028830261588</v>
      </c>
      <c r="AZ136" s="47">
        <f t="shared" si="423"/>
        <v>14786.434596313906</v>
      </c>
      <c r="BA136" s="47">
        <f t="shared" si="423"/>
        <v>14786.434596313906</v>
      </c>
      <c r="BB136" s="47">
        <f t="shared" si="423"/>
        <v>17250.840362366223</v>
      </c>
      <c r="BC136" s="199">
        <f t="shared" si="423"/>
        <v>12322.028830261588</v>
      </c>
      <c r="BD136" s="47">
        <f t="shared" si="423"/>
        <v>14786.434596313906</v>
      </c>
      <c r="BE136" s="47">
        <f t="shared" si="423"/>
        <v>14786.434596313906</v>
      </c>
      <c r="BF136" s="47">
        <f t="shared" si="423"/>
        <v>17250.840362366223</v>
      </c>
      <c r="BG136" s="47">
        <f t="shared" si="423"/>
        <v>12322.028830261588</v>
      </c>
      <c r="BH136" s="47">
        <f t="shared" si="423"/>
        <v>14786.434596313906</v>
      </c>
      <c r="BI136" s="47">
        <f t="shared" si="423"/>
        <v>14786.434596313906</v>
      </c>
      <c r="BJ136" s="47">
        <f t="shared" si="423"/>
        <v>18483.043245392382</v>
      </c>
      <c r="BK136" s="47">
        <f t="shared" si="423"/>
        <v>15402.536037826989</v>
      </c>
      <c r="BL136" s="47">
        <f t="shared" si="423"/>
        <v>20331.347569931622</v>
      </c>
      <c r="BM136" s="47">
        <f t="shared" si="423"/>
        <v>22179.651894470859</v>
      </c>
      <c r="BN136" s="47">
        <f t="shared" si="423"/>
        <v>25876.260543549335</v>
      </c>
      <c r="BO136" s="199">
        <f t="shared" si="423"/>
        <v>18483.043245392382</v>
      </c>
      <c r="BP136" s="47">
        <f t="shared" si="423"/>
        <v>22179.651894470859</v>
      </c>
      <c r="BQ136" s="47">
        <f t="shared" si="423"/>
        <v>22179.651894470859</v>
      </c>
      <c r="BR136" s="47">
        <f t="shared" si="423"/>
        <v>25876.260543549335</v>
      </c>
      <c r="BS136" s="47">
        <f t="shared" ref="BS136:CY136" si="424">BS135</f>
        <v>18483.043245392382</v>
      </c>
      <c r="BT136" s="47">
        <f t="shared" si="424"/>
        <v>22179.651894470859</v>
      </c>
      <c r="BU136" s="47">
        <f t="shared" si="424"/>
        <v>22179.651894470859</v>
      </c>
      <c r="BV136" s="47">
        <f t="shared" si="424"/>
        <v>25876.260543549335</v>
      </c>
      <c r="BW136" s="47">
        <f t="shared" si="424"/>
        <v>18483.043245392382</v>
      </c>
      <c r="BX136" s="47">
        <f t="shared" si="424"/>
        <v>22179.651894470859</v>
      </c>
      <c r="BY136" s="47">
        <f t="shared" si="424"/>
        <v>22179.651894470859</v>
      </c>
      <c r="BZ136" s="47">
        <f t="shared" si="424"/>
        <v>25876.260543549335</v>
      </c>
      <c r="CA136" s="199">
        <f t="shared" si="424"/>
        <v>18483.043245392382</v>
      </c>
      <c r="CB136" s="47">
        <f t="shared" si="424"/>
        <v>22179.651894470859</v>
      </c>
      <c r="CC136" s="47">
        <f t="shared" si="424"/>
        <v>22179.651894470859</v>
      </c>
      <c r="CD136" s="47">
        <f t="shared" si="424"/>
        <v>25876.260543549335</v>
      </c>
      <c r="CE136" s="47">
        <f t="shared" si="424"/>
        <v>18483.043245392382</v>
      </c>
      <c r="CF136" s="47">
        <f t="shared" si="424"/>
        <v>22179.651894470859</v>
      </c>
      <c r="CG136" s="47">
        <f t="shared" si="424"/>
        <v>22179.651894470859</v>
      </c>
      <c r="CH136" s="47">
        <f t="shared" si="424"/>
        <v>27108.463426575494</v>
      </c>
      <c r="CI136" s="47">
        <f t="shared" si="424"/>
        <v>21563.550452957781</v>
      </c>
      <c r="CJ136" s="47">
        <f t="shared" si="424"/>
        <v>27724.564868088575</v>
      </c>
      <c r="CK136" s="47">
        <f t="shared" si="424"/>
        <v>29572.869192627812</v>
      </c>
      <c r="CL136" s="47">
        <f t="shared" si="424"/>
        <v>34501.680724732447</v>
      </c>
      <c r="CM136" s="199">
        <f t="shared" si="424"/>
        <v>24644.057660523176</v>
      </c>
      <c r="CN136" s="47">
        <f t="shared" si="424"/>
        <v>29572.869192627812</v>
      </c>
      <c r="CO136" s="47">
        <f t="shared" si="424"/>
        <v>29572.869192627812</v>
      </c>
      <c r="CP136" s="47">
        <f t="shared" si="424"/>
        <v>34501.680724732447</v>
      </c>
      <c r="CQ136" s="47">
        <f t="shared" si="424"/>
        <v>24644.057660523176</v>
      </c>
      <c r="CR136" s="47">
        <f t="shared" si="424"/>
        <v>29572.869192627812</v>
      </c>
      <c r="CS136" s="47">
        <f t="shared" si="424"/>
        <v>29572.869192627812</v>
      </c>
      <c r="CT136" s="47">
        <f t="shared" si="424"/>
        <v>34501.680724732447</v>
      </c>
      <c r="CU136" s="47">
        <f t="shared" si="424"/>
        <v>24644.057660523176</v>
      </c>
      <c r="CV136" s="47">
        <f t="shared" si="424"/>
        <v>29572.869192627812</v>
      </c>
      <c r="CW136" s="47">
        <f t="shared" si="424"/>
        <v>29572.869192627812</v>
      </c>
      <c r="CX136" s="47">
        <f t="shared" si="424"/>
        <v>34501.680724732447</v>
      </c>
      <c r="CY136" s="199">
        <f t="shared" si="424"/>
        <v>24644.057660523176</v>
      </c>
    </row>
    <row r="137" spans="1:103" x14ac:dyDescent="0.3">
      <c r="A137" s="57"/>
      <c r="B137" s="54"/>
      <c r="C137" s="55" t="s">
        <v>149</v>
      </c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>
        <f t="shared" ref="N137:AA137" si="425">IFERROR(AVERAGE(M135:N135)/(N24/30.4333), 0)</f>
        <v>0</v>
      </c>
      <c r="O137" s="56">
        <f t="shared" si="425"/>
        <v>0</v>
      </c>
      <c r="P137" s="56">
        <f t="shared" si="425"/>
        <v>0</v>
      </c>
      <c r="Q137" s="56">
        <f t="shared" si="425"/>
        <v>0</v>
      </c>
      <c r="R137" s="56">
        <f t="shared" si="425"/>
        <v>0</v>
      </c>
      <c r="S137" s="56">
        <f t="shared" si="425"/>
        <v>0</v>
      </c>
      <c r="T137" s="56">
        <f t="shared" si="425"/>
        <v>0</v>
      </c>
      <c r="U137" s="56">
        <f t="shared" si="425"/>
        <v>0</v>
      </c>
      <c r="V137" s="56">
        <f t="shared" si="425"/>
        <v>0</v>
      </c>
      <c r="W137" s="56">
        <f t="shared" si="425"/>
        <v>0</v>
      </c>
      <c r="X137" s="56">
        <f t="shared" si="425"/>
        <v>15.859195681381959</v>
      </c>
      <c r="Y137" s="56">
        <f t="shared" si="425"/>
        <v>17.105352937525858</v>
      </c>
      <c r="Z137" s="201">
        <f t="shared" si="425"/>
        <v>16.509889865415513</v>
      </c>
      <c r="AA137" s="201">
        <f t="shared" si="425"/>
        <v>23.391343198593617</v>
      </c>
      <c r="AB137" s="597">
        <v>45</v>
      </c>
      <c r="AC137" s="56">
        <f t="shared" ref="AB137:BS137" si="426">AB137</f>
        <v>45</v>
      </c>
      <c r="AD137" s="56">
        <f t="shared" si="426"/>
        <v>45</v>
      </c>
      <c r="AE137" s="201">
        <f t="shared" si="426"/>
        <v>45</v>
      </c>
      <c r="AF137" s="56">
        <f t="shared" si="426"/>
        <v>45</v>
      </c>
      <c r="AG137" s="56">
        <f t="shared" si="426"/>
        <v>45</v>
      </c>
      <c r="AH137" s="56">
        <f t="shared" si="426"/>
        <v>45</v>
      </c>
      <c r="AI137" s="56">
        <f t="shared" si="426"/>
        <v>45</v>
      </c>
      <c r="AJ137" s="56">
        <f t="shared" si="426"/>
        <v>45</v>
      </c>
      <c r="AK137" s="56">
        <f t="shared" si="426"/>
        <v>45</v>
      </c>
      <c r="AL137" s="56">
        <f t="shared" si="426"/>
        <v>45</v>
      </c>
      <c r="AM137" s="56">
        <f t="shared" si="426"/>
        <v>45</v>
      </c>
      <c r="AN137" s="56">
        <f t="shared" si="426"/>
        <v>45</v>
      </c>
      <c r="AO137" s="56">
        <f t="shared" si="426"/>
        <v>45</v>
      </c>
      <c r="AP137" s="56">
        <f t="shared" si="426"/>
        <v>45</v>
      </c>
      <c r="AQ137" s="201">
        <f t="shared" si="426"/>
        <v>45</v>
      </c>
      <c r="AR137" s="56">
        <f t="shared" si="426"/>
        <v>45</v>
      </c>
      <c r="AS137" s="56">
        <f t="shared" si="426"/>
        <v>45</v>
      </c>
      <c r="AT137" s="56">
        <f t="shared" si="426"/>
        <v>45</v>
      </c>
      <c r="AU137" s="56">
        <f t="shared" si="426"/>
        <v>45</v>
      </c>
      <c r="AV137" s="56">
        <f t="shared" si="426"/>
        <v>45</v>
      </c>
      <c r="AW137" s="56">
        <f t="shared" si="426"/>
        <v>45</v>
      </c>
      <c r="AX137" s="56">
        <f t="shared" si="426"/>
        <v>45</v>
      </c>
      <c r="AY137" s="56">
        <f t="shared" si="426"/>
        <v>45</v>
      </c>
      <c r="AZ137" s="56">
        <f t="shared" si="426"/>
        <v>45</v>
      </c>
      <c r="BA137" s="56">
        <f t="shared" si="426"/>
        <v>45</v>
      </c>
      <c r="BB137" s="56">
        <f t="shared" si="426"/>
        <v>45</v>
      </c>
      <c r="BC137" s="201">
        <f t="shared" si="426"/>
        <v>45</v>
      </c>
      <c r="BD137" s="56">
        <f t="shared" si="426"/>
        <v>45</v>
      </c>
      <c r="BE137" s="56">
        <f t="shared" si="426"/>
        <v>45</v>
      </c>
      <c r="BF137" s="56">
        <f t="shared" si="426"/>
        <v>45</v>
      </c>
      <c r="BG137" s="56">
        <f t="shared" si="426"/>
        <v>45</v>
      </c>
      <c r="BH137" s="56">
        <f t="shared" si="426"/>
        <v>45</v>
      </c>
      <c r="BI137" s="56">
        <f t="shared" si="426"/>
        <v>45</v>
      </c>
      <c r="BJ137" s="56">
        <f t="shared" si="426"/>
        <v>45</v>
      </c>
      <c r="BK137" s="56">
        <f t="shared" si="426"/>
        <v>45</v>
      </c>
      <c r="BL137" s="56">
        <f t="shared" si="426"/>
        <v>45</v>
      </c>
      <c r="BM137" s="56">
        <f t="shared" si="426"/>
        <v>45</v>
      </c>
      <c r="BN137" s="56">
        <f t="shared" si="426"/>
        <v>45</v>
      </c>
      <c r="BO137" s="201">
        <f t="shared" si="426"/>
        <v>45</v>
      </c>
      <c r="BP137" s="56">
        <f t="shared" si="426"/>
        <v>45</v>
      </c>
      <c r="BQ137" s="56">
        <f t="shared" si="426"/>
        <v>45</v>
      </c>
      <c r="BR137" s="56">
        <f t="shared" si="426"/>
        <v>45</v>
      </c>
      <c r="BS137" s="56">
        <f t="shared" si="426"/>
        <v>45</v>
      </c>
      <c r="BT137" s="56">
        <f t="shared" ref="BT137:CY137" si="427">BS137</f>
        <v>45</v>
      </c>
      <c r="BU137" s="56">
        <f t="shared" si="427"/>
        <v>45</v>
      </c>
      <c r="BV137" s="56">
        <f t="shared" si="427"/>
        <v>45</v>
      </c>
      <c r="BW137" s="56">
        <f t="shared" si="427"/>
        <v>45</v>
      </c>
      <c r="BX137" s="56">
        <f t="shared" si="427"/>
        <v>45</v>
      </c>
      <c r="BY137" s="56">
        <f t="shared" si="427"/>
        <v>45</v>
      </c>
      <c r="BZ137" s="56">
        <f t="shared" si="427"/>
        <v>45</v>
      </c>
      <c r="CA137" s="201">
        <f t="shared" si="427"/>
        <v>45</v>
      </c>
      <c r="CB137" s="56">
        <f t="shared" si="427"/>
        <v>45</v>
      </c>
      <c r="CC137" s="56">
        <f t="shared" si="427"/>
        <v>45</v>
      </c>
      <c r="CD137" s="56">
        <f t="shared" si="427"/>
        <v>45</v>
      </c>
      <c r="CE137" s="56">
        <f t="shared" si="427"/>
        <v>45</v>
      </c>
      <c r="CF137" s="56">
        <f t="shared" si="427"/>
        <v>45</v>
      </c>
      <c r="CG137" s="56">
        <f t="shared" si="427"/>
        <v>45</v>
      </c>
      <c r="CH137" s="56">
        <f t="shared" si="427"/>
        <v>45</v>
      </c>
      <c r="CI137" s="56">
        <f t="shared" si="427"/>
        <v>45</v>
      </c>
      <c r="CJ137" s="56">
        <f t="shared" si="427"/>
        <v>45</v>
      </c>
      <c r="CK137" s="56">
        <f t="shared" si="427"/>
        <v>45</v>
      </c>
      <c r="CL137" s="56">
        <f t="shared" si="427"/>
        <v>45</v>
      </c>
      <c r="CM137" s="201">
        <f t="shared" si="427"/>
        <v>45</v>
      </c>
      <c r="CN137" s="56">
        <f t="shared" si="427"/>
        <v>45</v>
      </c>
      <c r="CO137" s="56">
        <f t="shared" si="427"/>
        <v>45</v>
      </c>
      <c r="CP137" s="56">
        <f t="shared" si="427"/>
        <v>45</v>
      </c>
      <c r="CQ137" s="56">
        <f t="shared" si="427"/>
        <v>45</v>
      </c>
      <c r="CR137" s="56">
        <f t="shared" si="427"/>
        <v>45</v>
      </c>
      <c r="CS137" s="56">
        <f t="shared" si="427"/>
        <v>45</v>
      </c>
      <c r="CT137" s="56">
        <f t="shared" si="427"/>
        <v>45</v>
      </c>
      <c r="CU137" s="56">
        <f t="shared" si="427"/>
        <v>45</v>
      </c>
      <c r="CV137" s="56">
        <f t="shared" si="427"/>
        <v>45</v>
      </c>
      <c r="CW137" s="56">
        <f t="shared" si="427"/>
        <v>45</v>
      </c>
      <c r="CX137" s="56">
        <f t="shared" si="427"/>
        <v>45</v>
      </c>
      <c r="CY137" s="201">
        <f t="shared" si="427"/>
        <v>45</v>
      </c>
    </row>
    <row r="138" spans="1:103" x14ac:dyDescent="0.3">
      <c r="B138" s="1" t="s">
        <v>205</v>
      </c>
      <c r="C138" s="1"/>
      <c r="D138" s="50"/>
      <c r="E138" s="50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87"/>
      <c r="AA138" s="487"/>
      <c r="AB138" s="46"/>
      <c r="AE138" s="194"/>
      <c r="AQ138" s="194"/>
      <c r="BC138" s="194"/>
      <c r="BO138" s="194"/>
      <c r="CA138" s="194"/>
      <c r="CM138" s="194"/>
      <c r="CY138" s="194"/>
    </row>
    <row r="139" spans="1:103" x14ac:dyDescent="0.3">
      <c r="B139" s="1" t="s">
        <v>459</v>
      </c>
      <c r="C139" s="1"/>
      <c r="D139" s="50"/>
      <c r="E139" s="50"/>
      <c r="G139" s="46"/>
      <c r="H139" s="110"/>
      <c r="I139" s="110"/>
      <c r="J139" s="110"/>
      <c r="K139" s="110"/>
      <c r="L139" s="110"/>
      <c r="M139" s="110"/>
      <c r="N139" s="110">
        <v>0</v>
      </c>
      <c r="O139" s="110">
        <v>0</v>
      </c>
      <c r="P139" s="110">
        <v>0</v>
      </c>
      <c r="Q139" s="110">
        <v>0</v>
      </c>
      <c r="R139" s="110">
        <v>0</v>
      </c>
      <c r="S139" s="110">
        <v>0</v>
      </c>
      <c r="T139" s="110">
        <v>0</v>
      </c>
      <c r="U139" s="110">
        <v>0</v>
      </c>
      <c r="V139" s="110">
        <v>0</v>
      </c>
      <c r="W139" s="110">
        <v>0</v>
      </c>
      <c r="X139" s="110">
        <v>0</v>
      </c>
      <c r="Y139" s="110">
        <v>0</v>
      </c>
      <c r="Z139" s="195">
        <v>596.25</v>
      </c>
      <c r="AA139" s="195">
        <v>596.25</v>
      </c>
      <c r="AB139" s="464">
        <f>AA139</f>
        <v>596.25</v>
      </c>
      <c r="AC139" s="110">
        <f t="shared" ref="AB139:CA139" si="428">AB139</f>
        <v>596.25</v>
      </c>
      <c r="AD139" s="110">
        <f t="shared" si="428"/>
        <v>596.25</v>
      </c>
      <c r="AE139" s="195">
        <f t="shared" si="428"/>
        <v>596.25</v>
      </c>
      <c r="AF139" s="110">
        <f t="shared" si="428"/>
        <v>596.25</v>
      </c>
      <c r="AG139" s="110">
        <f t="shared" si="428"/>
        <v>596.25</v>
      </c>
      <c r="AH139" s="110">
        <f t="shared" si="428"/>
        <v>596.25</v>
      </c>
      <c r="AI139" s="110">
        <f t="shared" si="428"/>
        <v>596.25</v>
      </c>
      <c r="AJ139" s="110">
        <f t="shared" si="428"/>
        <v>596.25</v>
      </c>
      <c r="AK139" s="110">
        <f t="shared" si="428"/>
        <v>596.25</v>
      </c>
      <c r="AL139" s="110">
        <f t="shared" si="428"/>
        <v>596.25</v>
      </c>
      <c r="AM139" s="110">
        <f t="shared" si="428"/>
        <v>596.25</v>
      </c>
      <c r="AN139" s="110">
        <f t="shared" si="428"/>
        <v>596.25</v>
      </c>
      <c r="AO139" s="110">
        <f t="shared" si="428"/>
        <v>596.25</v>
      </c>
      <c r="AP139" s="110">
        <f t="shared" si="428"/>
        <v>596.25</v>
      </c>
      <c r="AQ139" s="195">
        <f t="shared" si="428"/>
        <v>596.25</v>
      </c>
      <c r="AR139" s="110">
        <f t="shared" si="428"/>
        <v>596.25</v>
      </c>
      <c r="AS139" s="110">
        <f t="shared" si="428"/>
        <v>596.25</v>
      </c>
      <c r="AT139" s="110">
        <f t="shared" si="428"/>
        <v>596.25</v>
      </c>
      <c r="AU139" s="110">
        <f t="shared" si="428"/>
        <v>596.25</v>
      </c>
      <c r="AV139" s="110">
        <f t="shared" si="428"/>
        <v>596.25</v>
      </c>
      <c r="AW139" s="110">
        <f t="shared" si="428"/>
        <v>596.25</v>
      </c>
      <c r="AX139" s="110">
        <f t="shared" si="428"/>
        <v>596.25</v>
      </c>
      <c r="AY139" s="110">
        <f t="shared" si="428"/>
        <v>596.25</v>
      </c>
      <c r="AZ139" s="110">
        <f t="shared" si="428"/>
        <v>596.25</v>
      </c>
      <c r="BA139" s="110">
        <f t="shared" si="428"/>
        <v>596.25</v>
      </c>
      <c r="BB139" s="110">
        <f t="shared" si="428"/>
        <v>596.25</v>
      </c>
      <c r="BC139" s="195">
        <f t="shared" si="428"/>
        <v>596.25</v>
      </c>
      <c r="BD139" s="110">
        <f t="shared" si="428"/>
        <v>596.25</v>
      </c>
      <c r="BE139" s="110">
        <f t="shared" si="428"/>
        <v>596.25</v>
      </c>
      <c r="BF139" s="110">
        <f t="shared" si="428"/>
        <v>596.25</v>
      </c>
      <c r="BG139" s="110">
        <f t="shared" si="428"/>
        <v>596.25</v>
      </c>
      <c r="BH139" s="110">
        <f t="shared" si="428"/>
        <v>596.25</v>
      </c>
      <c r="BI139" s="110">
        <f t="shared" si="428"/>
        <v>596.25</v>
      </c>
      <c r="BJ139" s="110">
        <f t="shared" si="428"/>
        <v>596.25</v>
      </c>
      <c r="BK139" s="110">
        <f t="shared" si="428"/>
        <v>596.25</v>
      </c>
      <c r="BL139" s="110">
        <f t="shared" si="428"/>
        <v>596.25</v>
      </c>
      <c r="BM139" s="110">
        <f t="shared" si="428"/>
        <v>596.25</v>
      </c>
      <c r="BN139" s="110">
        <f t="shared" si="428"/>
        <v>596.25</v>
      </c>
      <c r="BO139" s="195">
        <f t="shared" si="428"/>
        <v>596.25</v>
      </c>
      <c r="BP139" s="110">
        <f t="shared" si="428"/>
        <v>596.25</v>
      </c>
      <c r="BQ139" s="110">
        <f t="shared" si="428"/>
        <v>596.25</v>
      </c>
      <c r="BR139" s="110">
        <f t="shared" si="428"/>
        <v>596.25</v>
      </c>
      <c r="BS139" s="110">
        <f t="shared" si="428"/>
        <v>596.25</v>
      </c>
      <c r="BT139" s="110">
        <f t="shared" si="428"/>
        <v>596.25</v>
      </c>
      <c r="BU139" s="110">
        <f t="shared" si="428"/>
        <v>596.25</v>
      </c>
      <c r="BV139" s="110">
        <f t="shared" si="428"/>
        <v>596.25</v>
      </c>
      <c r="BW139" s="110">
        <f t="shared" si="428"/>
        <v>596.25</v>
      </c>
      <c r="BX139" s="110">
        <f t="shared" si="428"/>
        <v>596.25</v>
      </c>
      <c r="BY139" s="110">
        <f t="shared" si="428"/>
        <v>596.25</v>
      </c>
      <c r="BZ139" s="110">
        <f t="shared" si="428"/>
        <v>596.25</v>
      </c>
      <c r="CA139" s="195">
        <f t="shared" si="428"/>
        <v>596.25</v>
      </c>
      <c r="CB139" s="110">
        <f t="shared" ref="CB139:CY139" si="429">CA139</f>
        <v>596.25</v>
      </c>
      <c r="CC139" s="110">
        <f t="shared" si="429"/>
        <v>596.25</v>
      </c>
      <c r="CD139" s="110">
        <f t="shared" si="429"/>
        <v>596.25</v>
      </c>
      <c r="CE139" s="110">
        <f t="shared" si="429"/>
        <v>596.25</v>
      </c>
      <c r="CF139" s="110">
        <f t="shared" si="429"/>
        <v>596.25</v>
      </c>
      <c r="CG139" s="110">
        <f t="shared" si="429"/>
        <v>596.25</v>
      </c>
      <c r="CH139" s="110">
        <f t="shared" si="429"/>
        <v>596.25</v>
      </c>
      <c r="CI139" s="110">
        <f t="shared" si="429"/>
        <v>596.25</v>
      </c>
      <c r="CJ139" s="110">
        <f t="shared" si="429"/>
        <v>596.25</v>
      </c>
      <c r="CK139" s="110">
        <f t="shared" si="429"/>
        <v>596.25</v>
      </c>
      <c r="CL139" s="110">
        <f t="shared" si="429"/>
        <v>596.25</v>
      </c>
      <c r="CM139" s="195">
        <f t="shared" si="429"/>
        <v>596.25</v>
      </c>
      <c r="CN139" s="110">
        <f t="shared" si="429"/>
        <v>596.25</v>
      </c>
      <c r="CO139" s="110">
        <f t="shared" si="429"/>
        <v>596.25</v>
      </c>
      <c r="CP139" s="110">
        <f t="shared" si="429"/>
        <v>596.25</v>
      </c>
      <c r="CQ139" s="110">
        <f t="shared" si="429"/>
        <v>596.25</v>
      </c>
      <c r="CR139" s="110">
        <f t="shared" si="429"/>
        <v>596.25</v>
      </c>
      <c r="CS139" s="110">
        <f t="shared" si="429"/>
        <v>596.25</v>
      </c>
      <c r="CT139" s="110">
        <f t="shared" si="429"/>
        <v>596.25</v>
      </c>
      <c r="CU139" s="110">
        <f t="shared" si="429"/>
        <v>596.25</v>
      </c>
      <c r="CV139" s="110">
        <f t="shared" si="429"/>
        <v>596.25</v>
      </c>
      <c r="CW139" s="110">
        <f t="shared" si="429"/>
        <v>596.25</v>
      </c>
      <c r="CX139" s="110">
        <f t="shared" si="429"/>
        <v>596.25</v>
      </c>
      <c r="CY139" s="195">
        <f t="shared" si="429"/>
        <v>596.25</v>
      </c>
    </row>
    <row r="140" spans="1:103" x14ac:dyDescent="0.3">
      <c r="B140" s="1" t="s">
        <v>207</v>
      </c>
      <c r="C140" s="1"/>
      <c r="D140" s="50"/>
      <c r="E140" s="50"/>
      <c r="G140" s="46"/>
      <c r="H140" s="110"/>
      <c r="I140" s="110"/>
      <c r="J140" s="110"/>
      <c r="K140" s="110"/>
      <c r="L140" s="110"/>
      <c r="M140" s="110"/>
      <c r="N140" s="110">
        <v>0</v>
      </c>
      <c r="O140" s="110">
        <v>0</v>
      </c>
      <c r="P140" s="110">
        <v>0</v>
      </c>
      <c r="Q140" s="110">
        <v>0</v>
      </c>
      <c r="R140" s="110">
        <v>0</v>
      </c>
      <c r="S140" s="110">
        <v>0</v>
      </c>
      <c r="T140" s="110">
        <v>0</v>
      </c>
      <c r="U140" s="110">
        <v>0</v>
      </c>
      <c r="V140" s="110">
        <v>0</v>
      </c>
      <c r="W140" s="110">
        <v>226.75</v>
      </c>
      <c r="X140" s="110">
        <v>226.75</v>
      </c>
      <c r="Y140" s="110">
        <v>687.15</v>
      </c>
      <c r="Z140" s="195">
        <v>2062.52</v>
      </c>
      <c r="AA140" s="195">
        <v>2062.52</v>
      </c>
      <c r="AB140" s="464">
        <f>AA140</f>
        <v>2062.52</v>
      </c>
      <c r="AC140" s="110">
        <f t="shared" ref="AC140" si="430">AB140</f>
        <v>2062.52</v>
      </c>
      <c r="AD140" s="110">
        <f t="shared" ref="AD140" si="431">AC140</f>
        <v>2062.52</v>
      </c>
      <c r="AE140" s="195">
        <f t="shared" ref="AE140" si="432">AD140</f>
        <v>2062.52</v>
      </c>
      <c r="AF140" s="110">
        <f t="shared" ref="AF140" si="433">AE140</f>
        <v>2062.52</v>
      </c>
      <c r="AG140" s="110">
        <f t="shared" ref="AG140" si="434">AF140</f>
        <v>2062.52</v>
      </c>
      <c r="AH140" s="110">
        <f t="shared" ref="AH140" si="435">AG140</f>
        <v>2062.52</v>
      </c>
      <c r="AI140" s="110">
        <f t="shared" ref="AI140" si="436">AH140</f>
        <v>2062.52</v>
      </c>
      <c r="AJ140" s="110">
        <f t="shared" ref="AJ140" si="437">AI140</f>
        <v>2062.52</v>
      </c>
      <c r="AK140" s="110">
        <f t="shared" ref="AK140" si="438">AJ140</f>
        <v>2062.52</v>
      </c>
      <c r="AL140" s="110">
        <f t="shared" ref="AL140" si="439">AK140</f>
        <v>2062.52</v>
      </c>
      <c r="AM140" s="110">
        <f t="shared" ref="AM140" si="440">AL140</f>
        <v>2062.52</v>
      </c>
      <c r="AN140" s="110">
        <f t="shared" ref="AN140" si="441">AM140</f>
        <v>2062.52</v>
      </c>
      <c r="AO140" s="110">
        <f t="shared" ref="AO140" si="442">AN140</f>
        <v>2062.52</v>
      </c>
      <c r="AP140" s="110">
        <f t="shared" ref="AP140" si="443">AO140</f>
        <v>2062.52</v>
      </c>
      <c r="AQ140" s="195">
        <f t="shared" ref="AQ140" si="444">AP140</f>
        <v>2062.52</v>
      </c>
      <c r="AR140" s="110">
        <f t="shared" ref="AR140" si="445">AQ140</f>
        <v>2062.52</v>
      </c>
      <c r="AS140" s="110">
        <f t="shared" ref="AS140" si="446">AR140</f>
        <v>2062.52</v>
      </c>
      <c r="AT140" s="110">
        <f t="shared" ref="AT140" si="447">AS140</f>
        <v>2062.52</v>
      </c>
      <c r="AU140" s="110">
        <f t="shared" ref="AU140" si="448">AT140</f>
        <v>2062.52</v>
      </c>
      <c r="AV140" s="110">
        <f t="shared" ref="AV140" si="449">AU140</f>
        <v>2062.52</v>
      </c>
      <c r="AW140" s="110">
        <f t="shared" ref="AW140" si="450">AV140</f>
        <v>2062.52</v>
      </c>
      <c r="AX140" s="110">
        <f t="shared" ref="AX140" si="451">AW140</f>
        <v>2062.52</v>
      </c>
      <c r="AY140" s="110">
        <f t="shared" ref="AY140" si="452">AX140</f>
        <v>2062.52</v>
      </c>
      <c r="AZ140" s="110">
        <f t="shared" ref="AZ140" si="453">AY140</f>
        <v>2062.52</v>
      </c>
      <c r="BA140" s="110">
        <f t="shared" ref="BA140" si="454">AZ140</f>
        <v>2062.52</v>
      </c>
      <c r="BB140" s="110">
        <f t="shared" ref="BB140" si="455">BA140</f>
        <v>2062.52</v>
      </c>
      <c r="BC140" s="195">
        <f t="shared" ref="BC140" si="456">BB140</f>
        <v>2062.52</v>
      </c>
      <c r="BD140" s="110">
        <f t="shared" ref="BD140" si="457">BC140</f>
        <v>2062.52</v>
      </c>
      <c r="BE140" s="110">
        <f t="shared" ref="BE140" si="458">BD140</f>
        <v>2062.52</v>
      </c>
      <c r="BF140" s="110">
        <f t="shared" ref="BF140" si="459">BE140</f>
        <v>2062.52</v>
      </c>
      <c r="BG140" s="110">
        <f t="shared" ref="BG140" si="460">BF140</f>
        <v>2062.52</v>
      </c>
      <c r="BH140" s="110">
        <f t="shared" ref="BH140" si="461">BG140</f>
        <v>2062.52</v>
      </c>
      <c r="BI140" s="110">
        <f t="shared" ref="BI140" si="462">BH140</f>
        <v>2062.52</v>
      </c>
      <c r="BJ140" s="110">
        <f t="shared" ref="BJ140" si="463">BI140</f>
        <v>2062.52</v>
      </c>
      <c r="BK140" s="110">
        <f t="shared" ref="BK140" si="464">BJ140</f>
        <v>2062.52</v>
      </c>
      <c r="BL140" s="110">
        <f t="shared" ref="BL140" si="465">BK140</f>
        <v>2062.52</v>
      </c>
      <c r="BM140" s="110">
        <f t="shared" ref="BM140" si="466">BL140</f>
        <v>2062.52</v>
      </c>
      <c r="BN140" s="110">
        <f t="shared" ref="BN140" si="467">BM140</f>
        <v>2062.52</v>
      </c>
      <c r="BO140" s="195">
        <f t="shared" ref="BO140" si="468">BN140</f>
        <v>2062.52</v>
      </c>
      <c r="BP140" s="110">
        <f t="shared" ref="BP140" si="469">BO140</f>
        <v>2062.52</v>
      </c>
      <c r="BQ140" s="110">
        <f t="shared" ref="BQ140" si="470">BP140</f>
        <v>2062.52</v>
      </c>
      <c r="BR140" s="110">
        <f t="shared" ref="BR140" si="471">BQ140</f>
        <v>2062.52</v>
      </c>
      <c r="BS140" s="110">
        <f t="shared" ref="BS140" si="472">BR140</f>
        <v>2062.52</v>
      </c>
      <c r="BT140" s="110">
        <f t="shared" ref="BT140" si="473">BS140</f>
        <v>2062.52</v>
      </c>
      <c r="BU140" s="110">
        <f t="shared" ref="BU140" si="474">BT140</f>
        <v>2062.52</v>
      </c>
      <c r="BV140" s="110">
        <f t="shared" ref="BV140" si="475">BU140</f>
        <v>2062.52</v>
      </c>
      <c r="BW140" s="110">
        <f t="shared" ref="BW140" si="476">BV140</f>
        <v>2062.52</v>
      </c>
      <c r="BX140" s="110">
        <f t="shared" ref="BX140" si="477">BW140</f>
        <v>2062.52</v>
      </c>
      <c r="BY140" s="110">
        <f t="shared" ref="BY140" si="478">BX140</f>
        <v>2062.52</v>
      </c>
      <c r="BZ140" s="110">
        <f t="shared" ref="BZ140" si="479">BY140</f>
        <v>2062.52</v>
      </c>
      <c r="CA140" s="195">
        <f t="shared" ref="CA140" si="480">BZ140</f>
        <v>2062.52</v>
      </c>
      <c r="CB140" s="110">
        <f t="shared" ref="CB140" si="481">CA140</f>
        <v>2062.52</v>
      </c>
      <c r="CC140" s="110">
        <f t="shared" ref="CC140" si="482">CB140</f>
        <v>2062.52</v>
      </c>
      <c r="CD140" s="110">
        <f t="shared" ref="CD140" si="483">CC140</f>
        <v>2062.52</v>
      </c>
      <c r="CE140" s="110">
        <f t="shared" ref="CE140" si="484">CD140</f>
        <v>2062.52</v>
      </c>
      <c r="CF140" s="110">
        <f t="shared" ref="CF140" si="485">CE140</f>
        <v>2062.52</v>
      </c>
      <c r="CG140" s="110">
        <f t="shared" ref="CG140" si="486">CF140</f>
        <v>2062.52</v>
      </c>
      <c r="CH140" s="110">
        <f t="shared" ref="CH140" si="487">CG140</f>
        <v>2062.52</v>
      </c>
      <c r="CI140" s="110">
        <f t="shared" ref="CI140" si="488">CH140</f>
        <v>2062.52</v>
      </c>
      <c r="CJ140" s="110">
        <f t="shared" ref="CJ140" si="489">CI140</f>
        <v>2062.52</v>
      </c>
      <c r="CK140" s="110">
        <f t="shared" ref="CK140" si="490">CJ140</f>
        <v>2062.52</v>
      </c>
      <c r="CL140" s="110">
        <f t="shared" ref="CL140" si="491">CK140</f>
        <v>2062.52</v>
      </c>
      <c r="CM140" s="195">
        <f t="shared" ref="CM140" si="492">CL140</f>
        <v>2062.52</v>
      </c>
      <c r="CN140" s="110">
        <f t="shared" ref="CN140" si="493">CM140</f>
        <v>2062.52</v>
      </c>
      <c r="CO140" s="110">
        <f t="shared" ref="CO140" si="494">CN140</f>
        <v>2062.52</v>
      </c>
      <c r="CP140" s="110">
        <f t="shared" ref="CP140" si="495">CO140</f>
        <v>2062.52</v>
      </c>
      <c r="CQ140" s="110">
        <f t="shared" ref="CQ140" si="496">CP140</f>
        <v>2062.52</v>
      </c>
      <c r="CR140" s="110">
        <f t="shared" ref="CR140" si="497">CQ140</f>
        <v>2062.52</v>
      </c>
      <c r="CS140" s="110">
        <f t="shared" ref="CS140" si="498">CR140</f>
        <v>2062.52</v>
      </c>
      <c r="CT140" s="110">
        <f t="shared" ref="CT140" si="499">CS140</f>
        <v>2062.52</v>
      </c>
      <c r="CU140" s="110">
        <f t="shared" ref="CU140" si="500">CT140</f>
        <v>2062.52</v>
      </c>
      <c r="CV140" s="110">
        <f t="shared" ref="CV140" si="501">CU140</f>
        <v>2062.52</v>
      </c>
      <c r="CW140" s="110">
        <f t="shared" ref="CW140" si="502">CV140</f>
        <v>2062.52</v>
      </c>
      <c r="CX140" s="110">
        <f t="shared" ref="CX140" si="503">CW140</f>
        <v>2062.52</v>
      </c>
      <c r="CY140" s="195">
        <f t="shared" ref="CY140" si="504">CX140</f>
        <v>2062.52</v>
      </c>
    </row>
    <row r="141" spans="1:103" x14ac:dyDescent="0.3">
      <c r="A141" s="5"/>
      <c r="B141" s="6" t="s">
        <v>206</v>
      </c>
      <c r="C141" s="6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>
        <f t="shared" ref="N141:AS141" si="505">+SUM(N139:N140)</f>
        <v>0</v>
      </c>
      <c r="O141" s="47">
        <f t="shared" si="505"/>
        <v>0</v>
      </c>
      <c r="P141" s="47">
        <f t="shared" si="505"/>
        <v>0</v>
      </c>
      <c r="Q141" s="47">
        <f t="shared" si="505"/>
        <v>0</v>
      </c>
      <c r="R141" s="47">
        <f t="shared" si="505"/>
        <v>0</v>
      </c>
      <c r="S141" s="47">
        <f t="shared" si="505"/>
        <v>0</v>
      </c>
      <c r="T141" s="47">
        <f t="shared" si="505"/>
        <v>0</v>
      </c>
      <c r="U141" s="47">
        <f t="shared" si="505"/>
        <v>0</v>
      </c>
      <c r="V141" s="47">
        <f t="shared" si="505"/>
        <v>0</v>
      </c>
      <c r="W141" s="47">
        <f t="shared" si="505"/>
        <v>226.75</v>
      </c>
      <c r="X141" s="47">
        <f t="shared" si="505"/>
        <v>226.75</v>
      </c>
      <c r="Y141" s="47">
        <f t="shared" si="505"/>
        <v>687.15</v>
      </c>
      <c r="Z141" s="199">
        <f t="shared" si="505"/>
        <v>2658.77</v>
      </c>
      <c r="AA141" s="199">
        <f t="shared" ref="AA141" si="506">+SUM(AA139:AA140)</f>
        <v>2658.77</v>
      </c>
      <c r="AB141" s="47">
        <f t="shared" ref="AB141" si="507">+SUM(AB139:AB140)</f>
        <v>2658.77</v>
      </c>
      <c r="AC141" s="47">
        <f t="shared" si="505"/>
        <v>2658.77</v>
      </c>
      <c r="AD141" s="47">
        <f t="shared" si="505"/>
        <v>2658.77</v>
      </c>
      <c r="AE141" s="199">
        <f t="shared" si="505"/>
        <v>2658.77</v>
      </c>
      <c r="AF141" s="47">
        <f t="shared" si="505"/>
        <v>2658.77</v>
      </c>
      <c r="AG141" s="47">
        <f t="shared" si="505"/>
        <v>2658.77</v>
      </c>
      <c r="AH141" s="47">
        <f t="shared" si="505"/>
        <v>2658.77</v>
      </c>
      <c r="AI141" s="47">
        <f t="shared" si="505"/>
        <v>2658.77</v>
      </c>
      <c r="AJ141" s="47">
        <f t="shared" si="505"/>
        <v>2658.77</v>
      </c>
      <c r="AK141" s="47">
        <f t="shared" si="505"/>
        <v>2658.77</v>
      </c>
      <c r="AL141" s="47">
        <f t="shared" si="505"/>
        <v>2658.77</v>
      </c>
      <c r="AM141" s="47">
        <f t="shared" si="505"/>
        <v>2658.77</v>
      </c>
      <c r="AN141" s="47">
        <f t="shared" si="505"/>
        <v>2658.77</v>
      </c>
      <c r="AO141" s="47">
        <f t="shared" si="505"/>
        <v>2658.77</v>
      </c>
      <c r="AP141" s="47">
        <f t="shared" si="505"/>
        <v>2658.77</v>
      </c>
      <c r="AQ141" s="199">
        <f t="shared" si="505"/>
        <v>2658.77</v>
      </c>
      <c r="AR141" s="47">
        <f t="shared" si="505"/>
        <v>2658.77</v>
      </c>
      <c r="AS141" s="47">
        <f t="shared" si="505"/>
        <v>2658.77</v>
      </c>
      <c r="AT141" s="47">
        <f t="shared" ref="AT141:BY141" si="508">+SUM(AT139:AT140)</f>
        <v>2658.77</v>
      </c>
      <c r="AU141" s="47">
        <f t="shared" si="508"/>
        <v>2658.77</v>
      </c>
      <c r="AV141" s="47">
        <f t="shared" si="508"/>
        <v>2658.77</v>
      </c>
      <c r="AW141" s="47">
        <f t="shared" si="508"/>
        <v>2658.77</v>
      </c>
      <c r="AX141" s="47">
        <f t="shared" si="508"/>
        <v>2658.77</v>
      </c>
      <c r="AY141" s="47">
        <f t="shared" si="508"/>
        <v>2658.77</v>
      </c>
      <c r="AZ141" s="47">
        <f t="shared" si="508"/>
        <v>2658.77</v>
      </c>
      <c r="BA141" s="47">
        <f t="shared" si="508"/>
        <v>2658.77</v>
      </c>
      <c r="BB141" s="47">
        <f t="shared" si="508"/>
        <v>2658.77</v>
      </c>
      <c r="BC141" s="199">
        <f t="shared" si="508"/>
        <v>2658.77</v>
      </c>
      <c r="BD141" s="47">
        <f t="shared" si="508"/>
        <v>2658.77</v>
      </c>
      <c r="BE141" s="47">
        <f t="shared" si="508"/>
        <v>2658.77</v>
      </c>
      <c r="BF141" s="47">
        <f t="shared" si="508"/>
        <v>2658.77</v>
      </c>
      <c r="BG141" s="47">
        <f t="shared" si="508"/>
        <v>2658.77</v>
      </c>
      <c r="BH141" s="47">
        <f t="shared" si="508"/>
        <v>2658.77</v>
      </c>
      <c r="BI141" s="47">
        <f t="shared" si="508"/>
        <v>2658.77</v>
      </c>
      <c r="BJ141" s="47">
        <f t="shared" si="508"/>
        <v>2658.77</v>
      </c>
      <c r="BK141" s="47">
        <f t="shared" si="508"/>
        <v>2658.77</v>
      </c>
      <c r="BL141" s="47">
        <f t="shared" si="508"/>
        <v>2658.77</v>
      </c>
      <c r="BM141" s="47">
        <f t="shared" si="508"/>
        <v>2658.77</v>
      </c>
      <c r="BN141" s="47">
        <f t="shared" si="508"/>
        <v>2658.77</v>
      </c>
      <c r="BO141" s="199">
        <f t="shared" si="508"/>
        <v>2658.77</v>
      </c>
      <c r="BP141" s="47">
        <f t="shared" si="508"/>
        <v>2658.77</v>
      </c>
      <c r="BQ141" s="47">
        <f t="shared" si="508"/>
        <v>2658.77</v>
      </c>
      <c r="BR141" s="47">
        <f t="shared" si="508"/>
        <v>2658.77</v>
      </c>
      <c r="BS141" s="47">
        <f t="shared" si="508"/>
        <v>2658.77</v>
      </c>
      <c r="BT141" s="47">
        <f t="shared" si="508"/>
        <v>2658.77</v>
      </c>
      <c r="BU141" s="47">
        <f t="shared" si="508"/>
        <v>2658.77</v>
      </c>
      <c r="BV141" s="47">
        <f t="shared" si="508"/>
        <v>2658.77</v>
      </c>
      <c r="BW141" s="47">
        <f t="shared" si="508"/>
        <v>2658.77</v>
      </c>
      <c r="BX141" s="47">
        <f t="shared" si="508"/>
        <v>2658.77</v>
      </c>
      <c r="BY141" s="47">
        <f t="shared" si="508"/>
        <v>2658.77</v>
      </c>
      <c r="BZ141" s="47">
        <f t="shared" ref="BZ141:CY141" si="509">+SUM(BZ139:BZ140)</f>
        <v>2658.77</v>
      </c>
      <c r="CA141" s="199">
        <f t="shared" si="509"/>
        <v>2658.77</v>
      </c>
      <c r="CB141" s="47">
        <f t="shared" si="509"/>
        <v>2658.77</v>
      </c>
      <c r="CC141" s="47">
        <f t="shared" si="509"/>
        <v>2658.77</v>
      </c>
      <c r="CD141" s="47">
        <f t="shared" si="509"/>
        <v>2658.77</v>
      </c>
      <c r="CE141" s="47">
        <f t="shared" si="509"/>
        <v>2658.77</v>
      </c>
      <c r="CF141" s="47">
        <f t="shared" si="509"/>
        <v>2658.77</v>
      </c>
      <c r="CG141" s="47">
        <f t="shared" si="509"/>
        <v>2658.77</v>
      </c>
      <c r="CH141" s="47">
        <f t="shared" si="509"/>
        <v>2658.77</v>
      </c>
      <c r="CI141" s="47">
        <f t="shared" si="509"/>
        <v>2658.77</v>
      </c>
      <c r="CJ141" s="47">
        <f t="shared" si="509"/>
        <v>2658.77</v>
      </c>
      <c r="CK141" s="47">
        <f t="shared" si="509"/>
        <v>2658.77</v>
      </c>
      <c r="CL141" s="47">
        <f t="shared" si="509"/>
        <v>2658.77</v>
      </c>
      <c r="CM141" s="199">
        <f t="shared" si="509"/>
        <v>2658.77</v>
      </c>
      <c r="CN141" s="47">
        <f t="shared" si="509"/>
        <v>2658.77</v>
      </c>
      <c r="CO141" s="47">
        <f t="shared" si="509"/>
        <v>2658.77</v>
      </c>
      <c r="CP141" s="47">
        <f t="shared" si="509"/>
        <v>2658.77</v>
      </c>
      <c r="CQ141" s="47">
        <f t="shared" si="509"/>
        <v>2658.77</v>
      </c>
      <c r="CR141" s="47">
        <f t="shared" si="509"/>
        <v>2658.77</v>
      </c>
      <c r="CS141" s="47">
        <f t="shared" si="509"/>
        <v>2658.77</v>
      </c>
      <c r="CT141" s="47">
        <f t="shared" si="509"/>
        <v>2658.77</v>
      </c>
      <c r="CU141" s="47">
        <f t="shared" si="509"/>
        <v>2658.77</v>
      </c>
      <c r="CV141" s="47">
        <f t="shared" si="509"/>
        <v>2658.77</v>
      </c>
      <c r="CW141" s="47">
        <f t="shared" si="509"/>
        <v>2658.77</v>
      </c>
      <c r="CX141" s="47">
        <f t="shared" si="509"/>
        <v>2658.77</v>
      </c>
      <c r="CY141" s="199">
        <f t="shared" si="509"/>
        <v>2658.77</v>
      </c>
    </row>
    <row r="142" spans="1:103" x14ac:dyDescent="0.3">
      <c r="B142" s="1" t="s">
        <v>18</v>
      </c>
      <c r="C142" s="1"/>
      <c r="D142" s="49"/>
      <c r="E142" s="49"/>
      <c r="F142" s="50"/>
      <c r="G142" s="50"/>
      <c r="H142" s="50"/>
      <c r="I142" s="50"/>
      <c r="J142" s="50"/>
      <c r="K142" s="50"/>
      <c r="L142" s="50"/>
      <c r="M142" s="50"/>
      <c r="N142" s="50">
        <f t="shared" ref="N142:AS142" si="510">N136+N129+N141</f>
        <v>0</v>
      </c>
      <c r="O142" s="50">
        <f t="shared" si="510"/>
        <v>0</v>
      </c>
      <c r="P142" s="50">
        <f t="shared" si="510"/>
        <v>0</v>
      </c>
      <c r="Q142" s="50">
        <f t="shared" si="510"/>
        <v>0</v>
      </c>
      <c r="R142" s="50">
        <f t="shared" si="510"/>
        <v>0</v>
      </c>
      <c r="S142" s="50">
        <f t="shared" si="510"/>
        <v>0</v>
      </c>
      <c r="T142" s="50">
        <f t="shared" si="510"/>
        <v>0</v>
      </c>
      <c r="U142" s="50">
        <f t="shared" si="510"/>
        <v>0</v>
      </c>
      <c r="V142" s="50">
        <f t="shared" si="510"/>
        <v>5000</v>
      </c>
      <c r="W142" s="50">
        <f t="shared" si="510"/>
        <v>5101.75</v>
      </c>
      <c r="X142" s="50">
        <f t="shared" si="510"/>
        <v>5340.2</v>
      </c>
      <c r="Y142" s="50">
        <f t="shared" si="510"/>
        <v>7206.91</v>
      </c>
      <c r="Z142" s="197">
        <f t="shared" si="510"/>
        <v>10841.29</v>
      </c>
      <c r="AA142" s="197">
        <f t="shared" ref="AA142" si="511">AA136+AA129+AA141</f>
        <v>10841.29</v>
      </c>
      <c r="AB142" s="50">
        <f t="shared" ref="AB142" si="512">AB136+AB129+AB141</f>
        <v>10104.648099755284</v>
      </c>
      <c r="AC142" s="50">
        <f t="shared" si="510"/>
        <v>11515.203476149447</v>
      </c>
      <c r="AD142" s="50">
        <f t="shared" si="510"/>
        <v>12533.650071177428</v>
      </c>
      <c r="AE142" s="197">
        <f t="shared" si="510"/>
        <v>13159.987884839227</v>
      </c>
      <c r="AF142" s="50">
        <f t="shared" si="510"/>
        <v>15031.857637457681</v>
      </c>
      <c r="AG142" s="50">
        <f t="shared" si="510"/>
        <v>16112.938013851843</v>
      </c>
      <c r="AH142" s="50">
        <f t="shared" si="510"/>
        <v>17978.235952978361</v>
      </c>
      <c r="AI142" s="50">
        <f t="shared" si="510"/>
        <v>18275.098766640163</v>
      </c>
      <c r="AJ142" s="50">
        <f t="shared" si="510"/>
        <v>19356.179143034326</v>
      </c>
      <c r="AK142" s="50">
        <f t="shared" si="510"/>
        <v>20437.259519428484</v>
      </c>
      <c r="AL142" s="50">
        <f t="shared" si="510"/>
        <v>23086.775021287365</v>
      </c>
      <c r="AM142" s="50">
        <f t="shared" si="510"/>
        <v>25344.181741780067</v>
      </c>
      <c r="AN142" s="50">
        <f t="shared" si="510"/>
        <v>29954.241150469843</v>
      </c>
      <c r="AO142" s="50">
        <f t="shared" si="510"/>
        <v>35740.626903258162</v>
      </c>
      <c r="AP142" s="50">
        <f t="shared" si="510"/>
        <v>43095.447781511204</v>
      </c>
      <c r="AQ142" s="197">
        <f t="shared" si="510"/>
        <v>47313.398408834801</v>
      </c>
      <c r="AR142" s="50">
        <f t="shared" si="510"/>
        <v>52741.247837813447</v>
      </c>
      <c r="AS142" s="50">
        <f t="shared" si="510"/>
        <v>58161.21109060177</v>
      </c>
      <c r="AT142" s="50">
        <f t="shared" ref="AT142:BY142" si="513">AT136+AT129+AT141</f>
        <v>65149.609468854811</v>
      </c>
      <c r="AU142" s="50">
        <f t="shared" si="513"/>
        <v>69001.137596178407</v>
      </c>
      <c r="AV142" s="50">
        <f t="shared" si="513"/>
        <v>74421.100848966729</v>
      </c>
      <c r="AW142" s="50">
        <f t="shared" si="513"/>
        <v>79841.064101755052</v>
      </c>
      <c r="AX142" s="50">
        <f t="shared" si="513"/>
        <v>86829.462480008093</v>
      </c>
      <c r="AY142" s="50">
        <f t="shared" si="513"/>
        <v>90680.990607331696</v>
      </c>
      <c r="AZ142" s="50">
        <f t="shared" si="513"/>
        <v>96100.953860120018</v>
      </c>
      <c r="BA142" s="50">
        <f t="shared" si="513"/>
        <v>101520.91711290834</v>
      </c>
      <c r="BB142" s="50">
        <f t="shared" si="513"/>
        <v>108509.31549116138</v>
      </c>
      <c r="BC142" s="197">
        <f t="shared" si="513"/>
        <v>112360.84361848499</v>
      </c>
      <c r="BD142" s="50">
        <f t="shared" si="513"/>
        <v>117382.40553270168</v>
      </c>
      <c r="BE142" s="50">
        <f t="shared" si="513"/>
        <v>122394.50403549001</v>
      </c>
      <c r="BF142" s="50">
        <f t="shared" si="513"/>
        <v>128975.03766374306</v>
      </c>
      <c r="BG142" s="50">
        <f t="shared" si="513"/>
        <v>132418.70104106664</v>
      </c>
      <c r="BH142" s="50">
        <f t="shared" si="513"/>
        <v>137430.79954385496</v>
      </c>
      <c r="BI142" s="50">
        <f t="shared" si="513"/>
        <v>142442.89804664327</v>
      </c>
      <c r="BJ142" s="50">
        <f t="shared" si="513"/>
        <v>149807.64923762868</v>
      </c>
      <c r="BK142" s="50">
        <f t="shared" si="513"/>
        <v>155211.85652178319</v>
      </c>
      <c r="BL142" s="50">
        <f t="shared" si="513"/>
        <v>163752.93405686712</v>
      </c>
      <c r="BM142" s="50">
        <f t="shared" si="513"/>
        <v>173470.33793604959</v>
      </c>
      <c r="BN142" s="50">
        <f t="shared" si="513"/>
        <v>185540.39450342918</v>
      </c>
      <c r="BO142" s="197">
        <f t="shared" si="513"/>
        <v>192905.14569441459</v>
      </c>
      <c r="BP142" s="50">
        <f t="shared" si="513"/>
        <v>202179.49444231112</v>
      </c>
      <c r="BQ142" s="50">
        <f t="shared" si="513"/>
        <v>211442.4870964936</v>
      </c>
      <c r="BR142" s="50">
        <f t="shared" si="513"/>
        <v>223058.13243887317</v>
      </c>
      <c r="BS142" s="50">
        <f t="shared" si="513"/>
        <v>229968.47240485856</v>
      </c>
      <c r="BT142" s="50">
        <f t="shared" si="513"/>
        <v>239231.46505904102</v>
      </c>
      <c r="BU142" s="50">
        <f t="shared" si="513"/>
        <v>248494.4577132235</v>
      </c>
      <c r="BV142" s="50">
        <f t="shared" si="513"/>
        <v>260110.10305560307</v>
      </c>
      <c r="BW142" s="50">
        <f t="shared" si="513"/>
        <v>267020.44302158849</v>
      </c>
      <c r="BX142" s="50">
        <f t="shared" si="513"/>
        <v>276283.43567577098</v>
      </c>
      <c r="BY142" s="50">
        <f t="shared" si="513"/>
        <v>285546.42832995346</v>
      </c>
      <c r="BZ142" s="50">
        <f t="shared" ref="BZ142:CY142" si="514">BZ136+BZ129+BZ141</f>
        <v>297162.07367233303</v>
      </c>
      <c r="CA142" s="197">
        <f t="shared" si="514"/>
        <v>304072.41363831842</v>
      </c>
      <c r="CB142" s="50">
        <f t="shared" si="514"/>
        <v>312842.26925745775</v>
      </c>
      <c r="CC142" s="50">
        <f t="shared" si="514"/>
        <v>321598.49756414024</v>
      </c>
      <c r="CD142" s="50">
        <f t="shared" si="514"/>
        <v>332707.37855901977</v>
      </c>
      <c r="CE142" s="50">
        <f t="shared" si="514"/>
        <v>339110.95417750516</v>
      </c>
      <c r="CF142" s="50">
        <f t="shared" si="514"/>
        <v>347867.18248418765</v>
      </c>
      <c r="CG142" s="50">
        <f t="shared" si="514"/>
        <v>356623.41079087014</v>
      </c>
      <c r="CH142" s="50">
        <f t="shared" si="514"/>
        <v>368516.50934848207</v>
      </c>
      <c r="CI142" s="50">
        <f t="shared" si="514"/>
        <v>376880.62887379841</v>
      </c>
      <c r="CJ142" s="50">
        <f t="shared" si="514"/>
        <v>389165.83621277648</v>
      </c>
      <c r="CK142" s="50">
        <f t="shared" si="514"/>
        <v>402627.3698958531</v>
      </c>
      <c r="CL142" s="50">
        <f t="shared" si="514"/>
        <v>419225.77382985922</v>
      </c>
      <c r="CM142" s="197">
        <f t="shared" si="514"/>
        <v>429550.4372620064</v>
      </c>
      <c r="CN142" s="50">
        <f t="shared" si="514"/>
        <v>442462.58853778127</v>
      </c>
      <c r="CO142" s="50">
        <f t="shared" si="514"/>
        <v>455358.38703860797</v>
      </c>
      <c r="CP142" s="50">
        <f t="shared" si="514"/>
        <v>471391.05579036404</v>
      </c>
      <c r="CQ142" s="50">
        <f t="shared" si="514"/>
        <v>481149.98404026119</v>
      </c>
      <c r="CR142" s="50">
        <f t="shared" si="514"/>
        <v>494045.78254108783</v>
      </c>
      <c r="CS142" s="50">
        <f t="shared" si="514"/>
        <v>506941.58104191453</v>
      </c>
      <c r="CT142" s="50">
        <f t="shared" si="514"/>
        <v>522974.24979367061</v>
      </c>
      <c r="CU142" s="50">
        <f t="shared" si="514"/>
        <v>532733.17804356781</v>
      </c>
      <c r="CV142" s="50">
        <f t="shared" si="514"/>
        <v>545628.97654439439</v>
      </c>
      <c r="CW142" s="50">
        <f t="shared" si="514"/>
        <v>558524.77504522109</v>
      </c>
      <c r="CX142" s="50">
        <f t="shared" si="514"/>
        <v>574557.44379697717</v>
      </c>
      <c r="CY142" s="197">
        <f t="shared" si="514"/>
        <v>584316.37204687437</v>
      </c>
    </row>
    <row r="143" spans="1:103" x14ac:dyDescent="0.3">
      <c r="B143" s="1" t="s">
        <v>462</v>
      </c>
      <c r="C143" s="1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197"/>
      <c r="AA143" s="197"/>
      <c r="AB143" s="50"/>
      <c r="AC143" s="50"/>
      <c r="AD143" s="50"/>
      <c r="AE143" s="197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  <c r="AP143" s="50"/>
      <c r="AQ143" s="197"/>
      <c r="AR143" s="50"/>
      <c r="AS143" s="50"/>
      <c r="AT143" s="50"/>
      <c r="AU143" s="50"/>
      <c r="AV143" s="50"/>
      <c r="AW143" s="50"/>
      <c r="AX143" s="50"/>
      <c r="AY143" s="50"/>
      <c r="AZ143" s="50"/>
      <c r="BA143" s="50"/>
      <c r="BB143" s="50"/>
      <c r="BC143" s="197"/>
      <c r="BD143" s="50"/>
      <c r="BE143" s="50"/>
      <c r="BF143" s="50"/>
      <c r="BG143" s="50"/>
      <c r="BH143" s="50"/>
      <c r="BI143" s="50"/>
      <c r="BJ143" s="50"/>
      <c r="BK143" s="50"/>
      <c r="BL143" s="50"/>
      <c r="BM143" s="50"/>
      <c r="BN143" s="50"/>
      <c r="BO143" s="197"/>
      <c r="BP143" s="50"/>
      <c r="BQ143" s="50"/>
      <c r="BR143" s="50"/>
      <c r="BS143" s="50"/>
      <c r="BT143" s="50"/>
      <c r="BU143" s="50"/>
      <c r="BV143" s="50"/>
      <c r="BW143" s="50"/>
      <c r="BX143" s="50"/>
      <c r="BY143" s="50"/>
      <c r="BZ143" s="50"/>
      <c r="CA143" s="197"/>
      <c r="CB143" s="50"/>
      <c r="CC143" s="50"/>
      <c r="CD143" s="50"/>
      <c r="CE143" s="50"/>
      <c r="CF143" s="50"/>
      <c r="CG143" s="50"/>
      <c r="CH143" s="50"/>
      <c r="CI143" s="50"/>
      <c r="CJ143" s="50"/>
      <c r="CK143" s="50"/>
      <c r="CL143" s="50"/>
      <c r="CM143" s="197"/>
      <c r="CN143" s="50"/>
      <c r="CO143" s="50"/>
      <c r="CP143" s="50"/>
      <c r="CQ143" s="50"/>
      <c r="CR143" s="50"/>
      <c r="CS143" s="50"/>
      <c r="CT143" s="50"/>
      <c r="CU143" s="50"/>
      <c r="CV143" s="50"/>
      <c r="CW143" s="50"/>
      <c r="CX143" s="50"/>
      <c r="CY143" s="197"/>
    </row>
    <row r="144" spans="1:103" x14ac:dyDescent="0.3">
      <c r="B144" s="1" t="s">
        <v>463</v>
      </c>
      <c r="C144" s="1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197"/>
      <c r="AA144" s="197"/>
      <c r="AB144" s="50"/>
      <c r="AC144" s="50"/>
      <c r="AD144" s="50"/>
      <c r="AE144" s="197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197"/>
      <c r="AR144" s="50"/>
      <c r="AS144" s="50"/>
      <c r="AT144" s="50"/>
      <c r="AU144" s="50"/>
      <c r="AV144" s="50"/>
      <c r="AW144" s="50"/>
      <c r="AX144" s="50"/>
      <c r="AY144" s="50"/>
      <c r="AZ144" s="50"/>
      <c r="BA144" s="50"/>
      <c r="BB144" s="50"/>
      <c r="BC144" s="197"/>
      <c r="BD144" s="50"/>
      <c r="BE144" s="50"/>
      <c r="BF144" s="50"/>
      <c r="BG144" s="50"/>
      <c r="BH144" s="50"/>
      <c r="BI144" s="50"/>
      <c r="BJ144" s="50"/>
      <c r="BK144" s="50"/>
      <c r="BL144" s="50"/>
      <c r="BM144" s="50"/>
      <c r="BN144" s="50"/>
      <c r="BO144" s="197"/>
      <c r="BP144" s="50"/>
      <c r="BQ144" s="50"/>
      <c r="BR144" s="50"/>
      <c r="BS144" s="50"/>
      <c r="BT144" s="50"/>
      <c r="BU144" s="50"/>
      <c r="BV144" s="50"/>
      <c r="BW144" s="50"/>
      <c r="BX144" s="50"/>
      <c r="BY144" s="50"/>
      <c r="BZ144" s="50"/>
      <c r="CA144" s="197"/>
      <c r="CB144" s="50"/>
      <c r="CC144" s="50"/>
      <c r="CD144" s="50"/>
      <c r="CE144" s="50"/>
      <c r="CF144" s="50"/>
      <c r="CG144" s="50"/>
      <c r="CH144" s="50"/>
      <c r="CI144" s="50"/>
      <c r="CJ144" s="50"/>
      <c r="CK144" s="50"/>
      <c r="CL144" s="50"/>
      <c r="CM144" s="197"/>
      <c r="CN144" s="50"/>
      <c r="CO144" s="50"/>
      <c r="CP144" s="50"/>
      <c r="CQ144" s="50"/>
      <c r="CR144" s="50"/>
      <c r="CS144" s="50"/>
      <c r="CT144" s="50"/>
      <c r="CU144" s="50"/>
      <c r="CV144" s="50"/>
      <c r="CW144" s="50"/>
      <c r="CX144" s="50"/>
      <c r="CY144" s="197"/>
    </row>
    <row r="145" spans="1:111" x14ac:dyDescent="0.3">
      <c r="B145" s="1" t="s">
        <v>464</v>
      </c>
      <c r="C145" s="1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197"/>
      <c r="AA145" s="197"/>
      <c r="AB145" s="50"/>
      <c r="AC145" s="50"/>
      <c r="AD145" s="50"/>
      <c r="AE145" s="197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197"/>
      <c r="AR145" s="50"/>
      <c r="AS145" s="50"/>
      <c r="AT145" s="50"/>
      <c r="AU145" s="50"/>
      <c r="AV145" s="50"/>
      <c r="AW145" s="50"/>
      <c r="AX145" s="50"/>
      <c r="AY145" s="50"/>
      <c r="AZ145" s="50"/>
      <c r="BA145" s="50"/>
      <c r="BB145" s="50"/>
      <c r="BC145" s="197"/>
      <c r="BD145" s="50"/>
      <c r="BE145" s="50"/>
      <c r="BF145" s="50"/>
      <c r="BG145" s="50"/>
      <c r="BH145" s="50"/>
      <c r="BI145" s="50"/>
      <c r="BJ145" s="50"/>
      <c r="BK145" s="50"/>
      <c r="BL145" s="50"/>
      <c r="BM145" s="50"/>
      <c r="BN145" s="50"/>
      <c r="BO145" s="197"/>
      <c r="BP145" s="50"/>
      <c r="BQ145" s="50"/>
      <c r="BR145" s="50"/>
      <c r="BS145" s="50"/>
      <c r="BT145" s="50"/>
      <c r="BU145" s="50"/>
      <c r="BV145" s="50"/>
      <c r="BW145" s="50"/>
      <c r="BX145" s="50"/>
      <c r="BY145" s="50"/>
      <c r="BZ145" s="50"/>
      <c r="CA145" s="197"/>
      <c r="CB145" s="50"/>
      <c r="CC145" s="50"/>
      <c r="CD145" s="50"/>
      <c r="CE145" s="50"/>
      <c r="CF145" s="50"/>
      <c r="CG145" s="50"/>
      <c r="CH145" s="50"/>
      <c r="CI145" s="50"/>
      <c r="CJ145" s="50"/>
      <c r="CK145" s="50"/>
      <c r="CL145" s="50"/>
      <c r="CM145" s="197"/>
      <c r="CN145" s="50"/>
      <c r="CO145" s="50"/>
      <c r="CP145" s="50"/>
      <c r="CQ145" s="50"/>
      <c r="CR145" s="50"/>
      <c r="CS145" s="50"/>
      <c r="CT145" s="50"/>
      <c r="CU145" s="50"/>
      <c r="CV145" s="50"/>
      <c r="CW145" s="50"/>
      <c r="CX145" s="50"/>
      <c r="CY145" s="197"/>
    </row>
    <row r="146" spans="1:111" x14ac:dyDescent="0.3">
      <c r="B146" s="1" t="s">
        <v>465</v>
      </c>
      <c r="C146" s="1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195">
        <v>13495</v>
      </c>
      <c r="AA146" s="195">
        <v>13495</v>
      </c>
      <c r="AB146" s="464">
        <f>+AA146</f>
        <v>13495</v>
      </c>
      <c r="AC146" s="50">
        <f t="shared" ref="AB146:CM146" si="515">+AB146</f>
        <v>13495</v>
      </c>
      <c r="AD146" s="50">
        <f t="shared" si="515"/>
        <v>13495</v>
      </c>
      <c r="AE146" s="197">
        <f t="shared" si="515"/>
        <v>13495</v>
      </c>
      <c r="AF146" s="50">
        <f t="shared" si="515"/>
        <v>13495</v>
      </c>
      <c r="AG146" s="50">
        <f t="shared" si="515"/>
        <v>13495</v>
      </c>
      <c r="AH146" s="50">
        <f t="shared" si="515"/>
        <v>13495</v>
      </c>
      <c r="AI146" s="50">
        <f t="shared" si="515"/>
        <v>13495</v>
      </c>
      <c r="AJ146" s="50">
        <f t="shared" si="515"/>
        <v>13495</v>
      </c>
      <c r="AK146" s="50">
        <f t="shared" si="515"/>
        <v>13495</v>
      </c>
      <c r="AL146" s="50">
        <f t="shared" si="515"/>
        <v>13495</v>
      </c>
      <c r="AM146" s="50">
        <f t="shared" si="515"/>
        <v>13495</v>
      </c>
      <c r="AN146" s="50">
        <f t="shared" si="515"/>
        <v>13495</v>
      </c>
      <c r="AO146" s="50">
        <f t="shared" si="515"/>
        <v>13495</v>
      </c>
      <c r="AP146" s="50">
        <f t="shared" si="515"/>
        <v>13495</v>
      </c>
      <c r="AQ146" s="197">
        <f t="shared" si="515"/>
        <v>13495</v>
      </c>
      <c r="AR146" s="50">
        <f t="shared" si="515"/>
        <v>13495</v>
      </c>
      <c r="AS146" s="50">
        <f t="shared" si="515"/>
        <v>13495</v>
      </c>
      <c r="AT146" s="50">
        <f t="shared" si="515"/>
        <v>13495</v>
      </c>
      <c r="AU146" s="50">
        <f t="shared" si="515"/>
        <v>13495</v>
      </c>
      <c r="AV146" s="50">
        <f t="shared" si="515"/>
        <v>13495</v>
      </c>
      <c r="AW146" s="50">
        <f t="shared" si="515"/>
        <v>13495</v>
      </c>
      <c r="AX146" s="50">
        <f t="shared" si="515"/>
        <v>13495</v>
      </c>
      <c r="AY146" s="50">
        <f t="shared" si="515"/>
        <v>13495</v>
      </c>
      <c r="AZ146" s="50">
        <f t="shared" si="515"/>
        <v>13495</v>
      </c>
      <c r="BA146" s="50">
        <f t="shared" si="515"/>
        <v>13495</v>
      </c>
      <c r="BB146" s="50">
        <f t="shared" si="515"/>
        <v>13495</v>
      </c>
      <c r="BC146" s="197">
        <f t="shared" si="515"/>
        <v>13495</v>
      </c>
      <c r="BD146" s="50">
        <f t="shared" si="515"/>
        <v>13495</v>
      </c>
      <c r="BE146" s="50">
        <f t="shared" si="515"/>
        <v>13495</v>
      </c>
      <c r="BF146" s="50">
        <f t="shared" si="515"/>
        <v>13495</v>
      </c>
      <c r="BG146" s="50">
        <f t="shared" si="515"/>
        <v>13495</v>
      </c>
      <c r="BH146" s="50">
        <f t="shared" si="515"/>
        <v>13495</v>
      </c>
      <c r="BI146" s="50">
        <f t="shared" si="515"/>
        <v>13495</v>
      </c>
      <c r="BJ146" s="50">
        <f t="shared" si="515"/>
        <v>13495</v>
      </c>
      <c r="BK146" s="50">
        <f t="shared" si="515"/>
        <v>13495</v>
      </c>
      <c r="BL146" s="50">
        <f t="shared" si="515"/>
        <v>13495</v>
      </c>
      <c r="BM146" s="50">
        <f t="shared" si="515"/>
        <v>13495</v>
      </c>
      <c r="BN146" s="50">
        <f t="shared" si="515"/>
        <v>13495</v>
      </c>
      <c r="BO146" s="197">
        <f t="shared" si="515"/>
        <v>13495</v>
      </c>
      <c r="BP146" s="50">
        <f t="shared" si="515"/>
        <v>13495</v>
      </c>
      <c r="BQ146" s="50">
        <f t="shared" si="515"/>
        <v>13495</v>
      </c>
      <c r="BR146" s="50">
        <f t="shared" si="515"/>
        <v>13495</v>
      </c>
      <c r="BS146" s="50">
        <f t="shared" si="515"/>
        <v>13495</v>
      </c>
      <c r="BT146" s="50">
        <f t="shared" si="515"/>
        <v>13495</v>
      </c>
      <c r="BU146" s="50">
        <f t="shared" si="515"/>
        <v>13495</v>
      </c>
      <c r="BV146" s="50">
        <f t="shared" si="515"/>
        <v>13495</v>
      </c>
      <c r="BW146" s="50">
        <f t="shared" si="515"/>
        <v>13495</v>
      </c>
      <c r="BX146" s="50">
        <f t="shared" si="515"/>
        <v>13495</v>
      </c>
      <c r="BY146" s="50">
        <f t="shared" si="515"/>
        <v>13495</v>
      </c>
      <c r="BZ146" s="50">
        <f t="shared" si="515"/>
        <v>13495</v>
      </c>
      <c r="CA146" s="197">
        <f t="shared" si="515"/>
        <v>13495</v>
      </c>
      <c r="CB146" s="50">
        <f t="shared" si="515"/>
        <v>13495</v>
      </c>
      <c r="CC146" s="50">
        <f t="shared" si="515"/>
        <v>13495</v>
      </c>
      <c r="CD146" s="50">
        <f t="shared" si="515"/>
        <v>13495</v>
      </c>
      <c r="CE146" s="50">
        <f t="shared" si="515"/>
        <v>13495</v>
      </c>
      <c r="CF146" s="50">
        <f t="shared" si="515"/>
        <v>13495</v>
      </c>
      <c r="CG146" s="50">
        <f t="shared" si="515"/>
        <v>13495</v>
      </c>
      <c r="CH146" s="50">
        <f t="shared" si="515"/>
        <v>13495</v>
      </c>
      <c r="CI146" s="50">
        <f t="shared" si="515"/>
        <v>13495</v>
      </c>
      <c r="CJ146" s="50">
        <f t="shared" si="515"/>
        <v>13495</v>
      </c>
      <c r="CK146" s="50">
        <f t="shared" si="515"/>
        <v>13495</v>
      </c>
      <c r="CL146" s="50">
        <f t="shared" si="515"/>
        <v>13495</v>
      </c>
      <c r="CM146" s="197">
        <f t="shared" si="515"/>
        <v>13495</v>
      </c>
      <c r="CN146" s="50">
        <f t="shared" ref="CN146:CY146" si="516">+CM146</f>
        <v>13495</v>
      </c>
      <c r="CO146" s="50">
        <f t="shared" si="516"/>
        <v>13495</v>
      </c>
      <c r="CP146" s="50">
        <f t="shared" si="516"/>
        <v>13495</v>
      </c>
      <c r="CQ146" s="50">
        <f t="shared" si="516"/>
        <v>13495</v>
      </c>
      <c r="CR146" s="50">
        <f t="shared" si="516"/>
        <v>13495</v>
      </c>
      <c r="CS146" s="50">
        <f t="shared" si="516"/>
        <v>13495</v>
      </c>
      <c r="CT146" s="50">
        <f t="shared" si="516"/>
        <v>13495</v>
      </c>
      <c r="CU146" s="50">
        <f t="shared" si="516"/>
        <v>13495</v>
      </c>
      <c r="CV146" s="50">
        <f t="shared" si="516"/>
        <v>13495</v>
      </c>
      <c r="CW146" s="50">
        <f t="shared" si="516"/>
        <v>13495</v>
      </c>
      <c r="CX146" s="50">
        <f t="shared" si="516"/>
        <v>13495</v>
      </c>
      <c r="CY146" s="197">
        <f t="shared" si="516"/>
        <v>13495</v>
      </c>
    </row>
    <row r="147" spans="1:111" x14ac:dyDescent="0.3">
      <c r="A147" s="5"/>
      <c r="B147" s="6" t="s">
        <v>466</v>
      </c>
      <c r="C147" s="6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>
        <f t="shared" ref="T147:Y147" si="517">SUM(T145:T146)</f>
        <v>0</v>
      </c>
      <c r="U147" s="47">
        <f t="shared" si="517"/>
        <v>0</v>
      </c>
      <c r="V147" s="47">
        <f t="shared" si="517"/>
        <v>0</v>
      </c>
      <c r="W147" s="47">
        <f t="shared" si="517"/>
        <v>0</v>
      </c>
      <c r="X147" s="47">
        <f t="shared" si="517"/>
        <v>0</v>
      </c>
      <c r="Y147" s="47">
        <f t="shared" si="517"/>
        <v>0</v>
      </c>
      <c r="Z147" s="199">
        <f>SUM(Z145:Z146)</f>
        <v>13495</v>
      </c>
      <c r="AA147" s="199">
        <f>SUM(AA145:AA146)</f>
        <v>13495</v>
      </c>
      <c r="AB147" s="47">
        <f t="shared" ref="AB147" si="518">SUM(AB145:AB146)</f>
        <v>13495</v>
      </c>
      <c r="AC147" s="47">
        <f t="shared" ref="AA147:CL147" si="519">SUM(AC145:AC146)</f>
        <v>13495</v>
      </c>
      <c r="AD147" s="47">
        <f t="shared" si="519"/>
        <v>13495</v>
      </c>
      <c r="AE147" s="199">
        <f t="shared" si="519"/>
        <v>13495</v>
      </c>
      <c r="AF147" s="47">
        <f t="shared" si="519"/>
        <v>13495</v>
      </c>
      <c r="AG147" s="47">
        <f t="shared" si="519"/>
        <v>13495</v>
      </c>
      <c r="AH147" s="47">
        <f t="shared" si="519"/>
        <v>13495</v>
      </c>
      <c r="AI147" s="47">
        <f t="shared" si="519"/>
        <v>13495</v>
      </c>
      <c r="AJ147" s="47">
        <f t="shared" si="519"/>
        <v>13495</v>
      </c>
      <c r="AK147" s="47">
        <f t="shared" si="519"/>
        <v>13495</v>
      </c>
      <c r="AL147" s="47">
        <f t="shared" si="519"/>
        <v>13495</v>
      </c>
      <c r="AM147" s="47">
        <f t="shared" si="519"/>
        <v>13495</v>
      </c>
      <c r="AN147" s="47">
        <f t="shared" si="519"/>
        <v>13495</v>
      </c>
      <c r="AO147" s="47">
        <f t="shared" si="519"/>
        <v>13495</v>
      </c>
      <c r="AP147" s="47">
        <f t="shared" si="519"/>
        <v>13495</v>
      </c>
      <c r="AQ147" s="199">
        <f t="shared" si="519"/>
        <v>13495</v>
      </c>
      <c r="AR147" s="47">
        <f t="shared" si="519"/>
        <v>13495</v>
      </c>
      <c r="AS147" s="47">
        <f t="shared" si="519"/>
        <v>13495</v>
      </c>
      <c r="AT147" s="47">
        <f t="shared" si="519"/>
        <v>13495</v>
      </c>
      <c r="AU147" s="47">
        <f t="shared" si="519"/>
        <v>13495</v>
      </c>
      <c r="AV147" s="47">
        <f t="shared" si="519"/>
        <v>13495</v>
      </c>
      <c r="AW147" s="47">
        <f t="shared" si="519"/>
        <v>13495</v>
      </c>
      <c r="AX147" s="47">
        <f t="shared" si="519"/>
        <v>13495</v>
      </c>
      <c r="AY147" s="47">
        <f t="shared" si="519"/>
        <v>13495</v>
      </c>
      <c r="AZ147" s="47">
        <f t="shared" si="519"/>
        <v>13495</v>
      </c>
      <c r="BA147" s="47">
        <f t="shared" si="519"/>
        <v>13495</v>
      </c>
      <c r="BB147" s="47">
        <f t="shared" si="519"/>
        <v>13495</v>
      </c>
      <c r="BC147" s="199">
        <f t="shared" si="519"/>
        <v>13495</v>
      </c>
      <c r="BD147" s="47">
        <f t="shared" si="519"/>
        <v>13495</v>
      </c>
      <c r="BE147" s="47">
        <f t="shared" si="519"/>
        <v>13495</v>
      </c>
      <c r="BF147" s="47">
        <f t="shared" si="519"/>
        <v>13495</v>
      </c>
      <c r="BG147" s="47">
        <f t="shared" si="519"/>
        <v>13495</v>
      </c>
      <c r="BH147" s="47">
        <f t="shared" si="519"/>
        <v>13495</v>
      </c>
      <c r="BI147" s="47">
        <f t="shared" si="519"/>
        <v>13495</v>
      </c>
      <c r="BJ147" s="47">
        <f t="shared" si="519"/>
        <v>13495</v>
      </c>
      <c r="BK147" s="47">
        <f t="shared" si="519"/>
        <v>13495</v>
      </c>
      <c r="BL147" s="47">
        <f t="shared" si="519"/>
        <v>13495</v>
      </c>
      <c r="BM147" s="47">
        <f t="shared" si="519"/>
        <v>13495</v>
      </c>
      <c r="BN147" s="47">
        <f t="shared" si="519"/>
        <v>13495</v>
      </c>
      <c r="BO147" s="199">
        <f t="shared" si="519"/>
        <v>13495</v>
      </c>
      <c r="BP147" s="47">
        <f t="shared" si="519"/>
        <v>13495</v>
      </c>
      <c r="BQ147" s="47">
        <f t="shared" si="519"/>
        <v>13495</v>
      </c>
      <c r="BR147" s="47">
        <f t="shared" si="519"/>
        <v>13495</v>
      </c>
      <c r="BS147" s="47">
        <f t="shared" si="519"/>
        <v>13495</v>
      </c>
      <c r="BT147" s="47">
        <f t="shared" si="519"/>
        <v>13495</v>
      </c>
      <c r="BU147" s="47">
        <f t="shared" si="519"/>
        <v>13495</v>
      </c>
      <c r="BV147" s="47">
        <f t="shared" si="519"/>
        <v>13495</v>
      </c>
      <c r="BW147" s="47">
        <f t="shared" si="519"/>
        <v>13495</v>
      </c>
      <c r="BX147" s="47">
        <f t="shared" si="519"/>
        <v>13495</v>
      </c>
      <c r="BY147" s="47">
        <f t="shared" si="519"/>
        <v>13495</v>
      </c>
      <c r="BZ147" s="47">
        <f t="shared" si="519"/>
        <v>13495</v>
      </c>
      <c r="CA147" s="199">
        <f t="shared" si="519"/>
        <v>13495</v>
      </c>
      <c r="CB147" s="47">
        <f t="shared" si="519"/>
        <v>13495</v>
      </c>
      <c r="CC147" s="47">
        <f t="shared" si="519"/>
        <v>13495</v>
      </c>
      <c r="CD147" s="47">
        <f t="shared" si="519"/>
        <v>13495</v>
      </c>
      <c r="CE147" s="47">
        <f t="shared" si="519"/>
        <v>13495</v>
      </c>
      <c r="CF147" s="47">
        <f t="shared" si="519"/>
        <v>13495</v>
      </c>
      <c r="CG147" s="47">
        <f t="shared" si="519"/>
        <v>13495</v>
      </c>
      <c r="CH147" s="47">
        <f t="shared" si="519"/>
        <v>13495</v>
      </c>
      <c r="CI147" s="47">
        <f t="shared" si="519"/>
        <v>13495</v>
      </c>
      <c r="CJ147" s="47">
        <f t="shared" si="519"/>
        <v>13495</v>
      </c>
      <c r="CK147" s="47">
        <f t="shared" si="519"/>
        <v>13495</v>
      </c>
      <c r="CL147" s="47">
        <f t="shared" si="519"/>
        <v>13495</v>
      </c>
      <c r="CM147" s="199">
        <f t="shared" ref="CM147:CY147" si="520">SUM(CM145:CM146)</f>
        <v>13495</v>
      </c>
      <c r="CN147" s="47">
        <f t="shared" si="520"/>
        <v>13495</v>
      </c>
      <c r="CO147" s="47">
        <f t="shared" si="520"/>
        <v>13495</v>
      </c>
      <c r="CP147" s="47">
        <f t="shared" si="520"/>
        <v>13495</v>
      </c>
      <c r="CQ147" s="47">
        <f t="shared" si="520"/>
        <v>13495</v>
      </c>
      <c r="CR147" s="47">
        <f t="shared" si="520"/>
        <v>13495</v>
      </c>
      <c r="CS147" s="47">
        <f t="shared" si="520"/>
        <v>13495</v>
      </c>
      <c r="CT147" s="47">
        <f t="shared" si="520"/>
        <v>13495</v>
      </c>
      <c r="CU147" s="47">
        <f t="shared" si="520"/>
        <v>13495</v>
      </c>
      <c r="CV147" s="47">
        <f t="shared" si="520"/>
        <v>13495</v>
      </c>
      <c r="CW147" s="47">
        <f t="shared" si="520"/>
        <v>13495</v>
      </c>
      <c r="CX147" s="47">
        <f t="shared" si="520"/>
        <v>13495</v>
      </c>
      <c r="CY147" s="199">
        <f t="shared" si="520"/>
        <v>13495</v>
      </c>
    </row>
    <row r="148" spans="1:111" x14ac:dyDescent="0.3">
      <c r="A148" s="3"/>
      <c r="B148" s="4" t="s">
        <v>19</v>
      </c>
      <c r="C148" s="4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>
        <f t="shared" ref="N148:O148" si="521">N142</f>
        <v>0</v>
      </c>
      <c r="O148" s="48">
        <f t="shared" si="521"/>
        <v>0</v>
      </c>
      <c r="P148" s="48">
        <f t="shared" ref="P148:Q148" si="522">P142</f>
        <v>0</v>
      </c>
      <c r="Q148" s="48">
        <f t="shared" si="522"/>
        <v>0</v>
      </c>
      <c r="R148" s="48">
        <f t="shared" ref="R148" si="523">R142</f>
        <v>0</v>
      </c>
      <c r="S148" s="48">
        <f t="shared" ref="S148:T148" si="524">S142</f>
        <v>0</v>
      </c>
      <c r="T148" s="48">
        <f t="shared" si="524"/>
        <v>0</v>
      </c>
      <c r="U148" s="48">
        <f t="shared" ref="U148:V148" si="525">U142</f>
        <v>0</v>
      </c>
      <c r="V148" s="48">
        <f t="shared" si="525"/>
        <v>5000</v>
      </c>
      <c r="W148" s="48">
        <f t="shared" ref="W148:X148" si="526">W142</f>
        <v>5101.75</v>
      </c>
      <c r="X148" s="48">
        <f t="shared" si="526"/>
        <v>5340.2</v>
      </c>
      <c r="Y148" s="48">
        <f t="shared" ref="Y148" si="527">Y142</f>
        <v>7206.91</v>
      </c>
      <c r="Z148" s="196">
        <f>Z142+Z147</f>
        <v>24336.29</v>
      </c>
      <c r="AA148" s="196">
        <f>AA142+AA147</f>
        <v>24336.29</v>
      </c>
      <c r="AB148" s="48">
        <f t="shared" ref="AB148" si="528">AB142+AB147</f>
        <v>23599.648099755286</v>
      </c>
      <c r="AC148" s="48">
        <f t="shared" ref="AA148:CL148" si="529">AC142+AC147</f>
        <v>25010.203476149447</v>
      </c>
      <c r="AD148" s="48">
        <f t="shared" si="529"/>
        <v>26028.650071177428</v>
      </c>
      <c r="AE148" s="196">
        <f t="shared" si="529"/>
        <v>26654.987884839225</v>
      </c>
      <c r="AF148" s="48">
        <f t="shared" si="529"/>
        <v>28526.857637457681</v>
      </c>
      <c r="AG148" s="48">
        <f t="shared" si="529"/>
        <v>29607.938013851843</v>
      </c>
      <c r="AH148" s="48">
        <f t="shared" si="529"/>
        <v>31473.235952978361</v>
      </c>
      <c r="AI148" s="48">
        <f t="shared" si="529"/>
        <v>31770.098766640163</v>
      </c>
      <c r="AJ148" s="48">
        <f t="shared" si="529"/>
        <v>32851.179143034329</v>
      </c>
      <c r="AK148" s="48">
        <f t="shared" si="529"/>
        <v>33932.25951942848</v>
      </c>
      <c r="AL148" s="48">
        <f t="shared" si="529"/>
        <v>36581.775021287365</v>
      </c>
      <c r="AM148" s="48">
        <f t="shared" si="529"/>
        <v>38839.181741780063</v>
      </c>
      <c r="AN148" s="48">
        <f t="shared" si="529"/>
        <v>43449.241150469839</v>
      </c>
      <c r="AO148" s="48">
        <f t="shared" si="529"/>
        <v>49235.626903258162</v>
      </c>
      <c r="AP148" s="48">
        <f t="shared" si="529"/>
        <v>56590.447781511204</v>
      </c>
      <c r="AQ148" s="196">
        <f t="shared" si="529"/>
        <v>60808.398408834801</v>
      </c>
      <c r="AR148" s="48">
        <f t="shared" si="529"/>
        <v>66236.247837813455</v>
      </c>
      <c r="AS148" s="48">
        <f t="shared" si="529"/>
        <v>71656.211090601777</v>
      </c>
      <c r="AT148" s="48">
        <f t="shared" si="529"/>
        <v>78644.609468854818</v>
      </c>
      <c r="AU148" s="48">
        <f t="shared" si="529"/>
        <v>82496.137596178407</v>
      </c>
      <c r="AV148" s="48">
        <f t="shared" si="529"/>
        <v>87916.100848966729</v>
      </c>
      <c r="AW148" s="48">
        <f t="shared" si="529"/>
        <v>93336.064101755052</v>
      </c>
      <c r="AX148" s="48">
        <f t="shared" si="529"/>
        <v>100324.46248000809</v>
      </c>
      <c r="AY148" s="48">
        <f t="shared" si="529"/>
        <v>104175.9906073317</v>
      </c>
      <c r="AZ148" s="48">
        <f t="shared" si="529"/>
        <v>109595.95386012002</v>
      </c>
      <c r="BA148" s="48">
        <f t="shared" si="529"/>
        <v>115015.91711290834</v>
      </c>
      <c r="BB148" s="48">
        <f t="shared" si="529"/>
        <v>122004.31549116138</v>
      </c>
      <c r="BC148" s="196">
        <f t="shared" si="529"/>
        <v>125855.84361848499</v>
      </c>
      <c r="BD148" s="48">
        <f t="shared" si="529"/>
        <v>130877.40553270168</v>
      </c>
      <c r="BE148" s="48">
        <f t="shared" si="529"/>
        <v>135889.50403549001</v>
      </c>
      <c r="BF148" s="48">
        <f t="shared" si="529"/>
        <v>142470.03766374307</v>
      </c>
      <c r="BG148" s="48">
        <f t="shared" si="529"/>
        <v>145913.70104106664</v>
      </c>
      <c r="BH148" s="48">
        <f t="shared" si="529"/>
        <v>150925.79954385496</v>
      </c>
      <c r="BI148" s="48">
        <f t="shared" si="529"/>
        <v>155937.89804664327</v>
      </c>
      <c r="BJ148" s="48">
        <f t="shared" si="529"/>
        <v>163302.64923762868</v>
      </c>
      <c r="BK148" s="48">
        <f t="shared" si="529"/>
        <v>168706.85652178319</v>
      </c>
      <c r="BL148" s="48">
        <f t="shared" si="529"/>
        <v>177247.93405686712</v>
      </c>
      <c r="BM148" s="48">
        <f t="shared" si="529"/>
        <v>186965.33793604959</v>
      </c>
      <c r="BN148" s="48">
        <f t="shared" si="529"/>
        <v>199035.39450342918</v>
      </c>
      <c r="BO148" s="196">
        <f t="shared" si="529"/>
        <v>206400.14569441459</v>
      </c>
      <c r="BP148" s="48">
        <f t="shared" si="529"/>
        <v>215674.49444231112</v>
      </c>
      <c r="BQ148" s="48">
        <f t="shared" si="529"/>
        <v>224937.4870964936</v>
      </c>
      <c r="BR148" s="48">
        <f t="shared" si="529"/>
        <v>236553.13243887317</v>
      </c>
      <c r="BS148" s="48">
        <f t="shared" si="529"/>
        <v>243463.47240485856</v>
      </c>
      <c r="BT148" s="48">
        <f t="shared" si="529"/>
        <v>252726.46505904102</v>
      </c>
      <c r="BU148" s="48">
        <f t="shared" si="529"/>
        <v>261989.4577132235</v>
      </c>
      <c r="BV148" s="48">
        <f t="shared" si="529"/>
        <v>273605.1030556031</v>
      </c>
      <c r="BW148" s="48">
        <f t="shared" si="529"/>
        <v>280515.44302158849</v>
      </c>
      <c r="BX148" s="48">
        <f t="shared" si="529"/>
        <v>289778.43567577098</v>
      </c>
      <c r="BY148" s="48">
        <f t="shared" si="529"/>
        <v>299041.42832995346</v>
      </c>
      <c r="BZ148" s="48">
        <f t="shared" si="529"/>
        <v>310657.07367233303</v>
      </c>
      <c r="CA148" s="196">
        <f t="shared" si="529"/>
        <v>317567.41363831842</v>
      </c>
      <c r="CB148" s="48">
        <f t="shared" si="529"/>
        <v>326337.26925745775</v>
      </c>
      <c r="CC148" s="48">
        <f t="shared" si="529"/>
        <v>335093.49756414024</v>
      </c>
      <c r="CD148" s="48">
        <f t="shared" si="529"/>
        <v>346202.37855901977</v>
      </c>
      <c r="CE148" s="48">
        <f t="shared" si="529"/>
        <v>352605.95417750516</v>
      </c>
      <c r="CF148" s="48">
        <f t="shared" si="529"/>
        <v>361362.18248418765</v>
      </c>
      <c r="CG148" s="48">
        <f t="shared" si="529"/>
        <v>370118.41079087014</v>
      </c>
      <c r="CH148" s="48">
        <f t="shared" si="529"/>
        <v>382011.50934848207</v>
      </c>
      <c r="CI148" s="48">
        <f t="shared" si="529"/>
        <v>390375.62887379841</v>
      </c>
      <c r="CJ148" s="48">
        <f t="shared" si="529"/>
        <v>402660.83621277648</v>
      </c>
      <c r="CK148" s="48">
        <f t="shared" si="529"/>
        <v>416122.3698958531</v>
      </c>
      <c r="CL148" s="48">
        <f t="shared" si="529"/>
        <v>432720.77382985922</v>
      </c>
      <c r="CM148" s="196">
        <f t="shared" ref="CM148:CY148" si="530">CM142+CM147</f>
        <v>443045.4372620064</v>
      </c>
      <c r="CN148" s="48">
        <f t="shared" si="530"/>
        <v>455957.58853778127</v>
      </c>
      <c r="CO148" s="48">
        <f t="shared" si="530"/>
        <v>468853.38703860797</v>
      </c>
      <c r="CP148" s="48">
        <f t="shared" si="530"/>
        <v>484886.05579036404</v>
      </c>
      <c r="CQ148" s="48">
        <f t="shared" si="530"/>
        <v>494644.98404026119</v>
      </c>
      <c r="CR148" s="48">
        <f t="shared" si="530"/>
        <v>507540.78254108783</v>
      </c>
      <c r="CS148" s="48">
        <f t="shared" si="530"/>
        <v>520436.58104191453</v>
      </c>
      <c r="CT148" s="48">
        <f t="shared" si="530"/>
        <v>536469.24979367061</v>
      </c>
      <c r="CU148" s="48">
        <f t="shared" si="530"/>
        <v>546228.17804356781</v>
      </c>
      <c r="CV148" s="48">
        <f t="shared" si="530"/>
        <v>559123.97654439439</v>
      </c>
      <c r="CW148" s="48">
        <f t="shared" si="530"/>
        <v>572019.77504522109</v>
      </c>
      <c r="CX148" s="48">
        <f t="shared" si="530"/>
        <v>588052.44379697717</v>
      </c>
      <c r="CY148" s="196">
        <f t="shared" si="530"/>
        <v>597811.37204687437</v>
      </c>
    </row>
    <row r="149" spans="1:111" x14ac:dyDescent="0.3">
      <c r="A149" s="57"/>
      <c r="B149" s="54"/>
      <c r="C149" s="55" t="s">
        <v>406</v>
      </c>
      <c r="D149" s="56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>
        <f t="shared" ref="N149:AS149" si="531">+SUM(N141, N136, N122:N123)</f>
        <v>0</v>
      </c>
      <c r="O149" s="569">
        <f t="shared" si="531"/>
        <v>0</v>
      </c>
      <c r="P149" s="569">
        <f t="shared" si="531"/>
        <v>0</v>
      </c>
      <c r="Q149" s="569">
        <f t="shared" si="531"/>
        <v>0</v>
      </c>
      <c r="R149" s="569">
        <f t="shared" si="531"/>
        <v>0</v>
      </c>
      <c r="S149" s="569">
        <f t="shared" si="531"/>
        <v>0</v>
      </c>
      <c r="T149" s="569">
        <f t="shared" si="531"/>
        <v>0</v>
      </c>
      <c r="U149" s="569">
        <f t="shared" si="531"/>
        <v>0</v>
      </c>
      <c r="V149" s="569">
        <f t="shared" si="531"/>
        <v>5000</v>
      </c>
      <c r="W149" s="569">
        <f t="shared" si="531"/>
        <v>5101.75</v>
      </c>
      <c r="X149" s="569">
        <f t="shared" si="531"/>
        <v>5340.2</v>
      </c>
      <c r="Y149" s="569">
        <f t="shared" si="531"/>
        <v>7206.91</v>
      </c>
      <c r="Z149" s="570">
        <f t="shared" si="531"/>
        <v>10841.29</v>
      </c>
      <c r="AA149" s="570">
        <f t="shared" ref="AA149" si="532">+SUM(AA141, AA136, AA122:AA123)</f>
        <v>10841.29</v>
      </c>
      <c r="AB149" s="598">
        <f t="shared" ref="AB149" si="533">+SUM(AB141, AB136, AB122:AB123)</f>
        <v>10104.648099755284</v>
      </c>
      <c r="AC149" s="569">
        <f t="shared" si="531"/>
        <v>11515.203476149447</v>
      </c>
      <c r="AD149" s="569">
        <f t="shared" si="531"/>
        <v>12533.650071177426</v>
      </c>
      <c r="AE149" s="570">
        <f t="shared" si="531"/>
        <v>13159.987884839227</v>
      </c>
      <c r="AF149" s="569">
        <f t="shared" si="531"/>
        <v>15031.857637457681</v>
      </c>
      <c r="AG149" s="569">
        <f t="shared" si="531"/>
        <v>16112.938013851843</v>
      </c>
      <c r="AH149" s="569">
        <f t="shared" si="531"/>
        <v>17978.235952978364</v>
      </c>
      <c r="AI149" s="569">
        <f t="shared" si="531"/>
        <v>18275.098766640163</v>
      </c>
      <c r="AJ149" s="569">
        <f t="shared" si="531"/>
        <v>19356.179143034322</v>
      </c>
      <c r="AK149" s="569">
        <f t="shared" si="531"/>
        <v>20437.259519428484</v>
      </c>
      <c r="AL149" s="569">
        <f t="shared" si="531"/>
        <v>23086.775021287365</v>
      </c>
      <c r="AM149" s="569">
        <f t="shared" si="531"/>
        <v>25344.181741780063</v>
      </c>
      <c r="AN149" s="569">
        <f t="shared" si="531"/>
        <v>29954.241150469847</v>
      </c>
      <c r="AO149" s="569">
        <f t="shared" si="531"/>
        <v>35740.626903258162</v>
      </c>
      <c r="AP149" s="569">
        <f t="shared" si="531"/>
        <v>43095.447781511204</v>
      </c>
      <c r="AQ149" s="570">
        <f t="shared" si="531"/>
        <v>47313.398408834808</v>
      </c>
      <c r="AR149" s="569">
        <f t="shared" si="531"/>
        <v>52741.247837813455</v>
      </c>
      <c r="AS149" s="569">
        <f t="shared" si="531"/>
        <v>58161.211090601777</v>
      </c>
      <c r="AT149" s="569">
        <f t="shared" ref="AT149:BY149" si="534">+SUM(AT141, AT136, AT122:AT123)</f>
        <v>65149.609468854818</v>
      </c>
      <c r="AU149" s="569">
        <f t="shared" si="534"/>
        <v>69001.137596178407</v>
      </c>
      <c r="AV149" s="569">
        <f t="shared" si="534"/>
        <v>74421.100848966729</v>
      </c>
      <c r="AW149" s="569">
        <f t="shared" si="534"/>
        <v>79841.064101755052</v>
      </c>
      <c r="AX149" s="569">
        <f t="shared" si="534"/>
        <v>86829.462480008093</v>
      </c>
      <c r="AY149" s="569">
        <f t="shared" si="534"/>
        <v>90680.990607331696</v>
      </c>
      <c r="AZ149" s="569">
        <f t="shared" si="534"/>
        <v>96100.953860120018</v>
      </c>
      <c r="BA149" s="569">
        <f t="shared" si="534"/>
        <v>101520.91711290834</v>
      </c>
      <c r="BB149" s="569">
        <f t="shared" si="534"/>
        <v>108509.31549116137</v>
      </c>
      <c r="BC149" s="570">
        <f t="shared" si="534"/>
        <v>112360.84361848497</v>
      </c>
      <c r="BD149" s="569">
        <f t="shared" si="534"/>
        <v>117382.40553270168</v>
      </c>
      <c r="BE149" s="569">
        <f t="shared" si="534"/>
        <v>122394.50403549001</v>
      </c>
      <c r="BF149" s="569">
        <f t="shared" si="534"/>
        <v>128975.03766374305</v>
      </c>
      <c r="BG149" s="569">
        <f t="shared" si="534"/>
        <v>132418.70104106664</v>
      </c>
      <c r="BH149" s="569">
        <f t="shared" si="534"/>
        <v>137430.79954385496</v>
      </c>
      <c r="BI149" s="569">
        <f t="shared" si="534"/>
        <v>142442.8980466433</v>
      </c>
      <c r="BJ149" s="569">
        <f t="shared" si="534"/>
        <v>149807.64923762871</v>
      </c>
      <c r="BK149" s="569">
        <f t="shared" si="534"/>
        <v>155211.85652178319</v>
      </c>
      <c r="BL149" s="569">
        <f t="shared" si="534"/>
        <v>163752.93405686715</v>
      </c>
      <c r="BM149" s="569">
        <f t="shared" si="534"/>
        <v>173470.33793604962</v>
      </c>
      <c r="BN149" s="569">
        <f t="shared" si="534"/>
        <v>185540.39450342918</v>
      </c>
      <c r="BO149" s="570">
        <f t="shared" si="534"/>
        <v>192905.14569441459</v>
      </c>
      <c r="BP149" s="569">
        <f t="shared" si="534"/>
        <v>202179.49444231114</v>
      </c>
      <c r="BQ149" s="569">
        <f t="shared" si="534"/>
        <v>211442.48709649363</v>
      </c>
      <c r="BR149" s="569">
        <f t="shared" si="534"/>
        <v>223058.13243887317</v>
      </c>
      <c r="BS149" s="569">
        <f t="shared" si="534"/>
        <v>229968.47240485856</v>
      </c>
      <c r="BT149" s="569">
        <f t="shared" si="534"/>
        <v>239231.46505904105</v>
      </c>
      <c r="BU149" s="569">
        <f t="shared" si="534"/>
        <v>248494.45771322353</v>
      </c>
      <c r="BV149" s="569">
        <f t="shared" si="534"/>
        <v>260110.10305560307</v>
      </c>
      <c r="BW149" s="569">
        <f t="shared" si="534"/>
        <v>267020.44302158849</v>
      </c>
      <c r="BX149" s="569">
        <f t="shared" si="534"/>
        <v>276283.43567577098</v>
      </c>
      <c r="BY149" s="569">
        <f t="shared" si="534"/>
        <v>285546.42832995346</v>
      </c>
      <c r="BZ149" s="569">
        <f t="shared" ref="BZ149:CY149" si="535">+SUM(BZ141, BZ136, BZ122:BZ123)</f>
        <v>297162.07367233303</v>
      </c>
      <c r="CA149" s="570">
        <f t="shared" si="535"/>
        <v>304072.41363831842</v>
      </c>
      <c r="CB149" s="569">
        <f t="shared" si="535"/>
        <v>312842.26925745775</v>
      </c>
      <c r="CC149" s="569">
        <f t="shared" si="535"/>
        <v>321598.49756414024</v>
      </c>
      <c r="CD149" s="569">
        <f t="shared" si="535"/>
        <v>332707.37855901977</v>
      </c>
      <c r="CE149" s="569">
        <f t="shared" si="535"/>
        <v>339110.95417750516</v>
      </c>
      <c r="CF149" s="569">
        <f t="shared" si="535"/>
        <v>347867.18248418765</v>
      </c>
      <c r="CG149" s="569">
        <f t="shared" si="535"/>
        <v>356623.41079087014</v>
      </c>
      <c r="CH149" s="569">
        <f t="shared" si="535"/>
        <v>368516.50934848207</v>
      </c>
      <c r="CI149" s="569">
        <f t="shared" si="535"/>
        <v>376880.62887379836</v>
      </c>
      <c r="CJ149" s="569">
        <f t="shared" si="535"/>
        <v>389165.83621277648</v>
      </c>
      <c r="CK149" s="569">
        <f t="shared" si="535"/>
        <v>402627.3698958531</v>
      </c>
      <c r="CL149" s="569">
        <f t="shared" si="535"/>
        <v>419225.77382985916</v>
      </c>
      <c r="CM149" s="570">
        <f t="shared" si="535"/>
        <v>429550.4372620064</v>
      </c>
      <c r="CN149" s="569">
        <f t="shared" si="535"/>
        <v>442462.58853778127</v>
      </c>
      <c r="CO149" s="569">
        <f t="shared" si="535"/>
        <v>455358.38703860791</v>
      </c>
      <c r="CP149" s="569">
        <f t="shared" si="535"/>
        <v>471391.05579036399</v>
      </c>
      <c r="CQ149" s="569">
        <f t="shared" si="535"/>
        <v>481149.98404026119</v>
      </c>
      <c r="CR149" s="569">
        <f t="shared" si="535"/>
        <v>494045.78254108783</v>
      </c>
      <c r="CS149" s="569">
        <f t="shared" si="535"/>
        <v>506941.58104191447</v>
      </c>
      <c r="CT149" s="569">
        <f t="shared" si="535"/>
        <v>522974.24979367055</v>
      </c>
      <c r="CU149" s="569">
        <f t="shared" si="535"/>
        <v>532733.17804356769</v>
      </c>
      <c r="CV149" s="569">
        <f t="shared" si="535"/>
        <v>545628.97654439439</v>
      </c>
      <c r="CW149" s="569">
        <f t="shared" si="535"/>
        <v>558524.77504522109</v>
      </c>
      <c r="CX149" s="569">
        <f t="shared" si="535"/>
        <v>574557.44379697717</v>
      </c>
      <c r="CY149" s="570">
        <f t="shared" si="535"/>
        <v>584316.37204687425</v>
      </c>
    </row>
    <row r="150" spans="1:111" x14ac:dyDescent="0.3">
      <c r="B150" s="1"/>
      <c r="C150" s="1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197"/>
      <c r="AA150" s="197"/>
      <c r="AB150" s="50"/>
      <c r="AC150" s="50"/>
      <c r="AD150" s="50"/>
      <c r="AE150" s="197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197"/>
      <c r="AR150" s="50"/>
      <c r="AS150" s="50"/>
      <c r="AT150" s="50"/>
      <c r="AU150" s="50"/>
      <c r="AV150" s="50"/>
      <c r="AW150" s="50"/>
      <c r="AX150" s="50"/>
      <c r="AY150" s="50"/>
      <c r="AZ150" s="50"/>
      <c r="BA150" s="50"/>
      <c r="BB150" s="50"/>
      <c r="BC150" s="197"/>
      <c r="BD150" s="50"/>
      <c r="BE150" s="50"/>
      <c r="BF150" s="50"/>
      <c r="BG150" s="50"/>
      <c r="BH150" s="50"/>
      <c r="BI150" s="50"/>
      <c r="BJ150" s="50"/>
      <c r="BK150" s="50"/>
      <c r="BL150" s="50"/>
      <c r="BM150" s="50"/>
      <c r="BN150" s="50"/>
      <c r="BO150" s="197"/>
      <c r="BP150" s="50"/>
      <c r="BQ150" s="50"/>
      <c r="BR150" s="50"/>
      <c r="BS150" s="50"/>
      <c r="BT150" s="50"/>
      <c r="BU150" s="50"/>
      <c r="BV150" s="50"/>
      <c r="BW150" s="50"/>
      <c r="BX150" s="50"/>
      <c r="BY150" s="50"/>
      <c r="BZ150" s="50"/>
      <c r="CA150" s="197"/>
      <c r="CB150" s="50"/>
      <c r="CC150" s="50"/>
      <c r="CD150" s="50"/>
      <c r="CE150" s="50"/>
      <c r="CF150" s="50"/>
      <c r="CG150" s="50"/>
      <c r="CH150" s="50"/>
      <c r="CI150" s="50"/>
      <c r="CJ150" s="50"/>
      <c r="CK150" s="50"/>
      <c r="CL150" s="50"/>
      <c r="CM150" s="197"/>
      <c r="CN150" s="50"/>
      <c r="CO150" s="50"/>
      <c r="CP150" s="50"/>
      <c r="CQ150" s="50"/>
      <c r="CR150" s="50"/>
      <c r="CS150" s="50"/>
      <c r="CT150" s="50"/>
      <c r="CU150" s="50"/>
      <c r="CV150" s="50"/>
      <c r="CW150" s="50"/>
      <c r="CX150" s="50"/>
      <c r="CY150" s="197"/>
    </row>
    <row r="151" spans="1:111" x14ac:dyDescent="0.3">
      <c r="B151" s="1" t="s">
        <v>20</v>
      </c>
      <c r="C151" s="1"/>
      <c r="D151" s="2"/>
      <c r="E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485"/>
      <c r="AA151" s="485"/>
      <c r="AB151" s="2"/>
      <c r="AE151" s="194"/>
      <c r="AQ151" s="194"/>
      <c r="BC151" s="194"/>
      <c r="BO151" s="194"/>
      <c r="CA151" s="194"/>
      <c r="CM151" s="194"/>
      <c r="CY151" s="194"/>
    </row>
    <row r="152" spans="1:111" x14ac:dyDescent="0.3">
      <c r="B152" s="1" t="s">
        <v>21</v>
      </c>
      <c r="C152" s="1"/>
      <c r="D152" s="2"/>
      <c r="E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485"/>
      <c r="AA152" s="485"/>
      <c r="AB152" s="2"/>
      <c r="AE152" s="194"/>
      <c r="AQ152" s="194"/>
      <c r="BC152" s="194"/>
      <c r="BO152" s="194"/>
      <c r="CA152" s="194"/>
      <c r="CM152" s="194"/>
      <c r="CY152" s="194"/>
    </row>
    <row r="153" spans="1:111" x14ac:dyDescent="0.3">
      <c r="B153" s="424" t="s">
        <v>351</v>
      </c>
      <c r="C153" s="1"/>
      <c r="D153" s="110"/>
      <c r="E153" s="110"/>
      <c r="F153" s="110"/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110"/>
      <c r="U153" s="110">
        <v>0</v>
      </c>
      <c r="V153" s="110">
        <v>300</v>
      </c>
      <c r="W153" s="110">
        <v>0</v>
      </c>
      <c r="X153" s="110">
        <v>0</v>
      </c>
      <c r="Y153" s="110">
        <v>142.94</v>
      </c>
      <c r="Z153" s="195">
        <v>1602.67</v>
      </c>
      <c r="AA153" s="195">
        <v>1602.67</v>
      </c>
      <c r="AB153" s="464">
        <f>+AA153</f>
        <v>1602.67</v>
      </c>
      <c r="AC153" s="9">
        <f t="shared" ref="AB153:CI153" si="536">+AB153</f>
        <v>1602.67</v>
      </c>
      <c r="AD153" s="9">
        <f t="shared" si="536"/>
        <v>1602.67</v>
      </c>
      <c r="AE153" s="204">
        <f t="shared" si="536"/>
        <v>1602.67</v>
      </c>
      <c r="AF153" s="9">
        <f t="shared" si="536"/>
        <v>1602.67</v>
      </c>
      <c r="AG153" s="9">
        <f t="shared" si="536"/>
        <v>1602.67</v>
      </c>
      <c r="AH153" s="9">
        <f t="shared" si="536"/>
        <v>1602.67</v>
      </c>
      <c r="AI153" s="9">
        <f t="shared" si="536"/>
        <v>1602.67</v>
      </c>
      <c r="AJ153" s="9">
        <f t="shared" si="536"/>
        <v>1602.67</v>
      </c>
      <c r="AK153" s="9">
        <f t="shared" si="536"/>
        <v>1602.67</v>
      </c>
      <c r="AL153" s="9">
        <f t="shared" si="536"/>
        <v>1602.67</v>
      </c>
      <c r="AM153" s="9">
        <f t="shared" si="536"/>
        <v>1602.67</v>
      </c>
      <c r="AN153" s="9">
        <f t="shared" si="536"/>
        <v>1602.67</v>
      </c>
      <c r="AO153" s="9">
        <f t="shared" si="536"/>
        <v>1602.67</v>
      </c>
      <c r="AP153" s="9">
        <f t="shared" si="536"/>
        <v>1602.67</v>
      </c>
      <c r="AQ153" s="204">
        <f t="shared" si="536"/>
        <v>1602.67</v>
      </c>
      <c r="AR153" s="9">
        <f t="shared" si="536"/>
        <v>1602.67</v>
      </c>
      <c r="AS153" s="9">
        <f t="shared" si="536"/>
        <v>1602.67</v>
      </c>
      <c r="AT153" s="9">
        <f t="shared" si="536"/>
        <v>1602.67</v>
      </c>
      <c r="AU153" s="9">
        <f t="shared" si="536"/>
        <v>1602.67</v>
      </c>
      <c r="AV153" s="9">
        <f t="shared" si="536"/>
        <v>1602.67</v>
      </c>
      <c r="AW153" s="9">
        <f t="shared" si="536"/>
        <v>1602.67</v>
      </c>
      <c r="AX153" s="9">
        <f t="shared" si="536"/>
        <v>1602.67</v>
      </c>
      <c r="AY153" s="9">
        <f t="shared" si="536"/>
        <v>1602.67</v>
      </c>
      <c r="AZ153" s="9">
        <f t="shared" si="536"/>
        <v>1602.67</v>
      </c>
      <c r="BA153" s="9">
        <f t="shared" si="536"/>
        <v>1602.67</v>
      </c>
      <c r="BB153" s="9">
        <f t="shared" si="536"/>
        <v>1602.67</v>
      </c>
      <c r="BC153" s="204">
        <f t="shared" si="536"/>
        <v>1602.67</v>
      </c>
      <c r="BD153" s="9">
        <f t="shared" si="536"/>
        <v>1602.67</v>
      </c>
      <c r="BE153" s="9">
        <f t="shared" si="536"/>
        <v>1602.67</v>
      </c>
      <c r="BF153" s="9">
        <f t="shared" si="536"/>
        <v>1602.67</v>
      </c>
      <c r="BG153" s="9">
        <f t="shared" si="536"/>
        <v>1602.67</v>
      </c>
      <c r="BH153" s="9">
        <f t="shared" si="536"/>
        <v>1602.67</v>
      </c>
      <c r="BI153" s="9">
        <f t="shared" si="536"/>
        <v>1602.67</v>
      </c>
      <c r="BJ153" s="9">
        <f t="shared" si="536"/>
        <v>1602.67</v>
      </c>
      <c r="BK153" s="9">
        <f t="shared" si="536"/>
        <v>1602.67</v>
      </c>
      <c r="BL153" s="9">
        <f t="shared" si="536"/>
        <v>1602.67</v>
      </c>
      <c r="BM153" s="9">
        <f t="shared" si="536"/>
        <v>1602.67</v>
      </c>
      <c r="BN153" s="9">
        <f t="shared" si="536"/>
        <v>1602.67</v>
      </c>
      <c r="BO153" s="204">
        <f t="shared" si="536"/>
        <v>1602.67</v>
      </c>
      <c r="BP153" s="9">
        <f t="shared" si="536"/>
        <v>1602.67</v>
      </c>
      <c r="BQ153" s="9">
        <f t="shared" si="536"/>
        <v>1602.67</v>
      </c>
      <c r="BR153" s="9">
        <f t="shared" si="536"/>
        <v>1602.67</v>
      </c>
      <c r="BS153" s="9">
        <f t="shared" si="536"/>
        <v>1602.67</v>
      </c>
      <c r="BT153" s="9">
        <f t="shared" si="536"/>
        <v>1602.67</v>
      </c>
      <c r="BU153" s="9">
        <f t="shared" si="536"/>
        <v>1602.67</v>
      </c>
      <c r="BV153" s="9">
        <f t="shared" si="536"/>
        <v>1602.67</v>
      </c>
      <c r="BW153" s="9">
        <f t="shared" si="536"/>
        <v>1602.67</v>
      </c>
      <c r="BX153" s="9">
        <f t="shared" si="536"/>
        <v>1602.67</v>
      </c>
      <c r="BY153" s="9">
        <f t="shared" si="536"/>
        <v>1602.67</v>
      </c>
      <c r="BZ153" s="9">
        <f t="shared" si="536"/>
        <v>1602.67</v>
      </c>
      <c r="CA153" s="204">
        <f t="shared" si="536"/>
        <v>1602.67</v>
      </c>
      <c r="CB153" s="9">
        <f t="shared" si="536"/>
        <v>1602.67</v>
      </c>
      <c r="CC153" s="9">
        <f t="shared" si="536"/>
        <v>1602.67</v>
      </c>
      <c r="CD153" s="9">
        <f t="shared" si="536"/>
        <v>1602.67</v>
      </c>
      <c r="CE153" s="9">
        <f t="shared" si="536"/>
        <v>1602.67</v>
      </c>
      <c r="CF153" s="9">
        <f t="shared" si="536"/>
        <v>1602.67</v>
      </c>
      <c r="CG153" s="9">
        <f t="shared" si="536"/>
        <v>1602.67</v>
      </c>
      <c r="CH153" s="9">
        <f t="shared" si="536"/>
        <v>1602.67</v>
      </c>
      <c r="CI153" s="9">
        <f t="shared" si="536"/>
        <v>1602.67</v>
      </c>
      <c r="CJ153" s="9">
        <f t="shared" ref="CJ153:CY153" si="537">+CI153</f>
        <v>1602.67</v>
      </c>
      <c r="CK153" s="9">
        <f t="shared" si="537"/>
        <v>1602.67</v>
      </c>
      <c r="CL153" s="9">
        <f t="shared" si="537"/>
        <v>1602.67</v>
      </c>
      <c r="CM153" s="204">
        <f t="shared" si="537"/>
        <v>1602.67</v>
      </c>
      <c r="CN153" s="9">
        <f t="shared" si="537"/>
        <v>1602.67</v>
      </c>
      <c r="CO153" s="9">
        <f t="shared" si="537"/>
        <v>1602.67</v>
      </c>
      <c r="CP153" s="9">
        <f t="shared" si="537"/>
        <v>1602.67</v>
      </c>
      <c r="CQ153" s="9">
        <f t="shared" si="537"/>
        <v>1602.67</v>
      </c>
      <c r="CR153" s="9">
        <f t="shared" si="537"/>
        <v>1602.67</v>
      </c>
      <c r="CS153" s="9">
        <f t="shared" si="537"/>
        <v>1602.67</v>
      </c>
      <c r="CT153" s="9">
        <f t="shared" si="537"/>
        <v>1602.67</v>
      </c>
      <c r="CU153" s="9">
        <f t="shared" si="537"/>
        <v>1602.67</v>
      </c>
      <c r="CV153" s="9">
        <f t="shared" si="537"/>
        <v>1602.67</v>
      </c>
      <c r="CW153" s="9">
        <f t="shared" si="537"/>
        <v>1602.67</v>
      </c>
      <c r="CX153" s="9">
        <f t="shared" si="537"/>
        <v>1602.67</v>
      </c>
      <c r="CY153" s="204">
        <f t="shared" si="537"/>
        <v>1602.67</v>
      </c>
    </row>
    <row r="154" spans="1:111" x14ac:dyDescent="0.3">
      <c r="A154" s="3"/>
      <c r="B154" s="4" t="s">
        <v>352</v>
      </c>
      <c r="C154" s="4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>
        <f t="shared" ref="U154:Y154" si="538">SUM(U153)</f>
        <v>0</v>
      </c>
      <c r="V154" s="48">
        <f t="shared" si="538"/>
        <v>300</v>
      </c>
      <c r="W154" s="48">
        <f t="shared" si="538"/>
        <v>0</v>
      </c>
      <c r="X154" s="48">
        <f t="shared" si="538"/>
        <v>0</v>
      </c>
      <c r="Y154" s="48">
        <f t="shared" si="538"/>
        <v>142.94</v>
      </c>
      <c r="Z154" s="196">
        <f t="shared" ref="Z154:AA154" si="539">SUM(Z153)</f>
        <v>1602.67</v>
      </c>
      <c r="AA154" s="196">
        <f t="shared" ref="AA154" si="540">SUM(AA153)</f>
        <v>1602.67</v>
      </c>
      <c r="AB154" s="48">
        <f t="shared" ref="AB154" si="541">SUM(AB153)</f>
        <v>1602.67</v>
      </c>
      <c r="AC154" s="48">
        <f t="shared" ref="AC154:CG154" si="542">SUM(AC153)</f>
        <v>1602.67</v>
      </c>
      <c r="AD154" s="48">
        <f t="shared" si="542"/>
        <v>1602.67</v>
      </c>
      <c r="AE154" s="196">
        <f t="shared" si="542"/>
        <v>1602.67</v>
      </c>
      <c r="AF154" s="48">
        <f t="shared" si="542"/>
        <v>1602.67</v>
      </c>
      <c r="AG154" s="48">
        <f t="shared" si="542"/>
        <v>1602.67</v>
      </c>
      <c r="AH154" s="48">
        <f t="shared" si="542"/>
        <v>1602.67</v>
      </c>
      <c r="AI154" s="48">
        <f t="shared" si="542"/>
        <v>1602.67</v>
      </c>
      <c r="AJ154" s="48">
        <f t="shared" si="542"/>
        <v>1602.67</v>
      </c>
      <c r="AK154" s="48">
        <f t="shared" si="542"/>
        <v>1602.67</v>
      </c>
      <c r="AL154" s="48">
        <f t="shared" si="542"/>
        <v>1602.67</v>
      </c>
      <c r="AM154" s="48">
        <f t="shared" si="542"/>
        <v>1602.67</v>
      </c>
      <c r="AN154" s="48">
        <f t="shared" si="542"/>
        <v>1602.67</v>
      </c>
      <c r="AO154" s="48">
        <f t="shared" si="542"/>
        <v>1602.67</v>
      </c>
      <c r="AP154" s="48">
        <f t="shared" si="542"/>
        <v>1602.67</v>
      </c>
      <c r="AQ154" s="196">
        <f t="shared" si="542"/>
        <v>1602.67</v>
      </c>
      <c r="AR154" s="48">
        <f t="shared" si="542"/>
        <v>1602.67</v>
      </c>
      <c r="AS154" s="48">
        <f t="shared" si="542"/>
        <v>1602.67</v>
      </c>
      <c r="AT154" s="48">
        <f t="shared" si="542"/>
        <v>1602.67</v>
      </c>
      <c r="AU154" s="48">
        <f t="shared" si="542"/>
        <v>1602.67</v>
      </c>
      <c r="AV154" s="48">
        <f t="shared" si="542"/>
        <v>1602.67</v>
      </c>
      <c r="AW154" s="48">
        <f t="shared" si="542"/>
        <v>1602.67</v>
      </c>
      <c r="AX154" s="48">
        <f t="shared" si="542"/>
        <v>1602.67</v>
      </c>
      <c r="AY154" s="48">
        <f t="shared" si="542"/>
        <v>1602.67</v>
      </c>
      <c r="AZ154" s="48">
        <f t="shared" si="542"/>
        <v>1602.67</v>
      </c>
      <c r="BA154" s="48">
        <f t="shared" si="542"/>
        <v>1602.67</v>
      </c>
      <c r="BB154" s="48">
        <f t="shared" si="542"/>
        <v>1602.67</v>
      </c>
      <c r="BC154" s="196">
        <f t="shared" si="542"/>
        <v>1602.67</v>
      </c>
      <c r="BD154" s="48">
        <f t="shared" si="542"/>
        <v>1602.67</v>
      </c>
      <c r="BE154" s="48">
        <f t="shared" si="542"/>
        <v>1602.67</v>
      </c>
      <c r="BF154" s="48">
        <f t="shared" si="542"/>
        <v>1602.67</v>
      </c>
      <c r="BG154" s="48">
        <f t="shared" si="542"/>
        <v>1602.67</v>
      </c>
      <c r="BH154" s="48">
        <f t="shared" si="542"/>
        <v>1602.67</v>
      </c>
      <c r="BI154" s="48">
        <f t="shared" si="542"/>
        <v>1602.67</v>
      </c>
      <c r="BJ154" s="48">
        <f t="shared" si="542"/>
        <v>1602.67</v>
      </c>
      <c r="BK154" s="48">
        <f t="shared" si="542"/>
        <v>1602.67</v>
      </c>
      <c r="BL154" s="48">
        <f t="shared" si="542"/>
        <v>1602.67</v>
      </c>
      <c r="BM154" s="48">
        <f t="shared" si="542"/>
        <v>1602.67</v>
      </c>
      <c r="BN154" s="48">
        <f t="shared" si="542"/>
        <v>1602.67</v>
      </c>
      <c r="BO154" s="196">
        <f t="shared" si="542"/>
        <v>1602.67</v>
      </c>
      <c r="BP154" s="48">
        <f t="shared" si="542"/>
        <v>1602.67</v>
      </c>
      <c r="BQ154" s="48">
        <f t="shared" si="542"/>
        <v>1602.67</v>
      </c>
      <c r="BR154" s="48">
        <f t="shared" si="542"/>
        <v>1602.67</v>
      </c>
      <c r="BS154" s="48">
        <f t="shared" si="542"/>
        <v>1602.67</v>
      </c>
      <c r="BT154" s="48">
        <f t="shared" si="542"/>
        <v>1602.67</v>
      </c>
      <c r="BU154" s="48">
        <f t="shared" si="542"/>
        <v>1602.67</v>
      </c>
      <c r="BV154" s="48">
        <f t="shared" si="542"/>
        <v>1602.67</v>
      </c>
      <c r="BW154" s="48">
        <f t="shared" si="542"/>
        <v>1602.67</v>
      </c>
      <c r="BX154" s="48">
        <f t="shared" si="542"/>
        <v>1602.67</v>
      </c>
      <c r="BY154" s="48">
        <f t="shared" si="542"/>
        <v>1602.67</v>
      </c>
      <c r="BZ154" s="48">
        <f t="shared" si="542"/>
        <v>1602.67</v>
      </c>
      <c r="CA154" s="196">
        <f t="shared" si="542"/>
        <v>1602.67</v>
      </c>
      <c r="CB154" s="48">
        <f t="shared" si="542"/>
        <v>1602.67</v>
      </c>
      <c r="CC154" s="48">
        <f t="shared" si="542"/>
        <v>1602.67</v>
      </c>
      <c r="CD154" s="48">
        <f t="shared" si="542"/>
        <v>1602.67</v>
      </c>
      <c r="CE154" s="48">
        <f t="shared" si="542"/>
        <v>1602.67</v>
      </c>
      <c r="CF154" s="48">
        <f t="shared" si="542"/>
        <v>1602.67</v>
      </c>
      <c r="CG154" s="48">
        <f t="shared" si="542"/>
        <v>1602.67</v>
      </c>
      <c r="CH154" s="48">
        <f t="shared" ref="CH154:CY154" si="543">SUM(CH153)</f>
        <v>1602.67</v>
      </c>
      <c r="CI154" s="48">
        <f t="shared" si="543"/>
        <v>1602.67</v>
      </c>
      <c r="CJ154" s="48">
        <f t="shared" si="543"/>
        <v>1602.67</v>
      </c>
      <c r="CK154" s="48">
        <f t="shared" si="543"/>
        <v>1602.67</v>
      </c>
      <c r="CL154" s="48">
        <f t="shared" si="543"/>
        <v>1602.67</v>
      </c>
      <c r="CM154" s="196">
        <f t="shared" si="543"/>
        <v>1602.67</v>
      </c>
      <c r="CN154" s="48">
        <f t="shared" si="543"/>
        <v>1602.67</v>
      </c>
      <c r="CO154" s="48">
        <f t="shared" si="543"/>
        <v>1602.67</v>
      </c>
      <c r="CP154" s="48">
        <f t="shared" si="543"/>
        <v>1602.67</v>
      </c>
      <c r="CQ154" s="48">
        <f t="shared" si="543"/>
        <v>1602.67</v>
      </c>
      <c r="CR154" s="48">
        <f t="shared" si="543"/>
        <v>1602.67</v>
      </c>
      <c r="CS154" s="48">
        <f t="shared" si="543"/>
        <v>1602.67</v>
      </c>
      <c r="CT154" s="48">
        <f t="shared" si="543"/>
        <v>1602.67</v>
      </c>
      <c r="CU154" s="48">
        <f t="shared" si="543"/>
        <v>1602.67</v>
      </c>
      <c r="CV154" s="48">
        <f t="shared" si="543"/>
        <v>1602.67</v>
      </c>
      <c r="CW154" s="48">
        <f t="shared" si="543"/>
        <v>1602.67</v>
      </c>
      <c r="CX154" s="48">
        <f t="shared" si="543"/>
        <v>1602.67</v>
      </c>
      <c r="CY154" s="196">
        <f t="shared" si="543"/>
        <v>1602.67</v>
      </c>
    </row>
    <row r="155" spans="1:111" x14ac:dyDescent="0.3">
      <c r="B155" s="1" t="s">
        <v>353</v>
      </c>
      <c r="C155" s="1"/>
      <c r="D155" s="2"/>
      <c r="E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485"/>
      <c r="AA155" s="485"/>
      <c r="AB155" s="2"/>
      <c r="AE155" s="194"/>
      <c r="AQ155" s="194"/>
      <c r="BC155" s="194"/>
      <c r="BO155" s="194"/>
      <c r="CA155" s="194"/>
      <c r="CM155" s="194"/>
      <c r="CY155" s="194"/>
    </row>
    <row r="156" spans="1:111" ht="21.6" hidden="1" x14ac:dyDescent="0.3">
      <c r="B156" s="1" t="s">
        <v>381</v>
      </c>
      <c r="C156" s="1"/>
      <c r="D156" s="2"/>
      <c r="E156" s="2"/>
      <c r="G156" s="2"/>
      <c r="H156" s="2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  <c r="Z156" s="195"/>
      <c r="AA156" s="195"/>
      <c r="AB156" s="599"/>
      <c r="AC156" s="9"/>
      <c r="AD156" s="9"/>
      <c r="AE156" s="204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204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204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204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204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204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204"/>
    </row>
    <row r="157" spans="1:111" x14ac:dyDescent="0.3">
      <c r="B157" s="424" t="s">
        <v>467</v>
      </c>
      <c r="C157" s="1"/>
      <c r="D157" s="110"/>
      <c r="E157" s="110"/>
      <c r="F157" s="110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110"/>
      <c r="U157" s="110">
        <v>0</v>
      </c>
      <c r="V157" s="110">
        <v>0</v>
      </c>
      <c r="W157" s="110">
        <v>0</v>
      </c>
      <c r="X157" s="110">
        <v>158.08000000000001</v>
      </c>
      <c r="Y157" s="110">
        <v>158.08000000000001</v>
      </c>
      <c r="Z157" s="195">
        <v>1003.73</v>
      </c>
      <c r="AA157" s="195">
        <v>1003.73</v>
      </c>
      <c r="AB157" s="599"/>
      <c r="AC157" s="9"/>
      <c r="AD157" s="9"/>
      <c r="AE157" s="204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204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204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204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204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204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204"/>
    </row>
    <row r="158" spans="1:111" x14ac:dyDescent="0.3">
      <c r="A158" s="3"/>
      <c r="B158" s="4" t="s">
        <v>339</v>
      </c>
      <c r="C158" s="4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>
        <f t="shared" ref="N158:W158" si="544">SUM(N156:N157)</f>
        <v>0</v>
      </c>
      <c r="O158" s="48">
        <f t="shared" si="544"/>
        <v>0</v>
      </c>
      <c r="P158" s="48">
        <f t="shared" si="544"/>
        <v>0</v>
      </c>
      <c r="Q158" s="48">
        <f t="shared" si="544"/>
        <v>0</v>
      </c>
      <c r="R158" s="48">
        <f t="shared" si="544"/>
        <v>0</v>
      </c>
      <c r="S158" s="48">
        <f t="shared" si="544"/>
        <v>0</v>
      </c>
      <c r="T158" s="48">
        <f t="shared" si="544"/>
        <v>0</v>
      </c>
      <c r="U158" s="48">
        <f t="shared" si="544"/>
        <v>0</v>
      </c>
      <c r="V158" s="48">
        <f t="shared" si="544"/>
        <v>0</v>
      </c>
      <c r="W158" s="48">
        <f t="shared" si="544"/>
        <v>0</v>
      </c>
      <c r="X158" s="48">
        <f t="shared" ref="X158:Y158" si="545">SUM(X156:X157)</f>
        <v>158.08000000000001</v>
      </c>
      <c r="Y158" s="48">
        <f t="shared" si="545"/>
        <v>158.08000000000001</v>
      </c>
      <c r="Z158" s="196">
        <f t="shared" ref="Z158:AA158" si="546">SUM(Z156:Z157)</f>
        <v>1003.73</v>
      </c>
      <c r="AA158" s="196">
        <f t="shared" si="546"/>
        <v>1003.73</v>
      </c>
      <c r="AB158" s="600">
        <f t="shared" ref="AB158" si="547">+(-AB180/30.433)*AB159</f>
        <v>32.859067459665496</v>
      </c>
      <c r="AC158" s="48">
        <f t="shared" ref="AA158:BF158" si="548">+(-AC180/30.433)*AC159</f>
        <v>32.859067459665496</v>
      </c>
      <c r="AD158" s="48">
        <f t="shared" si="548"/>
        <v>32.859067459665496</v>
      </c>
      <c r="AE158" s="196">
        <f t="shared" si="548"/>
        <v>32.859067459665496</v>
      </c>
      <c r="AF158" s="48">
        <f t="shared" si="548"/>
        <v>39.430880951598596</v>
      </c>
      <c r="AG158" s="48">
        <f t="shared" si="548"/>
        <v>39.430880951598596</v>
      </c>
      <c r="AH158" s="48">
        <f t="shared" si="548"/>
        <v>39.430880951598596</v>
      </c>
      <c r="AI158" s="48">
        <f t="shared" si="548"/>
        <v>39.430880951598596</v>
      </c>
      <c r="AJ158" s="48">
        <f t="shared" si="548"/>
        <v>39.430880951598596</v>
      </c>
      <c r="AK158" s="48">
        <f t="shared" si="548"/>
        <v>39.430880951598596</v>
      </c>
      <c r="AL158" s="48">
        <f t="shared" si="548"/>
        <v>39.430880951598596</v>
      </c>
      <c r="AM158" s="48">
        <f t="shared" si="548"/>
        <v>39.430880951598596</v>
      </c>
      <c r="AN158" s="48">
        <f t="shared" si="548"/>
        <v>39.430880951598596</v>
      </c>
      <c r="AO158" s="48">
        <f t="shared" si="548"/>
        <v>39.430880951598596</v>
      </c>
      <c r="AP158" s="48">
        <f t="shared" si="548"/>
        <v>39.430880951598596</v>
      </c>
      <c r="AQ158" s="196">
        <f t="shared" si="548"/>
        <v>39.430880951598596</v>
      </c>
      <c r="AR158" s="48">
        <f t="shared" si="548"/>
        <v>47.317057141918312</v>
      </c>
      <c r="AS158" s="48">
        <f t="shared" si="548"/>
        <v>47.317057141918312</v>
      </c>
      <c r="AT158" s="48">
        <f t="shared" si="548"/>
        <v>47.317057141918312</v>
      </c>
      <c r="AU158" s="48">
        <f t="shared" si="548"/>
        <v>47.317057141918312</v>
      </c>
      <c r="AV158" s="48">
        <f t="shared" si="548"/>
        <v>47.317057141918312</v>
      </c>
      <c r="AW158" s="48">
        <f t="shared" si="548"/>
        <v>47.317057141918312</v>
      </c>
      <c r="AX158" s="48">
        <f t="shared" si="548"/>
        <v>47.317057141918312</v>
      </c>
      <c r="AY158" s="48">
        <f t="shared" si="548"/>
        <v>47.317057141918312</v>
      </c>
      <c r="AZ158" s="48">
        <f t="shared" si="548"/>
        <v>47.317057141918312</v>
      </c>
      <c r="BA158" s="48">
        <f t="shared" si="548"/>
        <v>47.317057141918312</v>
      </c>
      <c r="BB158" s="48">
        <f t="shared" si="548"/>
        <v>47.317057141918312</v>
      </c>
      <c r="BC158" s="196">
        <f t="shared" si="548"/>
        <v>47.317057141918312</v>
      </c>
      <c r="BD158" s="48">
        <f t="shared" si="548"/>
        <v>56.78046857030197</v>
      </c>
      <c r="BE158" s="48">
        <f t="shared" si="548"/>
        <v>56.78046857030197</v>
      </c>
      <c r="BF158" s="48">
        <f t="shared" si="548"/>
        <v>56.78046857030197</v>
      </c>
      <c r="BG158" s="48">
        <f t="shared" ref="BG158:CL158" si="549">+(-BG180/30.433)*BG159</f>
        <v>56.78046857030197</v>
      </c>
      <c r="BH158" s="48">
        <f t="shared" si="549"/>
        <v>56.78046857030197</v>
      </c>
      <c r="BI158" s="48">
        <f t="shared" si="549"/>
        <v>56.78046857030197</v>
      </c>
      <c r="BJ158" s="48">
        <f t="shared" si="549"/>
        <v>56.78046857030197</v>
      </c>
      <c r="BK158" s="48">
        <f t="shared" si="549"/>
        <v>56.78046857030197</v>
      </c>
      <c r="BL158" s="48">
        <f t="shared" si="549"/>
        <v>56.78046857030197</v>
      </c>
      <c r="BM158" s="48">
        <f t="shared" si="549"/>
        <v>56.78046857030197</v>
      </c>
      <c r="BN158" s="48">
        <f t="shared" si="549"/>
        <v>56.78046857030197</v>
      </c>
      <c r="BO158" s="196">
        <f t="shared" si="549"/>
        <v>56.78046857030197</v>
      </c>
      <c r="BP158" s="48">
        <f t="shared" si="549"/>
        <v>68.13656228436237</v>
      </c>
      <c r="BQ158" s="48">
        <f t="shared" si="549"/>
        <v>68.13656228436237</v>
      </c>
      <c r="BR158" s="48">
        <f t="shared" si="549"/>
        <v>68.13656228436237</v>
      </c>
      <c r="BS158" s="48">
        <f t="shared" si="549"/>
        <v>68.13656228436237</v>
      </c>
      <c r="BT158" s="48">
        <f t="shared" si="549"/>
        <v>68.13656228436237</v>
      </c>
      <c r="BU158" s="48">
        <f t="shared" si="549"/>
        <v>68.13656228436237</v>
      </c>
      <c r="BV158" s="48">
        <f t="shared" si="549"/>
        <v>68.13656228436237</v>
      </c>
      <c r="BW158" s="48">
        <f t="shared" si="549"/>
        <v>68.13656228436237</v>
      </c>
      <c r="BX158" s="48">
        <f t="shared" si="549"/>
        <v>68.13656228436237</v>
      </c>
      <c r="BY158" s="48">
        <f t="shared" si="549"/>
        <v>68.13656228436237</v>
      </c>
      <c r="BZ158" s="48">
        <f t="shared" si="549"/>
        <v>68.13656228436237</v>
      </c>
      <c r="CA158" s="196">
        <f t="shared" si="549"/>
        <v>68.13656228436237</v>
      </c>
      <c r="CB158" s="48">
        <f t="shared" si="549"/>
        <v>81.763874741234844</v>
      </c>
      <c r="CC158" s="48">
        <f t="shared" si="549"/>
        <v>81.763874741234844</v>
      </c>
      <c r="CD158" s="48">
        <f t="shared" si="549"/>
        <v>81.763874741234844</v>
      </c>
      <c r="CE158" s="48">
        <f t="shared" si="549"/>
        <v>81.763874741234844</v>
      </c>
      <c r="CF158" s="48">
        <f t="shared" si="549"/>
        <v>81.763874741234844</v>
      </c>
      <c r="CG158" s="48">
        <f t="shared" si="549"/>
        <v>81.763874741234844</v>
      </c>
      <c r="CH158" s="48">
        <f t="shared" si="549"/>
        <v>81.763874741234844</v>
      </c>
      <c r="CI158" s="48">
        <f t="shared" si="549"/>
        <v>81.763874741234844</v>
      </c>
      <c r="CJ158" s="48">
        <f t="shared" si="549"/>
        <v>81.763874741234844</v>
      </c>
      <c r="CK158" s="48">
        <f t="shared" si="549"/>
        <v>81.763874741234844</v>
      </c>
      <c r="CL158" s="48">
        <f t="shared" si="549"/>
        <v>81.763874741234844</v>
      </c>
      <c r="CM158" s="196">
        <f t="shared" ref="CM158:CY158" si="550">+(-CM180/30.433)*CM159</f>
        <v>81.763874741234844</v>
      </c>
      <c r="CN158" s="48">
        <f t="shared" si="550"/>
        <v>98.116649689481804</v>
      </c>
      <c r="CO158" s="48">
        <f t="shared" si="550"/>
        <v>98.116649689481804</v>
      </c>
      <c r="CP158" s="48">
        <f t="shared" si="550"/>
        <v>98.116649689481804</v>
      </c>
      <c r="CQ158" s="48">
        <f t="shared" si="550"/>
        <v>98.116649689481804</v>
      </c>
      <c r="CR158" s="48">
        <f t="shared" si="550"/>
        <v>98.116649689481804</v>
      </c>
      <c r="CS158" s="48">
        <f t="shared" si="550"/>
        <v>98.116649689481804</v>
      </c>
      <c r="CT158" s="48">
        <f t="shared" si="550"/>
        <v>98.116649689481804</v>
      </c>
      <c r="CU158" s="48">
        <f t="shared" si="550"/>
        <v>98.116649689481804</v>
      </c>
      <c r="CV158" s="48">
        <f t="shared" si="550"/>
        <v>98.116649689481804</v>
      </c>
      <c r="CW158" s="48">
        <f t="shared" si="550"/>
        <v>98.116649689481804</v>
      </c>
      <c r="CX158" s="48">
        <f t="shared" si="550"/>
        <v>98.116649689481804</v>
      </c>
      <c r="CY158" s="196">
        <f t="shared" si="550"/>
        <v>98.116649689481804</v>
      </c>
    </row>
    <row r="159" spans="1:111" x14ac:dyDescent="0.3">
      <c r="A159" s="57"/>
      <c r="B159" s="54"/>
      <c r="C159" s="55" t="s">
        <v>407</v>
      </c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76">
        <f t="shared" ref="P159:AA159" si="551">IFERROR((AVERAGE(K158:P158)/-AVERAGE(K180:P180))*30.433, 0)</f>
        <v>0</v>
      </c>
      <c r="Q159" s="576">
        <f t="shared" si="551"/>
        <v>0</v>
      </c>
      <c r="R159" s="576">
        <f t="shared" si="551"/>
        <v>0</v>
      </c>
      <c r="S159" s="576">
        <f t="shared" si="551"/>
        <v>0</v>
      </c>
      <c r="T159" s="576">
        <f t="shared" si="551"/>
        <v>0</v>
      </c>
      <c r="U159" s="576">
        <f t="shared" si="551"/>
        <v>0</v>
      </c>
      <c r="V159" s="576">
        <f t="shared" si="551"/>
        <v>0</v>
      </c>
      <c r="W159" s="576">
        <f t="shared" si="551"/>
        <v>0</v>
      </c>
      <c r="X159" s="576">
        <f t="shared" si="551"/>
        <v>-0.80180810666666669</v>
      </c>
      <c r="Y159" s="576">
        <f t="shared" si="551"/>
        <v>-1.9243394559999998</v>
      </c>
      <c r="Z159" s="577">
        <f t="shared" si="551"/>
        <v>4.301816585809906</v>
      </c>
      <c r="AA159" s="577">
        <f t="shared" si="551"/>
        <v>2.9868945072861663</v>
      </c>
      <c r="AB159" s="601">
        <v>5</v>
      </c>
      <c r="AC159" s="576">
        <f t="shared" ref="AB159:CM159" si="552">+AB159</f>
        <v>5</v>
      </c>
      <c r="AD159" s="576">
        <f t="shared" si="552"/>
        <v>5</v>
      </c>
      <c r="AE159" s="577">
        <f t="shared" si="552"/>
        <v>5</v>
      </c>
      <c r="AF159" s="576">
        <f t="shared" si="552"/>
        <v>5</v>
      </c>
      <c r="AG159" s="576">
        <f t="shared" si="552"/>
        <v>5</v>
      </c>
      <c r="AH159" s="576">
        <f t="shared" si="552"/>
        <v>5</v>
      </c>
      <c r="AI159" s="576">
        <f t="shared" si="552"/>
        <v>5</v>
      </c>
      <c r="AJ159" s="576">
        <f t="shared" si="552"/>
        <v>5</v>
      </c>
      <c r="AK159" s="576">
        <f t="shared" si="552"/>
        <v>5</v>
      </c>
      <c r="AL159" s="576">
        <f t="shared" si="552"/>
        <v>5</v>
      </c>
      <c r="AM159" s="576">
        <f t="shared" si="552"/>
        <v>5</v>
      </c>
      <c r="AN159" s="576">
        <f t="shared" si="552"/>
        <v>5</v>
      </c>
      <c r="AO159" s="576">
        <f t="shared" si="552"/>
        <v>5</v>
      </c>
      <c r="AP159" s="576">
        <f t="shared" si="552"/>
        <v>5</v>
      </c>
      <c r="AQ159" s="577">
        <f t="shared" si="552"/>
        <v>5</v>
      </c>
      <c r="AR159" s="576">
        <f t="shared" si="552"/>
        <v>5</v>
      </c>
      <c r="AS159" s="576">
        <f t="shared" si="552"/>
        <v>5</v>
      </c>
      <c r="AT159" s="576">
        <f t="shared" si="552"/>
        <v>5</v>
      </c>
      <c r="AU159" s="576">
        <f t="shared" si="552"/>
        <v>5</v>
      </c>
      <c r="AV159" s="576">
        <f t="shared" si="552"/>
        <v>5</v>
      </c>
      <c r="AW159" s="576">
        <f t="shared" si="552"/>
        <v>5</v>
      </c>
      <c r="AX159" s="576">
        <f t="shared" si="552"/>
        <v>5</v>
      </c>
      <c r="AY159" s="576">
        <f t="shared" si="552"/>
        <v>5</v>
      </c>
      <c r="AZ159" s="576">
        <f t="shared" si="552"/>
        <v>5</v>
      </c>
      <c r="BA159" s="576">
        <f t="shared" si="552"/>
        <v>5</v>
      </c>
      <c r="BB159" s="576">
        <f t="shared" si="552"/>
        <v>5</v>
      </c>
      <c r="BC159" s="577">
        <f t="shared" si="552"/>
        <v>5</v>
      </c>
      <c r="BD159" s="576">
        <f t="shared" si="552"/>
        <v>5</v>
      </c>
      <c r="BE159" s="576">
        <f t="shared" si="552"/>
        <v>5</v>
      </c>
      <c r="BF159" s="576">
        <f t="shared" si="552"/>
        <v>5</v>
      </c>
      <c r="BG159" s="576">
        <f t="shared" si="552"/>
        <v>5</v>
      </c>
      <c r="BH159" s="576">
        <f t="shared" si="552"/>
        <v>5</v>
      </c>
      <c r="BI159" s="576">
        <f t="shared" si="552"/>
        <v>5</v>
      </c>
      <c r="BJ159" s="576">
        <f t="shared" si="552"/>
        <v>5</v>
      </c>
      <c r="BK159" s="576">
        <f t="shared" si="552"/>
        <v>5</v>
      </c>
      <c r="BL159" s="576">
        <f t="shared" si="552"/>
        <v>5</v>
      </c>
      <c r="BM159" s="576">
        <f t="shared" si="552"/>
        <v>5</v>
      </c>
      <c r="BN159" s="576">
        <f t="shared" si="552"/>
        <v>5</v>
      </c>
      <c r="BO159" s="577">
        <f t="shared" si="552"/>
        <v>5</v>
      </c>
      <c r="BP159" s="576">
        <f t="shared" si="552"/>
        <v>5</v>
      </c>
      <c r="BQ159" s="576">
        <f t="shared" si="552"/>
        <v>5</v>
      </c>
      <c r="BR159" s="576">
        <f t="shared" si="552"/>
        <v>5</v>
      </c>
      <c r="BS159" s="576">
        <f t="shared" si="552"/>
        <v>5</v>
      </c>
      <c r="BT159" s="576">
        <f t="shared" si="552"/>
        <v>5</v>
      </c>
      <c r="BU159" s="576">
        <f t="shared" si="552"/>
        <v>5</v>
      </c>
      <c r="BV159" s="576">
        <f t="shared" si="552"/>
        <v>5</v>
      </c>
      <c r="BW159" s="576">
        <f t="shared" si="552"/>
        <v>5</v>
      </c>
      <c r="BX159" s="576">
        <f t="shared" si="552"/>
        <v>5</v>
      </c>
      <c r="BY159" s="576">
        <f t="shared" si="552"/>
        <v>5</v>
      </c>
      <c r="BZ159" s="576">
        <f t="shared" si="552"/>
        <v>5</v>
      </c>
      <c r="CA159" s="577">
        <f t="shared" si="552"/>
        <v>5</v>
      </c>
      <c r="CB159" s="576">
        <f t="shared" si="552"/>
        <v>5</v>
      </c>
      <c r="CC159" s="576">
        <f t="shared" si="552"/>
        <v>5</v>
      </c>
      <c r="CD159" s="576">
        <f t="shared" si="552"/>
        <v>5</v>
      </c>
      <c r="CE159" s="576">
        <f t="shared" si="552"/>
        <v>5</v>
      </c>
      <c r="CF159" s="576">
        <f t="shared" si="552"/>
        <v>5</v>
      </c>
      <c r="CG159" s="576">
        <f t="shared" si="552"/>
        <v>5</v>
      </c>
      <c r="CH159" s="576">
        <f t="shared" si="552"/>
        <v>5</v>
      </c>
      <c r="CI159" s="576">
        <f t="shared" si="552"/>
        <v>5</v>
      </c>
      <c r="CJ159" s="576">
        <f t="shared" si="552"/>
        <v>5</v>
      </c>
      <c r="CK159" s="576">
        <f t="shared" si="552"/>
        <v>5</v>
      </c>
      <c r="CL159" s="576">
        <f t="shared" si="552"/>
        <v>5</v>
      </c>
      <c r="CM159" s="577">
        <f t="shared" si="552"/>
        <v>5</v>
      </c>
      <c r="CN159" s="576">
        <f t="shared" ref="CN159:CY159" si="553">+CM159</f>
        <v>5</v>
      </c>
      <c r="CO159" s="576">
        <f t="shared" si="553"/>
        <v>5</v>
      </c>
      <c r="CP159" s="576">
        <f t="shared" si="553"/>
        <v>5</v>
      </c>
      <c r="CQ159" s="576">
        <f t="shared" si="553"/>
        <v>5</v>
      </c>
      <c r="CR159" s="576">
        <f t="shared" si="553"/>
        <v>5</v>
      </c>
      <c r="CS159" s="576">
        <f t="shared" si="553"/>
        <v>5</v>
      </c>
      <c r="CT159" s="576">
        <f t="shared" si="553"/>
        <v>5</v>
      </c>
      <c r="CU159" s="576">
        <f t="shared" si="553"/>
        <v>5</v>
      </c>
      <c r="CV159" s="576">
        <f t="shared" si="553"/>
        <v>5</v>
      </c>
      <c r="CW159" s="576">
        <f t="shared" si="553"/>
        <v>5</v>
      </c>
      <c r="CX159" s="576">
        <f t="shared" si="553"/>
        <v>5</v>
      </c>
      <c r="CY159" s="577">
        <f t="shared" si="553"/>
        <v>5</v>
      </c>
      <c r="CZ159" s="581"/>
      <c r="DA159" s="581"/>
      <c r="DB159" s="581"/>
      <c r="DC159" s="581"/>
      <c r="DD159" s="581"/>
      <c r="DE159" s="581"/>
      <c r="DF159" s="581"/>
      <c r="DG159" s="581"/>
    </row>
    <row r="160" spans="1:111" x14ac:dyDescent="0.3">
      <c r="B160" s="1"/>
      <c r="C160" s="1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197"/>
      <c r="AA160" s="197"/>
      <c r="AB160" s="50"/>
      <c r="AC160" s="50"/>
      <c r="AD160" s="50"/>
      <c r="AE160" s="197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197"/>
      <c r="AR160" s="50"/>
      <c r="AS160" s="50"/>
      <c r="AT160" s="50"/>
      <c r="AU160" s="50"/>
      <c r="AV160" s="50"/>
      <c r="AW160" s="50"/>
      <c r="AX160" s="50"/>
      <c r="AY160" s="50"/>
      <c r="AZ160" s="50"/>
      <c r="BA160" s="50"/>
      <c r="BB160" s="50"/>
      <c r="BC160" s="197"/>
      <c r="BD160" s="50"/>
      <c r="BE160" s="50"/>
      <c r="BF160" s="50"/>
      <c r="BG160" s="50"/>
      <c r="BH160" s="50"/>
      <c r="BI160" s="50"/>
      <c r="BJ160" s="50"/>
      <c r="BK160" s="50"/>
      <c r="BL160" s="50"/>
      <c r="BM160" s="50"/>
      <c r="BN160" s="50"/>
      <c r="BO160" s="197"/>
      <c r="BP160" s="50"/>
      <c r="BQ160" s="50"/>
      <c r="BR160" s="50"/>
      <c r="BS160" s="50"/>
      <c r="BT160" s="50"/>
      <c r="BU160" s="50"/>
      <c r="BV160" s="50"/>
      <c r="BW160" s="50"/>
      <c r="BX160" s="50"/>
      <c r="BY160" s="50"/>
      <c r="BZ160" s="50"/>
      <c r="CA160" s="197"/>
      <c r="CB160" s="50"/>
      <c r="CC160" s="50"/>
      <c r="CD160" s="50"/>
      <c r="CE160" s="50"/>
      <c r="CF160" s="50"/>
      <c r="CG160" s="50"/>
      <c r="CH160" s="50"/>
      <c r="CI160" s="50"/>
      <c r="CJ160" s="50"/>
      <c r="CK160" s="50"/>
      <c r="CL160" s="50"/>
      <c r="CM160" s="197"/>
      <c r="CN160" s="50"/>
      <c r="CO160" s="50"/>
      <c r="CP160" s="50"/>
      <c r="CQ160" s="50"/>
      <c r="CR160" s="50"/>
      <c r="CS160" s="50"/>
      <c r="CT160" s="50"/>
      <c r="CU160" s="50"/>
      <c r="CV160" s="50"/>
      <c r="CW160" s="50"/>
      <c r="CX160" s="50"/>
      <c r="CY160" s="197"/>
    </row>
    <row r="161" spans="1:103" x14ac:dyDescent="0.3">
      <c r="B161" s="1" t="s">
        <v>328</v>
      </c>
      <c r="C161" s="1"/>
      <c r="D161" s="110"/>
      <c r="E161" s="110"/>
      <c r="F161" s="110"/>
      <c r="G161" s="110"/>
      <c r="H161" s="110"/>
      <c r="I161" s="110"/>
      <c r="J161" s="110"/>
      <c r="K161" s="110"/>
      <c r="L161" s="110"/>
      <c r="M161" s="110"/>
      <c r="N161" s="110"/>
      <c r="O161" s="110"/>
      <c r="P161" s="110">
        <v>0</v>
      </c>
      <c r="Q161" s="110">
        <v>0</v>
      </c>
      <c r="R161" s="110">
        <v>0</v>
      </c>
      <c r="S161" s="110">
        <v>0</v>
      </c>
      <c r="T161" s="110">
        <v>0</v>
      </c>
      <c r="U161" s="110">
        <v>0</v>
      </c>
      <c r="V161" s="110">
        <v>0</v>
      </c>
      <c r="W161" s="110">
        <v>0</v>
      </c>
      <c r="X161" s="110">
        <v>0</v>
      </c>
      <c r="Y161" s="110">
        <v>0</v>
      </c>
      <c r="Z161" s="195">
        <v>0</v>
      </c>
      <c r="AA161" s="195">
        <v>0</v>
      </c>
      <c r="AB161" s="431">
        <v>0</v>
      </c>
      <c r="AC161" s="431">
        <f>+AB161-SUM('Revenue Build'!O134:O136)+('Monthly Detail'!AC28*'Revenue Build'!$A$4)+('Monthly Detail'!AC29*'Revenue Build'!$A$5)+('Monthly Detail'!AC30*'Revenue Build'!$A$6)</f>
        <v>0</v>
      </c>
      <c r="AD161" s="431">
        <f>+AC161-SUM('Revenue Build'!P134:P136)+('Monthly Detail'!AD28*'Revenue Build'!$A$4)+('Monthly Detail'!AD29*'Revenue Build'!$A$5)+('Monthly Detail'!AD30*'Revenue Build'!$A$6)</f>
        <v>416.66666666666606</v>
      </c>
      <c r="AE161" s="432">
        <f>+AD161-SUM('Revenue Build'!Q134:Q136)+('Monthly Detail'!AE28*'Revenue Build'!$A$4)+('Monthly Detail'!AE29*'Revenue Build'!$A$5)+('Monthly Detail'!AE30*'Revenue Build'!$A$6)</f>
        <v>1249.9999999999991</v>
      </c>
      <c r="AF161" s="431">
        <f>+AE161-SUM('Revenue Build'!R134:R136)+('Monthly Detail'!AF28*'Revenue Build'!$A$4)+('Monthly Detail'!AF29*'Revenue Build'!$A$5)+('Monthly Detail'!AF30*'Revenue Build'!$A$6)</f>
        <v>416.66666666666515</v>
      </c>
      <c r="AG161" s="431">
        <f>+AF161-SUM('Revenue Build'!S134:S136)+('Monthly Detail'!AG28*'Revenue Build'!$A$4)+('Monthly Detail'!AG29*'Revenue Build'!$A$5)+('Monthly Detail'!AG30*'Revenue Build'!$A$6)</f>
        <v>416.66666666666515</v>
      </c>
      <c r="AH161" s="431">
        <f>+AG161-SUM('Revenue Build'!T134:T136)+('Monthly Detail'!AH28*'Revenue Build'!$A$4)+('Monthly Detail'!AH29*'Revenue Build'!$A$5)+('Monthly Detail'!AH30*'Revenue Build'!$A$6)</f>
        <v>-416.66666666666879</v>
      </c>
      <c r="AI161" s="431">
        <f>+AH161-SUM('Revenue Build'!U134:U136)+('Monthly Detail'!AI28*'Revenue Build'!$A$4)+('Monthly Detail'!AI29*'Revenue Build'!$A$5)+('Monthly Detail'!AI30*'Revenue Build'!$A$6)</f>
        <v>416.66666666666424</v>
      </c>
      <c r="AJ161" s="431">
        <f>+AI161-SUM('Revenue Build'!V134:V136)+('Monthly Detail'!AJ28*'Revenue Build'!$A$4)+('Monthly Detail'!AJ29*'Revenue Build'!$A$5)+('Monthly Detail'!AJ30*'Revenue Build'!$A$6)</f>
        <v>416.66666666666424</v>
      </c>
      <c r="AK161" s="431">
        <f>+AJ161-SUM('Revenue Build'!W134:W136)+('Monthly Detail'!AK28*'Revenue Build'!$A$4)+('Monthly Detail'!AK29*'Revenue Build'!$A$5)+('Monthly Detail'!AK30*'Revenue Build'!$A$6)</f>
        <v>416.66666666666424</v>
      </c>
      <c r="AL161" s="431">
        <f>+AK161-SUM('Revenue Build'!X134:X136)+('Monthly Detail'!AL28*'Revenue Build'!$A$4)+('Monthly Detail'!AL29*'Revenue Build'!$A$5)+('Monthly Detail'!AL30*'Revenue Build'!$A$6)</f>
        <v>3749.9999999999973</v>
      </c>
      <c r="AM161" s="431">
        <f>+AL161-SUM('Revenue Build'!Y134:Y136)+('Monthly Detail'!AM28*'Revenue Build'!$A$4)+('Monthly Detail'!AM29*'Revenue Build'!$A$5)+('Monthly Detail'!AM30*'Revenue Build'!$A$6)</f>
        <v>7499.9999999999973</v>
      </c>
      <c r="AN161" s="431">
        <f>+AM161-SUM('Revenue Build'!Z134:Z136)+('Monthly Detail'!AN28*'Revenue Build'!$A$4)+('Monthly Detail'!AN29*'Revenue Build'!$A$5)+('Monthly Detail'!AN30*'Revenue Build'!$A$6)</f>
        <v>8749.9999999999964</v>
      </c>
      <c r="AO161" s="431">
        <f>+AN161-SUM('Revenue Build'!AA134:AA136)+('Monthly Detail'!AO28*'Revenue Build'!$A$4)+('Monthly Detail'!AO29*'Revenue Build'!$A$5)+('Monthly Detail'!AO30*'Revenue Build'!$A$6)</f>
        <v>8749.9999999999964</v>
      </c>
      <c r="AP161" s="431">
        <f>+AO161-SUM('Revenue Build'!AB134:AB136)+('Monthly Detail'!AP28*'Revenue Build'!$A$4)+('Monthly Detail'!AP29*'Revenue Build'!$A$5)+('Monthly Detail'!AP30*'Revenue Build'!$A$6)</f>
        <v>7083.3333333333285</v>
      </c>
      <c r="AQ161" s="432">
        <f>+AP161-SUM('Revenue Build'!AC134:AC136)+('Monthly Detail'!AQ28*'Revenue Build'!$A$4)+('Monthly Detail'!AQ29*'Revenue Build'!$A$5)+('Monthly Detail'!AQ30*'Revenue Build'!$A$6)</f>
        <v>8749.9999999999945</v>
      </c>
      <c r="AR161" s="431">
        <f>+AQ161-SUM('Revenue Build'!AD134:AD136)+('Monthly Detail'!AR28*'Revenue Build'!$A$4)+('Monthly Detail'!AR29*'Revenue Build'!$A$5)+('Monthly Detail'!AR30*'Revenue Build'!$A$6)</f>
        <v>8749.9999999999945</v>
      </c>
      <c r="AS161" s="431">
        <f>+AR161-SUM('Revenue Build'!AE134:AE136)+('Monthly Detail'!AS28*'Revenue Build'!$A$4)+('Monthly Detail'!AS29*'Revenue Build'!$A$5)+('Monthly Detail'!AS30*'Revenue Build'!$A$6)</f>
        <v>8749.9999999999945</v>
      </c>
      <c r="AT161" s="431">
        <f>+AS161-SUM('Revenue Build'!AF134:AF136)+('Monthly Detail'!AT28*'Revenue Build'!$A$4)+('Monthly Detail'!AT29*'Revenue Build'!$A$5)+('Monthly Detail'!AT30*'Revenue Build'!$A$6)</f>
        <v>7083.3333333333267</v>
      </c>
      <c r="AU161" s="431">
        <f>+AT161-SUM('Revenue Build'!AG134:AG136)+('Monthly Detail'!AU28*'Revenue Build'!$A$4)+('Monthly Detail'!AU29*'Revenue Build'!$A$5)+('Monthly Detail'!AU30*'Revenue Build'!$A$6)</f>
        <v>8749.9999999999927</v>
      </c>
      <c r="AV161" s="431">
        <f>+AU161-SUM('Revenue Build'!AH134:AH136)+('Monthly Detail'!AV28*'Revenue Build'!$A$4)+('Monthly Detail'!AV29*'Revenue Build'!$A$5)+('Monthly Detail'!AV30*'Revenue Build'!$A$6)</f>
        <v>8749.9999999999927</v>
      </c>
      <c r="AW161" s="431">
        <f>+AV161-SUM('Revenue Build'!AI134:AI136)+('Monthly Detail'!AW28*'Revenue Build'!$A$4)+('Monthly Detail'!AW29*'Revenue Build'!$A$5)+('Monthly Detail'!AW30*'Revenue Build'!$A$6)</f>
        <v>8749.9999999999927</v>
      </c>
      <c r="AX161" s="431">
        <f>+AW161-SUM('Revenue Build'!AJ134:AJ136)+('Monthly Detail'!AX28*'Revenue Build'!$A$4)+('Monthly Detail'!AX29*'Revenue Build'!$A$5)+('Monthly Detail'!AX30*'Revenue Build'!$A$6)</f>
        <v>7083.3333333333248</v>
      </c>
      <c r="AY161" s="431">
        <f>+AX161-SUM('Revenue Build'!AK134:AK136)+('Monthly Detail'!AY28*'Revenue Build'!$A$4)+('Monthly Detail'!AY29*'Revenue Build'!$A$5)+('Monthly Detail'!AY30*'Revenue Build'!$A$6)</f>
        <v>8749.9999999999909</v>
      </c>
      <c r="AZ161" s="431">
        <f>+AY161-SUM('Revenue Build'!AL134:AL136)+('Monthly Detail'!AZ28*'Revenue Build'!$A$4)+('Monthly Detail'!AZ29*'Revenue Build'!$A$5)+('Monthly Detail'!AZ30*'Revenue Build'!$A$6)</f>
        <v>8749.9999999999909</v>
      </c>
      <c r="BA161" s="431">
        <f>+AZ161-SUM('Revenue Build'!AM134:AM136)+('Monthly Detail'!BA28*'Revenue Build'!$A$4)+('Monthly Detail'!BA29*'Revenue Build'!$A$5)+('Monthly Detail'!BA30*'Revenue Build'!$A$6)</f>
        <v>8749.9999999999909</v>
      </c>
      <c r="BB161" s="431">
        <f>+BA161-SUM('Revenue Build'!AN134:AN136)+('Monthly Detail'!BB28*'Revenue Build'!$A$4)+('Monthly Detail'!BB29*'Revenue Build'!$A$5)+('Monthly Detail'!BB30*'Revenue Build'!$A$6)</f>
        <v>7083.333333333323</v>
      </c>
      <c r="BC161" s="432">
        <f>+BB161-SUM('Revenue Build'!AO134:AO136)+('Monthly Detail'!BC28*'Revenue Build'!$A$4)+('Monthly Detail'!BC29*'Revenue Build'!$A$5)+('Monthly Detail'!BC30*'Revenue Build'!$A$6)</f>
        <v>8749.9999999999891</v>
      </c>
      <c r="BD161" s="431">
        <f>+BC161-SUM('Revenue Build'!AP134:AP136)+('Monthly Detail'!BD28*'Revenue Build'!$A$4)+('Monthly Detail'!BD29*'Revenue Build'!$A$5)+('Monthly Detail'!BD30*'Revenue Build'!$A$6)</f>
        <v>8749.9999999999891</v>
      </c>
      <c r="BE161" s="431">
        <f>+BD161-SUM('Revenue Build'!AQ134:AQ136)+('Monthly Detail'!BE28*'Revenue Build'!$A$4)+('Monthly Detail'!BE29*'Revenue Build'!$A$5)+('Monthly Detail'!BE30*'Revenue Build'!$A$6)</f>
        <v>8749.9999999999891</v>
      </c>
      <c r="BF161" s="431">
        <f>+BE161-SUM('Revenue Build'!AR134:AR136)+('Monthly Detail'!BF28*'Revenue Build'!$A$4)+('Monthly Detail'!BF29*'Revenue Build'!$A$5)+('Monthly Detail'!BF30*'Revenue Build'!$A$6)</f>
        <v>7083.3333333333212</v>
      </c>
      <c r="BG161" s="431">
        <f>+BF161-SUM('Revenue Build'!AS134:AS136)+('Monthly Detail'!BG28*'Revenue Build'!$A$4)+('Monthly Detail'!BG29*'Revenue Build'!$A$5)+('Monthly Detail'!BG30*'Revenue Build'!$A$6)</f>
        <v>8749.9999999999873</v>
      </c>
      <c r="BH161" s="431">
        <f>+BG161-SUM('Revenue Build'!AT134:AT136)+('Monthly Detail'!BH28*'Revenue Build'!$A$4)+('Monthly Detail'!BH29*'Revenue Build'!$A$5)+('Monthly Detail'!BH30*'Revenue Build'!$A$6)</f>
        <v>8749.9999999999873</v>
      </c>
      <c r="BI161" s="431">
        <f>+BH161-SUM('Revenue Build'!AU134:AU136)+('Monthly Detail'!BI28*'Revenue Build'!$A$4)+('Monthly Detail'!BI29*'Revenue Build'!$A$5)+('Monthly Detail'!BI30*'Revenue Build'!$A$6)</f>
        <v>8749.9999999999873</v>
      </c>
      <c r="BJ161" s="431">
        <f>+BI161-SUM('Revenue Build'!AV134:AV136)+('Monthly Detail'!BJ28*'Revenue Build'!$A$4)+('Monthly Detail'!BJ29*'Revenue Build'!$A$5)+('Monthly Detail'!BJ30*'Revenue Build'!$A$6)</f>
        <v>11249.999999999987</v>
      </c>
      <c r="BK161" s="431">
        <f>+BJ161-SUM('Revenue Build'!AW134:AW136)+('Monthly Detail'!BK28*'Revenue Build'!$A$4)+('Monthly Detail'!BK29*'Revenue Build'!$A$5)+('Monthly Detail'!BK30*'Revenue Build'!$A$6)</f>
        <v>15833.333333333319</v>
      </c>
      <c r="BL161" s="431">
        <f>+BK161-SUM('Revenue Build'!AX134:AX136)+('Monthly Detail'!BL28*'Revenue Build'!$A$4)+('Monthly Detail'!BL29*'Revenue Build'!$A$5)+('Monthly Detail'!BL30*'Revenue Build'!$A$6)</f>
        <v>17083.333333333321</v>
      </c>
      <c r="BM161" s="431">
        <f>+BL161-SUM('Revenue Build'!AY134:AY136)+('Monthly Detail'!BM28*'Revenue Build'!$A$4)+('Monthly Detail'!BM29*'Revenue Build'!$A$5)+('Monthly Detail'!BM30*'Revenue Build'!$A$6)</f>
        <v>17083.333333333321</v>
      </c>
      <c r="BN161" s="431">
        <f>+BM161-SUM('Revenue Build'!AZ134:AZ136)+('Monthly Detail'!BN28*'Revenue Build'!$A$4)+('Monthly Detail'!BN29*'Revenue Build'!$A$5)+('Monthly Detail'!BN30*'Revenue Build'!$A$6)</f>
        <v>14583.333333333321</v>
      </c>
      <c r="BO161" s="432">
        <f>+BN161-SUM('Revenue Build'!BA134:BA136)+('Monthly Detail'!BO28*'Revenue Build'!$A$4)+('Monthly Detail'!BO29*'Revenue Build'!$A$5)+('Monthly Detail'!BO30*'Revenue Build'!$A$6)</f>
        <v>17083.333333333321</v>
      </c>
      <c r="BP161" s="431">
        <f>+BO161-SUM('Revenue Build'!BB134:BB136)+('Monthly Detail'!BP28*'Revenue Build'!$A$4)+('Monthly Detail'!BP29*'Revenue Build'!$A$5)+('Monthly Detail'!BP30*'Revenue Build'!$A$6)</f>
        <v>17083.333333333321</v>
      </c>
      <c r="BQ161" s="431">
        <f>+BP161-SUM('Revenue Build'!BC134:BC136)+('Monthly Detail'!BQ28*'Revenue Build'!$A$4)+('Monthly Detail'!BQ29*'Revenue Build'!$A$5)+('Monthly Detail'!BQ30*'Revenue Build'!$A$6)</f>
        <v>17083.333333333321</v>
      </c>
      <c r="BR161" s="431">
        <f>+BQ161-SUM('Revenue Build'!BD134:BD136)+('Monthly Detail'!BR28*'Revenue Build'!$A$4)+('Monthly Detail'!BR29*'Revenue Build'!$A$5)+('Monthly Detail'!BR30*'Revenue Build'!$A$6)</f>
        <v>14583.333333333321</v>
      </c>
      <c r="BS161" s="431">
        <f>+BR161-SUM('Revenue Build'!BE134:BE136)+('Monthly Detail'!BS28*'Revenue Build'!$A$4)+('Monthly Detail'!BS29*'Revenue Build'!$A$5)+('Monthly Detail'!BS30*'Revenue Build'!$A$6)</f>
        <v>17083.333333333321</v>
      </c>
      <c r="BT161" s="431">
        <f>+BS161-SUM('Revenue Build'!BF134:BF136)+('Monthly Detail'!BT28*'Revenue Build'!$A$4)+('Monthly Detail'!BT29*'Revenue Build'!$A$5)+('Monthly Detail'!BT30*'Revenue Build'!$A$6)</f>
        <v>17083.333333333321</v>
      </c>
      <c r="BU161" s="431">
        <f>+BT161-SUM('Revenue Build'!BG134:BG136)+('Monthly Detail'!BU28*'Revenue Build'!$A$4)+('Monthly Detail'!BU29*'Revenue Build'!$A$5)+('Monthly Detail'!BU30*'Revenue Build'!$A$6)</f>
        <v>17083.333333333321</v>
      </c>
      <c r="BV161" s="431">
        <f>+BU161-SUM('Revenue Build'!BH134:BH136)+('Monthly Detail'!BV28*'Revenue Build'!$A$4)+('Monthly Detail'!BV29*'Revenue Build'!$A$5)+('Monthly Detail'!BV30*'Revenue Build'!$A$6)</f>
        <v>14583.333333333321</v>
      </c>
      <c r="BW161" s="431">
        <f>+BV161-SUM('Revenue Build'!BI134:BI136)+('Monthly Detail'!BW28*'Revenue Build'!$A$4)+('Monthly Detail'!BW29*'Revenue Build'!$A$5)+('Monthly Detail'!BW30*'Revenue Build'!$A$6)</f>
        <v>17083.333333333321</v>
      </c>
      <c r="BX161" s="431">
        <f>+BW161-SUM('Revenue Build'!BJ134:BJ136)+('Monthly Detail'!BX28*'Revenue Build'!$A$4)+('Monthly Detail'!BX29*'Revenue Build'!$A$5)+('Monthly Detail'!BX30*'Revenue Build'!$A$6)</f>
        <v>17083.333333333321</v>
      </c>
      <c r="BY161" s="431">
        <f>+BX161-SUM('Revenue Build'!BK134:BK136)+('Monthly Detail'!BY28*'Revenue Build'!$A$4)+('Monthly Detail'!BY29*'Revenue Build'!$A$5)+('Monthly Detail'!BY30*'Revenue Build'!$A$6)</f>
        <v>17083.333333333321</v>
      </c>
      <c r="BZ161" s="431">
        <f>+BY161-SUM('Revenue Build'!BL134:BL136)+('Monthly Detail'!BZ28*'Revenue Build'!$A$4)+('Monthly Detail'!BZ29*'Revenue Build'!$A$5)+('Monthly Detail'!BZ30*'Revenue Build'!$A$6)</f>
        <v>14583.333333333321</v>
      </c>
      <c r="CA161" s="432">
        <f>+BZ161-SUM('Revenue Build'!BM134:BM136)+('Monthly Detail'!CA28*'Revenue Build'!$A$4)+('Monthly Detail'!CA29*'Revenue Build'!$A$5)+('Monthly Detail'!CA30*'Revenue Build'!$A$6)</f>
        <v>17083.333333333321</v>
      </c>
      <c r="CB161" s="431">
        <f>+CA161-SUM('Revenue Build'!BN134:BN136)+('Monthly Detail'!CB28*'Revenue Build'!$A$4)+('Monthly Detail'!CB29*'Revenue Build'!$A$5)+('Monthly Detail'!CB30*'Revenue Build'!$A$6)</f>
        <v>17083.333333333321</v>
      </c>
      <c r="CC161" s="431">
        <f>+CB161-SUM('Revenue Build'!BO134:BO136)+('Monthly Detail'!CC28*'Revenue Build'!$A$4)+('Monthly Detail'!CC29*'Revenue Build'!$A$5)+('Monthly Detail'!CC30*'Revenue Build'!$A$6)</f>
        <v>17083.333333333321</v>
      </c>
      <c r="CD161" s="431">
        <f>+CC161-SUM('Revenue Build'!BP134:BP136)+('Monthly Detail'!CD28*'Revenue Build'!$A$4)+('Monthly Detail'!CD29*'Revenue Build'!$A$5)+('Monthly Detail'!CD30*'Revenue Build'!$A$6)</f>
        <v>14583.333333333321</v>
      </c>
      <c r="CE161" s="431">
        <f>+CD161-SUM('Revenue Build'!BQ134:BQ136)+('Monthly Detail'!CE28*'Revenue Build'!$A$4)+('Monthly Detail'!CE29*'Revenue Build'!$A$5)+('Monthly Detail'!CE30*'Revenue Build'!$A$6)</f>
        <v>17083.333333333321</v>
      </c>
      <c r="CF161" s="431">
        <f>+CE161-SUM('Revenue Build'!BR134:BR136)+('Monthly Detail'!CF28*'Revenue Build'!$A$4)+('Monthly Detail'!CF29*'Revenue Build'!$A$5)+('Monthly Detail'!CF30*'Revenue Build'!$A$6)</f>
        <v>17083.333333333321</v>
      </c>
      <c r="CG161" s="431">
        <f>+CF161-SUM('Revenue Build'!BS134:BS136)+('Monthly Detail'!CG28*'Revenue Build'!$A$4)+('Monthly Detail'!CG29*'Revenue Build'!$A$5)+('Monthly Detail'!CG30*'Revenue Build'!$A$6)</f>
        <v>17083.333333333321</v>
      </c>
      <c r="CH161" s="431">
        <f>+CG161-SUM('Revenue Build'!BT134:BT136)+('Monthly Detail'!CH28*'Revenue Build'!$A$4)+('Monthly Detail'!CH29*'Revenue Build'!$A$5)+('Monthly Detail'!CH30*'Revenue Build'!$A$6)</f>
        <v>18749.999999999989</v>
      </c>
      <c r="CI161" s="431">
        <f>+CH161-SUM('Revenue Build'!BU134:BU136)+('Monthly Detail'!CI28*'Revenue Build'!$A$4)+('Monthly Detail'!CI29*'Revenue Build'!$A$5)+('Monthly Detail'!CI30*'Revenue Build'!$A$6)</f>
        <v>24166.666666666657</v>
      </c>
      <c r="CJ161" s="431">
        <f>+CI161-SUM('Revenue Build'!BV134:BV136)+('Monthly Detail'!CJ28*'Revenue Build'!$A$4)+('Monthly Detail'!CJ29*'Revenue Build'!$A$5)+('Monthly Detail'!CJ30*'Revenue Build'!$A$6)</f>
        <v>25416.666666666657</v>
      </c>
      <c r="CK161" s="431">
        <f>+CJ161-SUM('Revenue Build'!BW134:BW136)+('Monthly Detail'!CK28*'Revenue Build'!$A$4)+('Monthly Detail'!CK29*'Revenue Build'!$A$5)+('Monthly Detail'!CK30*'Revenue Build'!$A$6)</f>
        <v>25416.666666666657</v>
      </c>
      <c r="CL161" s="431">
        <f>+CK161-SUM('Revenue Build'!BX134:BX136)+('Monthly Detail'!CL28*'Revenue Build'!$A$4)+('Monthly Detail'!CL29*'Revenue Build'!$A$5)+('Monthly Detail'!CL30*'Revenue Build'!$A$6)</f>
        <v>22083.333333333321</v>
      </c>
      <c r="CM161" s="432">
        <f>+CL161-SUM('Revenue Build'!BY134:BY136)+('Monthly Detail'!CM28*'Revenue Build'!$A$4)+('Monthly Detail'!CM29*'Revenue Build'!$A$5)+('Monthly Detail'!CM30*'Revenue Build'!$A$6)</f>
        <v>25416.666666666653</v>
      </c>
      <c r="CN161" s="431">
        <f>+CM161-SUM('Revenue Build'!BZ134:BZ136)+('Monthly Detail'!CN28*'Revenue Build'!$A$4)+('Monthly Detail'!CN29*'Revenue Build'!$A$5)+('Monthly Detail'!CN30*'Revenue Build'!$A$6)</f>
        <v>25416.666666666653</v>
      </c>
      <c r="CO161" s="431">
        <f>+CN161-SUM('Revenue Build'!CA134:CA136)+('Monthly Detail'!CO28*'Revenue Build'!$A$4)+('Monthly Detail'!CO29*'Revenue Build'!$A$5)+('Monthly Detail'!CO30*'Revenue Build'!$A$6)</f>
        <v>25416.666666666653</v>
      </c>
      <c r="CP161" s="431">
        <f>+CO161-SUM('Revenue Build'!CB134:CB136)+('Monthly Detail'!CP28*'Revenue Build'!$A$4)+('Monthly Detail'!CP29*'Revenue Build'!$A$5)+('Monthly Detail'!CP30*'Revenue Build'!$A$6)</f>
        <v>22083.333333333318</v>
      </c>
      <c r="CQ161" s="431">
        <f>+CP161-SUM('Revenue Build'!CC134:CC136)+('Monthly Detail'!CQ28*'Revenue Build'!$A$4)+('Monthly Detail'!CQ29*'Revenue Build'!$A$5)+('Monthly Detail'!CQ30*'Revenue Build'!$A$6)</f>
        <v>25416.66666666665</v>
      </c>
      <c r="CR161" s="431">
        <f>+CQ161-SUM('Revenue Build'!CD134:CD136)+('Monthly Detail'!CR28*'Revenue Build'!$A$4)+('Monthly Detail'!CR29*'Revenue Build'!$A$5)+('Monthly Detail'!CR30*'Revenue Build'!$A$6)</f>
        <v>25416.66666666665</v>
      </c>
      <c r="CS161" s="431">
        <f>+CR161-SUM('Revenue Build'!CE134:CE136)+('Monthly Detail'!CS28*'Revenue Build'!$A$4)+('Monthly Detail'!CS29*'Revenue Build'!$A$5)+('Monthly Detail'!CS30*'Revenue Build'!$A$6)</f>
        <v>25416.66666666665</v>
      </c>
      <c r="CT161" s="431">
        <f>+CS161-SUM('Revenue Build'!CF134:CF136)+('Monthly Detail'!CT28*'Revenue Build'!$A$4)+('Monthly Detail'!CT29*'Revenue Build'!$A$5)+('Monthly Detail'!CT30*'Revenue Build'!$A$6)</f>
        <v>22083.333333333314</v>
      </c>
      <c r="CU161" s="431">
        <f>+CT161-SUM('Revenue Build'!CG134:CG136)+('Monthly Detail'!CU28*'Revenue Build'!$A$4)+('Monthly Detail'!CU29*'Revenue Build'!$A$5)+('Monthly Detail'!CU30*'Revenue Build'!$A$6)</f>
        <v>25416.666666666646</v>
      </c>
      <c r="CV161" s="431">
        <f>+CU161-SUM('Revenue Build'!CH134:CH136)+('Monthly Detail'!CV28*'Revenue Build'!$A$4)+('Monthly Detail'!CV29*'Revenue Build'!$A$5)+('Monthly Detail'!CV30*'Revenue Build'!$A$6)</f>
        <v>25416.666666666646</v>
      </c>
      <c r="CW161" s="431">
        <f>+CV161-SUM('Revenue Build'!CI134:CI136)+('Monthly Detail'!CW28*'Revenue Build'!$A$4)+('Monthly Detail'!CW29*'Revenue Build'!$A$5)+('Monthly Detail'!CW30*'Revenue Build'!$A$6)</f>
        <v>25416.666666666646</v>
      </c>
      <c r="CX161" s="431">
        <f>+CW161-SUM('Revenue Build'!CJ134:CJ136)+('Monthly Detail'!CX28*'Revenue Build'!$A$4)+('Monthly Detail'!CX29*'Revenue Build'!$A$5)+('Monthly Detail'!CX30*'Revenue Build'!$A$6)</f>
        <v>22083.33333333331</v>
      </c>
      <c r="CY161" s="432">
        <f>+CX161-SUM('Revenue Build'!CK134:CK136)+('Monthly Detail'!CY28*'Revenue Build'!$A$4)+('Monthly Detail'!CY29*'Revenue Build'!$A$5)+('Monthly Detail'!CY30*'Revenue Build'!$A$6)</f>
        <v>25416.666666666642</v>
      </c>
    </row>
    <row r="162" spans="1:103" x14ac:dyDescent="0.3">
      <c r="B162" s="1" t="s">
        <v>468</v>
      </c>
      <c r="C162" s="1"/>
      <c r="D162" s="110"/>
      <c r="E162" s="110"/>
      <c r="F162" s="110"/>
      <c r="G162" s="110"/>
      <c r="H162" s="110"/>
      <c r="I162" s="110"/>
      <c r="J162" s="110"/>
      <c r="K162" s="110"/>
      <c r="L162" s="110"/>
      <c r="M162" s="110"/>
      <c r="N162" s="110"/>
      <c r="O162" s="110"/>
      <c r="P162" s="110"/>
      <c r="Q162" s="110"/>
      <c r="R162" s="110"/>
      <c r="S162" s="110"/>
      <c r="T162" s="110"/>
      <c r="U162" s="110"/>
      <c r="V162" s="110"/>
      <c r="W162" s="110"/>
      <c r="X162" s="110"/>
      <c r="Y162" s="110"/>
      <c r="Z162" s="195"/>
      <c r="AA162" s="195"/>
      <c r="AB162" s="431"/>
      <c r="AC162" s="431"/>
      <c r="AD162" s="431"/>
      <c r="AE162" s="432"/>
      <c r="AF162" s="431"/>
      <c r="AG162" s="431"/>
      <c r="AH162" s="431"/>
      <c r="AI162" s="431"/>
      <c r="AJ162" s="431"/>
      <c r="AK162" s="431"/>
      <c r="AL162" s="431"/>
      <c r="AM162" s="431"/>
      <c r="AN162" s="431"/>
      <c r="AO162" s="431"/>
      <c r="AP162" s="431"/>
      <c r="AQ162" s="432"/>
      <c r="AR162" s="431"/>
      <c r="AS162" s="431"/>
      <c r="AT162" s="431"/>
      <c r="AU162" s="431"/>
      <c r="AV162" s="431"/>
      <c r="AW162" s="431"/>
      <c r="AX162" s="431"/>
      <c r="AY162" s="431"/>
      <c r="AZ162" s="431"/>
      <c r="BA162" s="431"/>
      <c r="BB162" s="431"/>
      <c r="BC162" s="432"/>
      <c r="BD162" s="431"/>
      <c r="BE162" s="431"/>
      <c r="BF162" s="431"/>
      <c r="BG162" s="431"/>
      <c r="BH162" s="431"/>
      <c r="BI162" s="431"/>
      <c r="BJ162" s="431"/>
      <c r="BK162" s="431"/>
      <c r="BL162" s="431"/>
      <c r="BM162" s="431"/>
      <c r="BN162" s="431"/>
      <c r="BO162" s="432"/>
      <c r="BP162" s="431"/>
      <c r="BQ162" s="431"/>
      <c r="BR162" s="431"/>
      <c r="BS162" s="431"/>
      <c r="BT162" s="431"/>
      <c r="BU162" s="431"/>
      <c r="BV162" s="431"/>
      <c r="BW162" s="431"/>
      <c r="BX162" s="431"/>
      <c r="BY162" s="431"/>
      <c r="BZ162" s="431"/>
      <c r="CA162" s="432"/>
      <c r="CB162" s="431"/>
      <c r="CC162" s="431"/>
      <c r="CD162" s="431"/>
      <c r="CE162" s="431"/>
      <c r="CF162" s="431"/>
      <c r="CG162" s="431"/>
      <c r="CH162" s="431"/>
      <c r="CI162" s="431"/>
      <c r="CJ162" s="431"/>
      <c r="CK162" s="431"/>
      <c r="CL162" s="431"/>
      <c r="CM162" s="432"/>
      <c r="CN162" s="431"/>
      <c r="CO162" s="431"/>
      <c r="CP162" s="431"/>
      <c r="CQ162" s="431"/>
      <c r="CR162" s="431"/>
      <c r="CS162" s="431"/>
      <c r="CT162" s="431"/>
      <c r="CU162" s="431"/>
      <c r="CV162" s="431"/>
      <c r="CW162" s="431"/>
      <c r="CX162" s="431"/>
      <c r="CY162" s="432"/>
    </row>
    <row r="163" spans="1:103" x14ac:dyDescent="0.3">
      <c r="B163" s="1" t="s">
        <v>469</v>
      </c>
      <c r="C163" s="1"/>
      <c r="D163" s="110"/>
      <c r="E163" s="110"/>
      <c r="F163" s="110"/>
      <c r="G163" s="110"/>
      <c r="H163" s="110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S163" s="110"/>
      <c r="T163" s="110"/>
      <c r="U163" s="110">
        <v>0</v>
      </c>
      <c r="V163" s="110">
        <v>0</v>
      </c>
      <c r="W163" s="110">
        <v>0</v>
      </c>
      <c r="X163" s="110">
        <v>0</v>
      </c>
      <c r="Y163" s="110">
        <v>0</v>
      </c>
      <c r="Z163" s="195">
        <v>0</v>
      </c>
      <c r="AA163" s="195">
        <v>0</v>
      </c>
      <c r="AB163" s="431">
        <f>+AA163</f>
        <v>0</v>
      </c>
      <c r="AC163" s="431">
        <f t="shared" ref="AB163:CM163" si="554">+AB163</f>
        <v>0</v>
      </c>
      <c r="AD163" s="431">
        <f t="shared" si="554"/>
        <v>0</v>
      </c>
      <c r="AE163" s="432">
        <f t="shared" si="554"/>
        <v>0</v>
      </c>
      <c r="AF163" s="431">
        <f t="shared" si="554"/>
        <v>0</v>
      </c>
      <c r="AG163" s="431">
        <f t="shared" si="554"/>
        <v>0</v>
      </c>
      <c r="AH163" s="431">
        <f t="shared" si="554"/>
        <v>0</v>
      </c>
      <c r="AI163" s="431">
        <f t="shared" si="554"/>
        <v>0</v>
      </c>
      <c r="AJ163" s="431">
        <f t="shared" si="554"/>
        <v>0</v>
      </c>
      <c r="AK163" s="431">
        <f t="shared" si="554"/>
        <v>0</v>
      </c>
      <c r="AL163" s="431">
        <f t="shared" si="554"/>
        <v>0</v>
      </c>
      <c r="AM163" s="431">
        <f t="shared" si="554"/>
        <v>0</v>
      </c>
      <c r="AN163" s="431">
        <f t="shared" si="554"/>
        <v>0</v>
      </c>
      <c r="AO163" s="431">
        <f t="shared" si="554"/>
        <v>0</v>
      </c>
      <c r="AP163" s="431">
        <f t="shared" si="554"/>
        <v>0</v>
      </c>
      <c r="AQ163" s="432">
        <f t="shared" si="554"/>
        <v>0</v>
      </c>
      <c r="AR163" s="431">
        <f t="shared" si="554"/>
        <v>0</v>
      </c>
      <c r="AS163" s="431">
        <f t="shared" si="554"/>
        <v>0</v>
      </c>
      <c r="AT163" s="431">
        <f t="shared" si="554"/>
        <v>0</v>
      </c>
      <c r="AU163" s="431">
        <f t="shared" si="554"/>
        <v>0</v>
      </c>
      <c r="AV163" s="431">
        <f t="shared" si="554"/>
        <v>0</v>
      </c>
      <c r="AW163" s="431">
        <f t="shared" si="554"/>
        <v>0</v>
      </c>
      <c r="AX163" s="431">
        <f t="shared" si="554"/>
        <v>0</v>
      </c>
      <c r="AY163" s="431">
        <f t="shared" si="554"/>
        <v>0</v>
      </c>
      <c r="AZ163" s="431">
        <f t="shared" si="554"/>
        <v>0</v>
      </c>
      <c r="BA163" s="431">
        <f t="shared" si="554"/>
        <v>0</v>
      </c>
      <c r="BB163" s="431">
        <f t="shared" si="554"/>
        <v>0</v>
      </c>
      <c r="BC163" s="432">
        <f t="shared" si="554"/>
        <v>0</v>
      </c>
      <c r="BD163" s="431">
        <f t="shared" si="554"/>
        <v>0</v>
      </c>
      <c r="BE163" s="431">
        <f t="shared" si="554"/>
        <v>0</v>
      </c>
      <c r="BF163" s="431">
        <f t="shared" si="554"/>
        <v>0</v>
      </c>
      <c r="BG163" s="431">
        <f t="shared" si="554"/>
        <v>0</v>
      </c>
      <c r="BH163" s="431">
        <f t="shared" si="554"/>
        <v>0</v>
      </c>
      <c r="BI163" s="431">
        <f t="shared" si="554"/>
        <v>0</v>
      </c>
      <c r="BJ163" s="431">
        <f t="shared" si="554"/>
        <v>0</v>
      </c>
      <c r="BK163" s="431">
        <f t="shared" si="554"/>
        <v>0</v>
      </c>
      <c r="BL163" s="431">
        <f t="shared" si="554"/>
        <v>0</v>
      </c>
      <c r="BM163" s="431">
        <f t="shared" si="554"/>
        <v>0</v>
      </c>
      <c r="BN163" s="431">
        <f t="shared" si="554"/>
        <v>0</v>
      </c>
      <c r="BO163" s="432">
        <f t="shared" si="554"/>
        <v>0</v>
      </c>
      <c r="BP163" s="431">
        <f t="shared" si="554"/>
        <v>0</v>
      </c>
      <c r="BQ163" s="431">
        <f t="shared" si="554"/>
        <v>0</v>
      </c>
      <c r="BR163" s="431">
        <f t="shared" si="554"/>
        <v>0</v>
      </c>
      <c r="BS163" s="431">
        <f t="shared" si="554"/>
        <v>0</v>
      </c>
      <c r="BT163" s="431">
        <f t="shared" si="554"/>
        <v>0</v>
      </c>
      <c r="BU163" s="431">
        <f t="shared" si="554"/>
        <v>0</v>
      </c>
      <c r="BV163" s="431">
        <f t="shared" si="554"/>
        <v>0</v>
      </c>
      <c r="BW163" s="431">
        <f t="shared" si="554"/>
        <v>0</v>
      </c>
      <c r="BX163" s="431">
        <f t="shared" si="554"/>
        <v>0</v>
      </c>
      <c r="BY163" s="431">
        <f t="shared" si="554"/>
        <v>0</v>
      </c>
      <c r="BZ163" s="431">
        <f t="shared" si="554"/>
        <v>0</v>
      </c>
      <c r="CA163" s="432">
        <f t="shared" si="554"/>
        <v>0</v>
      </c>
      <c r="CB163" s="431">
        <f t="shared" si="554"/>
        <v>0</v>
      </c>
      <c r="CC163" s="431">
        <f t="shared" si="554"/>
        <v>0</v>
      </c>
      <c r="CD163" s="431">
        <f t="shared" si="554"/>
        <v>0</v>
      </c>
      <c r="CE163" s="431">
        <f t="shared" si="554"/>
        <v>0</v>
      </c>
      <c r="CF163" s="431">
        <f t="shared" si="554"/>
        <v>0</v>
      </c>
      <c r="CG163" s="431">
        <f t="shared" si="554"/>
        <v>0</v>
      </c>
      <c r="CH163" s="431">
        <f t="shared" si="554"/>
        <v>0</v>
      </c>
      <c r="CI163" s="431">
        <f t="shared" si="554"/>
        <v>0</v>
      </c>
      <c r="CJ163" s="431">
        <f t="shared" si="554"/>
        <v>0</v>
      </c>
      <c r="CK163" s="431">
        <f t="shared" si="554"/>
        <v>0</v>
      </c>
      <c r="CL163" s="431">
        <f t="shared" si="554"/>
        <v>0</v>
      </c>
      <c r="CM163" s="432">
        <f t="shared" si="554"/>
        <v>0</v>
      </c>
      <c r="CN163" s="431">
        <f t="shared" ref="CN163:CY163" si="555">+CM163</f>
        <v>0</v>
      </c>
      <c r="CO163" s="431">
        <f t="shared" si="555"/>
        <v>0</v>
      </c>
      <c r="CP163" s="431">
        <f t="shared" si="555"/>
        <v>0</v>
      </c>
      <c r="CQ163" s="431">
        <f t="shared" si="555"/>
        <v>0</v>
      </c>
      <c r="CR163" s="431">
        <f t="shared" si="555"/>
        <v>0</v>
      </c>
      <c r="CS163" s="431">
        <f t="shared" si="555"/>
        <v>0</v>
      </c>
      <c r="CT163" s="431">
        <f t="shared" si="555"/>
        <v>0</v>
      </c>
      <c r="CU163" s="431">
        <f t="shared" si="555"/>
        <v>0</v>
      </c>
      <c r="CV163" s="431">
        <f t="shared" si="555"/>
        <v>0</v>
      </c>
      <c r="CW163" s="431">
        <f t="shared" si="555"/>
        <v>0</v>
      </c>
      <c r="CX163" s="431">
        <f t="shared" si="555"/>
        <v>0</v>
      </c>
      <c r="CY163" s="432">
        <f t="shared" si="555"/>
        <v>0</v>
      </c>
    </row>
    <row r="164" spans="1:103" x14ac:dyDescent="0.3">
      <c r="B164" s="1" t="s">
        <v>470</v>
      </c>
      <c r="C164" s="1"/>
      <c r="D164" s="110"/>
      <c r="E164" s="110"/>
      <c r="F164" s="110"/>
      <c r="G164" s="110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110">
        <v>0</v>
      </c>
      <c r="V164" s="110">
        <v>0</v>
      </c>
      <c r="W164" s="110">
        <v>10.5</v>
      </c>
      <c r="X164" s="110">
        <v>32.5</v>
      </c>
      <c r="Y164" s="110">
        <v>46.4</v>
      </c>
      <c r="Z164" s="195">
        <v>370.94</v>
      </c>
      <c r="AA164" s="195">
        <v>370.94</v>
      </c>
      <c r="AB164" s="431">
        <f>+AA164</f>
        <v>370.94</v>
      </c>
      <c r="AC164" s="431">
        <f t="shared" ref="AB164:CM164" si="556">+AB164</f>
        <v>370.94</v>
      </c>
      <c r="AD164" s="431">
        <f t="shared" si="556"/>
        <v>370.94</v>
      </c>
      <c r="AE164" s="432">
        <f t="shared" si="556"/>
        <v>370.94</v>
      </c>
      <c r="AF164" s="431">
        <f t="shared" si="556"/>
        <v>370.94</v>
      </c>
      <c r="AG164" s="431">
        <f t="shared" si="556"/>
        <v>370.94</v>
      </c>
      <c r="AH164" s="431">
        <f t="shared" si="556"/>
        <v>370.94</v>
      </c>
      <c r="AI164" s="431">
        <f t="shared" si="556"/>
        <v>370.94</v>
      </c>
      <c r="AJ164" s="431">
        <f t="shared" si="556"/>
        <v>370.94</v>
      </c>
      <c r="AK164" s="431">
        <f t="shared" si="556"/>
        <v>370.94</v>
      </c>
      <c r="AL164" s="431">
        <f t="shared" si="556"/>
        <v>370.94</v>
      </c>
      <c r="AM164" s="431">
        <f t="shared" si="556"/>
        <v>370.94</v>
      </c>
      <c r="AN164" s="431">
        <f t="shared" si="556"/>
        <v>370.94</v>
      </c>
      <c r="AO164" s="431">
        <f t="shared" si="556"/>
        <v>370.94</v>
      </c>
      <c r="AP164" s="431">
        <f t="shared" si="556"/>
        <v>370.94</v>
      </c>
      <c r="AQ164" s="432">
        <f t="shared" si="556"/>
        <v>370.94</v>
      </c>
      <c r="AR164" s="431">
        <f t="shared" si="556"/>
        <v>370.94</v>
      </c>
      <c r="AS164" s="431">
        <f t="shared" si="556"/>
        <v>370.94</v>
      </c>
      <c r="AT164" s="431">
        <f t="shared" si="556"/>
        <v>370.94</v>
      </c>
      <c r="AU164" s="431">
        <f t="shared" si="556"/>
        <v>370.94</v>
      </c>
      <c r="AV164" s="431">
        <f t="shared" si="556"/>
        <v>370.94</v>
      </c>
      <c r="AW164" s="431">
        <f t="shared" si="556"/>
        <v>370.94</v>
      </c>
      <c r="AX164" s="431">
        <f t="shared" si="556"/>
        <v>370.94</v>
      </c>
      <c r="AY164" s="431">
        <f t="shared" si="556"/>
        <v>370.94</v>
      </c>
      <c r="AZ164" s="431">
        <f t="shared" si="556"/>
        <v>370.94</v>
      </c>
      <c r="BA164" s="431">
        <f t="shared" si="556"/>
        <v>370.94</v>
      </c>
      <c r="BB164" s="431">
        <f t="shared" si="556"/>
        <v>370.94</v>
      </c>
      <c r="BC164" s="432">
        <f t="shared" si="556"/>
        <v>370.94</v>
      </c>
      <c r="BD164" s="431">
        <f t="shared" si="556"/>
        <v>370.94</v>
      </c>
      <c r="BE164" s="431">
        <f t="shared" si="556"/>
        <v>370.94</v>
      </c>
      <c r="BF164" s="431">
        <f t="shared" si="556"/>
        <v>370.94</v>
      </c>
      <c r="BG164" s="431">
        <f t="shared" si="556"/>
        <v>370.94</v>
      </c>
      <c r="BH164" s="431">
        <f t="shared" si="556"/>
        <v>370.94</v>
      </c>
      <c r="BI164" s="431">
        <f t="shared" si="556"/>
        <v>370.94</v>
      </c>
      <c r="BJ164" s="431">
        <f t="shared" si="556"/>
        <v>370.94</v>
      </c>
      <c r="BK164" s="431">
        <f t="shared" si="556"/>
        <v>370.94</v>
      </c>
      <c r="BL164" s="431">
        <f t="shared" si="556"/>
        <v>370.94</v>
      </c>
      <c r="BM164" s="431">
        <f t="shared" si="556"/>
        <v>370.94</v>
      </c>
      <c r="BN164" s="431">
        <f t="shared" si="556"/>
        <v>370.94</v>
      </c>
      <c r="BO164" s="432">
        <f t="shared" si="556"/>
        <v>370.94</v>
      </c>
      <c r="BP164" s="431">
        <f t="shared" si="556"/>
        <v>370.94</v>
      </c>
      <c r="BQ164" s="431">
        <f t="shared" si="556"/>
        <v>370.94</v>
      </c>
      <c r="BR164" s="431">
        <f t="shared" si="556"/>
        <v>370.94</v>
      </c>
      <c r="BS164" s="431">
        <f t="shared" si="556"/>
        <v>370.94</v>
      </c>
      <c r="BT164" s="431">
        <f t="shared" si="556"/>
        <v>370.94</v>
      </c>
      <c r="BU164" s="431">
        <f t="shared" si="556"/>
        <v>370.94</v>
      </c>
      <c r="BV164" s="431">
        <f t="shared" si="556"/>
        <v>370.94</v>
      </c>
      <c r="BW164" s="431">
        <f t="shared" si="556"/>
        <v>370.94</v>
      </c>
      <c r="BX164" s="431">
        <f t="shared" si="556"/>
        <v>370.94</v>
      </c>
      <c r="BY164" s="431">
        <f t="shared" si="556"/>
        <v>370.94</v>
      </c>
      <c r="BZ164" s="431">
        <f t="shared" si="556"/>
        <v>370.94</v>
      </c>
      <c r="CA164" s="432">
        <f t="shared" si="556"/>
        <v>370.94</v>
      </c>
      <c r="CB164" s="431">
        <f t="shared" si="556"/>
        <v>370.94</v>
      </c>
      <c r="CC164" s="431">
        <f t="shared" si="556"/>
        <v>370.94</v>
      </c>
      <c r="CD164" s="431">
        <f t="shared" si="556"/>
        <v>370.94</v>
      </c>
      <c r="CE164" s="431">
        <f t="shared" si="556"/>
        <v>370.94</v>
      </c>
      <c r="CF164" s="431">
        <f t="shared" si="556"/>
        <v>370.94</v>
      </c>
      <c r="CG164" s="431">
        <f t="shared" si="556"/>
        <v>370.94</v>
      </c>
      <c r="CH164" s="431">
        <f t="shared" si="556"/>
        <v>370.94</v>
      </c>
      <c r="CI164" s="431">
        <f t="shared" si="556"/>
        <v>370.94</v>
      </c>
      <c r="CJ164" s="431">
        <f t="shared" si="556"/>
        <v>370.94</v>
      </c>
      <c r="CK164" s="431">
        <f t="shared" si="556"/>
        <v>370.94</v>
      </c>
      <c r="CL164" s="431">
        <f t="shared" si="556"/>
        <v>370.94</v>
      </c>
      <c r="CM164" s="432">
        <f t="shared" si="556"/>
        <v>370.94</v>
      </c>
      <c r="CN164" s="431">
        <f t="shared" ref="CN164:CY164" si="557">+CM164</f>
        <v>370.94</v>
      </c>
      <c r="CO164" s="431">
        <f t="shared" si="557"/>
        <v>370.94</v>
      </c>
      <c r="CP164" s="431">
        <f t="shared" si="557"/>
        <v>370.94</v>
      </c>
      <c r="CQ164" s="431">
        <f t="shared" si="557"/>
        <v>370.94</v>
      </c>
      <c r="CR164" s="431">
        <f t="shared" si="557"/>
        <v>370.94</v>
      </c>
      <c r="CS164" s="431">
        <f t="shared" si="557"/>
        <v>370.94</v>
      </c>
      <c r="CT164" s="431">
        <f t="shared" si="557"/>
        <v>370.94</v>
      </c>
      <c r="CU164" s="431">
        <f t="shared" si="557"/>
        <v>370.94</v>
      </c>
      <c r="CV164" s="431">
        <f t="shared" si="557"/>
        <v>370.94</v>
      </c>
      <c r="CW164" s="431">
        <f t="shared" si="557"/>
        <v>370.94</v>
      </c>
      <c r="CX164" s="431">
        <f t="shared" si="557"/>
        <v>370.94</v>
      </c>
      <c r="CY164" s="432">
        <f t="shared" si="557"/>
        <v>370.94</v>
      </c>
    </row>
    <row r="165" spans="1:103" x14ac:dyDescent="0.3">
      <c r="B165" s="1" t="s">
        <v>471</v>
      </c>
      <c r="C165" s="1"/>
      <c r="D165" s="110"/>
      <c r="E165" s="110"/>
      <c r="F165" s="110"/>
      <c r="G165" s="110"/>
      <c r="H165" s="110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10"/>
      <c r="U165" s="110">
        <v>0</v>
      </c>
      <c r="V165" s="110">
        <v>0</v>
      </c>
      <c r="W165" s="110">
        <v>0</v>
      </c>
      <c r="X165" s="110">
        <v>0</v>
      </c>
      <c r="Y165" s="110">
        <v>0</v>
      </c>
      <c r="Z165" s="195">
        <v>4000</v>
      </c>
      <c r="AA165" s="195">
        <v>4000</v>
      </c>
      <c r="AB165" s="431">
        <f>+AA165</f>
        <v>4000</v>
      </c>
      <c r="AC165" s="431">
        <f t="shared" ref="AB165:CM165" si="558">+AB165</f>
        <v>4000</v>
      </c>
      <c r="AD165" s="431">
        <f t="shared" si="558"/>
        <v>4000</v>
      </c>
      <c r="AE165" s="432">
        <f t="shared" si="558"/>
        <v>4000</v>
      </c>
      <c r="AF165" s="431">
        <f t="shared" si="558"/>
        <v>4000</v>
      </c>
      <c r="AG165" s="431">
        <f t="shared" si="558"/>
        <v>4000</v>
      </c>
      <c r="AH165" s="431">
        <f t="shared" si="558"/>
        <v>4000</v>
      </c>
      <c r="AI165" s="431">
        <f t="shared" si="558"/>
        <v>4000</v>
      </c>
      <c r="AJ165" s="431">
        <f t="shared" si="558"/>
        <v>4000</v>
      </c>
      <c r="AK165" s="431">
        <f t="shared" si="558"/>
        <v>4000</v>
      </c>
      <c r="AL165" s="431">
        <f t="shared" si="558"/>
        <v>4000</v>
      </c>
      <c r="AM165" s="431">
        <f t="shared" si="558"/>
        <v>4000</v>
      </c>
      <c r="AN165" s="431">
        <f t="shared" si="558"/>
        <v>4000</v>
      </c>
      <c r="AO165" s="431">
        <f t="shared" si="558"/>
        <v>4000</v>
      </c>
      <c r="AP165" s="431">
        <f t="shared" si="558"/>
        <v>4000</v>
      </c>
      <c r="AQ165" s="432">
        <f t="shared" si="558"/>
        <v>4000</v>
      </c>
      <c r="AR165" s="431">
        <f t="shared" si="558"/>
        <v>4000</v>
      </c>
      <c r="AS165" s="431">
        <f t="shared" si="558"/>
        <v>4000</v>
      </c>
      <c r="AT165" s="431">
        <f t="shared" si="558"/>
        <v>4000</v>
      </c>
      <c r="AU165" s="431">
        <f t="shared" si="558"/>
        <v>4000</v>
      </c>
      <c r="AV165" s="431">
        <f t="shared" si="558"/>
        <v>4000</v>
      </c>
      <c r="AW165" s="431">
        <f t="shared" si="558"/>
        <v>4000</v>
      </c>
      <c r="AX165" s="431">
        <f t="shared" si="558"/>
        <v>4000</v>
      </c>
      <c r="AY165" s="431">
        <f t="shared" si="558"/>
        <v>4000</v>
      </c>
      <c r="AZ165" s="431">
        <f t="shared" si="558"/>
        <v>4000</v>
      </c>
      <c r="BA165" s="431">
        <f t="shared" si="558"/>
        <v>4000</v>
      </c>
      <c r="BB165" s="431">
        <f t="shared" si="558"/>
        <v>4000</v>
      </c>
      <c r="BC165" s="432">
        <f t="shared" si="558"/>
        <v>4000</v>
      </c>
      <c r="BD165" s="431">
        <f t="shared" si="558"/>
        <v>4000</v>
      </c>
      <c r="BE165" s="431">
        <f t="shared" si="558"/>
        <v>4000</v>
      </c>
      <c r="BF165" s="431">
        <f t="shared" si="558"/>
        <v>4000</v>
      </c>
      <c r="BG165" s="431">
        <f t="shared" si="558"/>
        <v>4000</v>
      </c>
      <c r="BH165" s="431">
        <f t="shared" si="558"/>
        <v>4000</v>
      </c>
      <c r="BI165" s="431">
        <f t="shared" si="558"/>
        <v>4000</v>
      </c>
      <c r="BJ165" s="431">
        <f t="shared" si="558"/>
        <v>4000</v>
      </c>
      <c r="BK165" s="431">
        <f t="shared" si="558"/>
        <v>4000</v>
      </c>
      <c r="BL165" s="431">
        <f t="shared" si="558"/>
        <v>4000</v>
      </c>
      <c r="BM165" s="431">
        <f t="shared" si="558"/>
        <v>4000</v>
      </c>
      <c r="BN165" s="431">
        <f t="shared" si="558"/>
        <v>4000</v>
      </c>
      <c r="BO165" s="432">
        <f t="shared" si="558"/>
        <v>4000</v>
      </c>
      <c r="BP165" s="431">
        <f t="shared" si="558"/>
        <v>4000</v>
      </c>
      <c r="BQ165" s="431">
        <f t="shared" si="558"/>
        <v>4000</v>
      </c>
      <c r="BR165" s="431">
        <f t="shared" si="558"/>
        <v>4000</v>
      </c>
      <c r="BS165" s="431">
        <f t="shared" si="558"/>
        <v>4000</v>
      </c>
      <c r="BT165" s="431">
        <f t="shared" si="558"/>
        <v>4000</v>
      </c>
      <c r="BU165" s="431">
        <f t="shared" si="558"/>
        <v>4000</v>
      </c>
      <c r="BV165" s="431">
        <f t="shared" si="558"/>
        <v>4000</v>
      </c>
      <c r="BW165" s="431">
        <f t="shared" si="558"/>
        <v>4000</v>
      </c>
      <c r="BX165" s="431">
        <f t="shared" si="558"/>
        <v>4000</v>
      </c>
      <c r="BY165" s="431">
        <f t="shared" si="558"/>
        <v>4000</v>
      </c>
      <c r="BZ165" s="431">
        <f t="shared" si="558"/>
        <v>4000</v>
      </c>
      <c r="CA165" s="432">
        <f t="shared" si="558"/>
        <v>4000</v>
      </c>
      <c r="CB165" s="431">
        <f t="shared" si="558"/>
        <v>4000</v>
      </c>
      <c r="CC165" s="431">
        <f t="shared" si="558"/>
        <v>4000</v>
      </c>
      <c r="CD165" s="431">
        <f t="shared" si="558"/>
        <v>4000</v>
      </c>
      <c r="CE165" s="431">
        <f t="shared" si="558"/>
        <v>4000</v>
      </c>
      <c r="CF165" s="431">
        <f t="shared" si="558"/>
        <v>4000</v>
      </c>
      <c r="CG165" s="431">
        <f t="shared" si="558"/>
        <v>4000</v>
      </c>
      <c r="CH165" s="431">
        <f t="shared" si="558"/>
        <v>4000</v>
      </c>
      <c r="CI165" s="431">
        <f t="shared" si="558"/>
        <v>4000</v>
      </c>
      <c r="CJ165" s="431">
        <f t="shared" si="558"/>
        <v>4000</v>
      </c>
      <c r="CK165" s="431">
        <f t="shared" si="558"/>
        <v>4000</v>
      </c>
      <c r="CL165" s="431">
        <f t="shared" si="558"/>
        <v>4000</v>
      </c>
      <c r="CM165" s="432">
        <f t="shared" si="558"/>
        <v>4000</v>
      </c>
      <c r="CN165" s="431">
        <f t="shared" ref="CN165:CY165" si="559">+CM165</f>
        <v>4000</v>
      </c>
      <c r="CO165" s="431">
        <f t="shared" si="559"/>
        <v>4000</v>
      </c>
      <c r="CP165" s="431">
        <f t="shared" si="559"/>
        <v>4000</v>
      </c>
      <c r="CQ165" s="431">
        <f t="shared" si="559"/>
        <v>4000</v>
      </c>
      <c r="CR165" s="431">
        <f t="shared" si="559"/>
        <v>4000</v>
      </c>
      <c r="CS165" s="431">
        <f t="shared" si="559"/>
        <v>4000</v>
      </c>
      <c r="CT165" s="431">
        <f t="shared" si="559"/>
        <v>4000</v>
      </c>
      <c r="CU165" s="431">
        <f t="shared" si="559"/>
        <v>4000</v>
      </c>
      <c r="CV165" s="431">
        <f t="shared" si="559"/>
        <v>4000</v>
      </c>
      <c r="CW165" s="431">
        <f t="shared" si="559"/>
        <v>4000</v>
      </c>
      <c r="CX165" s="431">
        <f t="shared" si="559"/>
        <v>4000</v>
      </c>
      <c r="CY165" s="432">
        <f t="shared" si="559"/>
        <v>4000</v>
      </c>
    </row>
    <row r="166" spans="1:103" x14ac:dyDescent="0.3">
      <c r="A166" s="3"/>
      <c r="B166" s="4" t="s">
        <v>472</v>
      </c>
      <c r="C166" s="4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>
        <f>SUM(U163:U165)</f>
        <v>0</v>
      </c>
      <c r="V166" s="48">
        <f t="shared" ref="V166:CG166" si="560">SUM(V163:V165)</f>
        <v>0</v>
      </c>
      <c r="W166" s="48">
        <f t="shared" si="560"/>
        <v>10.5</v>
      </c>
      <c r="X166" s="48">
        <f t="shared" si="560"/>
        <v>32.5</v>
      </c>
      <c r="Y166" s="48">
        <f t="shared" si="560"/>
        <v>46.4</v>
      </c>
      <c r="Z166" s="196">
        <f t="shared" si="560"/>
        <v>4370.9399999999996</v>
      </c>
      <c r="AA166" s="196">
        <f t="shared" ref="AA166" si="561">SUM(AA163:AA165)</f>
        <v>4370.9399999999996</v>
      </c>
      <c r="AB166" s="47">
        <f t="shared" ref="AB166" si="562">SUM(AB163:AB165)</f>
        <v>4370.9399999999996</v>
      </c>
      <c r="AC166" s="48">
        <f t="shared" si="560"/>
        <v>4370.9399999999996</v>
      </c>
      <c r="AD166" s="48">
        <f t="shared" si="560"/>
        <v>4370.9399999999996</v>
      </c>
      <c r="AE166" s="196">
        <f t="shared" si="560"/>
        <v>4370.9399999999996</v>
      </c>
      <c r="AF166" s="48">
        <f t="shared" si="560"/>
        <v>4370.9399999999996</v>
      </c>
      <c r="AG166" s="48">
        <f t="shared" si="560"/>
        <v>4370.9399999999996</v>
      </c>
      <c r="AH166" s="48">
        <f t="shared" si="560"/>
        <v>4370.9399999999996</v>
      </c>
      <c r="AI166" s="48">
        <f t="shared" si="560"/>
        <v>4370.9399999999996</v>
      </c>
      <c r="AJ166" s="48">
        <f t="shared" si="560"/>
        <v>4370.9399999999996</v>
      </c>
      <c r="AK166" s="48">
        <f t="shared" si="560"/>
        <v>4370.9399999999996</v>
      </c>
      <c r="AL166" s="48">
        <f t="shared" si="560"/>
        <v>4370.9399999999996</v>
      </c>
      <c r="AM166" s="48">
        <f t="shared" si="560"/>
        <v>4370.9399999999996</v>
      </c>
      <c r="AN166" s="48">
        <f t="shared" si="560"/>
        <v>4370.9399999999996</v>
      </c>
      <c r="AO166" s="48">
        <f t="shared" si="560"/>
        <v>4370.9399999999996</v>
      </c>
      <c r="AP166" s="48">
        <f t="shared" si="560"/>
        <v>4370.9399999999996</v>
      </c>
      <c r="AQ166" s="196">
        <f t="shared" si="560"/>
        <v>4370.9399999999996</v>
      </c>
      <c r="AR166" s="48">
        <f t="shared" si="560"/>
        <v>4370.9399999999996</v>
      </c>
      <c r="AS166" s="48">
        <f t="shared" si="560"/>
        <v>4370.9399999999996</v>
      </c>
      <c r="AT166" s="48">
        <f t="shared" si="560"/>
        <v>4370.9399999999996</v>
      </c>
      <c r="AU166" s="48">
        <f t="shared" si="560"/>
        <v>4370.9399999999996</v>
      </c>
      <c r="AV166" s="48">
        <f t="shared" si="560"/>
        <v>4370.9399999999996</v>
      </c>
      <c r="AW166" s="48">
        <f t="shared" si="560"/>
        <v>4370.9399999999996</v>
      </c>
      <c r="AX166" s="48">
        <f t="shared" si="560"/>
        <v>4370.9399999999996</v>
      </c>
      <c r="AY166" s="48">
        <f t="shared" si="560"/>
        <v>4370.9399999999996</v>
      </c>
      <c r="AZ166" s="48">
        <f t="shared" si="560"/>
        <v>4370.9399999999996</v>
      </c>
      <c r="BA166" s="48">
        <f t="shared" si="560"/>
        <v>4370.9399999999996</v>
      </c>
      <c r="BB166" s="48">
        <f t="shared" si="560"/>
        <v>4370.9399999999996</v>
      </c>
      <c r="BC166" s="196">
        <f t="shared" si="560"/>
        <v>4370.9399999999996</v>
      </c>
      <c r="BD166" s="48">
        <f t="shared" si="560"/>
        <v>4370.9399999999996</v>
      </c>
      <c r="BE166" s="48">
        <f t="shared" si="560"/>
        <v>4370.9399999999996</v>
      </c>
      <c r="BF166" s="48">
        <f t="shared" si="560"/>
        <v>4370.9399999999996</v>
      </c>
      <c r="BG166" s="48">
        <f t="shared" si="560"/>
        <v>4370.9399999999996</v>
      </c>
      <c r="BH166" s="48">
        <f t="shared" si="560"/>
        <v>4370.9399999999996</v>
      </c>
      <c r="BI166" s="48">
        <f t="shared" si="560"/>
        <v>4370.9399999999996</v>
      </c>
      <c r="BJ166" s="48">
        <f t="shared" si="560"/>
        <v>4370.9399999999996</v>
      </c>
      <c r="BK166" s="48">
        <f t="shared" si="560"/>
        <v>4370.9399999999996</v>
      </c>
      <c r="BL166" s="48">
        <f t="shared" si="560"/>
        <v>4370.9399999999996</v>
      </c>
      <c r="BM166" s="48">
        <f t="shared" si="560"/>
        <v>4370.9399999999996</v>
      </c>
      <c r="BN166" s="48">
        <f t="shared" si="560"/>
        <v>4370.9399999999996</v>
      </c>
      <c r="BO166" s="196">
        <f t="shared" si="560"/>
        <v>4370.9399999999996</v>
      </c>
      <c r="BP166" s="48">
        <f t="shared" si="560"/>
        <v>4370.9399999999996</v>
      </c>
      <c r="BQ166" s="48">
        <f t="shared" si="560"/>
        <v>4370.9399999999996</v>
      </c>
      <c r="BR166" s="48">
        <f t="shared" si="560"/>
        <v>4370.9399999999996</v>
      </c>
      <c r="BS166" s="48">
        <f t="shared" si="560"/>
        <v>4370.9399999999996</v>
      </c>
      <c r="BT166" s="48">
        <f t="shared" si="560"/>
        <v>4370.9399999999996</v>
      </c>
      <c r="BU166" s="48">
        <f t="shared" si="560"/>
        <v>4370.9399999999996</v>
      </c>
      <c r="BV166" s="48">
        <f t="shared" si="560"/>
        <v>4370.9399999999996</v>
      </c>
      <c r="BW166" s="48">
        <f t="shared" si="560"/>
        <v>4370.9399999999996</v>
      </c>
      <c r="BX166" s="48">
        <f t="shared" si="560"/>
        <v>4370.9399999999996</v>
      </c>
      <c r="BY166" s="48">
        <f t="shared" si="560"/>
        <v>4370.9399999999996</v>
      </c>
      <c r="BZ166" s="48">
        <f t="shared" si="560"/>
        <v>4370.9399999999996</v>
      </c>
      <c r="CA166" s="196">
        <f t="shared" si="560"/>
        <v>4370.9399999999996</v>
      </c>
      <c r="CB166" s="48">
        <f t="shared" si="560"/>
        <v>4370.9399999999996</v>
      </c>
      <c r="CC166" s="48">
        <f t="shared" si="560"/>
        <v>4370.9399999999996</v>
      </c>
      <c r="CD166" s="48">
        <f t="shared" si="560"/>
        <v>4370.9399999999996</v>
      </c>
      <c r="CE166" s="48">
        <f t="shared" si="560"/>
        <v>4370.9399999999996</v>
      </c>
      <c r="CF166" s="48">
        <f t="shared" si="560"/>
        <v>4370.9399999999996</v>
      </c>
      <c r="CG166" s="48">
        <f t="shared" si="560"/>
        <v>4370.9399999999996</v>
      </c>
      <c r="CH166" s="48">
        <f t="shared" ref="CH166:CY166" si="563">SUM(CH163:CH165)</f>
        <v>4370.9399999999996</v>
      </c>
      <c r="CI166" s="48">
        <f t="shared" si="563"/>
        <v>4370.9399999999996</v>
      </c>
      <c r="CJ166" s="48">
        <f t="shared" si="563"/>
        <v>4370.9399999999996</v>
      </c>
      <c r="CK166" s="48">
        <f t="shared" si="563"/>
        <v>4370.9399999999996</v>
      </c>
      <c r="CL166" s="48">
        <f t="shared" si="563"/>
        <v>4370.9399999999996</v>
      </c>
      <c r="CM166" s="196">
        <f t="shared" si="563"/>
        <v>4370.9399999999996</v>
      </c>
      <c r="CN166" s="48">
        <f t="shared" si="563"/>
        <v>4370.9399999999996</v>
      </c>
      <c r="CO166" s="48">
        <f t="shared" si="563"/>
        <v>4370.9399999999996</v>
      </c>
      <c r="CP166" s="48">
        <f t="shared" si="563"/>
        <v>4370.9399999999996</v>
      </c>
      <c r="CQ166" s="48">
        <f t="shared" si="563"/>
        <v>4370.9399999999996</v>
      </c>
      <c r="CR166" s="48">
        <f t="shared" si="563"/>
        <v>4370.9399999999996</v>
      </c>
      <c r="CS166" s="48">
        <f t="shared" si="563"/>
        <v>4370.9399999999996</v>
      </c>
      <c r="CT166" s="48">
        <f t="shared" si="563"/>
        <v>4370.9399999999996</v>
      </c>
      <c r="CU166" s="48">
        <f t="shared" si="563"/>
        <v>4370.9399999999996</v>
      </c>
      <c r="CV166" s="48">
        <f t="shared" si="563"/>
        <v>4370.9399999999996</v>
      </c>
      <c r="CW166" s="48">
        <f t="shared" si="563"/>
        <v>4370.9399999999996</v>
      </c>
      <c r="CX166" s="48">
        <f t="shared" si="563"/>
        <v>4370.9399999999996</v>
      </c>
      <c r="CY166" s="196">
        <f t="shared" si="563"/>
        <v>4370.9399999999996</v>
      </c>
    </row>
    <row r="167" spans="1:103" x14ac:dyDescent="0.3">
      <c r="A167" s="3"/>
      <c r="B167" s="4" t="s">
        <v>473</v>
      </c>
      <c r="C167" s="4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196"/>
      <c r="AA167" s="196"/>
      <c r="AB167" s="48"/>
      <c r="AC167" s="48"/>
      <c r="AD167" s="48"/>
      <c r="AE167" s="196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196"/>
      <c r="AR167" s="48"/>
      <c r="AS167" s="48"/>
      <c r="AT167" s="48"/>
      <c r="AU167" s="48"/>
      <c r="AV167" s="48"/>
      <c r="AW167" s="48"/>
      <c r="AX167" s="48"/>
      <c r="AY167" s="48"/>
      <c r="AZ167" s="48"/>
      <c r="BA167" s="48"/>
      <c r="BB167" s="48"/>
      <c r="BC167" s="196"/>
      <c r="BD167" s="48"/>
      <c r="BE167" s="48"/>
      <c r="BF167" s="48"/>
      <c r="BG167" s="48"/>
      <c r="BH167" s="48"/>
      <c r="BI167" s="48"/>
      <c r="BJ167" s="48"/>
      <c r="BK167" s="48"/>
      <c r="BL167" s="48"/>
      <c r="BM167" s="48"/>
      <c r="BN167" s="48"/>
      <c r="BO167" s="196"/>
      <c r="BP167" s="48"/>
      <c r="BQ167" s="48"/>
      <c r="BR167" s="48"/>
      <c r="BS167" s="48"/>
      <c r="BT167" s="48"/>
      <c r="BU167" s="48"/>
      <c r="BV167" s="48"/>
      <c r="BW167" s="48"/>
      <c r="BX167" s="48"/>
      <c r="BY167" s="48"/>
      <c r="BZ167" s="48"/>
      <c r="CA167" s="196"/>
      <c r="CB167" s="48"/>
      <c r="CC167" s="48"/>
      <c r="CD167" s="48"/>
      <c r="CE167" s="48"/>
      <c r="CF167" s="48"/>
      <c r="CG167" s="48"/>
      <c r="CH167" s="48"/>
      <c r="CI167" s="48"/>
      <c r="CJ167" s="48"/>
      <c r="CK167" s="48"/>
      <c r="CL167" s="48"/>
      <c r="CM167" s="196"/>
      <c r="CN167" s="48"/>
      <c r="CO167" s="48"/>
      <c r="CP167" s="48"/>
      <c r="CQ167" s="48"/>
      <c r="CR167" s="48"/>
      <c r="CS167" s="48"/>
      <c r="CT167" s="48"/>
      <c r="CU167" s="48"/>
      <c r="CV167" s="48"/>
      <c r="CW167" s="48"/>
      <c r="CX167" s="48"/>
      <c r="CY167" s="196"/>
    </row>
    <row r="168" spans="1:103" x14ac:dyDescent="0.3">
      <c r="B168" s="1" t="s">
        <v>474</v>
      </c>
      <c r="C168" s="1"/>
      <c r="D168" s="110"/>
      <c r="E168" s="110"/>
      <c r="F168" s="110"/>
      <c r="G168" s="110"/>
      <c r="H168" s="110"/>
      <c r="I168" s="110"/>
      <c r="J168" s="110"/>
      <c r="K168" s="110"/>
      <c r="L168" s="110"/>
      <c r="M168" s="110"/>
      <c r="N168" s="110"/>
      <c r="O168" s="110"/>
      <c r="P168" s="110"/>
      <c r="Q168" s="110"/>
      <c r="R168" s="110"/>
      <c r="S168" s="110"/>
      <c r="T168" s="110"/>
      <c r="U168" s="110"/>
      <c r="V168" s="110"/>
      <c r="W168" s="110"/>
      <c r="X168" s="110"/>
      <c r="Y168" s="110"/>
      <c r="Z168" s="195"/>
      <c r="AA168" s="195"/>
      <c r="AB168" s="431">
        <f t="shared" ref="AA168:CL168" si="564">+AA168</f>
        <v>0</v>
      </c>
      <c r="AC168" s="431">
        <f t="shared" si="564"/>
        <v>0</v>
      </c>
      <c r="AD168" s="431">
        <f t="shared" si="564"/>
        <v>0</v>
      </c>
      <c r="AE168" s="432">
        <f t="shared" si="564"/>
        <v>0</v>
      </c>
      <c r="AF168" s="431">
        <f t="shared" si="564"/>
        <v>0</v>
      </c>
      <c r="AG168" s="431">
        <f t="shared" si="564"/>
        <v>0</v>
      </c>
      <c r="AH168" s="431">
        <f t="shared" si="564"/>
        <v>0</v>
      </c>
      <c r="AI168" s="431">
        <f t="shared" si="564"/>
        <v>0</v>
      </c>
      <c r="AJ168" s="431">
        <f t="shared" si="564"/>
        <v>0</v>
      </c>
      <c r="AK168" s="431">
        <f t="shared" si="564"/>
        <v>0</v>
      </c>
      <c r="AL168" s="431">
        <f t="shared" si="564"/>
        <v>0</v>
      </c>
      <c r="AM168" s="431">
        <f t="shared" si="564"/>
        <v>0</v>
      </c>
      <c r="AN168" s="431">
        <f t="shared" si="564"/>
        <v>0</v>
      </c>
      <c r="AO168" s="431">
        <f t="shared" si="564"/>
        <v>0</v>
      </c>
      <c r="AP168" s="431">
        <f t="shared" si="564"/>
        <v>0</v>
      </c>
      <c r="AQ168" s="432">
        <f t="shared" si="564"/>
        <v>0</v>
      </c>
      <c r="AR168" s="431">
        <f t="shared" si="564"/>
        <v>0</v>
      </c>
      <c r="AS168" s="431">
        <f t="shared" si="564"/>
        <v>0</v>
      </c>
      <c r="AT168" s="431">
        <f t="shared" si="564"/>
        <v>0</v>
      </c>
      <c r="AU168" s="431">
        <f t="shared" si="564"/>
        <v>0</v>
      </c>
      <c r="AV168" s="431">
        <f t="shared" si="564"/>
        <v>0</v>
      </c>
      <c r="AW168" s="431">
        <f t="shared" si="564"/>
        <v>0</v>
      </c>
      <c r="AX168" s="431">
        <f t="shared" si="564"/>
        <v>0</v>
      </c>
      <c r="AY168" s="431">
        <f t="shared" si="564"/>
        <v>0</v>
      </c>
      <c r="AZ168" s="431">
        <f t="shared" si="564"/>
        <v>0</v>
      </c>
      <c r="BA168" s="431">
        <f t="shared" si="564"/>
        <v>0</v>
      </c>
      <c r="BB168" s="431">
        <f t="shared" si="564"/>
        <v>0</v>
      </c>
      <c r="BC168" s="432">
        <f t="shared" si="564"/>
        <v>0</v>
      </c>
      <c r="BD168" s="431">
        <f t="shared" si="564"/>
        <v>0</v>
      </c>
      <c r="BE168" s="431">
        <f t="shared" si="564"/>
        <v>0</v>
      </c>
      <c r="BF168" s="431">
        <f t="shared" si="564"/>
        <v>0</v>
      </c>
      <c r="BG168" s="431">
        <f t="shared" si="564"/>
        <v>0</v>
      </c>
      <c r="BH168" s="431">
        <f t="shared" si="564"/>
        <v>0</v>
      </c>
      <c r="BI168" s="431">
        <f t="shared" si="564"/>
        <v>0</v>
      </c>
      <c r="BJ168" s="431">
        <f t="shared" si="564"/>
        <v>0</v>
      </c>
      <c r="BK168" s="431">
        <f t="shared" si="564"/>
        <v>0</v>
      </c>
      <c r="BL168" s="431">
        <f t="shared" si="564"/>
        <v>0</v>
      </c>
      <c r="BM168" s="431">
        <f t="shared" si="564"/>
        <v>0</v>
      </c>
      <c r="BN168" s="431">
        <f t="shared" si="564"/>
        <v>0</v>
      </c>
      <c r="BO168" s="432">
        <f t="shared" si="564"/>
        <v>0</v>
      </c>
      <c r="BP168" s="431">
        <f t="shared" si="564"/>
        <v>0</v>
      </c>
      <c r="BQ168" s="431">
        <f t="shared" si="564"/>
        <v>0</v>
      </c>
      <c r="BR168" s="431">
        <f t="shared" si="564"/>
        <v>0</v>
      </c>
      <c r="BS168" s="431">
        <f t="shared" si="564"/>
        <v>0</v>
      </c>
      <c r="BT168" s="431">
        <f t="shared" si="564"/>
        <v>0</v>
      </c>
      <c r="BU168" s="431">
        <f t="shared" si="564"/>
        <v>0</v>
      </c>
      <c r="BV168" s="431">
        <f t="shared" si="564"/>
        <v>0</v>
      </c>
      <c r="BW168" s="431">
        <f t="shared" si="564"/>
        <v>0</v>
      </c>
      <c r="BX168" s="431">
        <f t="shared" si="564"/>
        <v>0</v>
      </c>
      <c r="BY168" s="431">
        <f t="shared" si="564"/>
        <v>0</v>
      </c>
      <c r="BZ168" s="431">
        <f t="shared" si="564"/>
        <v>0</v>
      </c>
      <c r="CA168" s="432">
        <f t="shared" si="564"/>
        <v>0</v>
      </c>
      <c r="CB168" s="431">
        <f t="shared" si="564"/>
        <v>0</v>
      </c>
      <c r="CC168" s="431">
        <f t="shared" si="564"/>
        <v>0</v>
      </c>
      <c r="CD168" s="431">
        <f t="shared" si="564"/>
        <v>0</v>
      </c>
      <c r="CE168" s="431">
        <f t="shared" si="564"/>
        <v>0</v>
      </c>
      <c r="CF168" s="431">
        <f t="shared" si="564"/>
        <v>0</v>
      </c>
      <c r="CG168" s="431">
        <f t="shared" si="564"/>
        <v>0</v>
      </c>
      <c r="CH168" s="431">
        <f t="shared" si="564"/>
        <v>0</v>
      </c>
      <c r="CI168" s="431">
        <f t="shared" si="564"/>
        <v>0</v>
      </c>
      <c r="CJ168" s="431">
        <f t="shared" si="564"/>
        <v>0</v>
      </c>
      <c r="CK168" s="431">
        <f t="shared" si="564"/>
        <v>0</v>
      </c>
      <c r="CL168" s="431">
        <f t="shared" si="564"/>
        <v>0</v>
      </c>
      <c r="CM168" s="432">
        <f t="shared" ref="CM168:CY168" si="565">+CL168</f>
        <v>0</v>
      </c>
      <c r="CN168" s="431">
        <f t="shared" si="565"/>
        <v>0</v>
      </c>
      <c r="CO168" s="431">
        <f t="shared" si="565"/>
        <v>0</v>
      </c>
      <c r="CP168" s="431">
        <f t="shared" si="565"/>
        <v>0</v>
      </c>
      <c r="CQ168" s="431">
        <f t="shared" si="565"/>
        <v>0</v>
      </c>
      <c r="CR168" s="431">
        <f t="shared" si="565"/>
        <v>0</v>
      </c>
      <c r="CS168" s="431">
        <f t="shared" si="565"/>
        <v>0</v>
      </c>
      <c r="CT168" s="431">
        <f t="shared" si="565"/>
        <v>0</v>
      </c>
      <c r="CU168" s="431">
        <f t="shared" si="565"/>
        <v>0</v>
      </c>
      <c r="CV168" s="431">
        <f t="shared" si="565"/>
        <v>0</v>
      </c>
      <c r="CW168" s="431">
        <f t="shared" si="565"/>
        <v>0</v>
      </c>
      <c r="CX168" s="431">
        <f t="shared" si="565"/>
        <v>0</v>
      </c>
      <c r="CY168" s="432">
        <f t="shared" si="565"/>
        <v>0</v>
      </c>
    </row>
    <row r="169" spans="1:103" x14ac:dyDescent="0.3">
      <c r="B169" s="1" t="s">
        <v>475</v>
      </c>
      <c r="C169" s="1"/>
      <c r="D169" s="110"/>
      <c r="E169" s="110"/>
      <c r="F169" s="110"/>
      <c r="G169" s="110"/>
      <c r="H169" s="110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  <c r="Z169" s="195">
        <v>25000</v>
      </c>
      <c r="AA169" s="195">
        <v>25000</v>
      </c>
      <c r="AB169" s="431">
        <f t="shared" ref="AA169:CL169" si="566">+AA169</f>
        <v>25000</v>
      </c>
      <c r="AC169" s="431">
        <f t="shared" si="566"/>
        <v>25000</v>
      </c>
      <c r="AD169" s="431">
        <f t="shared" si="566"/>
        <v>25000</v>
      </c>
      <c r="AE169" s="432">
        <f t="shared" si="566"/>
        <v>25000</v>
      </c>
      <c r="AF169" s="431">
        <f t="shared" si="566"/>
        <v>25000</v>
      </c>
      <c r="AG169" s="431">
        <f t="shared" si="566"/>
        <v>25000</v>
      </c>
      <c r="AH169" s="431">
        <f t="shared" si="566"/>
        <v>25000</v>
      </c>
      <c r="AI169" s="431">
        <f t="shared" si="566"/>
        <v>25000</v>
      </c>
      <c r="AJ169" s="431">
        <f t="shared" si="566"/>
        <v>25000</v>
      </c>
      <c r="AK169" s="431">
        <f t="shared" si="566"/>
        <v>25000</v>
      </c>
      <c r="AL169" s="431">
        <f t="shared" si="566"/>
        <v>25000</v>
      </c>
      <c r="AM169" s="431">
        <f t="shared" si="566"/>
        <v>25000</v>
      </c>
      <c r="AN169" s="431">
        <f t="shared" si="566"/>
        <v>25000</v>
      </c>
      <c r="AO169" s="431">
        <f t="shared" si="566"/>
        <v>25000</v>
      </c>
      <c r="AP169" s="431">
        <f t="shared" si="566"/>
        <v>25000</v>
      </c>
      <c r="AQ169" s="432">
        <f t="shared" si="566"/>
        <v>25000</v>
      </c>
      <c r="AR169" s="431">
        <f t="shared" si="566"/>
        <v>25000</v>
      </c>
      <c r="AS169" s="431">
        <f t="shared" si="566"/>
        <v>25000</v>
      </c>
      <c r="AT169" s="431">
        <f t="shared" si="566"/>
        <v>25000</v>
      </c>
      <c r="AU169" s="431">
        <f t="shared" si="566"/>
        <v>25000</v>
      </c>
      <c r="AV169" s="431">
        <f t="shared" si="566"/>
        <v>25000</v>
      </c>
      <c r="AW169" s="431">
        <f t="shared" si="566"/>
        <v>25000</v>
      </c>
      <c r="AX169" s="431">
        <f t="shared" si="566"/>
        <v>25000</v>
      </c>
      <c r="AY169" s="431">
        <f t="shared" si="566"/>
        <v>25000</v>
      </c>
      <c r="AZ169" s="431">
        <f t="shared" si="566"/>
        <v>25000</v>
      </c>
      <c r="BA169" s="431">
        <f t="shared" si="566"/>
        <v>25000</v>
      </c>
      <c r="BB169" s="431">
        <f t="shared" si="566"/>
        <v>25000</v>
      </c>
      <c r="BC169" s="432">
        <f t="shared" si="566"/>
        <v>25000</v>
      </c>
      <c r="BD169" s="431">
        <f t="shared" si="566"/>
        <v>25000</v>
      </c>
      <c r="BE169" s="431">
        <f t="shared" si="566"/>
        <v>25000</v>
      </c>
      <c r="BF169" s="431">
        <f t="shared" si="566"/>
        <v>25000</v>
      </c>
      <c r="BG169" s="431">
        <f t="shared" si="566"/>
        <v>25000</v>
      </c>
      <c r="BH169" s="431">
        <f t="shared" si="566"/>
        <v>25000</v>
      </c>
      <c r="BI169" s="431">
        <f t="shared" si="566"/>
        <v>25000</v>
      </c>
      <c r="BJ169" s="431">
        <f t="shared" si="566"/>
        <v>25000</v>
      </c>
      <c r="BK169" s="431">
        <f t="shared" si="566"/>
        <v>25000</v>
      </c>
      <c r="BL169" s="431">
        <f t="shared" si="566"/>
        <v>25000</v>
      </c>
      <c r="BM169" s="431">
        <f t="shared" si="566"/>
        <v>25000</v>
      </c>
      <c r="BN169" s="431">
        <f t="shared" si="566"/>
        <v>25000</v>
      </c>
      <c r="BO169" s="432">
        <f t="shared" si="566"/>
        <v>25000</v>
      </c>
      <c r="BP169" s="431">
        <f t="shared" si="566"/>
        <v>25000</v>
      </c>
      <c r="BQ169" s="431">
        <f t="shared" si="566"/>
        <v>25000</v>
      </c>
      <c r="BR169" s="431">
        <f t="shared" si="566"/>
        <v>25000</v>
      </c>
      <c r="BS169" s="431">
        <f t="shared" si="566"/>
        <v>25000</v>
      </c>
      <c r="BT169" s="431">
        <f t="shared" si="566"/>
        <v>25000</v>
      </c>
      <c r="BU169" s="431">
        <f t="shared" si="566"/>
        <v>25000</v>
      </c>
      <c r="BV169" s="431">
        <f t="shared" si="566"/>
        <v>25000</v>
      </c>
      <c r="BW169" s="431">
        <f t="shared" si="566"/>
        <v>25000</v>
      </c>
      <c r="BX169" s="431">
        <f t="shared" si="566"/>
        <v>25000</v>
      </c>
      <c r="BY169" s="431">
        <f t="shared" si="566"/>
        <v>25000</v>
      </c>
      <c r="BZ169" s="431">
        <f t="shared" si="566"/>
        <v>25000</v>
      </c>
      <c r="CA169" s="432">
        <f t="shared" si="566"/>
        <v>25000</v>
      </c>
      <c r="CB169" s="431">
        <f t="shared" si="566"/>
        <v>25000</v>
      </c>
      <c r="CC169" s="431">
        <f t="shared" si="566"/>
        <v>25000</v>
      </c>
      <c r="CD169" s="431">
        <f t="shared" si="566"/>
        <v>25000</v>
      </c>
      <c r="CE169" s="431">
        <f t="shared" si="566"/>
        <v>25000</v>
      </c>
      <c r="CF169" s="431">
        <f t="shared" si="566"/>
        <v>25000</v>
      </c>
      <c r="CG169" s="431">
        <f t="shared" si="566"/>
        <v>25000</v>
      </c>
      <c r="CH169" s="431">
        <f t="shared" si="566"/>
        <v>25000</v>
      </c>
      <c r="CI169" s="431">
        <f t="shared" si="566"/>
        <v>25000</v>
      </c>
      <c r="CJ169" s="431">
        <f t="shared" si="566"/>
        <v>25000</v>
      </c>
      <c r="CK169" s="431">
        <f t="shared" si="566"/>
        <v>25000</v>
      </c>
      <c r="CL169" s="431">
        <f t="shared" si="566"/>
        <v>25000</v>
      </c>
      <c r="CM169" s="432">
        <f t="shared" ref="CM169:CY169" si="567">+CL169</f>
        <v>25000</v>
      </c>
      <c r="CN169" s="431">
        <f t="shared" si="567"/>
        <v>25000</v>
      </c>
      <c r="CO169" s="431">
        <f t="shared" si="567"/>
        <v>25000</v>
      </c>
      <c r="CP169" s="431">
        <f t="shared" si="567"/>
        <v>25000</v>
      </c>
      <c r="CQ169" s="431">
        <f t="shared" si="567"/>
        <v>25000</v>
      </c>
      <c r="CR169" s="431">
        <f t="shared" si="567"/>
        <v>25000</v>
      </c>
      <c r="CS169" s="431">
        <f t="shared" si="567"/>
        <v>25000</v>
      </c>
      <c r="CT169" s="431">
        <f t="shared" si="567"/>
        <v>25000</v>
      </c>
      <c r="CU169" s="431">
        <f t="shared" si="567"/>
        <v>25000</v>
      </c>
      <c r="CV169" s="431">
        <f t="shared" si="567"/>
        <v>25000</v>
      </c>
      <c r="CW169" s="431">
        <f t="shared" si="567"/>
        <v>25000</v>
      </c>
      <c r="CX169" s="431">
        <f t="shared" si="567"/>
        <v>25000</v>
      </c>
      <c r="CY169" s="432">
        <f t="shared" si="567"/>
        <v>25000</v>
      </c>
    </row>
    <row r="170" spans="1:103" x14ac:dyDescent="0.3">
      <c r="A170" s="3"/>
      <c r="B170" s="4" t="s">
        <v>476</v>
      </c>
      <c r="C170" s="4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>
        <f t="shared" ref="T170:CE170" si="568">SUM(T168:T169)</f>
        <v>0</v>
      </c>
      <c r="U170" s="48">
        <f t="shared" si="568"/>
        <v>0</v>
      </c>
      <c r="V170" s="48">
        <f>SUM(V168:V169)</f>
        <v>0</v>
      </c>
      <c r="W170" s="48">
        <f t="shared" si="568"/>
        <v>0</v>
      </c>
      <c r="X170" s="48">
        <f t="shared" si="568"/>
        <v>0</v>
      </c>
      <c r="Y170" s="48">
        <f t="shared" si="568"/>
        <v>0</v>
      </c>
      <c r="Z170" s="196">
        <f t="shared" si="568"/>
        <v>25000</v>
      </c>
      <c r="AA170" s="196">
        <f t="shared" ref="AA170" si="569">SUM(AA168:AA169)</f>
        <v>25000</v>
      </c>
      <c r="AB170" s="47">
        <f t="shared" ref="AB170" si="570">SUM(AB168:AB169)</f>
        <v>25000</v>
      </c>
      <c r="AC170" s="48">
        <f t="shared" si="568"/>
        <v>25000</v>
      </c>
      <c r="AD170" s="48">
        <f t="shared" si="568"/>
        <v>25000</v>
      </c>
      <c r="AE170" s="196">
        <f t="shared" si="568"/>
        <v>25000</v>
      </c>
      <c r="AF170" s="48">
        <f t="shared" si="568"/>
        <v>25000</v>
      </c>
      <c r="AG170" s="48">
        <f t="shared" si="568"/>
        <v>25000</v>
      </c>
      <c r="AH170" s="48">
        <f t="shared" si="568"/>
        <v>25000</v>
      </c>
      <c r="AI170" s="48">
        <f t="shared" si="568"/>
        <v>25000</v>
      </c>
      <c r="AJ170" s="48">
        <f t="shared" si="568"/>
        <v>25000</v>
      </c>
      <c r="AK170" s="48">
        <f t="shared" si="568"/>
        <v>25000</v>
      </c>
      <c r="AL170" s="48">
        <f t="shared" si="568"/>
        <v>25000</v>
      </c>
      <c r="AM170" s="48">
        <f t="shared" si="568"/>
        <v>25000</v>
      </c>
      <c r="AN170" s="48">
        <f t="shared" si="568"/>
        <v>25000</v>
      </c>
      <c r="AO170" s="48">
        <f t="shared" si="568"/>
        <v>25000</v>
      </c>
      <c r="AP170" s="48">
        <f t="shared" si="568"/>
        <v>25000</v>
      </c>
      <c r="AQ170" s="196">
        <f t="shared" si="568"/>
        <v>25000</v>
      </c>
      <c r="AR170" s="48">
        <f t="shared" si="568"/>
        <v>25000</v>
      </c>
      <c r="AS170" s="48">
        <f t="shared" si="568"/>
        <v>25000</v>
      </c>
      <c r="AT170" s="48">
        <f t="shared" si="568"/>
        <v>25000</v>
      </c>
      <c r="AU170" s="48">
        <f t="shared" si="568"/>
        <v>25000</v>
      </c>
      <c r="AV170" s="48">
        <f t="shared" si="568"/>
        <v>25000</v>
      </c>
      <c r="AW170" s="48">
        <f t="shared" si="568"/>
        <v>25000</v>
      </c>
      <c r="AX170" s="48">
        <f t="shared" si="568"/>
        <v>25000</v>
      </c>
      <c r="AY170" s="48">
        <f t="shared" si="568"/>
        <v>25000</v>
      </c>
      <c r="AZ170" s="48">
        <f t="shared" si="568"/>
        <v>25000</v>
      </c>
      <c r="BA170" s="48">
        <f t="shared" si="568"/>
        <v>25000</v>
      </c>
      <c r="BB170" s="48">
        <f t="shared" si="568"/>
        <v>25000</v>
      </c>
      <c r="BC170" s="196">
        <f t="shared" si="568"/>
        <v>25000</v>
      </c>
      <c r="BD170" s="48">
        <f t="shared" si="568"/>
        <v>25000</v>
      </c>
      <c r="BE170" s="48">
        <f t="shared" si="568"/>
        <v>25000</v>
      </c>
      <c r="BF170" s="48">
        <f t="shared" si="568"/>
        <v>25000</v>
      </c>
      <c r="BG170" s="48">
        <f t="shared" si="568"/>
        <v>25000</v>
      </c>
      <c r="BH170" s="48">
        <f t="shared" si="568"/>
        <v>25000</v>
      </c>
      <c r="BI170" s="48">
        <f t="shared" si="568"/>
        <v>25000</v>
      </c>
      <c r="BJ170" s="48">
        <f t="shared" si="568"/>
        <v>25000</v>
      </c>
      <c r="BK170" s="48">
        <f t="shared" si="568"/>
        <v>25000</v>
      </c>
      <c r="BL170" s="48">
        <f t="shared" si="568"/>
        <v>25000</v>
      </c>
      <c r="BM170" s="48">
        <f t="shared" si="568"/>
        <v>25000</v>
      </c>
      <c r="BN170" s="48">
        <f t="shared" si="568"/>
        <v>25000</v>
      </c>
      <c r="BO170" s="196">
        <f t="shared" si="568"/>
        <v>25000</v>
      </c>
      <c r="BP170" s="48">
        <f t="shared" si="568"/>
        <v>25000</v>
      </c>
      <c r="BQ170" s="48">
        <f t="shared" si="568"/>
        <v>25000</v>
      </c>
      <c r="BR170" s="48">
        <f t="shared" si="568"/>
        <v>25000</v>
      </c>
      <c r="BS170" s="48">
        <f t="shared" si="568"/>
        <v>25000</v>
      </c>
      <c r="BT170" s="48">
        <f t="shared" si="568"/>
        <v>25000</v>
      </c>
      <c r="BU170" s="48">
        <f t="shared" si="568"/>
        <v>25000</v>
      </c>
      <c r="BV170" s="48">
        <f t="shared" si="568"/>
        <v>25000</v>
      </c>
      <c r="BW170" s="48">
        <f t="shared" si="568"/>
        <v>25000</v>
      </c>
      <c r="BX170" s="48">
        <f t="shared" si="568"/>
        <v>25000</v>
      </c>
      <c r="BY170" s="48">
        <f t="shared" si="568"/>
        <v>25000</v>
      </c>
      <c r="BZ170" s="48">
        <f t="shared" si="568"/>
        <v>25000</v>
      </c>
      <c r="CA170" s="196">
        <f t="shared" si="568"/>
        <v>25000</v>
      </c>
      <c r="CB170" s="48">
        <f t="shared" si="568"/>
        <v>25000</v>
      </c>
      <c r="CC170" s="48">
        <f t="shared" si="568"/>
        <v>25000</v>
      </c>
      <c r="CD170" s="48">
        <f t="shared" si="568"/>
        <v>25000</v>
      </c>
      <c r="CE170" s="48">
        <f t="shared" si="568"/>
        <v>25000</v>
      </c>
      <c r="CF170" s="48">
        <f t="shared" ref="CF170:CX170" si="571">SUM(CF168:CF169)</f>
        <v>25000</v>
      </c>
      <c r="CG170" s="48">
        <f t="shared" si="571"/>
        <v>25000</v>
      </c>
      <c r="CH170" s="48">
        <f t="shared" si="571"/>
        <v>25000</v>
      </c>
      <c r="CI170" s="48">
        <f t="shared" si="571"/>
        <v>25000</v>
      </c>
      <c r="CJ170" s="48">
        <f t="shared" si="571"/>
        <v>25000</v>
      </c>
      <c r="CK170" s="48">
        <f t="shared" si="571"/>
        <v>25000</v>
      </c>
      <c r="CL170" s="48">
        <f t="shared" si="571"/>
        <v>25000</v>
      </c>
      <c r="CM170" s="196">
        <f t="shared" si="571"/>
        <v>25000</v>
      </c>
      <c r="CN170" s="48">
        <f t="shared" si="571"/>
        <v>25000</v>
      </c>
      <c r="CO170" s="48">
        <f t="shared" si="571"/>
        <v>25000</v>
      </c>
      <c r="CP170" s="48">
        <f t="shared" si="571"/>
        <v>25000</v>
      </c>
      <c r="CQ170" s="48">
        <f t="shared" si="571"/>
        <v>25000</v>
      </c>
      <c r="CR170" s="48">
        <f t="shared" si="571"/>
        <v>25000</v>
      </c>
      <c r="CS170" s="48">
        <f t="shared" si="571"/>
        <v>25000</v>
      </c>
      <c r="CT170" s="48">
        <f t="shared" si="571"/>
        <v>25000</v>
      </c>
      <c r="CU170" s="48">
        <f t="shared" si="571"/>
        <v>25000</v>
      </c>
      <c r="CV170" s="48">
        <f t="shared" si="571"/>
        <v>25000</v>
      </c>
      <c r="CW170" s="48">
        <f t="shared" si="571"/>
        <v>25000</v>
      </c>
      <c r="CX170" s="48">
        <f t="shared" si="571"/>
        <v>25000</v>
      </c>
      <c r="CY170" s="196">
        <f>SUM(CY168:CY169)</f>
        <v>25000</v>
      </c>
    </row>
    <row r="171" spans="1:103" x14ac:dyDescent="0.3">
      <c r="A171" s="3"/>
      <c r="B171" s="4" t="s">
        <v>22</v>
      </c>
      <c r="C171" s="4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>
        <f t="shared" ref="N171:S171" si="572">SUM(N158)</f>
        <v>0</v>
      </c>
      <c r="O171" s="48">
        <f t="shared" si="572"/>
        <v>0</v>
      </c>
      <c r="P171" s="48">
        <f t="shared" si="572"/>
        <v>0</v>
      </c>
      <c r="Q171" s="48">
        <f t="shared" si="572"/>
        <v>0</v>
      </c>
      <c r="R171" s="48">
        <f t="shared" si="572"/>
        <v>0</v>
      </c>
      <c r="S171" s="48">
        <f t="shared" si="572"/>
        <v>0</v>
      </c>
      <c r="T171" s="48">
        <f t="shared" ref="T171:U171" si="573">SUM(T158,T154,T166,T170)</f>
        <v>0</v>
      </c>
      <c r="U171" s="48">
        <f t="shared" si="573"/>
        <v>0</v>
      </c>
      <c r="V171" s="48">
        <f>SUM(V158,V154,V166,V170)</f>
        <v>300</v>
      </c>
      <c r="W171" s="48">
        <f t="shared" ref="W171:CH171" si="574">SUM(W158,W154,W166,W170)</f>
        <v>10.5</v>
      </c>
      <c r="X171" s="48">
        <f t="shared" si="574"/>
        <v>190.58</v>
      </c>
      <c r="Y171" s="48">
        <f t="shared" si="574"/>
        <v>347.41999999999996</v>
      </c>
      <c r="Z171" s="196">
        <f t="shared" si="574"/>
        <v>31977.34</v>
      </c>
      <c r="AA171" s="196">
        <f t="shared" ref="AA171" si="575">SUM(AA158,AA154,AA166,AA170)</f>
        <v>31977.34</v>
      </c>
      <c r="AB171" s="48">
        <f t="shared" ref="AB171" si="576">SUM(AB158,AB154,AB166,AB170)</f>
        <v>31006.469067459664</v>
      </c>
      <c r="AC171" s="48">
        <f t="shared" si="574"/>
        <v>31006.469067459664</v>
      </c>
      <c r="AD171" s="48">
        <f t="shared" si="574"/>
        <v>31006.469067459664</v>
      </c>
      <c r="AE171" s="196">
        <f t="shared" si="574"/>
        <v>31006.469067459664</v>
      </c>
      <c r="AF171" s="48">
        <f t="shared" si="574"/>
        <v>31013.040880951598</v>
      </c>
      <c r="AG171" s="48">
        <f t="shared" si="574"/>
        <v>31013.040880951598</v>
      </c>
      <c r="AH171" s="48">
        <f t="shared" si="574"/>
        <v>31013.040880951598</v>
      </c>
      <c r="AI171" s="48">
        <f t="shared" si="574"/>
        <v>31013.040880951598</v>
      </c>
      <c r="AJ171" s="48">
        <f t="shared" si="574"/>
        <v>31013.040880951598</v>
      </c>
      <c r="AK171" s="48">
        <f t="shared" si="574"/>
        <v>31013.040880951598</v>
      </c>
      <c r="AL171" s="48">
        <f t="shared" si="574"/>
        <v>31013.040880951598</v>
      </c>
      <c r="AM171" s="48">
        <f t="shared" si="574"/>
        <v>31013.040880951598</v>
      </c>
      <c r="AN171" s="48">
        <f t="shared" si="574"/>
        <v>31013.040880951598</v>
      </c>
      <c r="AO171" s="48">
        <f t="shared" si="574"/>
        <v>31013.040880951598</v>
      </c>
      <c r="AP171" s="48">
        <f t="shared" si="574"/>
        <v>31013.040880951598</v>
      </c>
      <c r="AQ171" s="196">
        <f t="shared" si="574"/>
        <v>31013.040880951598</v>
      </c>
      <c r="AR171" s="48">
        <f t="shared" si="574"/>
        <v>31020.927057141918</v>
      </c>
      <c r="AS171" s="48">
        <f t="shared" si="574"/>
        <v>31020.927057141918</v>
      </c>
      <c r="AT171" s="48">
        <f t="shared" si="574"/>
        <v>31020.927057141918</v>
      </c>
      <c r="AU171" s="48">
        <f t="shared" si="574"/>
        <v>31020.927057141918</v>
      </c>
      <c r="AV171" s="48">
        <f t="shared" si="574"/>
        <v>31020.927057141918</v>
      </c>
      <c r="AW171" s="48">
        <f t="shared" si="574"/>
        <v>31020.927057141918</v>
      </c>
      <c r="AX171" s="48">
        <f t="shared" si="574"/>
        <v>31020.927057141918</v>
      </c>
      <c r="AY171" s="48">
        <f t="shared" si="574"/>
        <v>31020.927057141918</v>
      </c>
      <c r="AZ171" s="48">
        <f t="shared" si="574"/>
        <v>31020.927057141918</v>
      </c>
      <c r="BA171" s="48">
        <f t="shared" si="574"/>
        <v>31020.927057141918</v>
      </c>
      <c r="BB171" s="48">
        <f t="shared" si="574"/>
        <v>31020.927057141918</v>
      </c>
      <c r="BC171" s="196">
        <f t="shared" si="574"/>
        <v>31020.927057141918</v>
      </c>
      <c r="BD171" s="48">
        <f t="shared" si="574"/>
        <v>31030.390468570302</v>
      </c>
      <c r="BE171" s="48">
        <f t="shared" si="574"/>
        <v>31030.390468570302</v>
      </c>
      <c r="BF171" s="48">
        <f t="shared" si="574"/>
        <v>31030.390468570302</v>
      </c>
      <c r="BG171" s="48">
        <f t="shared" si="574"/>
        <v>31030.390468570302</v>
      </c>
      <c r="BH171" s="48">
        <f t="shared" si="574"/>
        <v>31030.390468570302</v>
      </c>
      <c r="BI171" s="48">
        <f t="shared" si="574"/>
        <v>31030.390468570302</v>
      </c>
      <c r="BJ171" s="48">
        <f t="shared" si="574"/>
        <v>31030.390468570302</v>
      </c>
      <c r="BK171" s="48">
        <f t="shared" si="574"/>
        <v>31030.390468570302</v>
      </c>
      <c r="BL171" s="48">
        <f t="shared" si="574"/>
        <v>31030.390468570302</v>
      </c>
      <c r="BM171" s="48">
        <f t="shared" si="574"/>
        <v>31030.390468570302</v>
      </c>
      <c r="BN171" s="48">
        <f t="shared" si="574"/>
        <v>31030.390468570302</v>
      </c>
      <c r="BO171" s="196">
        <f t="shared" si="574"/>
        <v>31030.390468570302</v>
      </c>
      <c r="BP171" s="48">
        <f t="shared" si="574"/>
        <v>31041.746562284363</v>
      </c>
      <c r="BQ171" s="48">
        <f t="shared" si="574"/>
        <v>31041.746562284363</v>
      </c>
      <c r="BR171" s="48">
        <f t="shared" si="574"/>
        <v>31041.746562284363</v>
      </c>
      <c r="BS171" s="48">
        <f t="shared" si="574"/>
        <v>31041.746562284363</v>
      </c>
      <c r="BT171" s="48">
        <f t="shared" si="574"/>
        <v>31041.746562284363</v>
      </c>
      <c r="BU171" s="48">
        <f t="shared" si="574"/>
        <v>31041.746562284363</v>
      </c>
      <c r="BV171" s="48">
        <f t="shared" si="574"/>
        <v>31041.746562284363</v>
      </c>
      <c r="BW171" s="48">
        <f t="shared" si="574"/>
        <v>31041.746562284363</v>
      </c>
      <c r="BX171" s="48">
        <f t="shared" si="574"/>
        <v>31041.746562284363</v>
      </c>
      <c r="BY171" s="48">
        <f t="shared" si="574"/>
        <v>31041.746562284363</v>
      </c>
      <c r="BZ171" s="48">
        <f t="shared" si="574"/>
        <v>31041.746562284363</v>
      </c>
      <c r="CA171" s="196">
        <f t="shared" si="574"/>
        <v>31041.746562284363</v>
      </c>
      <c r="CB171" s="48">
        <f t="shared" si="574"/>
        <v>31055.373874741235</v>
      </c>
      <c r="CC171" s="48">
        <f t="shared" si="574"/>
        <v>31055.373874741235</v>
      </c>
      <c r="CD171" s="48">
        <f t="shared" si="574"/>
        <v>31055.373874741235</v>
      </c>
      <c r="CE171" s="48">
        <f t="shared" si="574"/>
        <v>31055.373874741235</v>
      </c>
      <c r="CF171" s="48">
        <f t="shared" si="574"/>
        <v>31055.373874741235</v>
      </c>
      <c r="CG171" s="48">
        <f t="shared" si="574"/>
        <v>31055.373874741235</v>
      </c>
      <c r="CH171" s="48">
        <f t="shared" si="574"/>
        <v>31055.373874741235</v>
      </c>
      <c r="CI171" s="48">
        <f t="shared" ref="CI171:CY171" si="577">SUM(CI158,CI154,CI166,CI170)</f>
        <v>31055.373874741235</v>
      </c>
      <c r="CJ171" s="48">
        <f t="shared" si="577"/>
        <v>31055.373874741235</v>
      </c>
      <c r="CK171" s="48">
        <f t="shared" si="577"/>
        <v>31055.373874741235</v>
      </c>
      <c r="CL171" s="48">
        <f t="shared" si="577"/>
        <v>31055.373874741235</v>
      </c>
      <c r="CM171" s="196">
        <f t="shared" si="577"/>
        <v>31055.373874741235</v>
      </c>
      <c r="CN171" s="48">
        <f t="shared" si="577"/>
        <v>31071.726649689481</v>
      </c>
      <c r="CO171" s="48">
        <f t="shared" si="577"/>
        <v>31071.726649689481</v>
      </c>
      <c r="CP171" s="48">
        <f t="shared" si="577"/>
        <v>31071.726649689481</v>
      </c>
      <c r="CQ171" s="48">
        <f t="shared" si="577"/>
        <v>31071.726649689481</v>
      </c>
      <c r="CR171" s="48">
        <f t="shared" si="577"/>
        <v>31071.726649689481</v>
      </c>
      <c r="CS171" s="48">
        <f t="shared" si="577"/>
        <v>31071.726649689481</v>
      </c>
      <c r="CT171" s="48">
        <f t="shared" si="577"/>
        <v>31071.726649689481</v>
      </c>
      <c r="CU171" s="48">
        <f t="shared" si="577"/>
        <v>31071.726649689481</v>
      </c>
      <c r="CV171" s="48">
        <f t="shared" si="577"/>
        <v>31071.726649689481</v>
      </c>
      <c r="CW171" s="48">
        <f t="shared" si="577"/>
        <v>31071.726649689481</v>
      </c>
      <c r="CX171" s="48">
        <f t="shared" si="577"/>
        <v>31071.726649689481</v>
      </c>
      <c r="CY171" s="196">
        <f t="shared" si="577"/>
        <v>31071.726649689481</v>
      </c>
    </row>
    <row r="172" spans="1:103" x14ac:dyDescent="0.3">
      <c r="B172" s="1" t="s">
        <v>23</v>
      </c>
      <c r="C172" s="1"/>
      <c r="D172" s="2"/>
      <c r="E172" s="2"/>
      <c r="F172" s="159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Z172" s="194"/>
      <c r="AA172" s="194"/>
      <c r="AB172" s="243"/>
      <c r="AE172" s="194"/>
      <c r="AQ172" s="194"/>
      <c r="BC172" s="194"/>
      <c r="BO172" s="194"/>
      <c r="CA172" s="194"/>
      <c r="CM172" s="194"/>
      <c r="CY172" s="194"/>
    </row>
    <row r="173" spans="1:103" x14ac:dyDescent="0.3">
      <c r="B173" s="1" t="s">
        <v>479</v>
      </c>
      <c r="C173" s="1"/>
      <c r="D173" s="108"/>
      <c r="E173" s="108"/>
      <c r="F173" s="108"/>
      <c r="G173" s="108"/>
      <c r="H173" s="108"/>
      <c r="I173" s="108"/>
      <c r="J173" s="108"/>
      <c r="K173" s="108"/>
      <c r="L173" s="108"/>
      <c r="M173" s="108"/>
      <c r="N173" s="108">
        <v>0</v>
      </c>
      <c r="O173" s="108">
        <v>0</v>
      </c>
      <c r="P173" s="110">
        <v>0</v>
      </c>
      <c r="Q173" s="110">
        <v>0</v>
      </c>
      <c r="R173" s="110">
        <v>0</v>
      </c>
      <c r="S173" s="110"/>
      <c r="T173" s="110"/>
      <c r="U173" s="110"/>
      <c r="V173" s="110"/>
      <c r="W173" s="110"/>
      <c r="X173" s="110"/>
      <c r="Y173" s="110"/>
      <c r="Z173" s="195"/>
      <c r="AA173" s="195"/>
      <c r="AB173" s="464">
        <v>0</v>
      </c>
      <c r="AC173" s="110">
        <f t="shared" ref="AB173:CI173" si="578">+AB173</f>
        <v>0</v>
      </c>
      <c r="AD173" s="110">
        <f t="shared" si="578"/>
        <v>0</v>
      </c>
      <c r="AE173" s="195">
        <f t="shared" si="578"/>
        <v>0</v>
      </c>
      <c r="AF173" s="110">
        <f t="shared" si="578"/>
        <v>0</v>
      </c>
      <c r="AG173" s="110">
        <f t="shared" si="578"/>
        <v>0</v>
      </c>
      <c r="AH173" s="110">
        <f t="shared" si="578"/>
        <v>0</v>
      </c>
      <c r="AI173" s="110">
        <f t="shared" si="578"/>
        <v>0</v>
      </c>
      <c r="AJ173" s="110">
        <f t="shared" si="578"/>
        <v>0</v>
      </c>
      <c r="AK173" s="110">
        <f t="shared" si="578"/>
        <v>0</v>
      </c>
      <c r="AL173" s="110">
        <f t="shared" si="578"/>
        <v>0</v>
      </c>
      <c r="AM173" s="110">
        <f t="shared" si="578"/>
        <v>0</v>
      </c>
      <c r="AN173" s="110">
        <f t="shared" si="578"/>
        <v>0</v>
      </c>
      <c r="AO173" s="110">
        <f t="shared" si="578"/>
        <v>0</v>
      </c>
      <c r="AP173" s="110">
        <f t="shared" si="578"/>
        <v>0</v>
      </c>
      <c r="AQ173" s="195">
        <f t="shared" si="578"/>
        <v>0</v>
      </c>
      <c r="AR173" s="110">
        <f t="shared" si="578"/>
        <v>0</v>
      </c>
      <c r="AS173" s="110">
        <f t="shared" si="578"/>
        <v>0</v>
      </c>
      <c r="AT173" s="110">
        <f t="shared" si="578"/>
        <v>0</v>
      </c>
      <c r="AU173" s="110">
        <f t="shared" si="578"/>
        <v>0</v>
      </c>
      <c r="AV173" s="110">
        <f t="shared" si="578"/>
        <v>0</v>
      </c>
      <c r="AW173" s="110">
        <f t="shared" si="578"/>
        <v>0</v>
      </c>
      <c r="AX173" s="110">
        <f t="shared" si="578"/>
        <v>0</v>
      </c>
      <c r="AY173" s="110">
        <f t="shared" si="578"/>
        <v>0</v>
      </c>
      <c r="AZ173" s="110">
        <f t="shared" si="578"/>
        <v>0</v>
      </c>
      <c r="BA173" s="110">
        <f t="shared" si="578"/>
        <v>0</v>
      </c>
      <c r="BB173" s="110">
        <f t="shared" si="578"/>
        <v>0</v>
      </c>
      <c r="BC173" s="195">
        <f t="shared" si="578"/>
        <v>0</v>
      </c>
      <c r="BD173" s="110">
        <f t="shared" si="578"/>
        <v>0</v>
      </c>
      <c r="BE173" s="110">
        <f t="shared" si="578"/>
        <v>0</v>
      </c>
      <c r="BF173" s="110">
        <f t="shared" si="578"/>
        <v>0</v>
      </c>
      <c r="BG173" s="110">
        <f t="shared" si="578"/>
        <v>0</v>
      </c>
      <c r="BH173" s="110">
        <f t="shared" si="578"/>
        <v>0</v>
      </c>
      <c r="BI173" s="110">
        <f t="shared" si="578"/>
        <v>0</v>
      </c>
      <c r="BJ173" s="110">
        <f t="shared" si="578"/>
        <v>0</v>
      </c>
      <c r="BK173" s="110">
        <f t="shared" si="578"/>
        <v>0</v>
      </c>
      <c r="BL173" s="110">
        <f t="shared" si="578"/>
        <v>0</v>
      </c>
      <c r="BM173" s="110">
        <f t="shared" si="578"/>
        <v>0</v>
      </c>
      <c r="BN173" s="110">
        <f t="shared" si="578"/>
        <v>0</v>
      </c>
      <c r="BO173" s="195">
        <f t="shared" si="578"/>
        <v>0</v>
      </c>
      <c r="BP173" s="110">
        <f t="shared" si="578"/>
        <v>0</v>
      </c>
      <c r="BQ173" s="110">
        <f t="shared" si="578"/>
        <v>0</v>
      </c>
      <c r="BR173" s="110">
        <f t="shared" si="578"/>
        <v>0</v>
      </c>
      <c r="BS173" s="110">
        <f t="shared" si="578"/>
        <v>0</v>
      </c>
      <c r="BT173" s="110">
        <f t="shared" si="578"/>
        <v>0</v>
      </c>
      <c r="BU173" s="110">
        <f t="shared" si="578"/>
        <v>0</v>
      </c>
      <c r="BV173" s="110">
        <f t="shared" si="578"/>
        <v>0</v>
      </c>
      <c r="BW173" s="110">
        <f t="shared" si="578"/>
        <v>0</v>
      </c>
      <c r="BX173" s="110">
        <f t="shared" si="578"/>
        <v>0</v>
      </c>
      <c r="BY173" s="110">
        <f t="shared" si="578"/>
        <v>0</v>
      </c>
      <c r="BZ173" s="110">
        <f t="shared" si="578"/>
        <v>0</v>
      </c>
      <c r="CA173" s="195">
        <f t="shared" si="578"/>
        <v>0</v>
      </c>
      <c r="CB173" s="110">
        <f t="shared" si="578"/>
        <v>0</v>
      </c>
      <c r="CC173" s="110">
        <f t="shared" si="578"/>
        <v>0</v>
      </c>
      <c r="CD173" s="110">
        <f t="shared" si="578"/>
        <v>0</v>
      </c>
      <c r="CE173" s="110">
        <f t="shared" si="578"/>
        <v>0</v>
      </c>
      <c r="CF173" s="110">
        <f t="shared" si="578"/>
        <v>0</v>
      </c>
      <c r="CG173" s="110">
        <f t="shared" si="578"/>
        <v>0</v>
      </c>
      <c r="CH173" s="110">
        <f t="shared" si="578"/>
        <v>0</v>
      </c>
      <c r="CI173" s="110">
        <f t="shared" si="578"/>
        <v>0</v>
      </c>
      <c r="CJ173" s="110">
        <f t="shared" ref="CJ173:CY173" si="579">+CI173</f>
        <v>0</v>
      </c>
      <c r="CK173" s="110">
        <f t="shared" si="579"/>
        <v>0</v>
      </c>
      <c r="CL173" s="110">
        <f t="shared" si="579"/>
        <v>0</v>
      </c>
      <c r="CM173" s="195">
        <f t="shared" si="579"/>
        <v>0</v>
      </c>
      <c r="CN173" s="110">
        <f t="shared" si="579"/>
        <v>0</v>
      </c>
      <c r="CO173" s="110">
        <f t="shared" si="579"/>
        <v>0</v>
      </c>
      <c r="CP173" s="110">
        <f t="shared" si="579"/>
        <v>0</v>
      </c>
      <c r="CQ173" s="110">
        <f t="shared" si="579"/>
        <v>0</v>
      </c>
      <c r="CR173" s="110">
        <f t="shared" si="579"/>
        <v>0</v>
      </c>
      <c r="CS173" s="110">
        <f t="shared" si="579"/>
        <v>0</v>
      </c>
      <c r="CT173" s="110">
        <f t="shared" si="579"/>
        <v>0</v>
      </c>
      <c r="CU173" s="110">
        <f t="shared" si="579"/>
        <v>0</v>
      </c>
      <c r="CV173" s="110">
        <f t="shared" si="579"/>
        <v>0</v>
      </c>
      <c r="CW173" s="110">
        <f t="shared" si="579"/>
        <v>0</v>
      </c>
      <c r="CX173" s="110">
        <f t="shared" si="579"/>
        <v>0</v>
      </c>
      <c r="CY173" s="195">
        <f t="shared" si="579"/>
        <v>0</v>
      </c>
    </row>
    <row r="174" spans="1:103" x14ac:dyDescent="0.3">
      <c r="B174" s="1" t="s">
        <v>480</v>
      </c>
      <c r="C174" s="1"/>
      <c r="D174" s="108"/>
      <c r="E174" s="108"/>
      <c r="F174" s="108"/>
      <c r="G174" s="108"/>
      <c r="H174" s="108"/>
      <c r="I174" s="108"/>
      <c r="J174" s="108"/>
      <c r="K174" s="108"/>
      <c r="L174" s="108"/>
      <c r="M174" s="108"/>
      <c r="N174" s="108">
        <v>0</v>
      </c>
      <c r="O174" s="108">
        <v>0</v>
      </c>
      <c r="P174" s="108">
        <v>0</v>
      </c>
      <c r="Q174" s="108">
        <v>0</v>
      </c>
      <c r="R174" s="108">
        <v>0</v>
      </c>
      <c r="S174" s="108">
        <v>0</v>
      </c>
      <c r="T174" s="108">
        <v>0</v>
      </c>
      <c r="U174" s="110">
        <v>0</v>
      </c>
      <c r="V174" s="110">
        <v>5000</v>
      </c>
      <c r="W174" s="110">
        <v>5000</v>
      </c>
      <c r="X174" s="110">
        <v>5000</v>
      </c>
      <c r="Y174" s="110">
        <v>5000</v>
      </c>
      <c r="Z174" s="195">
        <v>-9337.5</v>
      </c>
      <c r="AA174" s="195">
        <v>-9337.5</v>
      </c>
      <c r="AB174" s="464">
        <f t="shared" ref="AA174:BF174" si="580">+AA174+AB180</f>
        <v>-9537.5</v>
      </c>
      <c r="AC174" s="110">
        <f t="shared" si="580"/>
        <v>-9737.5</v>
      </c>
      <c r="AD174" s="110">
        <f t="shared" si="580"/>
        <v>-9937.5</v>
      </c>
      <c r="AE174" s="195">
        <f t="shared" si="580"/>
        <v>-10137.5</v>
      </c>
      <c r="AF174" s="110">
        <f t="shared" si="580"/>
        <v>-10377.5</v>
      </c>
      <c r="AG174" s="110">
        <f t="shared" si="580"/>
        <v>-10617.5</v>
      </c>
      <c r="AH174" s="110">
        <f t="shared" si="580"/>
        <v>-10857.5</v>
      </c>
      <c r="AI174" s="110">
        <f t="shared" si="580"/>
        <v>-11097.5</v>
      </c>
      <c r="AJ174" s="110">
        <f t="shared" si="580"/>
        <v>-11337.5</v>
      </c>
      <c r="AK174" s="110">
        <f t="shared" si="580"/>
        <v>-11577.5</v>
      </c>
      <c r="AL174" s="110">
        <f t="shared" si="580"/>
        <v>-11817.5</v>
      </c>
      <c r="AM174" s="110">
        <f t="shared" si="580"/>
        <v>-12057.5</v>
      </c>
      <c r="AN174" s="110">
        <f t="shared" si="580"/>
        <v>-12297.5</v>
      </c>
      <c r="AO174" s="110">
        <f t="shared" si="580"/>
        <v>-12537.5</v>
      </c>
      <c r="AP174" s="110">
        <f t="shared" si="580"/>
        <v>-12777.5</v>
      </c>
      <c r="AQ174" s="195">
        <f t="shared" si="580"/>
        <v>-13017.5</v>
      </c>
      <c r="AR174" s="110">
        <f t="shared" si="580"/>
        <v>-13305.5</v>
      </c>
      <c r="AS174" s="110">
        <f t="shared" si="580"/>
        <v>-13593.5</v>
      </c>
      <c r="AT174" s="110">
        <f t="shared" si="580"/>
        <v>-13881.5</v>
      </c>
      <c r="AU174" s="110">
        <f t="shared" si="580"/>
        <v>-14169.5</v>
      </c>
      <c r="AV174" s="110">
        <f t="shared" si="580"/>
        <v>-14457.5</v>
      </c>
      <c r="AW174" s="110">
        <f t="shared" si="580"/>
        <v>-14745.5</v>
      </c>
      <c r="AX174" s="110">
        <f t="shared" si="580"/>
        <v>-15033.5</v>
      </c>
      <c r="AY174" s="110">
        <f t="shared" si="580"/>
        <v>-15321.5</v>
      </c>
      <c r="AZ174" s="110">
        <f t="shared" si="580"/>
        <v>-15609.5</v>
      </c>
      <c r="BA174" s="110">
        <f t="shared" si="580"/>
        <v>-15897.5</v>
      </c>
      <c r="BB174" s="110">
        <f t="shared" si="580"/>
        <v>-16185.5</v>
      </c>
      <c r="BC174" s="195">
        <f t="shared" si="580"/>
        <v>-16473.5</v>
      </c>
      <c r="BD174" s="110">
        <f t="shared" si="580"/>
        <v>-16819.099999999999</v>
      </c>
      <c r="BE174" s="110">
        <f t="shared" si="580"/>
        <v>-17164.699999999997</v>
      </c>
      <c r="BF174" s="110">
        <f t="shared" si="580"/>
        <v>-17510.299999999996</v>
      </c>
      <c r="BG174" s="110">
        <f t="shared" ref="BG174:CL174" si="581">+BF174+BG180</f>
        <v>-17855.899999999994</v>
      </c>
      <c r="BH174" s="110">
        <f t="shared" si="581"/>
        <v>-18201.499999999993</v>
      </c>
      <c r="BI174" s="110">
        <f t="shared" si="581"/>
        <v>-18547.099999999991</v>
      </c>
      <c r="BJ174" s="110">
        <f t="shared" si="581"/>
        <v>-18892.69999999999</v>
      </c>
      <c r="BK174" s="110">
        <f t="shared" si="581"/>
        <v>-19238.299999999988</v>
      </c>
      <c r="BL174" s="110">
        <f t="shared" si="581"/>
        <v>-19583.899999999987</v>
      </c>
      <c r="BM174" s="110">
        <f t="shared" si="581"/>
        <v>-19929.499999999985</v>
      </c>
      <c r="BN174" s="110">
        <f t="shared" si="581"/>
        <v>-20275.099999999984</v>
      </c>
      <c r="BO174" s="195">
        <f t="shared" si="581"/>
        <v>-20620.699999999983</v>
      </c>
      <c r="BP174" s="110">
        <f t="shared" si="581"/>
        <v>-21035.419999999984</v>
      </c>
      <c r="BQ174" s="110">
        <f t="shared" si="581"/>
        <v>-21450.139999999985</v>
      </c>
      <c r="BR174" s="110">
        <f t="shared" si="581"/>
        <v>-21864.859999999986</v>
      </c>
      <c r="BS174" s="110">
        <f t="shared" si="581"/>
        <v>-22279.579999999987</v>
      </c>
      <c r="BT174" s="110">
        <f t="shared" si="581"/>
        <v>-22694.299999999988</v>
      </c>
      <c r="BU174" s="110">
        <f t="shared" si="581"/>
        <v>-23109.01999999999</v>
      </c>
      <c r="BV174" s="110">
        <f t="shared" si="581"/>
        <v>-23523.739999999991</v>
      </c>
      <c r="BW174" s="110">
        <f t="shared" si="581"/>
        <v>-23938.459999999992</v>
      </c>
      <c r="BX174" s="110">
        <f t="shared" si="581"/>
        <v>-24353.179999999993</v>
      </c>
      <c r="BY174" s="110">
        <f t="shared" si="581"/>
        <v>-24767.899999999994</v>
      </c>
      <c r="BZ174" s="110">
        <f t="shared" si="581"/>
        <v>-25182.619999999995</v>
      </c>
      <c r="CA174" s="195">
        <f t="shared" si="581"/>
        <v>-25597.339999999997</v>
      </c>
      <c r="CB174" s="110">
        <f t="shared" si="581"/>
        <v>-26095.003999999997</v>
      </c>
      <c r="CC174" s="110">
        <f t="shared" si="581"/>
        <v>-26592.667999999998</v>
      </c>
      <c r="CD174" s="110">
        <f t="shared" si="581"/>
        <v>-27090.331999999999</v>
      </c>
      <c r="CE174" s="110">
        <f t="shared" si="581"/>
        <v>-27587.995999999999</v>
      </c>
      <c r="CF174" s="110">
        <f t="shared" si="581"/>
        <v>-28085.66</v>
      </c>
      <c r="CG174" s="110">
        <f t="shared" si="581"/>
        <v>-28583.324000000001</v>
      </c>
      <c r="CH174" s="110">
        <f t="shared" si="581"/>
        <v>-29080.988000000001</v>
      </c>
      <c r="CI174" s="110">
        <f t="shared" si="581"/>
        <v>-29578.652000000002</v>
      </c>
      <c r="CJ174" s="110">
        <f t="shared" si="581"/>
        <v>-30076.316000000003</v>
      </c>
      <c r="CK174" s="110">
        <f t="shared" si="581"/>
        <v>-30573.980000000003</v>
      </c>
      <c r="CL174" s="110">
        <f t="shared" si="581"/>
        <v>-31071.644000000004</v>
      </c>
      <c r="CM174" s="195">
        <f t="shared" ref="CM174:CY174" si="582">+CL174+CM180</f>
        <v>-31569.308000000005</v>
      </c>
      <c r="CN174" s="110">
        <f t="shared" si="582"/>
        <v>-32166.504800000006</v>
      </c>
      <c r="CO174" s="110">
        <f t="shared" si="582"/>
        <v>-32763.701600000008</v>
      </c>
      <c r="CP174" s="110">
        <f t="shared" si="582"/>
        <v>-33360.898400000005</v>
      </c>
      <c r="CQ174" s="110">
        <f t="shared" si="582"/>
        <v>-33958.095200000003</v>
      </c>
      <c r="CR174" s="110">
        <f t="shared" si="582"/>
        <v>-34555.292000000001</v>
      </c>
      <c r="CS174" s="110">
        <f t="shared" si="582"/>
        <v>-35152.488799999999</v>
      </c>
      <c r="CT174" s="110">
        <f t="shared" si="582"/>
        <v>-35749.685599999997</v>
      </c>
      <c r="CU174" s="110">
        <f t="shared" si="582"/>
        <v>-36346.882399999995</v>
      </c>
      <c r="CV174" s="110">
        <f t="shared" si="582"/>
        <v>-36944.079199999993</v>
      </c>
      <c r="CW174" s="110">
        <f t="shared" si="582"/>
        <v>-37541.275999999991</v>
      </c>
      <c r="CX174" s="110">
        <f t="shared" si="582"/>
        <v>-38138.472799999989</v>
      </c>
      <c r="CY174" s="195">
        <f t="shared" si="582"/>
        <v>-38735.669599999987</v>
      </c>
    </row>
    <row r="175" spans="1:103" x14ac:dyDescent="0.3">
      <c r="B175" s="1" t="s">
        <v>24</v>
      </c>
      <c r="C175" s="1"/>
      <c r="D175" s="108"/>
      <c r="E175" s="108"/>
      <c r="F175" s="108"/>
      <c r="G175" s="108"/>
      <c r="H175" s="108"/>
      <c r="I175" s="108"/>
      <c r="J175" s="108"/>
      <c r="K175" s="108"/>
      <c r="L175" s="108"/>
      <c r="M175" s="108"/>
      <c r="N175" s="108">
        <v>0</v>
      </c>
      <c r="O175" s="108">
        <v>0</v>
      </c>
      <c r="P175" s="108">
        <v>0</v>
      </c>
      <c r="Q175" s="108">
        <v>0</v>
      </c>
      <c r="R175" s="108">
        <v>0</v>
      </c>
      <c r="S175" s="108">
        <v>0</v>
      </c>
      <c r="T175" s="108">
        <v>0</v>
      </c>
      <c r="U175" s="110">
        <v>0</v>
      </c>
      <c r="V175" s="110">
        <v>0</v>
      </c>
      <c r="W175" s="110">
        <v>0</v>
      </c>
      <c r="X175" s="110">
        <v>0</v>
      </c>
      <c r="Y175" s="110">
        <v>0</v>
      </c>
      <c r="Z175" s="195">
        <v>0</v>
      </c>
      <c r="AA175" s="195">
        <v>0</v>
      </c>
      <c r="AB175" s="464">
        <f>AA175</f>
        <v>0</v>
      </c>
      <c r="AC175" s="110">
        <f t="shared" ref="AB175:BS175" si="583">AB175</f>
        <v>0</v>
      </c>
      <c r="AD175" s="110">
        <f t="shared" si="583"/>
        <v>0</v>
      </c>
      <c r="AE175" s="195">
        <f t="shared" si="583"/>
        <v>0</v>
      </c>
      <c r="AF175" s="110">
        <f t="shared" si="583"/>
        <v>0</v>
      </c>
      <c r="AG175" s="110">
        <f t="shared" si="583"/>
        <v>0</v>
      </c>
      <c r="AH175" s="110">
        <f t="shared" si="583"/>
        <v>0</v>
      </c>
      <c r="AI175" s="110">
        <f t="shared" si="583"/>
        <v>0</v>
      </c>
      <c r="AJ175" s="110">
        <f t="shared" si="583"/>
        <v>0</v>
      </c>
      <c r="AK175" s="110">
        <f t="shared" si="583"/>
        <v>0</v>
      </c>
      <c r="AL175" s="110">
        <f t="shared" si="583"/>
        <v>0</v>
      </c>
      <c r="AM175" s="110">
        <f t="shared" si="583"/>
        <v>0</v>
      </c>
      <c r="AN175" s="110">
        <f t="shared" si="583"/>
        <v>0</v>
      </c>
      <c r="AO175" s="110">
        <f t="shared" si="583"/>
        <v>0</v>
      </c>
      <c r="AP175" s="110">
        <f t="shared" si="583"/>
        <v>0</v>
      </c>
      <c r="AQ175" s="195">
        <f t="shared" si="583"/>
        <v>0</v>
      </c>
      <c r="AR175" s="110">
        <f t="shared" si="583"/>
        <v>0</v>
      </c>
      <c r="AS175" s="110">
        <f t="shared" si="583"/>
        <v>0</v>
      </c>
      <c r="AT175" s="110">
        <f t="shared" si="583"/>
        <v>0</v>
      </c>
      <c r="AU175" s="110">
        <f t="shared" si="583"/>
        <v>0</v>
      </c>
      <c r="AV175" s="110">
        <f t="shared" si="583"/>
        <v>0</v>
      </c>
      <c r="AW175" s="110">
        <f t="shared" si="583"/>
        <v>0</v>
      </c>
      <c r="AX175" s="110">
        <f t="shared" si="583"/>
        <v>0</v>
      </c>
      <c r="AY175" s="110">
        <f t="shared" si="583"/>
        <v>0</v>
      </c>
      <c r="AZ175" s="110">
        <f t="shared" si="583"/>
        <v>0</v>
      </c>
      <c r="BA175" s="110">
        <f t="shared" si="583"/>
        <v>0</v>
      </c>
      <c r="BB175" s="110">
        <f t="shared" si="583"/>
        <v>0</v>
      </c>
      <c r="BC175" s="195">
        <f t="shared" si="583"/>
        <v>0</v>
      </c>
      <c r="BD175" s="110">
        <f t="shared" si="583"/>
        <v>0</v>
      </c>
      <c r="BE175" s="110">
        <f t="shared" si="583"/>
        <v>0</v>
      </c>
      <c r="BF175" s="110">
        <f t="shared" si="583"/>
        <v>0</v>
      </c>
      <c r="BG175" s="110">
        <f t="shared" si="583"/>
        <v>0</v>
      </c>
      <c r="BH175" s="110">
        <f t="shared" si="583"/>
        <v>0</v>
      </c>
      <c r="BI175" s="110">
        <f t="shared" si="583"/>
        <v>0</v>
      </c>
      <c r="BJ175" s="110">
        <f t="shared" si="583"/>
        <v>0</v>
      </c>
      <c r="BK175" s="110">
        <f t="shared" si="583"/>
        <v>0</v>
      </c>
      <c r="BL175" s="110">
        <f t="shared" si="583"/>
        <v>0</v>
      </c>
      <c r="BM175" s="110">
        <f t="shared" si="583"/>
        <v>0</v>
      </c>
      <c r="BN175" s="110">
        <f t="shared" si="583"/>
        <v>0</v>
      </c>
      <c r="BO175" s="195">
        <f t="shared" si="583"/>
        <v>0</v>
      </c>
      <c r="BP175" s="110">
        <f t="shared" si="583"/>
        <v>0</v>
      </c>
      <c r="BQ175" s="110">
        <f t="shared" si="583"/>
        <v>0</v>
      </c>
      <c r="BR175" s="110">
        <f t="shared" si="583"/>
        <v>0</v>
      </c>
      <c r="BS175" s="110">
        <f t="shared" si="583"/>
        <v>0</v>
      </c>
      <c r="BT175" s="110">
        <f t="shared" ref="BT175:CY175" si="584">BS175</f>
        <v>0</v>
      </c>
      <c r="BU175" s="110">
        <f t="shared" si="584"/>
        <v>0</v>
      </c>
      <c r="BV175" s="110">
        <f t="shared" si="584"/>
        <v>0</v>
      </c>
      <c r="BW175" s="110">
        <f t="shared" si="584"/>
        <v>0</v>
      </c>
      <c r="BX175" s="110">
        <f t="shared" si="584"/>
        <v>0</v>
      </c>
      <c r="BY175" s="110">
        <f t="shared" si="584"/>
        <v>0</v>
      </c>
      <c r="BZ175" s="110">
        <f t="shared" si="584"/>
        <v>0</v>
      </c>
      <c r="CA175" s="195">
        <f t="shared" si="584"/>
        <v>0</v>
      </c>
      <c r="CB175" s="110">
        <f t="shared" si="584"/>
        <v>0</v>
      </c>
      <c r="CC175" s="110">
        <f t="shared" si="584"/>
        <v>0</v>
      </c>
      <c r="CD175" s="110">
        <f t="shared" si="584"/>
        <v>0</v>
      </c>
      <c r="CE175" s="110">
        <f t="shared" si="584"/>
        <v>0</v>
      </c>
      <c r="CF175" s="110">
        <f t="shared" si="584"/>
        <v>0</v>
      </c>
      <c r="CG175" s="110">
        <f t="shared" si="584"/>
        <v>0</v>
      </c>
      <c r="CH175" s="110">
        <f t="shared" si="584"/>
        <v>0</v>
      </c>
      <c r="CI175" s="110">
        <f t="shared" si="584"/>
        <v>0</v>
      </c>
      <c r="CJ175" s="110">
        <f t="shared" si="584"/>
        <v>0</v>
      </c>
      <c r="CK175" s="110">
        <f t="shared" si="584"/>
        <v>0</v>
      </c>
      <c r="CL175" s="110">
        <f t="shared" si="584"/>
        <v>0</v>
      </c>
      <c r="CM175" s="195">
        <f t="shared" si="584"/>
        <v>0</v>
      </c>
      <c r="CN175" s="110">
        <f t="shared" si="584"/>
        <v>0</v>
      </c>
      <c r="CO175" s="110">
        <f t="shared" si="584"/>
        <v>0</v>
      </c>
      <c r="CP175" s="110">
        <f t="shared" si="584"/>
        <v>0</v>
      </c>
      <c r="CQ175" s="110">
        <f t="shared" si="584"/>
        <v>0</v>
      </c>
      <c r="CR175" s="110">
        <f t="shared" si="584"/>
        <v>0</v>
      </c>
      <c r="CS175" s="110">
        <f t="shared" si="584"/>
        <v>0</v>
      </c>
      <c r="CT175" s="110">
        <f t="shared" si="584"/>
        <v>0</v>
      </c>
      <c r="CU175" s="110">
        <f t="shared" si="584"/>
        <v>0</v>
      </c>
      <c r="CV175" s="110">
        <f t="shared" si="584"/>
        <v>0</v>
      </c>
      <c r="CW175" s="110">
        <f t="shared" si="584"/>
        <v>0</v>
      </c>
      <c r="CX175" s="110">
        <f t="shared" si="584"/>
        <v>0</v>
      </c>
      <c r="CY175" s="195">
        <f t="shared" si="584"/>
        <v>0</v>
      </c>
    </row>
    <row r="176" spans="1:103" hidden="1" x14ac:dyDescent="0.3">
      <c r="B176" s="1" t="s">
        <v>349</v>
      </c>
      <c r="C176" s="1"/>
      <c r="D176" s="108"/>
      <c r="E176" s="108"/>
      <c r="F176" s="108"/>
      <c r="G176" s="108"/>
      <c r="H176" s="108"/>
      <c r="I176" s="108"/>
      <c r="J176" s="108"/>
      <c r="K176" s="108"/>
      <c r="L176" s="108"/>
      <c r="M176" s="108"/>
      <c r="N176" s="108">
        <v>0</v>
      </c>
      <c r="O176" s="108">
        <v>0</v>
      </c>
      <c r="P176" s="108">
        <v>0</v>
      </c>
      <c r="Q176" s="108">
        <v>0</v>
      </c>
      <c r="R176" s="108">
        <v>0</v>
      </c>
      <c r="S176" s="108">
        <v>0</v>
      </c>
      <c r="T176" s="108">
        <v>0</v>
      </c>
      <c r="U176" s="108">
        <v>0</v>
      </c>
      <c r="V176" s="108">
        <v>0</v>
      </c>
      <c r="W176" s="108">
        <v>0</v>
      </c>
      <c r="X176" s="108">
        <v>0</v>
      </c>
      <c r="Y176" s="108">
        <v>0</v>
      </c>
      <c r="Z176" s="195">
        <v>0</v>
      </c>
      <c r="AA176" s="195">
        <v>0</v>
      </c>
      <c r="AB176" s="464">
        <f>+AA176</f>
        <v>0</v>
      </c>
      <c r="AC176" s="464">
        <f t="shared" ref="AB176:CM176" si="585">+AB176+(ABS(AB176)*0.01)</f>
        <v>0</v>
      </c>
      <c r="AD176" s="464">
        <f t="shared" si="585"/>
        <v>0</v>
      </c>
      <c r="AE176" s="466">
        <f t="shared" si="585"/>
        <v>0</v>
      </c>
      <c r="AF176" s="464">
        <f t="shared" si="585"/>
        <v>0</v>
      </c>
      <c r="AG176" s="464">
        <f t="shared" si="585"/>
        <v>0</v>
      </c>
      <c r="AH176" s="464">
        <f t="shared" si="585"/>
        <v>0</v>
      </c>
      <c r="AI176" s="464">
        <f t="shared" si="585"/>
        <v>0</v>
      </c>
      <c r="AJ176" s="464">
        <f t="shared" si="585"/>
        <v>0</v>
      </c>
      <c r="AK176" s="464">
        <f t="shared" si="585"/>
        <v>0</v>
      </c>
      <c r="AL176" s="464">
        <f t="shared" si="585"/>
        <v>0</v>
      </c>
      <c r="AM176" s="464">
        <f t="shared" si="585"/>
        <v>0</v>
      </c>
      <c r="AN176" s="464">
        <f t="shared" si="585"/>
        <v>0</v>
      </c>
      <c r="AO176" s="464">
        <f t="shared" si="585"/>
        <v>0</v>
      </c>
      <c r="AP176" s="464">
        <f t="shared" si="585"/>
        <v>0</v>
      </c>
      <c r="AQ176" s="466">
        <f t="shared" si="585"/>
        <v>0</v>
      </c>
      <c r="AR176" s="464">
        <f t="shared" si="585"/>
        <v>0</v>
      </c>
      <c r="AS176" s="464">
        <f t="shared" si="585"/>
        <v>0</v>
      </c>
      <c r="AT176" s="464">
        <f t="shared" si="585"/>
        <v>0</v>
      </c>
      <c r="AU176" s="464">
        <f t="shared" si="585"/>
        <v>0</v>
      </c>
      <c r="AV176" s="464">
        <f t="shared" si="585"/>
        <v>0</v>
      </c>
      <c r="AW176" s="464">
        <f t="shared" si="585"/>
        <v>0</v>
      </c>
      <c r="AX176" s="464">
        <f t="shared" si="585"/>
        <v>0</v>
      </c>
      <c r="AY176" s="464">
        <f t="shared" si="585"/>
        <v>0</v>
      </c>
      <c r="AZ176" s="464">
        <f t="shared" si="585"/>
        <v>0</v>
      </c>
      <c r="BA176" s="464">
        <f t="shared" si="585"/>
        <v>0</v>
      </c>
      <c r="BB176" s="464">
        <f t="shared" si="585"/>
        <v>0</v>
      </c>
      <c r="BC176" s="466">
        <f t="shared" si="585"/>
        <v>0</v>
      </c>
      <c r="BD176" s="464">
        <f t="shared" si="585"/>
        <v>0</v>
      </c>
      <c r="BE176" s="464">
        <f t="shared" si="585"/>
        <v>0</v>
      </c>
      <c r="BF176" s="464">
        <f t="shared" si="585"/>
        <v>0</v>
      </c>
      <c r="BG176" s="464">
        <f t="shared" si="585"/>
        <v>0</v>
      </c>
      <c r="BH176" s="464">
        <f t="shared" si="585"/>
        <v>0</v>
      </c>
      <c r="BI176" s="464">
        <f t="shared" si="585"/>
        <v>0</v>
      </c>
      <c r="BJ176" s="464">
        <f t="shared" si="585"/>
        <v>0</v>
      </c>
      <c r="BK176" s="464">
        <f t="shared" si="585"/>
        <v>0</v>
      </c>
      <c r="BL176" s="464">
        <f t="shared" si="585"/>
        <v>0</v>
      </c>
      <c r="BM176" s="464">
        <f t="shared" si="585"/>
        <v>0</v>
      </c>
      <c r="BN176" s="464">
        <f t="shared" si="585"/>
        <v>0</v>
      </c>
      <c r="BO176" s="466">
        <f t="shared" si="585"/>
        <v>0</v>
      </c>
      <c r="BP176" s="464">
        <f t="shared" si="585"/>
        <v>0</v>
      </c>
      <c r="BQ176" s="464">
        <f t="shared" si="585"/>
        <v>0</v>
      </c>
      <c r="BR176" s="464">
        <f t="shared" si="585"/>
        <v>0</v>
      </c>
      <c r="BS176" s="464">
        <f t="shared" si="585"/>
        <v>0</v>
      </c>
      <c r="BT176" s="464">
        <f t="shared" si="585"/>
        <v>0</v>
      </c>
      <c r="BU176" s="464">
        <f t="shared" si="585"/>
        <v>0</v>
      </c>
      <c r="BV176" s="464">
        <f t="shared" si="585"/>
        <v>0</v>
      </c>
      <c r="BW176" s="464">
        <f t="shared" si="585"/>
        <v>0</v>
      </c>
      <c r="BX176" s="464">
        <f t="shared" si="585"/>
        <v>0</v>
      </c>
      <c r="BY176" s="464">
        <f t="shared" si="585"/>
        <v>0</v>
      </c>
      <c r="BZ176" s="464">
        <f t="shared" si="585"/>
        <v>0</v>
      </c>
      <c r="CA176" s="466">
        <f t="shared" si="585"/>
        <v>0</v>
      </c>
      <c r="CB176" s="464">
        <f t="shared" si="585"/>
        <v>0</v>
      </c>
      <c r="CC176" s="464">
        <f t="shared" si="585"/>
        <v>0</v>
      </c>
      <c r="CD176" s="464">
        <f t="shared" si="585"/>
        <v>0</v>
      </c>
      <c r="CE176" s="464">
        <f t="shared" si="585"/>
        <v>0</v>
      </c>
      <c r="CF176" s="464">
        <f t="shared" si="585"/>
        <v>0</v>
      </c>
      <c r="CG176" s="464">
        <f t="shared" si="585"/>
        <v>0</v>
      </c>
      <c r="CH176" s="464">
        <f t="shared" si="585"/>
        <v>0</v>
      </c>
      <c r="CI176" s="464">
        <f t="shared" si="585"/>
        <v>0</v>
      </c>
      <c r="CJ176" s="464">
        <f t="shared" si="585"/>
        <v>0</v>
      </c>
      <c r="CK176" s="464">
        <f t="shared" si="585"/>
        <v>0</v>
      </c>
      <c r="CL176" s="464">
        <f t="shared" si="585"/>
        <v>0</v>
      </c>
      <c r="CM176" s="466">
        <f t="shared" si="585"/>
        <v>0</v>
      </c>
      <c r="CN176" s="464">
        <f t="shared" ref="CN176:CY176" si="586">+CM176+(ABS(CM176)*0.01)</f>
        <v>0</v>
      </c>
      <c r="CO176" s="464">
        <f t="shared" si="586"/>
        <v>0</v>
      </c>
      <c r="CP176" s="464">
        <f t="shared" si="586"/>
        <v>0</v>
      </c>
      <c r="CQ176" s="464">
        <f t="shared" si="586"/>
        <v>0</v>
      </c>
      <c r="CR176" s="464">
        <f t="shared" si="586"/>
        <v>0</v>
      </c>
      <c r="CS176" s="464">
        <f t="shared" si="586"/>
        <v>0</v>
      </c>
      <c r="CT176" s="464">
        <f t="shared" si="586"/>
        <v>0</v>
      </c>
      <c r="CU176" s="464">
        <f t="shared" si="586"/>
        <v>0</v>
      </c>
      <c r="CV176" s="464">
        <f t="shared" si="586"/>
        <v>0</v>
      </c>
      <c r="CW176" s="464">
        <f t="shared" si="586"/>
        <v>0</v>
      </c>
      <c r="CX176" s="464">
        <f t="shared" si="586"/>
        <v>0</v>
      </c>
      <c r="CY176" s="466">
        <f t="shared" si="586"/>
        <v>0</v>
      </c>
    </row>
    <row r="177" spans="1:103" x14ac:dyDescent="0.3">
      <c r="B177" s="1" t="s">
        <v>25</v>
      </c>
      <c r="C177" s="1"/>
      <c r="D177" s="108"/>
      <c r="E177" s="108"/>
      <c r="F177" s="108"/>
      <c r="G177" s="108"/>
      <c r="H177" s="108"/>
      <c r="I177" s="108"/>
      <c r="J177" s="108"/>
      <c r="K177" s="108"/>
      <c r="L177" s="108"/>
      <c r="M177" s="108"/>
      <c r="N177" s="108">
        <v>0</v>
      </c>
      <c r="O177" s="108">
        <v>0</v>
      </c>
      <c r="P177" s="110">
        <f>+P115+O177</f>
        <v>0</v>
      </c>
      <c r="Q177" s="110">
        <f>+Q115+P177</f>
        <v>0</v>
      </c>
      <c r="R177" s="110">
        <f>+R115+Q177</f>
        <v>0</v>
      </c>
      <c r="S177" s="110">
        <f>+S115+R177</f>
        <v>0</v>
      </c>
      <c r="T177" s="110">
        <f>+T115</f>
        <v>0</v>
      </c>
      <c r="U177" s="110">
        <f t="shared" ref="U177:AZ177" si="587">+U115+T177</f>
        <v>0</v>
      </c>
      <c r="V177" s="110">
        <f t="shared" si="587"/>
        <v>-300</v>
      </c>
      <c r="W177" s="110">
        <f t="shared" si="587"/>
        <v>91.25</v>
      </c>
      <c r="X177" s="110">
        <f t="shared" si="587"/>
        <v>149.61999999999995</v>
      </c>
      <c r="Y177" s="110">
        <f t="shared" si="587"/>
        <v>1859.4899999999998</v>
      </c>
      <c r="Z177" s="195">
        <f t="shared" si="587"/>
        <v>1696.4499999999989</v>
      </c>
      <c r="AA177" s="195">
        <f t="shared" si="587"/>
        <v>1533.409999999998</v>
      </c>
      <c r="AB177" s="110">
        <f t="shared" si="587"/>
        <v>1967.6390322956186</v>
      </c>
      <c r="AC177" s="110">
        <f t="shared" si="587"/>
        <v>3578.1944086897793</v>
      </c>
      <c r="AD177" s="110">
        <f t="shared" si="587"/>
        <v>4796.6410037177602</v>
      </c>
      <c r="AE177" s="195">
        <f t="shared" si="587"/>
        <v>5622.9788173795605</v>
      </c>
      <c r="AF177" s="110">
        <f t="shared" si="587"/>
        <v>7728.2767565060813</v>
      </c>
      <c r="AG177" s="110">
        <f t="shared" si="587"/>
        <v>9049.3571329002407</v>
      </c>
      <c r="AH177" s="110">
        <f t="shared" si="587"/>
        <v>11154.655072026762</v>
      </c>
      <c r="AI177" s="110">
        <f t="shared" si="587"/>
        <v>11691.517885688561</v>
      </c>
      <c r="AJ177" s="110">
        <f t="shared" si="587"/>
        <v>13012.598262082722</v>
      </c>
      <c r="AK177" s="110">
        <f t="shared" si="587"/>
        <v>14333.678638476882</v>
      </c>
      <c r="AL177" s="110">
        <f t="shared" si="587"/>
        <v>17223.194140335763</v>
      </c>
      <c r="AM177" s="110">
        <f t="shared" si="587"/>
        <v>19720.600860828461</v>
      </c>
      <c r="AN177" s="110">
        <f t="shared" si="587"/>
        <v>24570.660269518241</v>
      </c>
      <c r="AO177" s="110">
        <f t="shared" si="587"/>
        <v>30597.04602230656</v>
      </c>
      <c r="AP177" s="110">
        <f t="shared" si="587"/>
        <v>38191.866900559602</v>
      </c>
      <c r="AQ177" s="195">
        <f t="shared" si="587"/>
        <v>42649.817527883206</v>
      </c>
      <c r="AR177" s="110">
        <f t="shared" si="587"/>
        <v>48357.780780671528</v>
      </c>
      <c r="AS177" s="110">
        <f t="shared" si="587"/>
        <v>54065.74403345985</v>
      </c>
      <c r="AT177" s="110">
        <f t="shared" si="587"/>
        <v>61342.142411712892</v>
      </c>
      <c r="AU177" s="110">
        <f t="shared" si="587"/>
        <v>65481.670539036495</v>
      </c>
      <c r="AV177" s="110">
        <f t="shared" si="587"/>
        <v>71189.633791824817</v>
      </c>
      <c r="AW177" s="110">
        <f t="shared" si="587"/>
        <v>76897.59704461314</v>
      </c>
      <c r="AX177" s="110">
        <f t="shared" si="587"/>
        <v>84173.995422866181</v>
      </c>
      <c r="AY177" s="110">
        <f t="shared" si="587"/>
        <v>88313.523550189784</v>
      </c>
      <c r="AZ177" s="110">
        <f t="shared" si="587"/>
        <v>94021.486802978106</v>
      </c>
      <c r="BA177" s="110">
        <f t="shared" ref="BA177:CF177" si="588">+BA115+AZ177</f>
        <v>99729.450055766429</v>
      </c>
      <c r="BB177" s="110">
        <f t="shared" si="588"/>
        <v>107005.84843401947</v>
      </c>
      <c r="BC177" s="195">
        <f t="shared" si="588"/>
        <v>111145.37656134307</v>
      </c>
      <c r="BD177" s="110">
        <f t="shared" si="588"/>
        <v>116503.07506413139</v>
      </c>
      <c r="BE177" s="110">
        <f t="shared" si="588"/>
        <v>121860.77356691971</v>
      </c>
      <c r="BF177" s="110">
        <f t="shared" si="588"/>
        <v>128786.90719517275</v>
      </c>
      <c r="BG177" s="110">
        <f t="shared" si="588"/>
        <v>132576.17057249634</v>
      </c>
      <c r="BH177" s="110">
        <f t="shared" si="588"/>
        <v>137933.86907528466</v>
      </c>
      <c r="BI177" s="110">
        <f t="shared" si="588"/>
        <v>143291.56757807298</v>
      </c>
      <c r="BJ177" s="110">
        <f t="shared" si="588"/>
        <v>151001.91876905836</v>
      </c>
      <c r="BK177" s="110">
        <f t="shared" si="588"/>
        <v>156751.72605321286</v>
      </c>
      <c r="BL177" s="110">
        <f t="shared" si="588"/>
        <v>165638.40358829679</v>
      </c>
      <c r="BM177" s="110">
        <f t="shared" si="588"/>
        <v>175701.40746747926</v>
      </c>
      <c r="BN177" s="110">
        <f t="shared" si="588"/>
        <v>188117.06403485883</v>
      </c>
      <c r="BO177" s="195">
        <f t="shared" si="588"/>
        <v>195827.41522584425</v>
      </c>
      <c r="BP177" s="110">
        <f t="shared" si="588"/>
        <v>205505.12788002673</v>
      </c>
      <c r="BQ177" s="110">
        <f t="shared" si="588"/>
        <v>215182.84053420922</v>
      </c>
      <c r="BR177" s="110">
        <f t="shared" si="588"/>
        <v>227213.20587658876</v>
      </c>
      <c r="BS177" s="110">
        <f t="shared" si="588"/>
        <v>234538.26584257415</v>
      </c>
      <c r="BT177" s="110">
        <f t="shared" si="588"/>
        <v>244215.97849675664</v>
      </c>
      <c r="BU177" s="110">
        <f t="shared" si="588"/>
        <v>253893.69115093912</v>
      </c>
      <c r="BV177" s="110">
        <f t="shared" si="588"/>
        <v>265924.0564933187</v>
      </c>
      <c r="BW177" s="110">
        <f t="shared" si="588"/>
        <v>273249.11645930412</v>
      </c>
      <c r="BX177" s="110">
        <f t="shared" si="588"/>
        <v>282926.82911348657</v>
      </c>
      <c r="BY177" s="110">
        <f t="shared" si="588"/>
        <v>292604.54176766903</v>
      </c>
      <c r="BZ177" s="110">
        <f t="shared" si="588"/>
        <v>304634.90711004857</v>
      </c>
      <c r="CA177" s="195">
        <f t="shared" si="588"/>
        <v>311959.96707603399</v>
      </c>
      <c r="CB177" s="110">
        <f t="shared" si="588"/>
        <v>321213.85938271647</v>
      </c>
      <c r="CC177" s="110">
        <f t="shared" si="588"/>
        <v>330467.75168939895</v>
      </c>
      <c r="CD177" s="110">
        <f t="shared" si="588"/>
        <v>342074.29668427852</v>
      </c>
      <c r="CE177" s="110">
        <f t="shared" si="588"/>
        <v>348975.53630276391</v>
      </c>
      <c r="CF177" s="110">
        <f t="shared" si="588"/>
        <v>358229.42860944639</v>
      </c>
      <c r="CG177" s="110">
        <f t="shared" ref="CG177:CY177" si="589">+CG115+CF177</f>
        <v>367483.32091612887</v>
      </c>
      <c r="CH177" s="110">
        <f t="shared" si="589"/>
        <v>379874.08347374079</v>
      </c>
      <c r="CI177" s="110">
        <f t="shared" si="589"/>
        <v>388735.86699905706</v>
      </c>
      <c r="CJ177" s="110">
        <f t="shared" si="589"/>
        <v>401518.73833803518</v>
      </c>
      <c r="CK177" s="110">
        <f t="shared" si="589"/>
        <v>415477.93602111185</v>
      </c>
      <c r="CL177" s="110">
        <f t="shared" si="589"/>
        <v>432574.00395511795</v>
      </c>
      <c r="CM177" s="195">
        <f t="shared" si="589"/>
        <v>443396.33138726512</v>
      </c>
      <c r="CN177" s="110">
        <f t="shared" si="589"/>
        <v>456889.32668809174</v>
      </c>
      <c r="CO177" s="110">
        <f t="shared" si="589"/>
        <v>470382.32198891835</v>
      </c>
      <c r="CP177" s="110">
        <f t="shared" si="589"/>
        <v>487012.18754067447</v>
      </c>
      <c r="CQ177" s="110">
        <f t="shared" si="589"/>
        <v>497368.31259057164</v>
      </c>
      <c r="CR177" s="110">
        <f t="shared" si="589"/>
        <v>510861.30789139826</v>
      </c>
      <c r="CS177" s="110">
        <f t="shared" si="589"/>
        <v>524354.30319222494</v>
      </c>
      <c r="CT177" s="110">
        <f t="shared" si="589"/>
        <v>540984.16874398105</v>
      </c>
      <c r="CU177" s="110">
        <f t="shared" si="589"/>
        <v>551340.29379387829</v>
      </c>
      <c r="CV177" s="110">
        <f t="shared" si="589"/>
        <v>564833.2890947049</v>
      </c>
      <c r="CW177" s="110">
        <f t="shared" si="589"/>
        <v>578326.28439553152</v>
      </c>
      <c r="CX177" s="110">
        <f t="shared" si="589"/>
        <v>594956.14994728763</v>
      </c>
      <c r="CY177" s="195">
        <f t="shared" si="589"/>
        <v>605312.27499718487</v>
      </c>
    </row>
    <row r="178" spans="1:103" x14ac:dyDescent="0.3">
      <c r="A178" s="5"/>
      <c r="B178" s="6" t="s">
        <v>26</v>
      </c>
      <c r="C178" s="6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>
        <f t="shared" ref="N178:AS178" si="590">SUM(N173:N177)</f>
        <v>0</v>
      </c>
      <c r="O178" s="47">
        <f t="shared" si="590"/>
        <v>0</v>
      </c>
      <c r="P178" s="47">
        <f t="shared" si="590"/>
        <v>0</v>
      </c>
      <c r="Q178" s="47">
        <f t="shared" si="590"/>
        <v>0</v>
      </c>
      <c r="R178" s="47">
        <f t="shared" si="590"/>
        <v>0</v>
      </c>
      <c r="S178" s="47">
        <f t="shared" si="590"/>
        <v>0</v>
      </c>
      <c r="T178" s="47">
        <f t="shared" si="590"/>
        <v>0</v>
      </c>
      <c r="U178" s="47">
        <f t="shared" si="590"/>
        <v>0</v>
      </c>
      <c r="V178" s="47">
        <f t="shared" si="590"/>
        <v>4700</v>
      </c>
      <c r="W178" s="47">
        <f t="shared" si="590"/>
        <v>5091.25</v>
      </c>
      <c r="X178" s="47">
        <f t="shared" si="590"/>
        <v>5149.62</v>
      </c>
      <c r="Y178" s="47">
        <f t="shared" si="590"/>
        <v>6859.49</v>
      </c>
      <c r="Z178" s="199">
        <f t="shared" si="590"/>
        <v>-7641.0500000000011</v>
      </c>
      <c r="AA178" s="199">
        <f t="shared" ref="AA178" si="591">SUM(AA173:AA177)</f>
        <v>-7804.090000000002</v>
      </c>
      <c r="AB178" s="47">
        <f t="shared" ref="AB178" si="592">SUM(AB173:AB177)</f>
        <v>-7569.8609677043814</v>
      </c>
      <c r="AC178" s="47">
        <f t="shared" si="590"/>
        <v>-6159.3055913102207</v>
      </c>
      <c r="AD178" s="47">
        <f t="shared" si="590"/>
        <v>-5140.8589962822398</v>
      </c>
      <c r="AE178" s="199">
        <f t="shared" si="590"/>
        <v>-4514.5211826204395</v>
      </c>
      <c r="AF178" s="47">
        <f t="shared" si="590"/>
        <v>-2649.2232434939187</v>
      </c>
      <c r="AG178" s="47">
        <f t="shared" si="590"/>
        <v>-1568.1428670997593</v>
      </c>
      <c r="AH178" s="47">
        <f t="shared" si="590"/>
        <v>297.15507202676235</v>
      </c>
      <c r="AI178" s="47">
        <f t="shared" si="590"/>
        <v>594.01788568856136</v>
      </c>
      <c r="AJ178" s="47">
        <f t="shared" si="590"/>
        <v>1675.0982620827217</v>
      </c>
      <c r="AK178" s="47">
        <f t="shared" si="590"/>
        <v>2756.178638476882</v>
      </c>
      <c r="AL178" s="47">
        <f t="shared" si="590"/>
        <v>5405.6941403357632</v>
      </c>
      <c r="AM178" s="47">
        <f t="shared" si="590"/>
        <v>7663.100860828461</v>
      </c>
      <c r="AN178" s="47">
        <f t="shared" si="590"/>
        <v>12273.160269518241</v>
      </c>
      <c r="AO178" s="47">
        <f t="shared" si="590"/>
        <v>18059.54602230656</v>
      </c>
      <c r="AP178" s="47">
        <f t="shared" si="590"/>
        <v>25414.366900559602</v>
      </c>
      <c r="AQ178" s="199">
        <f t="shared" si="590"/>
        <v>29632.317527883206</v>
      </c>
      <c r="AR178" s="47">
        <f t="shared" si="590"/>
        <v>35052.280780671528</v>
      </c>
      <c r="AS178" s="47">
        <f t="shared" si="590"/>
        <v>40472.24403345985</v>
      </c>
      <c r="AT178" s="47">
        <f t="shared" ref="AT178:BY178" si="593">SUM(AT173:AT177)</f>
        <v>47460.642411712892</v>
      </c>
      <c r="AU178" s="47">
        <f t="shared" si="593"/>
        <v>51312.170539036495</v>
      </c>
      <c r="AV178" s="47">
        <f t="shared" si="593"/>
        <v>56732.133791824817</v>
      </c>
      <c r="AW178" s="47">
        <f t="shared" si="593"/>
        <v>62152.09704461314</v>
      </c>
      <c r="AX178" s="47">
        <f t="shared" si="593"/>
        <v>69140.495422866181</v>
      </c>
      <c r="AY178" s="47">
        <f t="shared" si="593"/>
        <v>72992.023550189784</v>
      </c>
      <c r="AZ178" s="47">
        <f t="shared" si="593"/>
        <v>78411.986802978106</v>
      </c>
      <c r="BA178" s="47">
        <f t="shared" si="593"/>
        <v>83831.950055766429</v>
      </c>
      <c r="BB178" s="47">
        <f t="shared" si="593"/>
        <v>90820.34843401947</v>
      </c>
      <c r="BC178" s="199">
        <f t="shared" si="593"/>
        <v>94671.876561343073</v>
      </c>
      <c r="BD178" s="47">
        <f t="shared" si="593"/>
        <v>99683.975064131402</v>
      </c>
      <c r="BE178" s="47">
        <f t="shared" si="593"/>
        <v>104696.07356691972</v>
      </c>
      <c r="BF178" s="47">
        <f t="shared" si="593"/>
        <v>111276.60719517275</v>
      </c>
      <c r="BG178" s="47">
        <f t="shared" si="593"/>
        <v>114720.27057249635</v>
      </c>
      <c r="BH178" s="47">
        <f t="shared" si="593"/>
        <v>119732.36907528466</v>
      </c>
      <c r="BI178" s="47">
        <f t="shared" si="593"/>
        <v>124744.46757807299</v>
      </c>
      <c r="BJ178" s="47">
        <f t="shared" si="593"/>
        <v>132109.21876905838</v>
      </c>
      <c r="BK178" s="47">
        <f t="shared" si="593"/>
        <v>137513.42605321287</v>
      </c>
      <c r="BL178" s="47">
        <f t="shared" si="593"/>
        <v>146054.50358829679</v>
      </c>
      <c r="BM178" s="47">
        <f t="shared" si="593"/>
        <v>155771.90746747929</v>
      </c>
      <c r="BN178" s="47">
        <f t="shared" si="593"/>
        <v>167841.96403485886</v>
      </c>
      <c r="BO178" s="199">
        <f t="shared" si="593"/>
        <v>175206.71522584427</v>
      </c>
      <c r="BP178" s="47">
        <f t="shared" si="593"/>
        <v>184469.70788002675</v>
      </c>
      <c r="BQ178" s="47">
        <f t="shared" si="593"/>
        <v>193732.70053420923</v>
      </c>
      <c r="BR178" s="47">
        <f t="shared" si="593"/>
        <v>205348.34587658878</v>
      </c>
      <c r="BS178" s="47">
        <f t="shared" si="593"/>
        <v>212258.68584257417</v>
      </c>
      <c r="BT178" s="47">
        <f t="shared" si="593"/>
        <v>221521.67849675665</v>
      </c>
      <c r="BU178" s="47">
        <f t="shared" si="593"/>
        <v>230784.67115093913</v>
      </c>
      <c r="BV178" s="47">
        <f t="shared" si="593"/>
        <v>242400.31649331871</v>
      </c>
      <c r="BW178" s="47">
        <f t="shared" si="593"/>
        <v>249310.65645930413</v>
      </c>
      <c r="BX178" s="47">
        <f t="shared" si="593"/>
        <v>258573.64911348658</v>
      </c>
      <c r="BY178" s="47">
        <f t="shared" si="593"/>
        <v>267836.641767669</v>
      </c>
      <c r="BZ178" s="47">
        <f t="shared" ref="BZ178:CY178" si="594">SUM(BZ173:BZ177)</f>
        <v>279452.28711004858</v>
      </c>
      <c r="CA178" s="199">
        <f t="shared" si="594"/>
        <v>286362.62707603397</v>
      </c>
      <c r="CB178" s="47">
        <f t="shared" si="594"/>
        <v>295118.85538271646</v>
      </c>
      <c r="CC178" s="47">
        <f t="shared" si="594"/>
        <v>303875.08368939895</v>
      </c>
      <c r="CD178" s="47">
        <f t="shared" si="594"/>
        <v>314983.96468427853</v>
      </c>
      <c r="CE178" s="47">
        <f t="shared" si="594"/>
        <v>321387.54030276393</v>
      </c>
      <c r="CF178" s="47">
        <f t="shared" si="594"/>
        <v>330143.76860944642</v>
      </c>
      <c r="CG178" s="47">
        <f t="shared" si="594"/>
        <v>338899.99691612885</v>
      </c>
      <c r="CH178" s="47">
        <f t="shared" si="594"/>
        <v>350793.09547374077</v>
      </c>
      <c r="CI178" s="47">
        <f t="shared" si="594"/>
        <v>359157.21499905706</v>
      </c>
      <c r="CJ178" s="47">
        <f t="shared" si="594"/>
        <v>371442.42233803519</v>
      </c>
      <c r="CK178" s="47">
        <f t="shared" si="594"/>
        <v>384903.95602111187</v>
      </c>
      <c r="CL178" s="47">
        <f t="shared" si="594"/>
        <v>401502.35995511792</v>
      </c>
      <c r="CM178" s="199">
        <f t="shared" si="594"/>
        <v>411827.0233872651</v>
      </c>
      <c r="CN178" s="47">
        <f t="shared" si="594"/>
        <v>424722.82188809174</v>
      </c>
      <c r="CO178" s="47">
        <f t="shared" si="594"/>
        <v>437618.62038891832</v>
      </c>
      <c r="CP178" s="47">
        <f t="shared" si="594"/>
        <v>453651.28914067446</v>
      </c>
      <c r="CQ178" s="47">
        <f t="shared" si="594"/>
        <v>463410.21739057166</v>
      </c>
      <c r="CR178" s="47">
        <f t="shared" si="594"/>
        <v>476306.01589139825</v>
      </c>
      <c r="CS178" s="47">
        <f t="shared" si="594"/>
        <v>489201.81439222494</v>
      </c>
      <c r="CT178" s="47">
        <f t="shared" si="594"/>
        <v>505234.48314398108</v>
      </c>
      <c r="CU178" s="47">
        <f t="shared" si="594"/>
        <v>514993.41139387828</v>
      </c>
      <c r="CV178" s="47">
        <f t="shared" si="594"/>
        <v>527889.20989470487</v>
      </c>
      <c r="CW178" s="47">
        <f t="shared" si="594"/>
        <v>540785.00839553156</v>
      </c>
      <c r="CX178" s="47">
        <f t="shared" si="594"/>
        <v>556817.67714728764</v>
      </c>
      <c r="CY178" s="199">
        <f t="shared" si="594"/>
        <v>566576.60539718485</v>
      </c>
    </row>
    <row r="179" spans="1:103" x14ac:dyDescent="0.3">
      <c r="A179" s="3"/>
      <c r="B179" s="4" t="s">
        <v>27</v>
      </c>
      <c r="C179" s="4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>
        <f t="shared" ref="N179:AS179" si="595">N178+N171</f>
        <v>0</v>
      </c>
      <c r="O179" s="48">
        <f t="shared" si="595"/>
        <v>0</v>
      </c>
      <c r="P179" s="48">
        <f t="shared" si="595"/>
        <v>0</v>
      </c>
      <c r="Q179" s="48">
        <f t="shared" si="595"/>
        <v>0</v>
      </c>
      <c r="R179" s="48">
        <f t="shared" si="595"/>
        <v>0</v>
      </c>
      <c r="S179" s="48">
        <f t="shared" si="595"/>
        <v>0</v>
      </c>
      <c r="T179" s="48">
        <f t="shared" si="595"/>
        <v>0</v>
      </c>
      <c r="U179" s="48">
        <f t="shared" si="595"/>
        <v>0</v>
      </c>
      <c r="V179" s="48">
        <f t="shared" si="595"/>
        <v>5000</v>
      </c>
      <c r="W179" s="48">
        <f t="shared" si="595"/>
        <v>5101.75</v>
      </c>
      <c r="X179" s="48">
        <f t="shared" si="595"/>
        <v>5340.2</v>
      </c>
      <c r="Y179" s="48">
        <f t="shared" si="595"/>
        <v>7206.91</v>
      </c>
      <c r="Z179" s="196">
        <f t="shared" si="595"/>
        <v>24336.29</v>
      </c>
      <c r="AA179" s="196">
        <f t="shared" ref="AA179" si="596">AA178+AA171</f>
        <v>24173.25</v>
      </c>
      <c r="AB179" s="48">
        <f t="shared" ref="AB179" si="597">AB178+AB171</f>
        <v>23436.608099755282</v>
      </c>
      <c r="AC179" s="48">
        <f t="shared" si="595"/>
        <v>24847.163476149442</v>
      </c>
      <c r="AD179" s="48">
        <f t="shared" si="595"/>
        <v>25865.610071177423</v>
      </c>
      <c r="AE179" s="196">
        <f t="shared" si="595"/>
        <v>26491.947884839225</v>
      </c>
      <c r="AF179" s="48">
        <f t="shared" si="595"/>
        <v>28363.81763745768</v>
      </c>
      <c r="AG179" s="48">
        <f t="shared" si="595"/>
        <v>29444.898013851838</v>
      </c>
      <c r="AH179" s="48">
        <f t="shared" si="595"/>
        <v>31310.19595297836</v>
      </c>
      <c r="AI179" s="48">
        <f t="shared" si="595"/>
        <v>31607.058766640159</v>
      </c>
      <c r="AJ179" s="48">
        <f t="shared" si="595"/>
        <v>32688.139143034321</v>
      </c>
      <c r="AK179" s="48">
        <f t="shared" si="595"/>
        <v>33769.21951942848</v>
      </c>
      <c r="AL179" s="48">
        <f t="shared" si="595"/>
        <v>36418.735021287357</v>
      </c>
      <c r="AM179" s="48">
        <f t="shared" si="595"/>
        <v>38676.141741780055</v>
      </c>
      <c r="AN179" s="48">
        <f t="shared" si="595"/>
        <v>43286.201150469838</v>
      </c>
      <c r="AO179" s="48">
        <f t="shared" si="595"/>
        <v>49072.586903258154</v>
      </c>
      <c r="AP179" s="48">
        <f t="shared" si="595"/>
        <v>56427.407781511196</v>
      </c>
      <c r="AQ179" s="196">
        <f t="shared" si="595"/>
        <v>60645.3584088348</v>
      </c>
      <c r="AR179" s="48">
        <f t="shared" si="595"/>
        <v>66073.207837813447</v>
      </c>
      <c r="AS179" s="48">
        <f t="shared" si="595"/>
        <v>71493.171090601769</v>
      </c>
      <c r="AT179" s="48">
        <f t="shared" ref="AT179:BY179" si="598">AT178+AT171</f>
        <v>78481.56946885481</v>
      </c>
      <c r="AU179" s="48">
        <f t="shared" si="598"/>
        <v>82333.097596178413</v>
      </c>
      <c r="AV179" s="48">
        <f t="shared" si="598"/>
        <v>87753.060848966736</v>
      </c>
      <c r="AW179" s="48">
        <f t="shared" si="598"/>
        <v>93173.024101755058</v>
      </c>
      <c r="AX179" s="48">
        <f t="shared" si="598"/>
        <v>100161.4224800081</v>
      </c>
      <c r="AY179" s="48">
        <f t="shared" si="598"/>
        <v>104012.9506073317</v>
      </c>
      <c r="AZ179" s="48">
        <f t="shared" si="598"/>
        <v>109432.91386012002</v>
      </c>
      <c r="BA179" s="48">
        <f t="shared" si="598"/>
        <v>114852.87711290835</v>
      </c>
      <c r="BB179" s="48">
        <f t="shared" si="598"/>
        <v>121841.27549116139</v>
      </c>
      <c r="BC179" s="196">
        <f t="shared" si="598"/>
        <v>125692.80361848499</v>
      </c>
      <c r="BD179" s="48">
        <f t="shared" si="598"/>
        <v>130714.3655327017</v>
      </c>
      <c r="BE179" s="48">
        <f t="shared" si="598"/>
        <v>135726.46403549</v>
      </c>
      <c r="BF179" s="48">
        <f t="shared" si="598"/>
        <v>142306.99766374304</v>
      </c>
      <c r="BG179" s="48">
        <f t="shared" si="598"/>
        <v>145750.66104106663</v>
      </c>
      <c r="BH179" s="48">
        <f t="shared" si="598"/>
        <v>150762.75954385498</v>
      </c>
      <c r="BI179" s="48">
        <f t="shared" si="598"/>
        <v>155774.85804664329</v>
      </c>
      <c r="BJ179" s="48">
        <f t="shared" si="598"/>
        <v>163139.6092376287</v>
      </c>
      <c r="BK179" s="48">
        <f t="shared" si="598"/>
        <v>168543.81652178318</v>
      </c>
      <c r="BL179" s="48">
        <f t="shared" si="598"/>
        <v>177084.89405686711</v>
      </c>
      <c r="BM179" s="48">
        <f t="shared" si="598"/>
        <v>186802.29793604958</v>
      </c>
      <c r="BN179" s="48">
        <f t="shared" si="598"/>
        <v>198872.35450342915</v>
      </c>
      <c r="BO179" s="196">
        <f t="shared" si="598"/>
        <v>206237.10569441458</v>
      </c>
      <c r="BP179" s="48">
        <f t="shared" si="598"/>
        <v>215511.45444231111</v>
      </c>
      <c r="BQ179" s="48">
        <f t="shared" si="598"/>
        <v>224774.44709649359</v>
      </c>
      <c r="BR179" s="48">
        <f t="shared" si="598"/>
        <v>236390.09243887314</v>
      </c>
      <c r="BS179" s="48">
        <f t="shared" si="598"/>
        <v>243300.43240485853</v>
      </c>
      <c r="BT179" s="48">
        <f t="shared" si="598"/>
        <v>252563.42505904101</v>
      </c>
      <c r="BU179" s="48">
        <f t="shared" si="598"/>
        <v>261826.41771322349</v>
      </c>
      <c r="BV179" s="48">
        <f t="shared" si="598"/>
        <v>273442.06305560307</v>
      </c>
      <c r="BW179" s="48">
        <f t="shared" si="598"/>
        <v>280352.40302158851</v>
      </c>
      <c r="BX179" s="48">
        <f t="shared" si="598"/>
        <v>289615.39567577094</v>
      </c>
      <c r="BY179" s="48">
        <f t="shared" si="598"/>
        <v>298878.38832995336</v>
      </c>
      <c r="BZ179" s="48">
        <f t="shared" ref="BZ179:CY179" si="599">BZ178+BZ171</f>
        <v>310494.03367233294</v>
      </c>
      <c r="CA179" s="196">
        <f t="shared" si="599"/>
        <v>317404.37363831833</v>
      </c>
      <c r="CB179" s="48">
        <f t="shared" si="599"/>
        <v>326174.22925745771</v>
      </c>
      <c r="CC179" s="48">
        <f t="shared" si="599"/>
        <v>334930.4575641402</v>
      </c>
      <c r="CD179" s="48">
        <f t="shared" si="599"/>
        <v>346039.33855901979</v>
      </c>
      <c r="CE179" s="48">
        <f t="shared" si="599"/>
        <v>352442.91417750518</v>
      </c>
      <c r="CF179" s="48">
        <f t="shared" si="599"/>
        <v>361199.14248418767</v>
      </c>
      <c r="CG179" s="48">
        <f t="shared" si="599"/>
        <v>369955.3707908701</v>
      </c>
      <c r="CH179" s="48">
        <f t="shared" si="599"/>
        <v>381848.46934848203</v>
      </c>
      <c r="CI179" s="48">
        <f t="shared" si="599"/>
        <v>390212.58887379832</v>
      </c>
      <c r="CJ179" s="48">
        <f t="shared" si="599"/>
        <v>402497.79621277645</v>
      </c>
      <c r="CK179" s="48">
        <f t="shared" si="599"/>
        <v>415959.32989585312</v>
      </c>
      <c r="CL179" s="48">
        <f t="shared" si="599"/>
        <v>432557.73382985918</v>
      </c>
      <c r="CM179" s="196">
        <f t="shared" si="599"/>
        <v>442882.39726200636</v>
      </c>
      <c r="CN179" s="48">
        <f t="shared" si="599"/>
        <v>455794.54853778123</v>
      </c>
      <c r="CO179" s="48">
        <f t="shared" si="599"/>
        <v>468690.34703860781</v>
      </c>
      <c r="CP179" s="48">
        <f t="shared" si="599"/>
        <v>484723.01579036395</v>
      </c>
      <c r="CQ179" s="48">
        <f t="shared" si="599"/>
        <v>494481.94404026115</v>
      </c>
      <c r="CR179" s="48">
        <f t="shared" si="599"/>
        <v>507377.74254108773</v>
      </c>
      <c r="CS179" s="48">
        <f t="shared" si="599"/>
        <v>520273.54104191443</v>
      </c>
      <c r="CT179" s="48">
        <f t="shared" si="599"/>
        <v>536306.20979367057</v>
      </c>
      <c r="CU179" s="48">
        <f t="shared" si="599"/>
        <v>546065.13804356777</v>
      </c>
      <c r="CV179" s="48">
        <f t="shared" si="599"/>
        <v>558960.93654439435</v>
      </c>
      <c r="CW179" s="48">
        <f t="shared" si="599"/>
        <v>571856.73504522105</v>
      </c>
      <c r="CX179" s="48">
        <f t="shared" si="599"/>
        <v>587889.40379697713</v>
      </c>
      <c r="CY179" s="196">
        <f t="shared" si="599"/>
        <v>597648.33204687433</v>
      </c>
    </row>
    <row r="180" spans="1:103" x14ac:dyDescent="0.3">
      <c r="A180" s="420"/>
      <c r="B180" s="421"/>
      <c r="C180" s="421" t="s">
        <v>355</v>
      </c>
      <c r="D180" s="422"/>
      <c r="E180" s="422"/>
      <c r="F180" s="422"/>
      <c r="G180" s="422"/>
      <c r="H180" s="422"/>
      <c r="I180" s="422"/>
      <c r="J180" s="422"/>
      <c r="K180" s="422"/>
      <c r="L180" s="422"/>
      <c r="M180" s="422"/>
      <c r="N180" s="422"/>
      <c r="O180" s="422"/>
      <c r="P180" s="422"/>
      <c r="Q180" s="422"/>
      <c r="R180" s="422"/>
      <c r="S180" s="422"/>
      <c r="T180" s="422">
        <v>0</v>
      </c>
      <c r="U180" s="422">
        <v>0</v>
      </c>
      <c r="V180" s="422">
        <v>5000</v>
      </c>
      <c r="W180" s="422">
        <v>0</v>
      </c>
      <c r="X180" s="422">
        <v>0</v>
      </c>
      <c r="Y180" s="422">
        <v>0</v>
      </c>
      <c r="Z180" s="423">
        <f>-9337.5-5000</f>
        <v>-14337.5</v>
      </c>
      <c r="AA180" s="423">
        <f>-9337.5-5000</f>
        <v>-14337.5</v>
      </c>
      <c r="AB180" s="506">
        <v>-200</v>
      </c>
      <c r="AC180" s="422">
        <f t="shared" ref="AB180:BG180" si="600">+IF(AC1&lt;&gt;AB1, AB180*1.2, AB180)</f>
        <v>-200</v>
      </c>
      <c r="AD180" s="422">
        <f t="shared" si="600"/>
        <v>-200</v>
      </c>
      <c r="AE180" s="423">
        <f t="shared" si="600"/>
        <v>-200</v>
      </c>
      <c r="AF180" s="506">
        <f t="shared" si="600"/>
        <v>-240</v>
      </c>
      <c r="AG180" s="422">
        <f t="shared" si="600"/>
        <v>-240</v>
      </c>
      <c r="AH180" s="422">
        <f t="shared" si="600"/>
        <v>-240</v>
      </c>
      <c r="AI180" s="422">
        <f t="shared" si="600"/>
        <v>-240</v>
      </c>
      <c r="AJ180" s="422">
        <f t="shared" si="600"/>
        <v>-240</v>
      </c>
      <c r="AK180" s="422">
        <f t="shared" si="600"/>
        <v>-240</v>
      </c>
      <c r="AL180" s="422">
        <f t="shared" si="600"/>
        <v>-240</v>
      </c>
      <c r="AM180" s="422">
        <f t="shared" si="600"/>
        <v>-240</v>
      </c>
      <c r="AN180" s="422">
        <f t="shared" si="600"/>
        <v>-240</v>
      </c>
      <c r="AO180" s="422">
        <f t="shared" si="600"/>
        <v>-240</v>
      </c>
      <c r="AP180" s="422">
        <f t="shared" si="600"/>
        <v>-240</v>
      </c>
      <c r="AQ180" s="423">
        <f t="shared" si="600"/>
        <v>-240</v>
      </c>
      <c r="AR180" s="506">
        <f t="shared" si="600"/>
        <v>-288</v>
      </c>
      <c r="AS180" s="422">
        <f t="shared" si="600"/>
        <v>-288</v>
      </c>
      <c r="AT180" s="422">
        <f t="shared" si="600"/>
        <v>-288</v>
      </c>
      <c r="AU180" s="422">
        <f t="shared" si="600"/>
        <v>-288</v>
      </c>
      <c r="AV180" s="422">
        <f t="shared" si="600"/>
        <v>-288</v>
      </c>
      <c r="AW180" s="422">
        <f t="shared" si="600"/>
        <v>-288</v>
      </c>
      <c r="AX180" s="422">
        <f t="shared" si="600"/>
        <v>-288</v>
      </c>
      <c r="AY180" s="422">
        <f t="shared" si="600"/>
        <v>-288</v>
      </c>
      <c r="AZ180" s="422">
        <f t="shared" si="600"/>
        <v>-288</v>
      </c>
      <c r="BA180" s="422">
        <f t="shared" si="600"/>
        <v>-288</v>
      </c>
      <c r="BB180" s="422">
        <f t="shared" si="600"/>
        <v>-288</v>
      </c>
      <c r="BC180" s="423">
        <f t="shared" si="600"/>
        <v>-288</v>
      </c>
      <c r="BD180" s="422">
        <f t="shared" si="600"/>
        <v>-345.59999999999997</v>
      </c>
      <c r="BE180" s="422">
        <f t="shared" si="600"/>
        <v>-345.59999999999997</v>
      </c>
      <c r="BF180" s="422">
        <f t="shared" si="600"/>
        <v>-345.59999999999997</v>
      </c>
      <c r="BG180" s="422">
        <f t="shared" si="600"/>
        <v>-345.59999999999997</v>
      </c>
      <c r="BH180" s="422">
        <f t="shared" ref="BH180:CM180" si="601">+IF(BH1&lt;&gt;BG1, BG180*1.2, BG180)</f>
        <v>-345.59999999999997</v>
      </c>
      <c r="BI180" s="422">
        <f t="shared" si="601"/>
        <v>-345.59999999999997</v>
      </c>
      <c r="BJ180" s="422">
        <f t="shared" si="601"/>
        <v>-345.59999999999997</v>
      </c>
      <c r="BK180" s="422">
        <f t="shared" si="601"/>
        <v>-345.59999999999997</v>
      </c>
      <c r="BL180" s="422">
        <f t="shared" si="601"/>
        <v>-345.59999999999997</v>
      </c>
      <c r="BM180" s="422">
        <f t="shared" si="601"/>
        <v>-345.59999999999997</v>
      </c>
      <c r="BN180" s="422">
        <f t="shared" si="601"/>
        <v>-345.59999999999997</v>
      </c>
      <c r="BO180" s="423">
        <f t="shared" si="601"/>
        <v>-345.59999999999997</v>
      </c>
      <c r="BP180" s="422">
        <f t="shared" si="601"/>
        <v>-414.71999999999997</v>
      </c>
      <c r="BQ180" s="422">
        <f t="shared" si="601"/>
        <v>-414.71999999999997</v>
      </c>
      <c r="BR180" s="422">
        <f t="shared" si="601"/>
        <v>-414.71999999999997</v>
      </c>
      <c r="BS180" s="422">
        <f t="shared" si="601"/>
        <v>-414.71999999999997</v>
      </c>
      <c r="BT180" s="422">
        <f t="shared" si="601"/>
        <v>-414.71999999999997</v>
      </c>
      <c r="BU180" s="422">
        <f t="shared" si="601"/>
        <v>-414.71999999999997</v>
      </c>
      <c r="BV180" s="422">
        <f t="shared" si="601"/>
        <v>-414.71999999999997</v>
      </c>
      <c r="BW180" s="422">
        <f t="shared" si="601"/>
        <v>-414.71999999999997</v>
      </c>
      <c r="BX180" s="422">
        <f t="shared" si="601"/>
        <v>-414.71999999999997</v>
      </c>
      <c r="BY180" s="422">
        <f t="shared" si="601"/>
        <v>-414.71999999999997</v>
      </c>
      <c r="BZ180" s="422">
        <f t="shared" si="601"/>
        <v>-414.71999999999997</v>
      </c>
      <c r="CA180" s="423">
        <f t="shared" si="601"/>
        <v>-414.71999999999997</v>
      </c>
      <c r="CB180" s="422">
        <f t="shared" si="601"/>
        <v>-497.66399999999993</v>
      </c>
      <c r="CC180" s="422">
        <f t="shared" si="601"/>
        <v>-497.66399999999993</v>
      </c>
      <c r="CD180" s="422">
        <f t="shared" si="601"/>
        <v>-497.66399999999993</v>
      </c>
      <c r="CE180" s="422">
        <f t="shared" si="601"/>
        <v>-497.66399999999993</v>
      </c>
      <c r="CF180" s="422">
        <f t="shared" si="601"/>
        <v>-497.66399999999993</v>
      </c>
      <c r="CG180" s="422">
        <f t="shared" si="601"/>
        <v>-497.66399999999993</v>
      </c>
      <c r="CH180" s="422">
        <f t="shared" si="601"/>
        <v>-497.66399999999993</v>
      </c>
      <c r="CI180" s="422">
        <f t="shared" si="601"/>
        <v>-497.66399999999993</v>
      </c>
      <c r="CJ180" s="422">
        <f t="shared" si="601"/>
        <v>-497.66399999999993</v>
      </c>
      <c r="CK180" s="422">
        <f t="shared" si="601"/>
        <v>-497.66399999999993</v>
      </c>
      <c r="CL180" s="422">
        <f t="shared" si="601"/>
        <v>-497.66399999999993</v>
      </c>
      <c r="CM180" s="423">
        <f t="shared" si="601"/>
        <v>-497.66399999999993</v>
      </c>
      <c r="CN180" s="422">
        <f t="shared" ref="CN180:CY180" si="602">+IF(CN1&lt;&gt;CM1, CM180*1.2, CM180)</f>
        <v>-597.19679999999994</v>
      </c>
      <c r="CO180" s="422">
        <f t="shared" si="602"/>
        <v>-597.19679999999994</v>
      </c>
      <c r="CP180" s="422">
        <f t="shared" si="602"/>
        <v>-597.19679999999994</v>
      </c>
      <c r="CQ180" s="422">
        <f t="shared" si="602"/>
        <v>-597.19679999999994</v>
      </c>
      <c r="CR180" s="422">
        <f t="shared" si="602"/>
        <v>-597.19679999999994</v>
      </c>
      <c r="CS180" s="422">
        <f t="shared" si="602"/>
        <v>-597.19679999999994</v>
      </c>
      <c r="CT180" s="422">
        <f t="shared" si="602"/>
        <v>-597.19679999999994</v>
      </c>
      <c r="CU180" s="422">
        <f t="shared" si="602"/>
        <v>-597.19679999999994</v>
      </c>
      <c r="CV180" s="422">
        <f t="shared" si="602"/>
        <v>-597.19679999999994</v>
      </c>
      <c r="CW180" s="422">
        <f t="shared" si="602"/>
        <v>-597.19679999999994</v>
      </c>
      <c r="CX180" s="422">
        <f t="shared" si="602"/>
        <v>-597.19679999999994</v>
      </c>
      <c r="CY180" s="423">
        <f t="shared" si="602"/>
        <v>-597.19679999999994</v>
      </c>
    </row>
    <row r="181" spans="1:103" x14ac:dyDescent="0.3">
      <c r="A181" s="420"/>
      <c r="B181" s="421"/>
      <c r="C181" s="421" t="s">
        <v>397</v>
      </c>
      <c r="D181" s="422"/>
      <c r="E181" s="422"/>
      <c r="F181" s="422"/>
      <c r="G181" s="422"/>
      <c r="H181" s="422"/>
      <c r="I181" s="422"/>
      <c r="J181" s="422"/>
      <c r="K181" s="422"/>
      <c r="L181" s="422"/>
      <c r="M181" s="422"/>
      <c r="N181" s="422">
        <f t="shared" ref="N181:Y181" si="603">+IF(N190&gt;0, N190*0.65, 0)</f>
        <v>0</v>
      </c>
      <c r="O181" s="422">
        <f t="shared" si="603"/>
        <v>0</v>
      </c>
      <c r="P181" s="422">
        <f t="shared" si="603"/>
        <v>0</v>
      </c>
      <c r="Q181" s="422">
        <f t="shared" si="603"/>
        <v>0</v>
      </c>
      <c r="R181" s="422">
        <f t="shared" si="603"/>
        <v>0</v>
      </c>
      <c r="S181" s="422">
        <f t="shared" si="603"/>
        <v>0</v>
      </c>
      <c r="T181" s="422">
        <f t="shared" si="603"/>
        <v>0</v>
      </c>
      <c r="U181" s="422">
        <f t="shared" si="603"/>
        <v>0</v>
      </c>
      <c r="V181" s="422">
        <f t="shared" si="603"/>
        <v>0</v>
      </c>
      <c r="W181" s="422">
        <f t="shared" si="603"/>
        <v>0</v>
      </c>
      <c r="X181" s="422">
        <f t="shared" si="603"/>
        <v>0</v>
      </c>
      <c r="Y181" s="422">
        <f t="shared" si="603"/>
        <v>0</v>
      </c>
      <c r="Z181" s="423">
        <f t="shared" ref="Z181:AA181" si="604">+IF(Z190&gt;0, Z190*0.65, 0)</f>
        <v>17152.031000000003</v>
      </c>
      <c r="AA181" s="423">
        <f t="shared" si="604"/>
        <v>0</v>
      </c>
      <c r="AB181" s="506">
        <f>+IF(AB190&gt;0, AB190*0.65, 0)</f>
        <v>0</v>
      </c>
      <c r="AC181" s="422">
        <f t="shared" ref="AC181:CL181" si="605">+IF(AC190&gt;0, AC190*0.65, 0)</f>
        <v>0</v>
      </c>
      <c r="AD181" s="422">
        <f t="shared" si="605"/>
        <v>1192.4562237516886</v>
      </c>
      <c r="AE181" s="423">
        <f t="shared" si="605"/>
        <v>937.58551586367241</v>
      </c>
      <c r="AF181" s="422">
        <f t="shared" si="605"/>
        <v>0</v>
      </c>
      <c r="AG181" s="422">
        <f t="shared" si="605"/>
        <v>1659.6341186232075</v>
      </c>
      <c r="AH181" s="422">
        <f t="shared" si="605"/>
        <v>567.51178646523533</v>
      </c>
      <c r="AI181" s="422">
        <f t="shared" si="605"/>
        <v>1950.8245768141765</v>
      </c>
      <c r="AJ181" s="422">
        <f t="shared" si="605"/>
        <v>57.770370689200995</v>
      </c>
      <c r="AK181" s="422">
        <f t="shared" si="605"/>
        <v>858.70224465620424</v>
      </c>
      <c r="AL181" s="422">
        <f t="shared" si="605"/>
        <v>276.32132827426574</v>
      </c>
      <c r="AM181" s="422">
        <f t="shared" si="605"/>
        <v>2023.7803053037564</v>
      </c>
      <c r="AN181" s="422">
        <f t="shared" si="605"/>
        <v>749.74299374734733</v>
      </c>
      <c r="AO181" s="422">
        <f t="shared" si="605"/>
        <v>2715.7529283619037</v>
      </c>
      <c r="AP181" s="422">
        <f t="shared" si="605"/>
        <v>3334.769822930471</v>
      </c>
      <c r="AQ181" s="423">
        <f t="shared" si="605"/>
        <v>6101.3954036283531</v>
      </c>
      <c r="AR181" s="422">
        <f t="shared" si="605"/>
        <v>2113.4383809021106</v>
      </c>
      <c r="AS181" s="422">
        <f t="shared" si="605"/>
        <v>3710.1761143124086</v>
      </c>
      <c r="AT181" s="422">
        <f t="shared" si="605"/>
        <v>3127.7951979304703</v>
      </c>
      <c r="AU181" s="422">
        <f t="shared" si="605"/>
        <v>5894.4207786283532</v>
      </c>
      <c r="AV181" s="422">
        <f t="shared" si="605"/>
        <v>2108.3123663784017</v>
      </c>
      <c r="AW181" s="422">
        <f t="shared" si="605"/>
        <v>3710.1761143124086</v>
      </c>
      <c r="AX181" s="422">
        <f t="shared" si="605"/>
        <v>3127.7951979304703</v>
      </c>
      <c r="AY181" s="422">
        <f t="shared" si="605"/>
        <v>5894.4207786283532</v>
      </c>
      <c r="AZ181" s="422">
        <f t="shared" si="605"/>
        <v>2108.3123663784017</v>
      </c>
      <c r="BA181" s="422">
        <f t="shared" si="605"/>
        <v>3710.1761143124086</v>
      </c>
      <c r="BB181" s="422">
        <f t="shared" si="605"/>
        <v>3127.7951979304703</v>
      </c>
      <c r="BC181" s="423">
        <f t="shared" si="605"/>
        <v>5894.4207786283532</v>
      </c>
      <c r="BD181" s="422">
        <f t="shared" si="605"/>
        <v>1886.7914963068511</v>
      </c>
      <c r="BE181" s="422">
        <f t="shared" si="605"/>
        <v>3482.504026812408</v>
      </c>
      <c r="BF181" s="422">
        <f t="shared" si="605"/>
        <v>2900.1231104304702</v>
      </c>
      <c r="BG181" s="422">
        <f t="shared" si="605"/>
        <v>5666.7486911283531</v>
      </c>
      <c r="BH181" s="422">
        <f t="shared" si="605"/>
        <v>1880.6402788784017</v>
      </c>
      <c r="BI181" s="422">
        <f t="shared" si="605"/>
        <v>3482.504026812408</v>
      </c>
      <c r="BJ181" s="422">
        <f t="shared" si="605"/>
        <v>2608.9326522394995</v>
      </c>
      <c r="BK181" s="422">
        <f t="shared" si="605"/>
        <v>5739.7044196179313</v>
      </c>
      <c r="BL181" s="422">
        <f t="shared" si="605"/>
        <v>2572.6129019365494</v>
      </c>
      <c r="BM181" s="422">
        <f t="shared" si="605"/>
        <v>5339.5547105181076</v>
      </c>
      <c r="BN181" s="422">
        <f t="shared" si="605"/>
        <v>5667.3811468957038</v>
      </c>
      <c r="BO181" s="423">
        <f t="shared" si="605"/>
        <v>9817.3195179425293</v>
      </c>
      <c r="BP181" s="422">
        <f t="shared" si="605"/>
        <v>3895.099064231742</v>
      </c>
      <c r="BQ181" s="422">
        <f t="shared" si="605"/>
        <v>6290.5132252186122</v>
      </c>
      <c r="BR181" s="422">
        <f t="shared" si="605"/>
        <v>5416.9418506457032</v>
      </c>
      <c r="BS181" s="422">
        <f t="shared" si="605"/>
        <v>9566.8802216925287</v>
      </c>
      <c r="BT181" s="422">
        <f t="shared" si="605"/>
        <v>3887.7176033176024</v>
      </c>
      <c r="BU181" s="422">
        <f t="shared" si="605"/>
        <v>6290.5132252186122</v>
      </c>
      <c r="BV181" s="422">
        <f t="shared" si="605"/>
        <v>5416.9418506457032</v>
      </c>
      <c r="BW181" s="422">
        <f t="shared" si="605"/>
        <v>9566.8802216925287</v>
      </c>
      <c r="BX181" s="422">
        <f t="shared" si="605"/>
        <v>3887.7176033176024</v>
      </c>
      <c r="BY181" s="422">
        <f t="shared" si="605"/>
        <v>6290.5132252186122</v>
      </c>
      <c r="BZ181" s="422">
        <f t="shared" si="605"/>
        <v>5416.9418506457032</v>
      </c>
      <c r="CA181" s="423">
        <f t="shared" si="605"/>
        <v>9566.8802216925287</v>
      </c>
      <c r="CB181" s="422">
        <f t="shared" si="605"/>
        <v>3621.0921305395691</v>
      </c>
      <c r="CC181" s="422">
        <f t="shared" si="605"/>
        <v>6015.029999343612</v>
      </c>
      <c r="CD181" s="422">
        <f t="shared" si="605"/>
        <v>5141.458624770703</v>
      </c>
      <c r="CE181" s="422">
        <f t="shared" si="605"/>
        <v>9291.3969958175276</v>
      </c>
      <c r="CF181" s="422">
        <f t="shared" si="605"/>
        <v>3612.2343774426017</v>
      </c>
      <c r="CG181" s="422">
        <f t="shared" si="605"/>
        <v>6015.029999343612</v>
      </c>
      <c r="CH181" s="422">
        <f t="shared" si="605"/>
        <v>4850.2681665797336</v>
      </c>
      <c r="CI181" s="422">
        <f t="shared" si="605"/>
        <v>9364.3527243071057</v>
      </c>
      <c r="CJ181" s="422">
        <f t="shared" si="605"/>
        <v>4304.2070005007472</v>
      </c>
      <c r="CK181" s="422">
        <f t="shared" si="605"/>
        <v>7872.080683049312</v>
      </c>
      <c r="CL181" s="422">
        <f t="shared" si="605"/>
        <v>7908.7166612359406</v>
      </c>
      <c r="CM181" s="423">
        <f t="shared" ref="CM181:CY181" si="606">+IF(CM190&gt;0, CM190*0.65, 0)</f>
        <v>13441.967822631705</v>
      </c>
      <c r="CN181" s="422">
        <f t="shared" si="606"/>
        <v>5577.3487533856642</v>
      </c>
      <c r="CO181" s="422">
        <f t="shared" si="606"/>
        <v>8770.4469455373182</v>
      </c>
      <c r="CP181" s="422">
        <f t="shared" si="606"/>
        <v>7605.6851127734417</v>
      </c>
      <c r="CQ181" s="422">
        <f t="shared" si="606"/>
        <v>13138.936274169206</v>
      </c>
      <c r="CR181" s="422">
        <f t="shared" si="606"/>
        <v>5566.7194496693046</v>
      </c>
      <c r="CS181" s="422">
        <f t="shared" si="606"/>
        <v>8770.4469455373182</v>
      </c>
      <c r="CT181" s="422">
        <f t="shared" si="606"/>
        <v>7605.6851127734417</v>
      </c>
      <c r="CU181" s="422">
        <f t="shared" si="606"/>
        <v>13138.936274169206</v>
      </c>
      <c r="CV181" s="422">
        <f t="shared" si="606"/>
        <v>5566.7194496693046</v>
      </c>
      <c r="CW181" s="422">
        <f t="shared" si="606"/>
        <v>8770.4469455373182</v>
      </c>
      <c r="CX181" s="422">
        <f t="shared" si="606"/>
        <v>7605.6851127734417</v>
      </c>
      <c r="CY181" s="423">
        <f t="shared" si="606"/>
        <v>13138.936274169206</v>
      </c>
    </row>
    <row r="182" spans="1:103" x14ac:dyDescent="0.3">
      <c r="A182" s="420"/>
      <c r="B182" s="421"/>
      <c r="C182" s="421" t="s">
        <v>398</v>
      </c>
      <c r="D182" s="422"/>
      <c r="E182" s="422"/>
      <c r="F182" s="422"/>
      <c r="G182" s="422"/>
      <c r="H182" s="422"/>
      <c r="I182" s="422"/>
      <c r="J182" s="422"/>
      <c r="K182" s="422"/>
      <c r="L182" s="422"/>
      <c r="M182" s="422"/>
      <c r="N182" s="422">
        <f t="shared" ref="N182:U182" si="607">+N181+M182</f>
        <v>0</v>
      </c>
      <c r="O182" s="422">
        <f t="shared" si="607"/>
        <v>0</v>
      </c>
      <c r="P182" s="422">
        <f t="shared" si="607"/>
        <v>0</v>
      </c>
      <c r="Q182" s="422">
        <f t="shared" si="607"/>
        <v>0</v>
      </c>
      <c r="R182" s="422">
        <f t="shared" si="607"/>
        <v>0</v>
      </c>
      <c r="S182" s="422">
        <f t="shared" si="607"/>
        <v>0</v>
      </c>
      <c r="T182" s="422">
        <f t="shared" si="607"/>
        <v>0</v>
      </c>
      <c r="U182" s="422">
        <f t="shared" si="607"/>
        <v>0</v>
      </c>
      <c r="V182" s="422">
        <f>+V181+U182</f>
        <v>0</v>
      </c>
      <c r="W182" s="422">
        <f t="shared" ref="W182:AA182" si="608">+W181+V182</f>
        <v>0</v>
      </c>
      <c r="X182" s="422">
        <f t="shared" si="608"/>
        <v>0</v>
      </c>
      <c r="Y182" s="422">
        <f t="shared" si="608"/>
        <v>0</v>
      </c>
      <c r="Z182" s="423">
        <f t="shared" si="608"/>
        <v>17152.031000000003</v>
      </c>
      <c r="AA182" s="423">
        <f t="shared" si="608"/>
        <v>17152.031000000003</v>
      </c>
      <c r="AB182" s="506">
        <f t="shared" ref="AA182:BF182" si="609">++IF(AND(AA124+AB180&lt;0,AA132&gt;0.2),AB181,AB181+AA182)</f>
        <v>17152.031000000003</v>
      </c>
      <c r="AC182" s="422">
        <f t="shared" si="609"/>
        <v>17152.031000000003</v>
      </c>
      <c r="AD182" s="422">
        <f t="shared" si="609"/>
        <v>18344.48722375169</v>
      </c>
      <c r="AE182" s="423">
        <f t="shared" si="609"/>
        <v>19282.072739615363</v>
      </c>
      <c r="AF182" s="422">
        <f t="shared" si="609"/>
        <v>19282.072739615363</v>
      </c>
      <c r="AG182" s="422">
        <f t="shared" si="609"/>
        <v>20941.706858238569</v>
      </c>
      <c r="AH182" s="422">
        <f t="shared" si="609"/>
        <v>567.51178646523533</v>
      </c>
      <c r="AI182" s="422">
        <f t="shared" si="609"/>
        <v>1950.8245768141765</v>
      </c>
      <c r="AJ182" s="422">
        <f t="shared" si="609"/>
        <v>57.770370689200995</v>
      </c>
      <c r="AK182" s="422">
        <f t="shared" si="609"/>
        <v>858.70224465620424</v>
      </c>
      <c r="AL182" s="422">
        <f t="shared" si="609"/>
        <v>276.32132827426574</v>
      </c>
      <c r="AM182" s="422">
        <f t="shared" si="609"/>
        <v>2023.7803053037564</v>
      </c>
      <c r="AN182" s="422">
        <f t="shared" si="609"/>
        <v>749.74299374734733</v>
      </c>
      <c r="AO182" s="422">
        <f t="shared" si="609"/>
        <v>2715.7529283619037</v>
      </c>
      <c r="AP182" s="422">
        <f t="shared" si="609"/>
        <v>3334.769822930471</v>
      </c>
      <c r="AQ182" s="423">
        <f t="shared" si="609"/>
        <v>6101.3954036283531</v>
      </c>
      <c r="AR182" s="422">
        <f t="shared" si="609"/>
        <v>2113.4383809021106</v>
      </c>
      <c r="AS182" s="422">
        <f t="shared" si="609"/>
        <v>3710.1761143124086</v>
      </c>
      <c r="AT182" s="422">
        <f t="shared" si="609"/>
        <v>3127.7951979304703</v>
      </c>
      <c r="AU182" s="422">
        <f t="shared" si="609"/>
        <v>5894.4207786283532</v>
      </c>
      <c r="AV182" s="422">
        <f t="shared" si="609"/>
        <v>2108.3123663784017</v>
      </c>
      <c r="AW182" s="422">
        <f t="shared" si="609"/>
        <v>3710.1761143124086</v>
      </c>
      <c r="AX182" s="422">
        <f t="shared" si="609"/>
        <v>3127.7951979304703</v>
      </c>
      <c r="AY182" s="422">
        <f t="shared" si="609"/>
        <v>5894.4207786283532</v>
      </c>
      <c r="AZ182" s="422">
        <f t="shared" si="609"/>
        <v>2108.3123663784017</v>
      </c>
      <c r="BA182" s="422">
        <f t="shared" si="609"/>
        <v>3710.1761143124086</v>
      </c>
      <c r="BB182" s="422">
        <f t="shared" si="609"/>
        <v>3127.7951979304703</v>
      </c>
      <c r="BC182" s="423">
        <f t="shared" si="609"/>
        <v>5894.4207786283532</v>
      </c>
      <c r="BD182" s="422">
        <f t="shared" si="609"/>
        <v>1886.7914963068511</v>
      </c>
      <c r="BE182" s="422">
        <f t="shared" si="609"/>
        <v>3482.504026812408</v>
      </c>
      <c r="BF182" s="422">
        <f t="shared" si="609"/>
        <v>2900.1231104304702</v>
      </c>
      <c r="BG182" s="422">
        <f t="shared" ref="BG182:CL182" si="610">++IF(AND(BF124+BG180&lt;0,BF132&gt;0.2),BG181,BG181+BF182)</f>
        <v>5666.7486911283531</v>
      </c>
      <c r="BH182" s="422">
        <f t="shared" si="610"/>
        <v>1880.6402788784017</v>
      </c>
      <c r="BI182" s="422">
        <f t="shared" si="610"/>
        <v>3482.504026812408</v>
      </c>
      <c r="BJ182" s="422">
        <f t="shared" si="610"/>
        <v>2608.9326522394995</v>
      </c>
      <c r="BK182" s="422">
        <f t="shared" si="610"/>
        <v>5739.7044196179313</v>
      </c>
      <c r="BL182" s="422">
        <f t="shared" si="610"/>
        <v>2572.6129019365494</v>
      </c>
      <c r="BM182" s="422">
        <f t="shared" si="610"/>
        <v>5339.5547105181076</v>
      </c>
      <c r="BN182" s="422">
        <f t="shared" si="610"/>
        <v>5667.3811468957038</v>
      </c>
      <c r="BO182" s="423">
        <f t="shared" si="610"/>
        <v>9817.3195179425293</v>
      </c>
      <c r="BP182" s="422">
        <f t="shared" si="610"/>
        <v>3895.099064231742</v>
      </c>
      <c r="BQ182" s="422">
        <f t="shared" si="610"/>
        <v>6290.5132252186122</v>
      </c>
      <c r="BR182" s="422">
        <f t="shared" si="610"/>
        <v>5416.9418506457032</v>
      </c>
      <c r="BS182" s="422">
        <f t="shared" si="610"/>
        <v>9566.8802216925287</v>
      </c>
      <c r="BT182" s="422">
        <f t="shared" si="610"/>
        <v>3887.7176033176024</v>
      </c>
      <c r="BU182" s="422">
        <f t="shared" si="610"/>
        <v>6290.5132252186122</v>
      </c>
      <c r="BV182" s="422">
        <f t="shared" si="610"/>
        <v>5416.9418506457032</v>
      </c>
      <c r="BW182" s="422">
        <f t="shared" si="610"/>
        <v>9566.8802216925287</v>
      </c>
      <c r="BX182" s="422">
        <f t="shared" si="610"/>
        <v>3887.7176033176024</v>
      </c>
      <c r="BY182" s="422">
        <f t="shared" si="610"/>
        <v>6290.5132252186122</v>
      </c>
      <c r="BZ182" s="422">
        <f t="shared" si="610"/>
        <v>5416.9418506457032</v>
      </c>
      <c r="CA182" s="423">
        <f t="shared" si="610"/>
        <v>9566.8802216925287</v>
      </c>
      <c r="CB182" s="422">
        <f t="shared" si="610"/>
        <v>3621.0921305395691</v>
      </c>
      <c r="CC182" s="422">
        <f t="shared" si="610"/>
        <v>6015.029999343612</v>
      </c>
      <c r="CD182" s="422">
        <f t="shared" si="610"/>
        <v>5141.458624770703</v>
      </c>
      <c r="CE182" s="422">
        <f t="shared" si="610"/>
        <v>9291.3969958175276</v>
      </c>
      <c r="CF182" s="422">
        <f t="shared" si="610"/>
        <v>3612.2343774426017</v>
      </c>
      <c r="CG182" s="422">
        <f t="shared" si="610"/>
        <v>6015.029999343612</v>
      </c>
      <c r="CH182" s="422">
        <f t="shared" si="610"/>
        <v>4850.2681665797336</v>
      </c>
      <c r="CI182" s="422">
        <f t="shared" si="610"/>
        <v>9364.3527243071057</v>
      </c>
      <c r="CJ182" s="422">
        <f t="shared" si="610"/>
        <v>4304.2070005007472</v>
      </c>
      <c r="CK182" s="422">
        <f t="shared" si="610"/>
        <v>7872.080683049312</v>
      </c>
      <c r="CL182" s="422">
        <f t="shared" si="610"/>
        <v>7908.7166612359406</v>
      </c>
      <c r="CM182" s="423">
        <f t="shared" ref="CM182:CY182" si="611">++IF(AND(CL124+CM180&lt;0,CL132&gt;0.2),CM181,CM181+CL182)</f>
        <v>13441.967822631705</v>
      </c>
      <c r="CN182" s="422">
        <f t="shared" si="611"/>
        <v>5577.3487533856642</v>
      </c>
      <c r="CO182" s="422">
        <f t="shared" si="611"/>
        <v>8770.4469455373182</v>
      </c>
      <c r="CP182" s="422">
        <f t="shared" si="611"/>
        <v>7605.6851127734417</v>
      </c>
      <c r="CQ182" s="422">
        <f t="shared" si="611"/>
        <v>13138.936274169206</v>
      </c>
      <c r="CR182" s="422">
        <f t="shared" si="611"/>
        <v>5566.7194496693046</v>
      </c>
      <c r="CS182" s="422">
        <f t="shared" si="611"/>
        <v>8770.4469455373182</v>
      </c>
      <c r="CT182" s="422">
        <f t="shared" si="611"/>
        <v>7605.6851127734417</v>
      </c>
      <c r="CU182" s="422">
        <f t="shared" si="611"/>
        <v>13138.936274169206</v>
      </c>
      <c r="CV182" s="422">
        <f t="shared" si="611"/>
        <v>5566.7194496693046</v>
      </c>
      <c r="CW182" s="422">
        <f t="shared" si="611"/>
        <v>8770.4469455373182</v>
      </c>
      <c r="CX182" s="422">
        <f t="shared" si="611"/>
        <v>7605.6851127734417</v>
      </c>
      <c r="CY182" s="423">
        <f t="shared" si="611"/>
        <v>13138.936274169206</v>
      </c>
    </row>
    <row r="183" spans="1:103" x14ac:dyDescent="0.3">
      <c r="B183" s="1"/>
      <c r="C183" s="51" t="s">
        <v>36</v>
      </c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>
        <f t="shared" ref="N183:AS183" si="612">N179-N148</f>
        <v>0</v>
      </c>
      <c r="O183" s="50">
        <f t="shared" si="612"/>
        <v>0</v>
      </c>
      <c r="P183" s="50">
        <f t="shared" si="612"/>
        <v>0</v>
      </c>
      <c r="Q183" s="50">
        <f t="shared" si="612"/>
        <v>0</v>
      </c>
      <c r="R183" s="50">
        <f t="shared" si="612"/>
        <v>0</v>
      </c>
      <c r="S183" s="50">
        <f t="shared" si="612"/>
        <v>0</v>
      </c>
      <c r="T183" s="50">
        <f t="shared" si="612"/>
        <v>0</v>
      </c>
      <c r="U183" s="50">
        <f t="shared" si="612"/>
        <v>0</v>
      </c>
      <c r="V183" s="50">
        <f t="shared" si="612"/>
        <v>0</v>
      </c>
      <c r="W183" s="50">
        <f t="shared" si="612"/>
        <v>0</v>
      </c>
      <c r="X183" s="50">
        <f t="shared" si="612"/>
        <v>0</v>
      </c>
      <c r="Y183" s="50">
        <f t="shared" si="612"/>
        <v>0</v>
      </c>
      <c r="Z183" s="197">
        <f t="shared" si="612"/>
        <v>0</v>
      </c>
      <c r="AA183" s="197">
        <f t="shared" ref="AA183" si="613">AA179-AA148</f>
        <v>-163.04000000000087</v>
      </c>
      <c r="AB183" s="50">
        <f t="shared" ref="AB183" si="614">AB179-AB148</f>
        <v>-163.04000000000451</v>
      </c>
      <c r="AC183" s="50">
        <f t="shared" si="612"/>
        <v>-163.04000000000451</v>
      </c>
      <c r="AD183" s="50">
        <f t="shared" si="612"/>
        <v>-163.04000000000451</v>
      </c>
      <c r="AE183" s="197">
        <f t="shared" si="612"/>
        <v>-163.04000000000087</v>
      </c>
      <c r="AF183" s="50">
        <f t="shared" si="612"/>
        <v>-163.04000000000087</v>
      </c>
      <c r="AG183" s="50">
        <f t="shared" si="612"/>
        <v>-163.04000000000451</v>
      </c>
      <c r="AH183" s="50">
        <f t="shared" si="612"/>
        <v>-163.04000000000087</v>
      </c>
      <c r="AI183" s="50">
        <f t="shared" si="612"/>
        <v>-163.04000000000451</v>
      </c>
      <c r="AJ183" s="50">
        <f t="shared" si="612"/>
        <v>-163.04000000000815</v>
      </c>
      <c r="AK183" s="50">
        <f t="shared" si="612"/>
        <v>-163.04000000000087</v>
      </c>
      <c r="AL183" s="50">
        <f t="shared" si="612"/>
        <v>-163.04000000000815</v>
      </c>
      <c r="AM183" s="50">
        <f t="shared" si="612"/>
        <v>-163.04000000000815</v>
      </c>
      <c r="AN183" s="50">
        <f t="shared" si="612"/>
        <v>-163.04000000000087</v>
      </c>
      <c r="AO183" s="50">
        <f t="shared" si="612"/>
        <v>-163.04000000000815</v>
      </c>
      <c r="AP183" s="50">
        <f t="shared" si="612"/>
        <v>-163.04000000000815</v>
      </c>
      <c r="AQ183" s="197">
        <f t="shared" si="612"/>
        <v>-163.04000000000087</v>
      </c>
      <c r="AR183" s="50">
        <f t="shared" si="612"/>
        <v>-163.04000000000815</v>
      </c>
      <c r="AS183" s="50">
        <f t="shared" si="612"/>
        <v>-163.04000000000815</v>
      </c>
      <c r="AT183" s="50">
        <f t="shared" ref="AT183:BY183" si="615">AT179-AT148</f>
        <v>-163.04000000000815</v>
      </c>
      <c r="AU183" s="50">
        <f t="shared" si="615"/>
        <v>-163.0399999999936</v>
      </c>
      <c r="AV183" s="50">
        <f t="shared" si="615"/>
        <v>-163.0399999999936</v>
      </c>
      <c r="AW183" s="50">
        <f t="shared" si="615"/>
        <v>-163.0399999999936</v>
      </c>
      <c r="AX183" s="50">
        <f t="shared" si="615"/>
        <v>-163.0399999999936</v>
      </c>
      <c r="AY183" s="50">
        <f t="shared" si="615"/>
        <v>-163.0399999999936</v>
      </c>
      <c r="AZ183" s="50">
        <f t="shared" si="615"/>
        <v>-163.0399999999936</v>
      </c>
      <c r="BA183" s="50">
        <f t="shared" si="615"/>
        <v>-163.0399999999936</v>
      </c>
      <c r="BB183" s="50">
        <f t="shared" si="615"/>
        <v>-163.0399999999936</v>
      </c>
      <c r="BC183" s="197">
        <f t="shared" si="615"/>
        <v>-163.0399999999936</v>
      </c>
      <c r="BD183" s="50">
        <f t="shared" si="615"/>
        <v>-163.03999999997905</v>
      </c>
      <c r="BE183" s="50">
        <f t="shared" si="615"/>
        <v>-163.04000000000815</v>
      </c>
      <c r="BF183" s="50">
        <f t="shared" si="615"/>
        <v>-163.04000000003725</v>
      </c>
      <c r="BG183" s="50">
        <f t="shared" si="615"/>
        <v>-163.04000000000815</v>
      </c>
      <c r="BH183" s="50">
        <f t="shared" si="615"/>
        <v>-163.03999999997905</v>
      </c>
      <c r="BI183" s="50">
        <f t="shared" si="615"/>
        <v>-163.03999999997905</v>
      </c>
      <c r="BJ183" s="50">
        <f t="shared" si="615"/>
        <v>-163.03999999997905</v>
      </c>
      <c r="BK183" s="50">
        <f t="shared" si="615"/>
        <v>-163.04000000000815</v>
      </c>
      <c r="BL183" s="50">
        <f t="shared" si="615"/>
        <v>-163.04000000000815</v>
      </c>
      <c r="BM183" s="50">
        <f t="shared" si="615"/>
        <v>-163.04000000000815</v>
      </c>
      <c r="BN183" s="50">
        <f t="shared" si="615"/>
        <v>-163.04000000003725</v>
      </c>
      <c r="BO183" s="197">
        <f t="shared" si="615"/>
        <v>-163.04000000000815</v>
      </c>
      <c r="BP183" s="50">
        <f t="shared" si="615"/>
        <v>-163.04000000000815</v>
      </c>
      <c r="BQ183" s="50">
        <f t="shared" si="615"/>
        <v>-163.04000000000815</v>
      </c>
      <c r="BR183" s="50">
        <f t="shared" si="615"/>
        <v>-163.04000000003725</v>
      </c>
      <c r="BS183" s="50">
        <f t="shared" si="615"/>
        <v>-163.04000000003725</v>
      </c>
      <c r="BT183" s="50">
        <f t="shared" si="615"/>
        <v>-163.04000000000815</v>
      </c>
      <c r="BU183" s="50">
        <f t="shared" si="615"/>
        <v>-163.04000000000815</v>
      </c>
      <c r="BV183" s="50">
        <f t="shared" si="615"/>
        <v>-163.04000000003725</v>
      </c>
      <c r="BW183" s="50">
        <f t="shared" si="615"/>
        <v>-163.03999999997905</v>
      </c>
      <c r="BX183" s="50">
        <f t="shared" si="615"/>
        <v>-163.04000000003725</v>
      </c>
      <c r="BY183" s="50">
        <f t="shared" si="615"/>
        <v>-163.04000000009546</v>
      </c>
      <c r="BZ183" s="50">
        <f t="shared" ref="BZ183:CY183" si="616">BZ179-BZ148</f>
        <v>-163.04000000009546</v>
      </c>
      <c r="CA183" s="197">
        <f t="shared" si="616"/>
        <v>-163.04000000009546</v>
      </c>
      <c r="CB183" s="50">
        <f t="shared" si="616"/>
        <v>-163.04000000003725</v>
      </c>
      <c r="CC183" s="50">
        <f t="shared" si="616"/>
        <v>-163.04000000003725</v>
      </c>
      <c r="CD183" s="50">
        <f t="shared" si="616"/>
        <v>-163.03999999997905</v>
      </c>
      <c r="CE183" s="50">
        <f t="shared" si="616"/>
        <v>-163.03999999997905</v>
      </c>
      <c r="CF183" s="50">
        <f t="shared" si="616"/>
        <v>-163.03999999997905</v>
      </c>
      <c r="CG183" s="50">
        <f t="shared" si="616"/>
        <v>-163.04000000003725</v>
      </c>
      <c r="CH183" s="50">
        <f t="shared" si="616"/>
        <v>-163.04000000003725</v>
      </c>
      <c r="CI183" s="50">
        <f t="shared" si="616"/>
        <v>-163.04000000009546</v>
      </c>
      <c r="CJ183" s="50">
        <f t="shared" si="616"/>
        <v>-163.04000000003725</v>
      </c>
      <c r="CK183" s="50">
        <f t="shared" si="616"/>
        <v>-163.03999999997905</v>
      </c>
      <c r="CL183" s="50">
        <f t="shared" si="616"/>
        <v>-163.04000000003725</v>
      </c>
      <c r="CM183" s="197">
        <f t="shared" si="616"/>
        <v>-163.04000000003725</v>
      </c>
      <c r="CN183" s="50">
        <f t="shared" si="616"/>
        <v>-163.04000000003725</v>
      </c>
      <c r="CO183" s="50">
        <f t="shared" si="616"/>
        <v>-163.04000000015367</v>
      </c>
      <c r="CP183" s="50">
        <f t="shared" si="616"/>
        <v>-163.04000000009546</v>
      </c>
      <c r="CQ183" s="50">
        <f t="shared" si="616"/>
        <v>-163.04000000003725</v>
      </c>
      <c r="CR183" s="50">
        <f t="shared" si="616"/>
        <v>-163.04000000009546</v>
      </c>
      <c r="CS183" s="50">
        <f t="shared" si="616"/>
        <v>-163.04000000009546</v>
      </c>
      <c r="CT183" s="50">
        <f t="shared" si="616"/>
        <v>-163.04000000003725</v>
      </c>
      <c r="CU183" s="50">
        <f t="shared" si="616"/>
        <v>-163.04000000003725</v>
      </c>
      <c r="CV183" s="50">
        <f t="shared" si="616"/>
        <v>-163.04000000003725</v>
      </c>
      <c r="CW183" s="50">
        <f t="shared" si="616"/>
        <v>-163.04000000003725</v>
      </c>
      <c r="CX183" s="50">
        <f t="shared" si="616"/>
        <v>-163.04000000003725</v>
      </c>
      <c r="CY183" s="197">
        <f t="shared" si="616"/>
        <v>-163.04000000003725</v>
      </c>
    </row>
    <row r="184" spans="1:103" x14ac:dyDescent="0.3">
      <c r="H184" s="159"/>
      <c r="I184" s="159"/>
      <c r="J184" s="159"/>
      <c r="Z184" s="194"/>
      <c r="AA184" s="194"/>
      <c r="AE184" s="194"/>
      <c r="AQ184" s="194"/>
      <c r="BC184" s="194"/>
      <c r="BO184" s="194"/>
      <c r="CA184" s="194"/>
      <c r="CM184" s="194"/>
      <c r="CY184" s="194"/>
    </row>
    <row r="185" spans="1:103" x14ac:dyDescent="0.3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02"/>
      <c r="AA185" s="202"/>
      <c r="AB185" s="24"/>
      <c r="AC185" s="24"/>
      <c r="AD185" s="24"/>
      <c r="AE185" s="202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02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02"/>
      <c r="BD185" s="24"/>
      <c r="BE185" s="24"/>
      <c r="BF185" s="24"/>
      <c r="BG185" s="24"/>
      <c r="BH185" s="24"/>
      <c r="BI185" s="24"/>
      <c r="BJ185" s="24"/>
      <c r="BK185" s="24"/>
      <c r="BL185" s="24"/>
      <c r="BM185" s="24"/>
      <c r="BN185" s="24"/>
      <c r="BO185" s="202"/>
      <c r="BP185" s="24"/>
      <c r="BQ185" s="24"/>
      <c r="BR185" s="24"/>
      <c r="BS185" s="24"/>
      <c r="BT185" s="24"/>
      <c r="BU185" s="24"/>
      <c r="BV185" s="24"/>
      <c r="BW185" s="24"/>
      <c r="BX185" s="24"/>
      <c r="BY185" s="24"/>
      <c r="BZ185" s="24"/>
      <c r="CA185" s="202"/>
      <c r="CB185" s="24"/>
      <c r="CC185" s="24"/>
      <c r="CD185" s="24"/>
      <c r="CE185" s="24"/>
      <c r="CF185" s="24"/>
      <c r="CG185" s="24"/>
      <c r="CH185" s="24"/>
      <c r="CI185" s="24"/>
      <c r="CJ185" s="24"/>
      <c r="CK185" s="24"/>
      <c r="CL185" s="24"/>
      <c r="CM185" s="202"/>
      <c r="CN185" s="24"/>
      <c r="CO185" s="24"/>
      <c r="CP185" s="24"/>
      <c r="CQ185" s="24"/>
      <c r="CR185" s="24"/>
      <c r="CS185" s="24"/>
      <c r="CT185" s="24"/>
      <c r="CU185" s="24"/>
      <c r="CV185" s="24"/>
      <c r="CW185" s="24"/>
      <c r="CX185" s="24"/>
      <c r="CY185" s="202"/>
    </row>
    <row r="186" spans="1:103" x14ac:dyDescent="0.3">
      <c r="Z186" s="194"/>
      <c r="AA186" s="194"/>
      <c r="AE186" s="194"/>
      <c r="AQ186" s="194"/>
      <c r="BC186" s="194"/>
      <c r="BO186" s="194"/>
      <c r="CA186" s="194"/>
      <c r="CM186" s="194"/>
      <c r="CY186" s="194"/>
    </row>
    <row r="187" spans="1:103" x14ac:dyDescent="0.3">
      <c r="B187" s="1" t="s">
        <v>10</v>
      </c>
      <c r="D187" s="110"/>
      <c r="E187" s="110"/>
      <c r="F187" s="110"/>
      <c r="G187" s="110"/>
      <c r="H187" s="110"/>
      <c r="I187" s="110"/>
      <c r="J187" s="110"/>
      <c r="K187" s="110"/>
      <c r="L187" s="110"/>
      <c r="M187" s="110"/>
      <c r="N187" s="110">
        <f t="shared" ref="N187:AS187" si="617">N115</f>
        <v>0</v>
      </c>
      <c r="O187" s="110">
        <f t="shared" si="617"/>
        <v>0</v>
      </c>
      <c r="P187" s="110">
        <f t="shared" si="617"/>
        <v>0</v>
      </c>
      <c r="Q187" s="110">
        <f t="shared" si="617"/>
        <v>0</v>
      </c>
      <c r="R187" s="110">
        <f t="shared" si="617"/>
        <v>0</v>
      </c>
      <c r="S187" s="110">
        <f t="shared" si="617"/>
        <v>0</v>
      </c>
      <c r="T187" s="110">
        <f t="shared" si="617"/>
        <v>0</v>
      </c>
      <c r="U187" s="110">
        <f t="shared" si="617"/>
        <v>0</v>
      </c>
      <c r="V187" s="110">
        <f t="shared" si="617"/>
        <v>-300</v>
      </c>
      <c r="W187" s="110">
        <f t="shared" si="617"/>
        <v>391.25</v>
      </c>
      <c r="X187" s="110">
        <f t="shared" si="617"/>
        <v>58.369999999999948</v>
      </c>
      <c r="Y187" s="110">
        <f t="shared" si="617"/>
        <v>1709.87</v>
      </c>
      <c r="Z187" s="195">
        <f t="shared" si="617"/>
        <v>-163.04000000000087</v>
      </c>
      <c r="AA187" s="195">
        <f t="shared" ref="AA187" si="618">AA115</f>
        <v>-163.04000000000087</v>
      </c>
      <c r="AB187" s="110">
        <f t="shared" ref="AB187" si="619">AB115</f>
        <v>434.22903229562053</v>
      </c>
      <c r="AC187" s="110">
        <f t="shared" si="617"/>
        <v>1610.5553763941607</v>
      </c>
      <c r="AD187" s="110">
        <f t="shared" si="617"/>
        <v>1218.4465950279809</v>
      </c>
      <c r="AE187" s="195">
        <f t="shared" si="617"/>
        <v>826.33781366180028</v>
      </c>
      <c r="AF187" s="110">
        <f t="shared" si="617"/>
        <v>2105.2979391265208</v>
      </c>
      <c r="AG187" s="110">
        <f t="shared" si="617"/>
        <v>1321.0803763941603</v>
      </c>
      <c r="AH187" s="110">
        <f t="shared" si="617"/>
        <v>2105.2979391265208</v>
      </c>
      <c r="AI187" s="110">
        <f t="shared" si="617"/>
        <v>536.86281366179992</v>
      </c>
      <c r="AJ187" s="110">
        <f t="shared" si="617"/>
        <v>1321.0803763941603</v>
      </c>
      <c r="AK187" s="110">
        <f t="shared" si="617"/>
        <v>1321.0803763941603</v>
      </c>
      <c r="AL187" s="110">
        <f t="shared" si="617"/>
        <v>2889.5155018588803</v>
      </c>
      <c r="AM187" s="110">
        <f t="shared" si="617"/>
        <v>2497.4067204926996</v>
      </c>
      <c r="AN187" s="110">
        <f t="shared" si="617"/>
        <v>4850.05940868978</v>
      </c>
      <c r="AO187" s="110">
        <f t="shared" si="617"/>
        <v>6026.385752788321</v>
      </c>
      <c r="AP187" s="110">
        <f t="shared" si="617"/>
        <v>7594.8208782530419</v>
      </c>
      <c r="AQ187" s="195">
        <f t="shared" si="617"/>
        <v>4457.9506273236002</v>
      </c>
      <c r="AR187" s="110">
        <f t="shared" si="617"/>
        <v>5707.9632527883205</v>
      </c>
      <c r="AS187" s="110">
        <f t="shared" si="617"/>
        <v>5707.9632527883205</v>
      </c>
      <c r="AT187" s="110">
        <f t="shared" ref="AT187:BY187" si="620">AT115</f>
        <v>7276.3983782530413</v>
      </c>
      <c r="AU187" s="110">
        <f t="shared" si="620"/>
        <v>4139.5281273235996</v>
      </c>
      <c r="AV187" s="110">
        <f t="shared" si="620"/>
        <v>5707.9632527883205</v>
      </c>
      <c r="AW187" s="110">
        <f t="shared" si="620"/>
        <v>5707.9632527883205</v>
      </c>
      <c r="AX187" s="110">
        <f t="shared" si="620"/>
        <v>7276.3983782530413</v>
      </c>
      <c r="AY187" s="110">
        <f t="shared" si="620"/>
        <v>4139.5281273235996</v>
      </c>
      <c r="AZ187" s="110">
        <f t="shared" si="620"/>
        <v>5707.9632527883205</v>
      </c>
      <c r="BA187" s="110">
        <f t="shared" si="620"/>
        <v>5707.9632527883205</v>
      </c>
      <c r="BB187" s="110">
        <f t="shared" si="620"/>
        <v>7276.3983782530413</v>
      </c>
      <c r="BC187" s="195">
        <f t="shared" si="620"/>
        <v>4139.5281273235996</v>
      </c>
      <c r="BD187" s="110">
        <f t="shared" si="620"/>
        <v>5357.6985027883202</v>
      </c>
      <c r="BE187" s="110">
        <f t="shared" si="620"/>
        <v>5357.6985027883202</v>
      </c>
      <c r="BF187" s="110">
        <f t="shared" si="620"/>
        <v>6926.133628253041</v>
      </c>
      <c r="BG187" s="110">
        <f t="shared" si="620"/>
        <v>3789.2633773235993</v>
      </c>
      <c r="BH187" s="110">
        <f t="shared" si="620"/>
        <v>5357.6985027883202</v>
      </c>
      <c r="BI187" s="110">
        <f t="shared" si="620"/>
        <v>5357.6985027883202</v>
      </c>
      <c r="BJ187" s="110">
        <f t="shared" si="620"/>
        <v>7710.3511909853987</v>
      </c>
      <c r="BK187" s="110">
        <f t="shared" si="620"/>
        <v>5749.8072841544999</v>
      </c>
      <c r="BL187" s="110">
        <f t="shared" si="620"/>
        <v>8886.6775350839398</v>
      </c>
      <c r="BM187" s="110">
        <f t="shared" si="620"/>
        <v>10063.003879182479</v>
      </c>
      <c r="BN187" s="110">
        <f t="shared" si="620"/>
        <v>12415.656567379559</v>
      </c>
      <c r="BO187" s="195">
        <f t="shared" si="620"/>
        <v>7710.3511909853987</v>
      </c>
      <c r="BP187" s="110">
        <f t="shared" si="620"/>
        <v>9677.71265418248</v>
      </c>
      <c r="BQ187" s="110">
        <f t="shared" si="620"/>
        <v>9677.71265418248</v>
      </c>
      <c r="BR187" s="110">
        <f t="shared" si="620"/>
        <v>12030.365342379559</v>
      </c>
      <c r="BS187" s="110">
        <f t="shared" si="620"/>
        <v>7325.0599659853988</v>
      </c>
      <c r="BT187" s="110">
        <f t="shared" si="620"/>
        <v>9677.71265418248</v>
      </c>
      <c r="BU187" s="110">
        <f t="shared" si="620"/>
        <v>9677.71265418248</v>
      </c>
      <c r="BV187" s="110">
        <f t="shared" si="620"/>
        <v>12030.365342379559</v>
      </c>
      <c r="BW187" s="110">
        <f t="shared" si="620"/>
        <v>7325.0599659853988</v>
      </c>
      <c r="BX187" s="110">
        <f t="shared" si="620"/>
        <v>9677.71265418248</v>
      </c>
      <c r="BY187" s="110">
        <f t="shared" si="620"/>
        <v>9677.71265418248</v>
      </c>
      <c r="BZ187" s="110">
        <f t="shared" ref="BZ187:CY187" si="621">BZ115</f>
        <v>12030.365342379559</v>
      </c>
      <c r="CA187" s="195">
        <f t="shared" si="621"/>
        <v>7325.0599659853988</v>
      </c>
      <c r="CB187" s="110">
        <f t="shared" si="621"/>
        <v>9253.8923066824791</v>
      </c>
      <c r="CC187" s="110">
        <f t="shared" si="621"/>
        <v>9253.8923066824791</v>
      </c>
      <c r="CD187" s="110">
        <f t="shared" si="621"/>
        <v>11606.544994879558</v>
      </c>
      <c r="CE187" s="110">
        <f t="shared" si="621"/>
        <v>6901.2396184853978</v>
      </c>
      <c r="CF187" s="110">
        <f t="shared" si="621"/>
        <v>9253.8923066824791</v>
      </c>
      <c r="CG187" s="110">
        <f t="shared" si="621"/>
        <v>9253.8923066824791</v>
      </c>
      <c r="CH187" s="110">
        <f t="shared" si="621"/>
        <v>12390.762557611917</v>
      </c>
      <c r="CI187" s="110">
        <f t="shared" si="621"/>
        <v>8861.7835253162957</v>
      </c>
      <c r="CJ187" s="110">
        <f t="shared" si="621"/>
        <v>12782.871338978097</v>
      </c>
      <c r="CK187" s="110">
        <f t="shared" si="621"/>
        <v>13959.19768307664</v>
      </c>
      <c r="CL187" s="110">
        <f t="shared" si="621"/>
        <v>17096.067934006081</v>
      </c>
      <c r="CM187" s="195">
        <f t="shared" si="621"/>
        <v>10822.327432147198</v>
      </c>
      <c r="CN187" s="110">
        <f t="shared" si="621"/>
        <v>13492.995300826642</v>
      </c>
      <c r="CO187" s="110">
        <f t="shared" si="621"/>
        <v>13492.995300826642</v>
      </c>
      <c r="CP187" s="110">
        <f t="shared" si="621"/>
        <v>16629.865551756084</v>
      </c>
      <c r="CQ187" s="110">
        <f t="shared" si="621"/>
        <v>10356.1250498972</v>
      </c>
      <c r="CR187" s="110">
        <f t="shared" si="621"/>
        <v>13492.995300826642</v>
      </c>
      <c r="CS187" s="110">
        <f t="shared" si="621"/>
        <v>13492.995300826642</v>
      </c>
      <c r="CT187" s="110">
        <f t="shared" si="621"/>
        <v>16629.865551756084</v>
      </c>
      <c r="CU187" s="110">
        <f t="shared" si="621"/>
        <v>10356.1250498972</v>
      </c>
      <c r="CV187" s="110">
        <f t="shared" si="621"/>
        <v>13492.995300826642</v>
      </c>
      <c r="CW187" s="110">
        <f t="shared" si="621"/>
        <v>13492.995300826642</v>
      </c>
      <c r="CX187" s="110">
        <f t="shared" si="621"/>
        <v>16629.865551756084</v>
      </c>
      <c r="CY187" s="195">
        <f t="shared" si="621"/>
        <v>10356.1250498972</v>
      </c>
    </row>
    <row r="188" spans="1:103" x14ac:dyDescent="0.3">
      <c r="B188" s="11" t="s">
        <v>29</v>
      </c>
      <c r="D188" s="110"/>
      <c r="E188" s="110"/>
      <c r="F188" s="110"/>
      <c r="G188" s="110"/>
      <c r="H188" s="110"/>
      <c r="I188" s="110"/>
      <c r="J188" s="110"/>
      <c r="K188" s="110"/>
      <c r="L188" s="110"/>
      <c r="M188" s="110"/>
      <c r="N188" s="110">
        <f t="shared" ref="N188:AS188" si="622">-(N136-M136)</f>
        <v>0</v>
      </c>
      <c r="O188" s="110">
        <f t="shared" si="622"/>
        <v>0</v>
      </c>
      <c r="P188" s="110">
        <f t="shared" si="622"/>
        <v>0</v>
      </c>
      <c r="Q188" s="110">
        <f t="shared" si="622"/>
        <v>0</v>
      </c>
      <c r="R188" s="110">
        <f t="shared" si="622"/>
        <v>0</v>
      </c>
      <c r="S188" s="110">
        <f t="shared" si="622"/>
        <v>0</v>
      </c>
      <c r="T188" s="110">
        <f t="shared" si="622"/>
        <v>0</v>
      </c>
      <c r="U188" s="110">
        <f t="shared" si="622"/>
        <v>0</v>
      </c>
      <c r="V188" s="110">
        <f t="shared" si="622"/>
        <v>0</v>
      </c>
      <c r="W188" s="110">
        <f t="shared" si="622"/>
        <v>0</v>
      </c>
      <c r="X188" s="110">
        <f t="shared" si="622"/>
        <v>-543</v>
      </c>
      <c r="Y188" s="110">
        <f t="shared" si="622"/>
        <v>-1631</v>
      </c>
      <c r="Z188" s="195">
        <f t="shared" si="622"/>
        <v>-3107.5200000000004</v>
      </c>
      <c r="AA188" s="195">
        <f t="shared" si="622"/>
        <v>0</v>
      </c>
      <c r="AB188" s="110">
        <f t="shared" si="622"/>
        <v>-263.39297361771514</v>
      </c>
      <c r="AC188" s="110">
        <f t="shared" si="622"/>
        <v>-1848.3043245392373</v>
      </c>
      <c r="AD188" s="110">
        <f t="shared" si="622"/>
        <v>616.1014415130785</v>
      </c>
      <c r="AE188" s="195">
        <f t="shared" si="622"/>
        <v>616.10144151308032</v>
      </c>
      <c r="AF188" s="110">
        <f t="shared" si="622"/>
        <v>-2464.4057660523176</v>
      </c>
      <c r="AG188" s="110">
        <f t="shared" si="622"/>
        <v>1232.2028830261588</v>
      </c>
      <c r="AH188" s="110">
        <f t="shared" si="622"/>
        <v>-1232.2028830261588</v>
      </c>
      <c r="AI188" s="110">
        <f t="shared" si="622"/>
        <v>2464.4057660523176</v>
      </c>
      <c r="AJ188" s="110">
        <f t="shared" si="622"/>
        <v>-1232.2028830261588</v>
      </c>
      <c r="AK188" s="110">
        <f t="shared" si="622"/>
        <v>0</v>
      </c>
      <c r="AL188" s="110">
        <f t="shared" si="622"/>
        <v>-2464.4057660523176</v>
      </c>
      <c r="AM188" s="110">
        <f t="shared" si="622"/>
        <v>616.10144151307941</v>
      </c>
      <c r="AN188" s="110">
        <f t="shared" si="622"/>
        <v>-3696.6086490784764</v>
      </c>
      <c r="AO188" s="110">
        <f t="shared" si="622"/>
        <v>-1848.3043245392382</v>
      </c>
      <c r="AP188" s="110">
        <f t="shared" si="622"/>
        <v>-2464.4057660523176</v>
      </c>
      <c r="AQ188" s="195">
        <f t="shared" si="622"/>
        <v>4928.8115321046353</v>
      </c>
      <c r="AR188" s="110">
        <f t="shared" si="622"/>
        <v>-2464.4057660523176</v>
      </c>
      <c r="AS188" s="110">
        <f t="shared" si="622"/>
        <v>0</v>
      </c>
      <c r="AT188" s="110">
        <f t="shared" ref="AT188:BY188" si="623">-(AT136-AS136)</f>
        <v>-2464.4057660523176</v>
      </c>
      <c r="AU188" s="110">
        <f t="shared" si="623"/>
        <v>4928.8115321046353</v>
      </c>
      <c r="AV188" s="110">
        <f t="shared" si="623"/>
        <v>-2464.4057660523176</v>
      </c>
      <c r="AW188" s="110">
        <f t="shared" si="623"/>
        <v>0</v>
      </c>
      <c r="AX188" s="110">
        <f t="shared" si="623"/>
        <v>-2464.4057660523176</v>
      </c>
      <c r="AY188" s="110">
        <f t="shared" si="623"/>
        <v>4928.8115321046353</v>
      </c>
      <c r="AZ188" s="110">
        <f t="shared" si="623"/>
        <v>-2464.4057660523176</v>
      </c>
      <c r="BA188" s="110">
        <f t="shared" si="623"/>
        <v>0</v>
      </c>
      <c r="BB188" s="110">
        <f t="shared" si="623"/>
        <v>-2464.4057660523176</v>
      </c>
      <c r="BC188" s="195">
        <f t="shared" si="623"/>
        <v>4928.8115321046353</v>
      </c>
      <c r="BD188" s="110">
        <f t="shared" si="623"/>
        <v>-2464.4057660523176</v>
      </c>
      <c r="BE188" s="110">
        <f t="shared" si="623"/>
        <v>0</v>
      </c>
      <c r="BF188" s="110">
        <f t="shared" si="623"/>
        <v>-2464.4057660523176</v>
      </c>
      <c r="BG188" s="110">
        <f t="shared" si="623"/>
        <v>4928.8115321046353</v>
      </c>
      <c r="BH188" s="110">
        <f t="shared" si="623"/>
        <v>-2464.4057660523176</v>
      </c>
      <c r="BI188" s="110">
        <f t="shared" si="623"/>
        <v>0</v>
      </c>
      <c r="BJ188" s="110">
        <f t="shared" si="623"/>
        <v>-3696.6086490784764</v>
      </c>
      <c r="BK188" s="110">
        <f t="shared" si="623"/>
        <v>3080.5072075653934</v>
      </c>
      <c r="BL188" s="110">
        <f t="shared" si="623"/>
        <v>-4928.8115321046334</v>
      </c>
      <c r="BM188" s="110">
        <f t="shared" si="623"/>
        <v>-1848.3043245392364</v>
      </c>
      <c r="BN188" s="110">
        <f t="shared" si="623"/>
        <v>-3696.6086490784764</v>
      </c>
      <c r="BO188" s="195">
        <f t="shared" si="623"/>
        <v>7393.2172981569529</v>
      </c>
      <c r="BP188" s="110">
        <f t="shared" si="623"/>
        <v>-3696.6086490784764</v>
      </c>
      <c r="BQ188" s="110">
        <f t="shared" si="623"/>
        <v>0</v>
      </c>
      <c r="BR188" s="110">
        <f t="shared" si="623"/>
        <v>-3696.6086490784764</v>
      </c>
      <c r="BS188" s="110">
        <f t="shared" si="623"/>
        <v>7393.2172981569529</v>
      </c>
      <c r="BT188" s="110">
        <f t="shared" si="623"/>
        <v>-3696.6086490784764</v>
      </c>
      <c r="BU188" s="110">
        <f t="shared" si="623"/>
        <v>0</v>
      </c>
      <c r="BV188" s="110">
        <f t="shared" si="623"/>
        <v>-3696.6086490784764</v>
      </c>
      <c r="BW188" s="110">
        <f t="shared" si="623"/>
        <v>7393.2172981569529</v>
      </c>
      <c r="BX188" s="110">
        <f t="shared" si="623"/>
        <v>-3696.6086490784764</v>
      </c>
      <c r="BY188" s="110">
        <f t="shared" si="623"/>
        <v>0</v>
      </c>
      <c r="BZ188" s="110">
        <f t="shared" ref="BZ188:CY188" si="624">-(BZ136-BY136)</f>
        <v>-3696.6086490784764</v>
      </c>
      <c r="CA188" s="195">
        <f t="shared" si="624"/>
        <v>7393.2172981569529</v>
      </c>
      <c r="CB188" s="110">
        <f t="shared" si="624"/>
        <v>-3696.6086490784764</v>
      </c>
      <c r="CC188" s="110">
        <f t="shared" si="624"/>
        <v>0</v>
      </c>
      <c r="CD188" s="110">
        <f t="shared" si="624"/>
        <v>-3696.6086490784764</v>
      </c>
      <c r="CE188" s="110">
        <f t="shared" si="624"/>
        <v>7393.2172981569529</v>
      </c>
      <c r="CF188" s="110">
        <f t="shared" si="624"/>
        <v>-3696.6086490784764</v>
      </c>
      <c r="CG188" s="110">
        <f t="shared" si="624"/>
        <v>0</v>
      </c>
      <c r="CH188" s="110">
        <f t="shared" si="624"/>
        <v>-4928.8115321046353</v>
      </c>
      <c r="CI188" s="110">
        <f t="shared" si="624"/>
        <v>5544.9129736177129</v>
      </c>
      <c r="CJ188" s="110">
        <f t="shared" si="624"/>
        <v>-6161.0144151307941</v>
      </c>
      <c r="CK188" s="110">
        <f t="shared" si="624"/>
        <v>-1848.3043245392364</v>
      </c>
      <c r="CL188" s="110">
        <f t="shared" si="624"/>
        <v>-4928.8115321046353</v>
      </c>
      <c r="CM188" s="195">
        <f t="shared" si="624"/>
        <v>9857.6230642092705</v>
      </c>
      <c r="CN188" s="110">
        <f t="shared" si="624"/>
        <v>-4928.8115321046353</v>
      </c>
      <c r="CO188" s="110">
        <f t="shared" si="624"/>
        <v>0</v>
      </c>
      <c r="CP188" s="110">
        <f t="shared" si="624"/>
        <v>-4928.8115321046353</v>
      </c>
      <c r="CQ188" s="110">
        <f t="shared" si="624"/>
        <v>9857.6230642092705</v>
      </c>
      <c r="CR188" s="110">
        <f t="shared" si="624"/>
        <v>-4928.8115321046353</v>
      </c>
      <c r="CS188" s="110">
        <f t="shared" si="624"/>
        <v>0</v>
      </c>
      <c r="CT188" s="110">
        <f t="shared" si="624"/>
        <v>-4928.8115321046353</v>
      </c>
      <c r="CU188" s="110">
        <f t="shared" si="624"/>
        <v>9857.6230642092705</v>
      </c>
      <c r="CV188" s="110">
        <f t="shared" si="624"/>
        <v>-4928.8115321046353</v>
      </c>
      <c r="CW188" s="110">
        <f t="shared" si="624"/>
        <v>0</v>
      </c>
      <c r="CX188" s="110">
        <f t="shared" si="624"/>
        <v>-4928.8115321046353</v>
      </c>
      <c r="CY188" s="195">
        <f t="shared" si="624"/>
        <v>9857.6230642092705</v>
      </c>
    </row>
    <row r="189" spans="1:103" x14ac:dyDescent="0.3">
      <c r="B189" s="1" t="s">
        <v>30</v>
      </c>
      <c r="D189" s="110"/>
      <c r="E189" s="110"/>
      <c r="F189" s="110"/>
      <c r="G189" s="110"/>
      <c r="H189" s="110"/>
      <c r="I189" s="110"/>
      <c r="J189" s="110"/>
      <c r="K189" s="110"/>
      <c r="L189" s="110"/>
      <c r="M189" s="110"/>
      <c r="N189" s="110">
        <f t="shared" ref="N189:AS189" si="625">N171-M171-(N141-M141)</f>
        <v>0</v>
      </c>
      <c r="O189" s="110">
        <f t="shared" si="625"/>
        <v>0</v>
      </c>
      <c r="P189" s="110">
        <f t="shared" si="625"/>
        <v>0</v>
      </c>
      <c r="Q189" s="110">
        <f t="shared" si="625"/>
        <v>0</v>
      </c>
      <c r="R189" s="110">
        <f t="shared" si="625"/>
        <v>0</v>
      </c>
      <c r="S189" s="110">
        <f t="shared" si="625"/>
        <v>0</v>
      </c>
      <c r="T189" s="110">
        <f t="shared" si="625"/>
        <v>0</v>
      </c>
      <c r="U189" s="110">
        <f t="shared" si="625"/>
        <v>0</v>
      </c>
      <c r="V189" s="110">
        <f t="shared" si="625"/>
        <v>300</v>
      </c>
      <c r="W189" s="110">
        <f t="shared" si="625"/>
        <v>-516.25</v>
      </c>
      <c r="X189" s="110">
        <f t="shared" si="625"/>
        <v>180.08</v>
      </c>
      <c r="Y189" s="110">
        <f t="shared" si="625"/>
        <v>-303.56000000000006</v>
      </c>
      <c r="Z189" s="195">
        <f t="shared" si="625"/>
        <v>29658.300000000003</v>
      </c>
      <c r="AA189" s="195">
        <f t="shared" si="625"/>
        <v>0</v>
      </c>
      <c r="AB189" s="110">
        <f t="shared" si="625"/>
        <v>-970.87093254033607</v>
      </c>
      <c r="AC189" s="110">
        <f t="shared" si="625"/>
        <v>0</v>
      </c>
      <c r="AD189" s="110">
        <f t="shared" si="625"/>
        <v>0</v>
      </c>
      <c r="AE189" s="195">
        <f t="shared" si="625"/>
        <v>0</v>
      </c>
      <c r="AF189" s="110">
        <f t="shared" si="625"/>
        <v>6.5718134919334261</v>
      </c>
      <c r="AG189" s="110">
        <f t="shared" si="625"/>
        <v>0</v>
      </c>
      <c r="AH189" s="110">
        <f t="shared" si="625"/>
        <v>0</v>
      </c>
      <c r="AI189" s="110">
        <f t="shared" si="625"/>
        <v>0</v>
      </c>
      <c r="AJ189" s="110">
        <f t="shared" si="625"/>
        <v>0</v>
      </c>
      <c r="AK189" s="110">
        <f t="shared" si="625"/>
        <v>0</v>
      </c>
      <c r="AL189" s="110">
        <f t="shared" si="625"/>
        <v>0</v>
      </c>
      <c r="AM189" s="110">
        <f t="shared" si="625"/>
        <v>0</v>
      </c>
      <c r="AN189" s="110">
        <f t="shared" si="625"/>
        <v>0</v>
      </c>
      <c r="AO189" s="110">
        <f t="shared" si="625"/>
        <v>0</v>
      </c>
      <c r="AP189" s="110">
        <f t="shared" si="625"/>
        <v>0</v>
      </c>
      <c r="AQ189" s="195">
        <f t="shared" si="625"/>
        <v>0</v>
      </c>
      <c r="AR189" s="110">
        <f t="shared" si="625"/>
        <v>7.8861761903208389</v>
      </c>
      <c r="AS189" s="110">
        <f t="shared" si="625"/>
        <v>0</v>
      </c>
      <c r="AT189" s="110">
        <f t="shared" ref="AT189:BY189" si="626">AT171-AS171-(AT141-AS141)</f>
        <v>0</v>
      </c>
      <c r="AU189" s="110">
        <f t="shared" si="626"/>
        <v>0</v>
      </c>
      <c r="AV189" s="110">
        <f t="shared" si="626"/>
        <v>0</v>
      </c>
      <c r="AW189" s="110">
        <f t="shared" si="626"/>
        <v>0</v>
      </c>
      <c r="AX189" s="110">
        <f t="shared" si="626"/>
        <v>0</v>
      </c>
      <c r="AY189" s="110">
        <f t="shared" si="626"/>
        <v>0</v>
      </c>
      <c r="AZ189" s="110">
        <f t="shared" si="626"/>
        <v>0</v>
      </c>
      <c r="BA189" s="110">
        <f t="shared" si="626"/>
        <v>0</v>
      </c>
      <c r="BB189" s="110">
        <f t="shared" si="626"/>
        <v>0</v>
      </c>
      <c r="BC189" s="195">
        <f t="shared" si="626"/>
        <v>0</v>
      </c>
      <c r="BD189" s="110">
        <f t="shared" si="626"/>
        <v>9.4634114283835515</v>
      </c>
      <c r="BE189" s="110">
        <f t="shared" si="626"/>
        <v>0</v>
      </c>
      <c r="BF189" s="110">
        <f t="shared" si="626"/>
        <v>0</v>
      </c>
      <c r="BG189" s="110">
        <f t="shared" si="626"/>
        <v>0</v>
      </c>
      <c r="BH189" s="110">
        <f t="shared" si="626"/>
        <v>0</v>
      </c>
      <c r="BI189" s="110">
        <f t="shared" si="626"/>
        <v>0</v>
      </c>
      <c r="BJ189" s="110">
        <f t="shared" si="626"/>
        <v>0</v>
      </c>
      <c r="BK189" s="110">
        <f t="shared" si="626"/>
        <v>0</v>
      </c>
      <c r="BL189" s="110">
        <f t="shared" si="626"/>
        <v>0</v>
      </c>
      <c r="BM189" s="110">
        <f t="shared" si="626"/>
        <v>0</v>
      </c>
      <c r="BN189" s="110">
        <f t="shared" si="626"/>
        <v>0</v>
      </c>
      <c r="BO189" s="195">
        <f t="shared" si="626"/>
        <v>0</v>
      </c>
      <c r="BP189" s="110">
        <f t="shared" si="626"/>
        <v>11.356093714060989</v>
      </c>
      <c r="BQ189" s="110">
        <f t="shared" si="626"/>
        <v>0</v>
      </c>
      <c r="BR189" s="110">
        <f t="shared" si="626"/>
        <v>0</v>
      </c>
      <c r="BS189" s="110">
        <f t="shared" si="626"/>
        <v>0</v>
      </c>
      <c r="BT189" s="110">
        <f t="shared" si="626"/>
        <v>0</v>
      </c>
      <c r="BU189" s="110">
        <f t="shared" si="626"/>
        <v>0</v>
      </c>
      <c r="BV189" s="110">
        <f t="shared" si="626"/>
        <v>0</v>
      </c>
      <c r="BW189" s="110">
        <f t="shared" si="626"/>
        <v>0</v>
      </c>
      <c r="BX189" s="110">
        <f t="shared" si="626"/>
        <v>0</v>
      </c>
      <c r="BY189" s="110">
        <f t="shared" si="626"/>
        <v>0</v>
      </c>
      <c r="BZ189" s="110">
        <f t="shared" ref="BZ189:CY189" si="627">BZ171-BY171-(BZ141-BY141)</f>
        <v>0</v>
      </c>
      <c r="CA189" s="195">
        <f t="shared" si="627"/>
        <v>0</v>
      </c>
      <c r="CB189" s="110">
        <f t="shared" si="627"/>
        <v>13.62731245687246</v>
      </c>
      <c r="CC189" s="110">
        <f t="shared" si="627"/>
        <v>0</v>
      </c>
      <c r="CD189" s="110">
        <f t="shared" si="627"/>
        <v>0</v>
      </c>
      <c r="CE189" s="110">
        <f t="shared" si="627"/>
        <v>0</v>
      </c>
      <c r="CF189" s="110">
        <f t="shared" si="627"/>
        <v>0</v>
      </c>
      <c r="CG189" s="110">
        <f t="shared" si="627"/>
        <v>0</v>
      </c>
      <c r="CH189" s="110">
        <f t="shared" si="627"/>
        <v>0</v>
      </c>
      <c r="CI189" s="110">
        <f t="shared" si="627"/>
        <v>0</v>
      </c>
      <c r="CJ189" s="110">
        <f t="shared" si="627"/>
        <v>0</v>
      </c>
      <c r="CK189" s="110">
        <f t="shared" si="627"/>
        <v>0</v>
      </c>
      <c r="CL189" s="110">
        <f t="shared" si="627"/>
        <v>0</v>
      </c>
      <c r="CM189" s="195">
        <f t="shared" si="627"/>
        <v>0</v>
      </c>
      <c r="CN189" s="110">
        <f t="shared" si="627"/>
        <v>16.352774948245496</v>
      </c>
      <c r="CO189" s="110">
        <f t="shared" si="627"/>
        <v>0</v>
      </c>
      <c r="CP189" s="110">
        <f t="shared" si="627"/>
        <v>0</v>
      </c>
      <c r="CQ189" s="110">
        <f t="shared" si="627"/>
        <v>0</v>
      </c>
      <c r="CR189" s="110">
        <f t="shared" si="627"/>
        <v>0</v>
      </c>
      <c r="CS189" s="110">
        <f t="shared" si="627"/>
        <v>0</v>
      </c>
      <c r="CT189" s="110">
        <f t="shared" si="627"/>
        <v>0</v>
      </c>
      <c r="CU189" s="110">
        <f t="shared" si="627"/>
        <v>0</v>
      </c>
      <c r="CV189" s="110">
        <f t="shared" si="627"/>
        <v>0</v>
      </c>
      <c r="CW189" s="110">
        <f t="shared" si="627"/>
        <v>0</v>
      </c>
      <c r="CX189" s="110">
        <f t="shared" si="627"/>
        <v>0</v>
      </c>
      <c r="CY189" s="195">
        <f t="shared" si="627"/>
        <v>0</v>
      </c>
    </row>
    <row r="190" spans="1:103" x14ac:dyDescent="0.3">
      <c r="B190" s="4" t="s">
        <v>28</v>
      </c>
      <c r="C190" s="3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>
        <f t="shared" ref="N190:BH190" si="628">SUM(N187:N189)</f>
        <v>0</v>
      </c>
      <c r="O190" s="10">
        <f t="shared" si="628"/>
        <v>0</v>
      </c>
      <c r="P190" s="10">
        <f t="shared" si="628"/>
        <v>0</v>
      </c>
      <c r="Q190" s="10">
        <f t="shared" si="628"/>
        <v>0</v>
      </c>
      <c r="R190" s="10">
        <f t="shared" si="628"/>
        <v>0</v>
      </c>
      <c r="S190" s="10">
        <f t="shared" ref="S190:T190" si="629">SUM(S187:S189)</f>
        <v>0</v>
      </c>
      <c r="T190" s="10">
        <f t="shared" si="629"/>
        <v>0</v>
      </c>
      <c r="U190" s="10">
        <f t="shared" ref="U190" si="630">SUM(U187:U189)</f>
        <v>0</v>
      </c>
      <c r="V190" s="10">
        <f t="shared" ref="V190" si="631">SUM(V187:V189)</f>
        <v>0</v>
      </c>
      <c r="W190" s="10">
        <f t="shared" si="628"/>
        <v>-125</v>
      </c>
      <c r="X190" s="10">
        <f t="shared" si="628"/>
        <v>-304.55000000000007</v>
      </c>
      <c r="Y190" s="10">
        <f t="shared" ref="Y190" si="632">SUM(Y187:Y189)</f>
        <v>-224.69000000000017</v>
      </c>
      <c r="Z190" s="203">
        <f t="shared" ref="Z190:AA190" si="633">SUM(Z187:Z189)</f>
        <v>26387.74</v>
      </c>
      <c r="AA190" s="203">
        <f t="shared" si="633"/>
        <v>-163.04000000000087</v>
      </c>
      <c r="AB190" s="10">
        <f t="shared" ref="AB190" si="634">SUM(AB187:AB189)</f>
        <v>-800.03487386243069</v>
      </c>
      <c r="AC190" s="10">
        <f t="shared" si="628"/>
        <v>-237.74894814507661</v>
      </c>
      <c r="AD190" s="10">
        <f t="shared" si="628"/>
        <v>1834.5480365410594</v>
      </c>
      <c r="AE190" s="203">
        <f t="shared" si="628"/>
        <v>1442.4392551748806</v>
      </c>
      <c r="AF190" s="10">
        <f t="shared" si="628"/>
        <v>-352.53601343386345</v>
      </c>
      <c r="AG190" s="10">
        <f t="shared" si="628"/>
        <v>2553.2832594203192</v>
      </c>
      <c r="AH190" s="10">
        <f t="shared" si="628"/>
        <v>873.09505610036194</v>
      </c>
      <c r="AI190" s="10">
        <f t="shared" si="628"/>
        <v>3001.2685797141175</v>
      </c>
      <c r="AJ190" s="10">
        <f t="shared" si="628"/>
        <v>88.877493368001524</v>
      </c>
      <c r="AK190" s="10">
        <f t="shared" si="628"/>
        <v>1321.0803763941603</v>
      </c>
      <c r="AL190" s="10">
        <f t="shared" si="628"/>
        <v>425.10973580656264</v>
      </c>
      <c r="AM190" s="10">
        <f t="shared" si="628"/>
        <v>3113.508162005779</v>
      </c>
      <c r="AN190" s="10">
        <f t="shared" si="628"/>
        <v>1153.4507596113035</v>
      </c>
      <c r="AO190" s="10">
        <f t="shared" si="628"/>
        <v>4178.0814282490828</v>
      </c>
      <c r="AP190" s="10">
        <f t="shared" si="628"/>
        <v>5130.4151122007243</v>
      </c>
      <c r="AQ190" s="203">
        <f t="shared" si="628"/>
        <v>9386.7621594282355</v>
      </c>
      <c r="AR190" s="10">
        <f t="shared" si="628"/>
        <v>3251.4436629263237</v>
      </c>
      <c r="AS190" s="10">
        <f t="shared" si="628"/>
        <v>5707.9632527883205</v>
      </c>
      <c r="AT190" s="10">
        <f t="shared" si="628"/>
        <v>4811.9926122007237</v>
      </c>
      <c r="AU190" s="10">
        <f t="shared" si="628"/>
        <v>9068.3396594282349</v>
      </c>
      <c r="AV190" s="10">
        <f t="shared" si="628"/>
        <v>3243.5574867360028</v>
      </c>
      <c r="AW190" s="10">
        <f t="shared" si="628"/>
        <v>5707.9632527883205</v>
      </c>
      <c r="AX190" s="10">
        <f t="shared" si="628"/>
        <v>4811.9926122007237</v>
      </c>
      <c r="AY190" s="10">
        <f t="shared" si="628"/>
        <v>9068.3396594282349</v>
      </c>
      <c r="AZ190" s="10">
        <f t="shared" si="628"/>
        <v>3243.5574867360028</v>
      </c>
      <c r="BA190" s="10">
        <f t="shared" si="628"/>
        <v>5707.9632527883205</v>
      </c>
      <c r="BB190" s="10">
        <f t="shared" si="628"/>
        <v>4811.9926122007237</v>
      </c>
      <c r="BC190" s="203">
        <f t="shared" si="628"/>
        <v>9068.3396594282349</v>
      </c>
      <c r="BD190" s="10">
        <f t="shared" si="628"/>
        <v>2902.7561481643861</v>
      </c>
      <c r="BE190" s="10">
        <f t="shared" si="628"/>
        <v>5357.6985027883202</v>
      </c>
      <c r="BF190" s="10">
        <f t="shared" si="628"/>
        <v>4461.7278622007234</v>
      </c>
      <c r="BG190" s="10">
        <f t="shared" si="628"/>
        <v>8718.0749094282346</v>
      </c>
      <c r="BH190" s="10">
        <f t="shared" si="628"/>
        <v>2893.2927367360026</v>
      </c>
      <c r="BI190" s="10">
        <f t="shared" ref="BI190:CY190" si="635">SUM(BI187:BI189)</f>
        <v>5357.6985027883202</v>
      </c>
      <c r="BJ190" s="10">
        <f t="shared" si="635"/>
        <v>4013.7425419069223</v>
      </c>
      <c r="BK190" s="10">
        <f t="shared" si="635"/>
        <v>8830.3144917198933</v>
      </c>
      <c r="BL190" s="10">
        <f t="shared" si="635"/>
        <v>3957.8660029793064</v>
      </c>
      <c r="BM190" s="10">
        <f t="shared" si="635"/>
        <v>8214.6995546432427</v>
      </c>
      <c r="BN190" s="10">
        <f t="shared" si="635"/>
        <v>8719.047918301083</v>
      </c>
      <c r="BO190" s="203">
        <f t="shared" si="635"/>
        <v>15103.568489142352</v>
      </c>
      <c r="BP190" s="10">
        <f t="shared" si="635"/>
        <v>5992.4600988180646</v>
      </c>
      <c r="BQ190" s="10">
        <f t="shared" si="635"/>
        <v>9677.71265418248</v>
      </c>
      <c r="BR190" s="10">
        <f t="shared" si="635"/>
        <v>8333.7566933010821</v>
      </c>
      <c r="BS190" s="10">
        <f t="shared" si="635"/>
        <v>14718.277264142351</v>
      </c>
      <c r="BT190" s="10">
        <f t="shared" si="635"/>
        <v>5981.1040051040036</v>
      </c>
      <c r="BU190" s="10">
        <f t="shared" si="635"/>
        <v>9677.71265418248</v>
      </c>
      <c r="BV190" s="10">
        <f t="shared" si="635"/>
        <v>8333.7566933010821</v>
      </c>
      <c r="BW190" s="10">
        <f t="shared" si="635"/>
        <v>14718.277264142351</v>
      </c>
      <c r="BX190" s="10">
        <f t="shared" si="635"/>
        <v>5981.1040051040036</v>
      </c>
      <c r="BY190" s="10">
        <f t="shared" si="635"/>
        <v>9677.71265418248</v>
      </c>
      <c r="BZ190" s="10">
        <f t="shared" si="635"/>
        <v>8333.7566933010821</v>
      </c>
      <c r="CA190" s="203">
        <f t="shared" si="635"/>
        <v>14718.277264142351</v>
      </c>
      <c r="CB190" s="10">
        <f t="shared" si="635"/>
        <v>5570.9109700608751</v>
      </c>
      <c r="CC190" s="10">
        <f t="shared" si="635"/>
        <v>9253.8923066824791</v>
      </c>
      <c r="CD190" s="10">
        <f t="shared" si="635"/>
        <v>7909.9363458010812</v>
      </c>
      <c r="CE190" s="10">
        <f t="shared" si="635"/>
        <v>14294.45691664235</v>
      </c>
      <c r="CF190" s="10">
        <f t="shared" si="635"/>
        <v>5557.2836576040027</v>
      </c>
      <c r="CG190" s="10">
        <f t="shared" si="635"/>
        <v>9253.8923066824791</v>
      </c>
      <c r="CH190" s="10">
        <f t="shared" si="635"/>
        <v>7461.9510255072819</v>
      </c>
      <c r="CI190" s="10">
        <f t="shared" si="635"/>
        <v>14406.696498934009</v>
      </c>
      <c r="CJ190" s="10">
        <f t="shared" si="635"/>
        <v>6621.8569238473028</v>
      </c>
      <c r="CK190" s="10">
        <f t="shared" si="635"/>
        <v>12110.893358537403</v>
      </c>
      <c r="CL190" s="10">
        <f t="shared" si="635"/>
        <v>12167.256401901446</v>
      </c>
      <c r="CM190" s="203">
        <f t="shared" si="635"/>
        <v>20679.950496356469</v>
      </c>
      <c r="CN190" s="10">
        <f t="shared" si="635"/>
        <v>8580.5365436702523</v>
      </c>
      <c r="CO190" s="10">
        <f t="shared" si="635"/>
        <v>13492.995300826642</v>
      </c>
      <c r="CP190" s="10">
        <f t="shared" si="635"/>
        <v>11701.054019651448</v>
      </c>
      <c r="CQ190" s="10">
        <f t="shared" si="635"/>
        <v>20213.748114106471</v>
      </c>
      <c r="CR190" s="10">
        <f t="shared" si="635"/>
        <v>8564.1837687220068</v>
      </c>
      <c r="CS190" s="10">
        <f t="shared" si="635"/>
        <v>13492.995300826642</v>
      </c>
      <c r="CT190" s="10">
        <f t="shared" si="635"/>
        <v>11701.054019651448</v>
      </c>
      <c r="CU190" s="10">
        <f t="shared" si="635"/>
        <v>20213.748114106471</v>
      </c>
      <c r="CV190" s="10">
        <f t="shared" si="635"/>
        <v>8564.1837687220068</v>
      </c>
      <c r="CW190" s="10">
        <f t="shared" si="635"/>
        <v>13492.995300826642</v>
      </c>
      <c r="CX190" s="10">
        <f t="shared" si="635"/>
        <v>11701.054019651448</v>
      </c>
      <c r="CY190" s="203">
        <f t="shared" si="635"/>
        <v>20213.748114106471</v>
      </c>
    </row>
    <row r="191" spans="1:103" x14ac:dyDescent="0.3">
      <c r="Z191" s="194"/>
      <c r="AA191" s="194"/>
      <c r="AE191" s="194"/>
      <c r="AQ191" s="194"/>
      <c r="BC191" s="194"/>
      <c r="BO191" s="194"/>
      <c r="CA191" s="194"/>
      <c r="CM191" s="194"/>
      <c r="CY191" s="194"/>
    </row>
    <row r="192" spans="1:103" x14ac:dyDescent="0.3">
      <c r="Z192" s="194"/>
      <c r="AA192" s="194"/>
      <c r="AE192" s="194"/>
      <c r="AQ192" s="194"/>
      <c r="BC192" s="194"/>
      <c r="BO192" s="194"/>
      <c r="CA192" s="194"/>
      <c r="CM192" s="194"/>
      <c r="CY192" s="194"/>
    </row>
    <row r="193" spans="1:103" x14ac:dyDescent="0.3">
      <c r="B193" s="1" t="s">
        <v>477</v>
      </c>
      <c r="T193" s="110">
        <f t="shared" ref="T193:Y193" si="636">S147-T147</f>
        <v>0</v>
      </c>
      <c r="U193" s="110">
        <f t="shared" si="636"/>
        <v>0</v>
      </c>
      <c r="V193" s="110">
        <f t="shared" si="636"/>
        <v>0</v>
      </c>
      <c r="W193" s="110">
        <f t="shared" si="636"/>
        <v>0</v>
      </c>
      <c r="X193" s="110">
        <f t="shared" si="636"/>
        <v>0</v>
      </c>
      <c r="Y193" s="110">
        <f t="shared" si="636"/>
        <v>0</v>
      </c>
      <c r="Z193" s="195">
        <f>Y147-Z147</f>
        <v>-13495</v>
      </c>
      <c r="AA193" s="195">
        <f>Z147-AA147</f>
        <v>0</v>
      </c>
      <c r="AB193" s="110">
        <f t="shared" ref="AA193:CL193" si="637">AA147-AB147</f>
        <v>0</v>
      </c>
      <c r="AC193" s="110">
        <f t="shared" si="637"/>
        <v>0</v>
      </c>
      <c r="AD193" s="110">
        <f t="shared" si="637"/>
        <v>0</v>
      </c>
      <c r="AE193" s="195">
        <f t="shared" si="637"/>
        <v>0</v>
      </c>
      <c r="AF193" s="110">
        <f t="shared" si="637"/>
        <v>0</v>
      </c>
      <c r="AG193" s="110">
        <f t="shared" si="637"/>
        <v>0</v>
      </c>
      <c r="AH193" s="110">
        <f t="shared" si="637"/>
        <v>0</v>
      </c>
      <c r="AI193" s="110">
        <f t="shared" si="637"/>
        <v>0</v>
      </c>
      <c r="AJ193" s="110">
        <f t="shared" si="637"/>
        <v>0</v>
      </c>
      <c r="AK193" s="110">
        <f t="shared" si="637"/>
        <v>0</v>
      </c>
      <c r="AL193" s="110">
        <f t="shared" si="637"/>
        <v>0</v>
      </c>
      <c r="AM193" s="110">
        <f t="shared" si="637"/>
        <v>0</v>
      </c>
      <c r="AN193" s="110">
        <f t="shared" si="637"/>
        <v>0</v>
      </c>
      <c r="AO193" s="110">
        <f t="shared" si="637"/>
        <v>0</v>
      </c>
      <c r="AP193" s="110">
        <f t="shared" si="637"/>
        <v>0</v>
      </c>
      <c r="AQ193" s="195">
        <f t="shared" si="637"/>
        <v>0</v>
      </c>
      <c r="AR193" s="110">
        <f t="shared" si="637"/>
        <v>0</v>
      </c>
      <c r="AS193" s="110">
        <f t="shared" si="637"/>
        <v>0</v>
      </c>
      <c r="AT193" s="110">
        <f t="shared" si="637"/>
        <v>0</v>
      </c>
      <c r="AU193" s="110">
        <f t="shared" si="637"/>
        <v>0</v>
      </c>
      <c r="AV193" s="110">
        <f t="shared" si="637"/>
        <v>0</v>
      </c>
      <c r="AW193" s="110">
        <f t="shared" si="637"/>
        <v>0</v>
      </c>
      <c r="AX193" s="110">
        <f t="shared" si="637"/>
        <v>0</v>
      </c>
      <c r="AY193" s="110">
        <f t="shared" si="637"/>
        <v>0</v>
      </c>
      <c r="AZ193" s="110">
        <f t="shared" si="637"/>
        <v>0</v>
      </c>
      <c r="BA193" s="110">
        <f t="shared" si="637"/>
        <v>0</v>
      </c>
      <c r="BB193" s="110">
        <f t="shared" si="637"/>
        <v>0</v>
      </c>
      <c r="BC193" s="195">
        <f t="shared" si="637"/>
        <v>0</v>
      </c>
      <c r="BD193" s="110">
        <f t="shared" si="637"/>
        <v>0</v>
      </c>
      <c r="BE193" s="110">
        <f t="shared" si="637"/>
        <v>0</v>
      </c>
      <c r="BF193" s="110">
        <f t="shared" si="637"/>
        <v>0</v>
      </c>
      <c r="BG193" s="110">
        <f t="shared" si="637"/>
        <v>0</v>
      </c>
      <c r="BH193" s="110">
        <f t="shared" si="637"/>
        <v>0</v>
      </c>
      <c r="BI193" s="110">
        <f t="shared" si="637"/>
        <v>0</v>
      </c>
      <c r="BJ193" s="110">
        <f t="shared" si="637"/>
        <v>0</v>
      </c>
      <c r="BK193" s="110">
        <f t="shared" si="637"/>
        <v>0</v>
      </c>
      <c r="BL193" s="110">
        <f t="shared" si="637"/>
        <v>0</v>
      </c>
      <c r="BM193" s="110">
        <f t="shared" si="637"/>
        <v>0</v>
      </c>
      <c r="BN193" s="110">
        <f t="shared" si="637"/>
        <v>0</v>
      </c>
      <c r="BO193" s="195">
        <f t="shared" si="637"/>
        <v>0</v>
      </c>
      <c r="BP193" s="110">
        <f t="shared" si="637"/>
        <v>0</v>
      </c>
      <c r="BQ193" s="110">
        <f t="shared" si="637"/>
        <v>0</v>
      </c>
      <c r="BR193" s="110">
        <f t="shared" si="637"/>
        <v>0</v>
      </c>
      <c r="BS193" s="110">
        <f t="shared" si="637"/>
        <v>0</v>
      </c>
      <c r="BT193" s="110">
        <f t="shared" si="637"/>
        <v>0</v>
      </c>
      <c r="BU193" s="110">
        <f t="shared" si="637"/>
        <v>0</v>
      </c>
      <c r="BV193" s="110">
        <f t="shared" si="637"/>
        <v>0</v>
      </c>
      <c r="BW193" s="110">
        <f t="shared" si="637"/>
        <v>0</v>
      </c>
      <c r="BX193" s="110">
        <f t="shared" si="637"/>
        <v>0</v>
      </c>
      <c r="BY193" s="110">
        <f t="shared" si="637"/>
        <v>0</v>
      </c>
      <c r="BZ193" s="110">
        <f t="shared" si="637"/>
        <v>0</v>
      </c>
      <c r="CA193" s="195">
        <f t="shared" si="637"/>
        <v>0</v>
      </c>
      <c r="CB193" s="110">
        <f t="shared" si="637"/>
        <v>0</v>
      </c>
      <c r="CC193" s="110">
        <f t="shared" si="637"/>
        <v>0</v>
      </c>
      <c r="CD193" s="110">
        <f t="shared" si="637"/>
        <v>0</v>
      </c>
      <c r="CE193" s="110">
        <f t="shared" si="637"/>
        <v>0</v>
      </c>
      <c r="CF193" s="110">
        <f t="shared" si="637"/>
        <v>0</v>
      </c>
      <c r="CG193" s="110">
        <f t="shared" si="637"/>
        <v>0</v>
      </c>
      <c r="CH193" s="110">
        <f t="shared" si="637"/>
        <v>0</v>
      </c>
      <c r="CI193" s="110">
        <f t="shared" si="637"/>
        <v>0</v>
      </c>
      <c r="CJ193" s="110">
        <f t="shared" si="637"/>
        <v>0</v>
      </c>
      <c r="CK193" s="110">
        <f t="shared" si="637"/>
        <v>0</v>
      </c>
      <c r="CL193" s="110">
        <f t="shared" si="637"/>
        <v>0</v>
      </c>
      <c r="CM193" s="195">
        <f t="shared" ref="CM193:CY193" si="638">CL147-CM147</f>
        <v>0</v>
      </c>
      <c r="CN193" s="110">
        <f t="shared" si="638"/>
        <v>0</v>
      </c>
      <c r="CO193" s="110">
        <f t="shared" si="638"/>
        <v>0</v>
      </c>
      <c r="CP193" s="110">
        <f t="shared" si="638"/>
        <v>0</v>
      </c>
      <c r="CQ193" s="110">
        <f t="shared" si="638"/>
        <v>0</v>
      </c>
      <c r="CR193" s="110">
        <f t="shared" si="638"/>
        <v>0</v>
      </c>
      <c r="CS193" s="110">
        <f t="shared" si="638"/>
        <v>0</v>
      </c>
      <c r="CT193" s="110">
        <f t="shared" si="638"/>
        <v>0</v>
      </c>
      <c r="CU193" s="110">
        <f t="shared" si="638"/>
        <v>0</v>
      </c>
      <c r="CV193" s="110">
        <f t="shared" si="638"/>
        <v>0</v>
      </c>
      <c r="CW193" s="110">
        <f t="shared" si="638"/>
        <v>0</v>
      </c>
      <c r="CX193" s="110">
        <f t="shared" si="638"/>
        <v>0</v>
      </c>
      <c r="CY193" s="195">
        <f t="shared" si="638"/>
        <v>0</v>
      </c>
    </row>
    <row r="194" spans="1:103" x14ac:dyDescent="0.3">
      <c r="A194" s="3"/>
      <c r="B194" s="4" t="s">
        <v>478</v>
      </c>
      <c r="C194" s="3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>
        <f t="shared" ref="N194:BY194" si="639">N193</f>
        <v>0</v>
      </c>
      <c r="O194" s="10">
        <f t="shared" si="639"/>
        <v>0</v>
      </c>
      <c r="P194" s="10">
        <f t="shared" si="639"/>
        <v>0</v>
      </c>
      <c r="Q194" s="10">
        <f t="shared" si="639"/>
        <v>0</v>
      </c>
      <c r="R194" s="10">
        <f t="shared" si="639"/>
        <v>0</v>
      </c>
      <c r="S194" s="10">
        <f t="shared" si="639"/>
        <v>0</v>
      </c>
      <c r="T194" s="10">
        <f t="shared" si="639"/>
        <v>0</v>
      </c>
      <c r="U194" s="10">
        <f t="shared" si="639"/>
        <v>0</v>
      </c>
      <c r="V194" s="10">
        <f t="shared" si="639"/>
        <v>0</v>
      </c>
      <c r="W194" s="10">
        <f t="shared" si="639"/>
        <v>0</v>
      </c>
      <c r="X194" s="10">
        <f t="shared" si="639"/>
        <v>0</v>
      </c>
      <c r="Y194" s="10">
        <f t="shared" si="639"/>
        <v>0</v>
      </c>
      <c r="Z194" s="203">
        <f t="shared" si="639"/>
        <v>-13495</v>
      </c>
      <c r="AA194" s="203">
        <f t="shared" ref="AA194" si="640">AA193</f>
        <v>0</v>
      </c>
      <c r="AB194" s="10">
        <f t="shared" ref="AB194" si="641">AB193</f>
        <v>0</v>
      </c>
      <c r="AC194" s="10">
        <f t="shared" si="639"/>
        <v>0</v>
      </c>
      <c r="AD194" s="10">
        <f t="shared" si="639"/>
        <v>0</v>
      </c>
      <c r="AE194" s="203">
        <f t="shared" si="639"/>
        <v>0</v>
      </c>
      <c r="AF194" s="10">
        <f t="shared" si="639"/>
        <v>0</v>
      </c>
      <c r="AG194" s="10">
        <f t="shared" si="639"/>
        <v>0</v>
      </c>
      <c r="AH194" s="10">
        <f t="shared" si="639"/>
        <v>0</v>
      </c>
      <c r="AI194" s="10">
        <f t="shared" si="639"/>
        <v>0</v>
      </c>
      <c r="AJ194" s="10">
        <f t="shared" si="639"/>
        <v>0</v>
      </c>
      <c r="AK194" s="10">
        <f t="shared" si="639"/>
        <v>0</v>
      </c>
      <c r="AL194" s="10">
        <f t="shared" si="639"/>
        <v>0</v>
      </c>
      <c r="AM194" s="10">
        <f t="shared" si="639"/>
        <v>0</v>
      </c>
      <c r="AN194" s="10">
        <f t="shared" si="639"/>
        <v>0</v>
      </c>
      <c r="AO194" s="10">
        <f t="shared" si="639"/>
        <v>0</v>
      </c>
      <c r="AP194" s="10">
        <f t="shared" si="639"/>
        <v>0</v>
      </c>
      <c r="AQ194" s="203">
        <f t="shared" si="639"/>
        <v>0</v>
      </c>
      <c r="AR194" s="10">
        <f t="shared" si="639"/>
        <v>0</v>
      </c>
      <c r="AS194" s="10">
        <f t="shared" si="639"/>
        <v>0</v>
      </c>
      <c r="AT194" s="10">
        <f t="shared" si="639"/>
        <v>0</v>
      </c>
      <c r="AU194" s="10">
        <f t="shared" si="639"/>
        <v>0</v>
      </c>
      <c r="AV194" s="10">
        <f t="shared" si="639"/>
        <v>0</v>
      </c>
      <c r="AW194" s="10">
        <f t="shared" si="639"/>
        <v>0</v>
      </c>
      <c r="AX194" s="10">
        <f t="shared" si="639"/>
        <v>0</v>
      </c>
      <c r="AY194" s="10">
        <f t="shared" si="639"/>
        <v>0</v>
      </c>
      <c r="AZ194" s="10">
        <f t="shared" si="639"/>
        <v>0</v>
      </c>
      <c r="BA194" s="10">
        <f t="shared" si="639"/>
        <v>0</v>
      </c>
      <c r="BB194" s="10">
        <f t="shared" si="639"/>
        <v>0</v>
      </c>
      <c r="BC194" s="203">
        <f t="shared" si="639"/>
        <v>0</v>
      </c>
      <c r="BD194" s="10">
        <f t="shared" si="639"/>
        <v>0</v>
      </c>
      <c r="BE194" s="10">
        <f t="shared" si="639"/>
        <v>0</v>
      </c>
      <c r="BF194" s="10">
        <f t="shared" si="639"/>
        <v>0</v>
      </c>
      <c r="BG194" s="10">
        <f t="shared" si="639"/>
        <v>0</v>
      </c>
      <c r="BH194" s="10">
        <f t="shared" si="639"/>
        <v>0</v>
      </c>
      <c r="BI194" s="10">
        <f t="shared" si="639"/>
        <v>0</v>
      </c>
      <c r="BJ194" s="10">
        <f t="shared" si="639"/>
        <v>0</v>
      </c>
      <c r="BK194" s="10">
        <f t="shared" si="639"/>
        <v>0</v>
      </c>
      <c r="BL194" s="10">
        <f t="shared" si="639"/>
        <v>0</v>
      </c>
      <c r="BM194" s="10">
        <f t="shared" si="639"/>
        <v>0</v>
      </c>
      <c r="BN194" s="10">
        <f t="shared" si="639"/>
        <v>0</v>
      </c>
      <c r="BO194" s="203">
        <f t="shared" si="639"/>
        <v>0</v>
      </c>
      <c r="BP194" s="10">
        <f t="shared" si="639"/>
        <v>0</v>
      </c>
      <c r="BQ194" s="10">
        <f t="shared" si="639"/>
        <v>0</v>
      </c>
      <c r="BR194" s="10">
        <f t="shared" si="639"/>
        <v>0</v>
      </c>
      <c r="BS194" s="10">
        <f t="shared" si="639"/>
        <v>0</v>
      </c>
      <c r="BT194" s="10">
        <f t="shared" si="639"/>
        <v>0</v>
      </c>
      <c r="BU194" s="10">
        <f t="shared" si="639"/>
        <v>0</v>
      </c>
      <c r="BV194" s="10">
        <f t="shared" si="639"/>
        <v>0</v>
      </c>
      <c r="BW194" s="10">
        <f t="shared" si="639"/>
        <v>0</v>
      </c>
      <c r="BX194" s="10">
        <f t="shared" si="639"/>
        <v>0</v>
      </c>
      <c r="BY194" s="10">
        <f t="shared" si="639"/>
        <v>0</v>
      </c>
      <c r="BZ194" s="10">
        <f t="shared" ref="BZ194:CY194" si="642">BZ193</f>
        <v>0</v>
      </c>
      <c r="CA194" s="203">
        <f t="shared" si="642"/>
        <v>0</v>
      </c>
      <c r="CB194" s="10">
        <f t="shared" si="642"/>
        <v>0</v>
      </c>
      <c r="CC194" s="10">
        <f t="shared" si="642"/>
        <v>0</v>
      </c>
      <c r="CD194" s="10">
        <f t="shared" si="642"/>
        <v>0</v>
      </c>
      <c r="CE194" s="10">
        <f t="shared" si="642"/>
        <v>0</v>
      </c>
      <c r="CF194" s="10">
        <f t="shared" si="642"/>
        <v>0</v>
      </c>
      <c r="CG194" s="10">
        <f t="shared" si="642"/>
        <v>0</v>
      </c>
      <c r="CH194" s="10">
        <f t="shared" si="642"/>
        <v>0</v>
      </c>
      <c r="CI194" s="10">
        <f t="shared" si="642"/>
        <v>0</v>
      </c>
      <c r="CJ194" s="10">
        <f t="shared" si="642"/>
        <v>0</v>
      </c>
      <c r="CK194" s="10">
        <f t="shared" si="642"/>
        <v>0</v>
      </c>
      <c r="CL194" s="10">
        <f t="shared" si="642"/>
        <v>0</v>
      </c>
      <c r="CM194" s="203">
        <f t="shared" si="642"/>
        <v>0</v>
      </c>
      <c r="CN194" s="10">
        <f t="shared" si="642"/>
        <v>0</v>
      </c>
      <c r="CO194" s="10">
        <f t="shared" si="642"/>
        <v>0</v>
      </c>
      <c r="CP194" s="10">
        <f t="shared" si="642"/>
        <v>0</v>
      </c>
      <c r="CQ194" s="10">
        <f t="shared" si="642"/>
        <v>0</v>
      </c>
      <c r="CR194" s="10">
        <f t="shared" si="642"/>
        <v>0</v>
      </c>
      <c r="CS194" s="10">
        <f t="shared" si="642"/>
        <v>0</v>
      </c>
      <c r="CT194" s="10">
        <f t="shared" si="642"/>
        <v>0</v>
      </c>
      <c r="CU194" s="10">
        <f t="shared" si="642"/>
        <v>0</v>
      </c>
      <c r="CV194" s="10">
        <f t="shared" si="642"/>
        <v>0</v>
      </c>
      <c r="CW194" s="10">
        <f t="shared" si="642"/>
        <v>0</v>
      </c>
      <c r="CX194" s="10">
        <f t="shared" si="642"/>
        <v>0</v>
      </c>
      <c r="CY194" s="203">
        <f t="shared" si="642"/>
        <v>0</v>
      </c>
    </row>
    <row r="195" spans="1:103" x14ac:dyDescent="0.3">
      <c r="Z195" s="194"/>
      <c r="AA195" s="194"/>
      <c r="AE195" s="194"/>
      <c r="AQ195" s="194"/>
      <c r="BC195" s="194"/>
      <c r="BO195" s="194"/>
      <c r="CA195" s="194"/>
      <c r="CM195" s="194"/>
      <c r="CY195" s="194"/>
    </row>
    <row r="196" spans="1:103" x14ac:dyDescent="0.3">
      <c r="Z196" s="194"/>
      <c r="AA196" s="194"/>
      <c r="AE196" s="194"/>
      <c r="AQ196" s="194"/>
      <c r="BC196" s="194"/>
      <c r="BO196" s="194"/>
      <c r="CA196" s="194"/>
      <c r="CM196" s="194"/>
      <c r="CY196" s="194"/>
    </row>
    <row r="197" spans="1:103" x14ac:dyDescent="0.3">
      <c r="B197" s="1" t="s">
        <v>31</v>
      </c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>
        <f t="shared" ref="N197:AS197" si="643">SUM(N173:N174, N176)-SUM(M173:M174,M176)</f>
        <v>0</v>
      </c>
      <c r="O197" s="110">
        <f t="shared" si="643"/>
        <v>0</v>
      </c>
      <c r="P197" s="110">
        <f t="shared" si="643"/>
        <v>0</v>
      </c>
      <c r="Q197" s="110">
        <f t="shared" si="643"/>
        <v>0</v>
      </c>
      <c r="R197" s="110">
        <f t="shared" si="643"/>
        <v>0</v>
      </c>
      <c r="S197" s="110">
        <f t="shared" si="643"/>
        <v>0</v>
      </c>
      <c r="T197" s="110">
        <f t="shared" si="643"/>
        <v>0</v>
      </c>
      <c r="U197" s="110">
        <f t="shared" si="643"/>
        <v>0</v>
      </c>
      <c r="V197" s="110">
        <f t="shared" si="643"/>
        <v>5000</v>
      </c>
      <c r="W197" s="110">
        <f t="shared" si="643"/>
        <v>0</v>
      </c>
      <c r="X197" s="110">
        <f t="shared" si="643"/>
        <v>0</v>
      </c>
      <c r="Y197" s="110">
        <f t="shared" si="643"/>
        <v>0</v>
      </c>
      <c r="Z197" s="195">
        <f t="shared" si="643"/>
        <v>-14337.5</v>
      </c>
      <c r="AA197" s="195">
        <f t="shared" si="643"/>
        <v>0</v>
      </c>
      <c r="AB197" s="110">
        <f t="shared" si="643"/>
        <v>-200</v>
      </c>
      <c r="AC197" s="110">
        <f t="shared" si="643"/>
        <v>-200</v>
      </c>
      <c r="AD197" s="110">
        <f t="shared" si="643"/>
        <v>-200</v>
      </c>
      <c r="AE197" s="195">
        <f t="shared" si="643"/>
        <v>-200</v>
      </c>
      <c r="AF197" s="110">
        <f t="shared" si="643"/>
        <v>-240</v>
      </c>
      <c r="AG197" s="110">
        <f t="shared" si="643"/>
        <v>-240</v>
      </c>
      <c r="AH197" s="110">
        <f t="shared" si="643"/>
        <v>-240</v>
      </c>
      <c r="AI197" s="110">
        <f t="shared" si="643"/>
        <v>-240</v>
      </c>
      <c r="AJ197" s="110">
        <f t="shared" si="643"/>
        <v>-240</v>
      </c>
      <c r="AK197" s="110">
        <f t="shared" si="643"/>
        <v>-240</v>
      </c>
      <c r="AL197" s="110">
        <f t="shared" si="643"/>
        <v>-240</v>
      </c>
      <c r="AM197" s="110">
        <f t="shared" si="643"/>
        <v>-240</v>
      </c>
      <c r="AN197" s="110">
        <f t="shared" si="643"/>
        <v>-240</v>
      </c>
      <c r="AO197" s="110">
        <f t="shared" si="643"/>
        <v>-240</v>
      </c>
      <c r="AP197" s="110">
        <f t="shared" si="643"/>
        <v>-240</v>
      </c>
      <c r="AQ197" s="195">
        <f t="shared" si="643"/>
        <v>-240</v>
      </c>
      <c r="AR197" s="110">
        <f t="shared" si="643"/>
        <v>-288</v>
      </c>
      <c r="AS197" s="110">
        <f t="shared" si="643"/>
        <v>-288</v>
      </c>
      <c r="AT197" s="110">
        <f t="shared" ref="AT197:BY197" si="644">SUM(AT173:AT174, AT176)-SUM(AS173:AS174,AS176)</f>
        <v>-288</v>
      </c>
      <c r="AU197" s="110">
        <f t="shared" si="644"/>
        <v>-288</v>
      </c>
      <c r="AV197" s="110">
        <f t="shared" si="644"/>
        <v>-288</v>
      </c>
      <c r="AW197" s="110">
        <f t="shared" si="644"/>
        <v>-288</v>
      </c>
      <c r="AX197" s="110">
        <f t="shared" si="644"/>
        <v>-288</v>
      </c>
      <c r="AY197" s="110">
        <f t="shared" si="644"/>
        <v>-288</v>
      </c>
      <c r="AZ197" s="110">
        <f t="shared" si="644"/>
        <v>-288</v>
      </c>
      <c r="BA197" s="110">
        <f t="shared" si="644"/>
        <v>-288</v>
      </c>
      <c r="BB197" s="110">
        <f t="shared" si="644"/>
        <v>-288</v>
      </c>
      <c r="BC197" s="195">
        <f t="shared" si="644"/>
        <v>-288</v>
      </c>
      <c r="BD197" s="110">
        <f t="shared" si="644"/>
        <v>-345.59999999999854</v>
      </c>
      <c r="BE197" s="110">
        <f t="shared" si="644"/>
        <v>-345.59999999999854</v>
      </c>
      <c r="BF197" s="110">
        <f t="shared" si="644"/>
        <v>-345.59999999999854</v>
      </c>
      <c r="BG197" s="110">
        <f t="shared" si="644"/>
        <v>-345.59999999999854</v>
      </c>
      <c r="BH197" s="110">
        <f t="shared" si="644"/>
        <v>-345.59999999999854</v>
      </c>
      <c r="BI197" s="110">
        <f t="shared" si="644"/>
        <v>-345.59999999999854</v>
      </c>
      <c r="BJ197" s="110">
        <f t="shared" si="644"/>
        <v>-345.59999999999854</v>
      </c>
      <c r="BK197" s="110">
        <f t="shared" si="644"/>
        <v>-345.59999999999854</v>
      </c>
      <c r="BL197" s="110">
        <f t="shared" si="644"/>
        <v>-345.59999999999854</v>
      </c>
      <c r="BM197" s="110">
        <f t="shared" si="644"/>
        <v>-345.59999999999854</v>
      </c>
      <c r="BN197" s="110">
        <f t="shared" si="644"/>
        <v>-345.59999999999854</v>
      </c>
      <c r="BO197" s="195">
        <f t="shared" si="644"/>
        <v>-345.59999999999854</v>
      </c>
      <c r="BP197" s="110">
        <f t="shared" si="644"/>
        <v>-414.72000000000116</v>
      </c>
      <c r="BQ197" s="110">
        <f t="shared" si="644"/>
        <v>-414.72000000000116</v>
      </c>
      <c r="BR197" s="110">
        <f t="shared" si="644"/>
        <v>-414.72000000000116</v>
      </c>
      <c r="BS197" s="110">
        <f t="shared" si="644"/>
        <v>-414.72000000000116</v>
      </c>
      <c r="BT197" s="110">
        <f t="shared" si="644"/>
        <v>-414.72000000000116</v>
      </c>
      <c r="BU197" s="110">
        <f t="shared" si="644"/>
        <v>-414.72000000000116</v>
      </c>
      <c r="BV197" s="110">
        <f t="shared" si="644"/>
        <v>-414.72000000000116</v>
      </c>
      <c r="BW197" s="110">
        <f t="shared" si="644"/>
        <v>-414.72000000000116</v>
      </c>
      <c r="BX197" s="110">
        <f t="shared" si="644"/>
        <v>-414.72000000000116</v>
      </c>
      <c r="BY197" s="110">
        <f t="shared" si="644"/>
        <v>-414.72000000000116</v>
      </c>
      <c r="BZ197" s="110">
        <f t="shared" ref="BZ197:CY197" si="645">SUM(BZ173:BZ174, BZ176)-SUM(BY173:BY174,BY176)</f>
        <v>-414.72000000000116</v>
      </c>
      <c r="CA197" s="195">
        <f t="shared" si="645"/>
        <v>-414.72000000000116</v>
      </c>
      <c r="CB197" s="110">
        <f t="shared" si="645"/>
        <v>-497.66400000000067</v>
      </c>
      <c r="CC197" s="110">
        <f t="shared" si="645"/>
        <v>-497.66400000000067</v>
      </c>
      <c r="CD197" s="110">
        <f t="shared" si="645"/>
        <v>-497.66400000000067</v>
      </c>
      <c r="CE197" s="110">
        <f t="shared" si="645"/>
        <v>-497.66400000000067</v>
      </c>
      <c r="CF197" s="110">
        <f t="shared" si="645"/>
        <v>-497.66400000000067</v>
      </c>
      <c r="CG197" s="110">
        <f t="shared" si="645"/>
        <v>-497.66400000000067</v>
      </c>
      <c r="CH197" s="110">
        <f t="shared" si="645"/>
        <v>-497.66400000000067</v>
      </c>
      <c r="CI197" s="110">
        <f t="shared" si="645"/>
        <v>-497.66400000000067</v>
      </c>
      <c r="CJ197" s="110">
        <f t="shared" si="645"/>
        <v>-497.66400000000067</v>
      </c>
      <c r="CK197" s="110">
        <f t="shared" si="645"/>
        <v>-497.66400000000067</v>
      </c>
      <c r="CL197" s="110">
        <f t="shared" si="645"/>
        <v>-497.66400000000067</v>
      </c>
      <c r="CM197" s="195">
        <f t="shared" si="645"/>
        <v>-497.66400000000067</v>
      </c>
      <c r="CN197" s="110">
        <f t="shared" si="645"/>
        <v>-597.19680000000153</v>
      </c>
      <c r="CO197" s="110">
        <f t="shared" si="645"/>
        <v>-597.19680000000153</v>
      </c>
      <c r="CP197" s="110">
        <f t="shared" si="645"/>
        <v>-597.19679999999789</v>
      </c>
      <c r="CQ197" s="110">
        <f t="shared" si="645"/>
        <v>-597.19679999999789</v>
      </c>
      <c r="CR197" s="110">
        <f t="shared" si="645"/>
        <v>-597.19679999999789</v>
      </c>
      <c r="CS197" s="110">
        <f t="shared" si="645"/>
        <v>-597.19679999999789</v>
      </c>
      <c r="CT197" s="110">
        <f t="shared" si="645"/>
        <v>-597.19679999999789</v>
      </c>
      <c r="CU197" s="110">
        <f t="shared" si="645"/>
        <v>-597.19679999999789</v>
      </c>
      <c r="CV197" s="110">
        <f t="shared" si="645"/>
        <v>-597.19679999999789</v>
      </c>
      <c r="CW197" s="110">
        <f t="shared" si="645"/>
        <v>-597.19679999999789</v>
      </c>
      <c r="CX197" s="110">
        <f t="shared" si="645"/>
        <v>-597.19679999999789</v>
      </c>
      <c r="CY197" s="195">
        <f t="shared" si="645"/>
        <v>-597.19679999999789</v>
      </c>
    </row>
    <row r="198" spans="1:103" x14ac:dyDescent="0.3">
      <c r="A198" s="3"/>
      <c r="B198" s="4" t="s">
        <v>32</v>
      </c>
      <c r="C198" s="3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>
        <f t="shared" ref="N198:BI198" si="646">N197</f>
        <v>0</v>
      </c>
      <c r="O198" s="10">
        <f t="shared" si="646"/>
        <v>0</v>
      </c>
      <c r="P198" s="10">
        <f t="shared" si="646"/>
        <v>0</v>
      </c>
      <c r="Q198" s="10">
        <f t="shared" si="646"/>
        <v>0</v>
      </c>
      <c r="R198" s="10">
        <f t="shared" si="646"/>
        <v>0</v>
      </c>
      <c r="S198" s="10">
        <f t="shared" ref="S198:T198" si="647">S197</f>
        <v>0</v>
      </c>
      <c r="T198" s="10">
        <f t="shared" si="647"/>
        <v>0</v>
      </c>
      <c r="U198" s="10">
        <f t="shared" ref="U198" si="648">U197</f>
        <v>0</v>
      </c>
      <c r="V198" s="10">
        <f t="shared" ref="V198" si="649">V197</f>
        <v>5000</v>
      </c>
      <c r="W198" s="10">
        <f t="shared" si="646"/>
        <v>0</v>
      </c>
      <c r="X198" s="10">
        <f t="shared" si="646"/>
        <v>0</v>
      </c>
      <c r="Y198" s="10">
        <f t="shared" ref="Y198" si="650">Y197</f>
        <v>0</v>
      </c>
      <c r="Z198" s="203">
        <f t="shared" ref="Z198:AA198" si="651">Z197</f>
        <v>-14337.5</v>
      </c>
      <c r="AA198" s="203">
        <f t="shared" si="651"/>
        <v>0</v>
      </c>
      <c r="AB198" s="10">
        <f t="shared" ref="AB198" si="652">AB197</f>
        <v>-200</v>
      </c>
      <c r="AC198" s="10">
        <f t="shared" si="646"/>
        <v>-200</v>
      </c>
      <c r="AD198" s="10">
        <f t="shared" si="646"/>
        <v>-200</v>
      </c>
      <c r="AE198" s="203">
        <f t="shared" si="646"/>
        <v>-200</v>
      </c>
      <c r="AF198" s="10">
        <f t="shared" si="646"/>
        <v>-240</v>
      </c>
      <c r="AG198" s="10">
        <f t="shared" si="646"/>
        <v>-240</v>
      </c>
      <c r="AH198" s="10">
        <f t="shared" si="646"/>
        <v>-240</v>
      </c>
      <c r="AI198" s="10">
        <f t="shared" si="646"/>
        <v>-240</v>
      </c>
      <c r="AJ198" s="10">
        <f t="shared" si="646"/>
        <v>-240</v>
      </c>
      <c r="AK198" s="10">
        <f t="shared" si="646"/>
        <v>-240</v>
      </c>
      <c r="AL198" s="10">
        <f t="shared" si="646"/>
        <v>-240</v>
      </c>
      <c r="AM198" s="10">
        <f t="shared" si="646"/>
        <v>-240</v>
      </c>
      <c r="AN198" s="10">
        <f t="shared" si="646"/>
        <v>-240</v>
      </c>
      <c r="AO198" s="10">
        <f t="shared" si="646"/>
        <v>-240</v>
      </c>
      <c r="AP198" s="10">
        <f t="shared" si="646"/>
        <v>-240</v>
      </c>
      <c r="AQ198" s="203">
        <f t="shared" si="646"/>
        <v>-240</v>
      </c>
      <c r="AR198" s="10">
        <f t="shared" si="646"/>
        <v>-288</v>
      </c>
      <c r="AS198" s="10">
        <f t="shared" si="646"/>
        <v>-288</v>
      </c>
      <c r="AT198" s="10">
        <f t="shared" si="646"/>
        <v>-288</v>
      </c>
      <c r="AU198" s="10">
        <f t="shared" si="646"/>
        <v>-288</v>
      </c>
      <c r="AV198" s="10">
        <f t="shared" si="646"/>
        <v>-288</v>
      </c>
      <c r="AW198" s="10">
        <f t="shared" si="646"/>
        <v>-288</v>
      </c>
      <c r="AX198" s="10">
        <f t="shared" si="646"/>
        <v>-288</v>
      </c>
      <c r="AY198" s="10">
        <f t="shared" si="646"/>
        <v>-288</v>
      </c>
      <c r="AZ198" s="10">
        <f t="shared" si="646"/>
        <v>-288</v>
      </c>
      <c r="BA198" s="10">
        <f t="shared" si="646"/>
        <v>-288</v>
      </c>
      <c r="BB198" s="10">
        <f t="shared" si="646"/>
        <v>-288</v>
      </c>
      <c r="BC198" s="203">
        <f t="shared" si="646"/>
        <v>-288</v>
      </c>
      <c r="BD198" s="10">
        <f t="shared" si="646"/>
        <v>-345.59999999999854</v>
      </c>
      <c r="BE198" s="10">
        <f t="shared" si="646"/>
        <v>-345.59999999999854</v>
      </c>
      <c r="BF198" s="10">
        <f t="shared" si="646"/>
        <v>-345.59999999999854</v>
      </c>
      <c r="BG198" s="10">
        <f t="shared" si="646"/>
        <v>-345.59999999999854</v>
      </c>
      <c r="BH198" s="10">
        <f t="shared" si="646"/>
        <v>-345.59999999999854</v>
      </c>
      <c r="BI198" s="10">
        <f t="shared" si="646"/>
        <v>-345.59999999999854</v>
      </c>
      <c r="BJ198" s="10">
        <f t="shared" ref="BJ198:CY198" si="653">BJ197</f>
        <v>-345.59999999999854</v>
      </c>
      <c r="BK198" s="10">
        <f t="shared" si="653"/>
        <v>-345.59999999999854</v>
      </c>
      <c r="BL198" s="10">
        <f t="shared" si="653"/>
        <v>-345.59999999999854</v>
      </c>
      <c r="BM198" s="10">
        <f t="shared" si="653"/>
        <v>-345.59999999999854</v>
      </c>
      <c r="BN198" s="10">
        <f t="shared" si="653"/>
        <v>-345.59999999999854</v>
      </c>
      <c r="BO198" s="203">
        <f t="shared" si="653"/>
        <v>-345.59999999999854</v>
      </c>
      <c r="BP198" s="10">
        <f t="shared" si="653"/>
        <v>-414.72000000000116</v>
      </c>
      <c r="BQ198" s="10">
        <f t="shared" si="653"/>
        <v>-414.72000000000116</v>
      </c>
      <c r="BR198" s="10">
        <f t="shared" si="653"/>
        <v>-414.72000000000116</v>
      </c>
      <c r="BS198" s="10">
        <f t="shared" si="653"/>
        <v>-414.72000000000116</v>
      </c>
      <c r="BT198" s="10">
        <f t="shared" si="653"/>
        <v>-414.72000000000116</v>
      </c>
      <c r="BU198" s="10">
        <f t="shared" si="653"/>
        <v>-414.72000000000116</v>
      </c>
      <c r="BV198" s="10">
        <f t="shared" si="653"/>
        <v>-414.72000000000116</v>
      </c>
      <c r="BW198" s="10">
        <f t="shared" si="653"/>
        <v>-414.72000000000116</v>
      </c>
      <c r="BX198" s="10">
        <f t="shared" si="653"/>
        <v>-414.72000000000116</v>
      </c>
      <c r="BY198" s="10">
        <f t="shared" si="653"/>
        <v>-414.72000000000116</v>
      </c>
      <c r="BZ198" s="10">
        <f t="shared" si="653"/>
        <v>-414.72000000000116</v>
      </c>
      <c r="CA198" s="203">
        <f t="shared" si="653"/>
        <v>-414.72000000000116</v>
      </c>
      <c r="CB198" s="10">
        <f t="shared" si="653"/>
        <v>-497.66400000000067</v>
      </c>
      <c r="CC198" s="10">
        <f t="shared" si="653"/>
        <v>-497.66400000000067</v>
      </c>
      <c r="CD198" s="10">
        <f t="shared" si="653"/>
        <v>-497.66400000000067</v>
      </c>
      <c r="CE198" s="10">
        <f t="shared" si="653"/>
        <v>-497.66400000000067</v>
      </c>
      <c r="CF198" s="10">
        <f t="shared" si="653"/>
        <v>-497.66400000000067</v>
      </c>
      <c r="CG198" s="10">
        <f t="shared" si="653"/>
        <v>-497.66400000000067</v>
      </c>
      <c r="CH198" s="10">
        <f t="shared" si="653"/>
        <v>-497.66400000000067</v>
      </c>
      <c r="CI198" s="10">
        <f t="shared" si="653"/>
        <v>-497.66400000000067</v>
      </c>
      <c r="CJ198" s="10">
        <f t="shared" si="653"/>
        <v>-497.66400000000067</v>
      </c>
      <c r="CK198" s="10">
        <f t="shared" si="653"/>
        <v>-497.66400000000067</v>
      </c>
      <c r="CL198" s="10">
        <f t="shared" si="653"/>
        <v>-497.66400000000067</v>
      </c>
      <c r="CM198" s="203">
        <f t="shared" si="653"/>
        <v>-497.66400000000067</v>
      </c>
      <c r="CN198" s="10">
        <f t="shared" si="653"/>
        <v>-597.19680000000153</v>
      </c>
      <c r="CO198" s="10">
        <f t="shared" si="653"/>
        <v>-597.19680000000153</v>
      </c>
      <c r="CP198" s="10">
        <f t="shared" si="653"/>
        <v>-597.19679999999789</v>
      </c>
      <c r="CQ198" s="10">
        <f t="shared" si="653"/>
        <v>-597.19679999999789</v>
      </c>
      <c r="CR198" s="10">
        <f t="shared" si="653"/>
        <v>-597.19679999999789</v>
      </c>
      <c r="CS198" s="10">
        <f t="shared" si="653"/>
        <v>-597.19679999999789</v>
      </c>
      <c r="CT198" s="10">
        <f t="shared" si="653"/>
        <v>-597.19679999999789</v>
      </c>
      <c r="CU198" s="10">
        <f t="shared" si="653"/>
        <v>-597.19679999999789</v>
      </c>
      <c r="CV198" s="10">
        <f t="shared" si="653"/>
        <v>-597.19679999999789</v>
      </c>
      <c r="CW198" s="10">
        <f t="shared" si="653"/>
        <v>-597.19679999999789</v>
      </c>
      <c r="CX198" s="10">
        <f t="shared" si="653"/>
        <v>-597.19679999999789</v>
      </c>
      <c r="CY198" s="203">
        <f t="shared" si="653"/>
        <v>-597.19679999999789</v>
      </c>
    </row>
    <row r="199" spans="1:103" x14ac:dyDescent="0.3">
      <c r="Z199" s="194"/>
      <c r="AA199" s="194"/>
      <c r="AE199" s="194"/>
      <c r="AQ199" s="194"/>
      <c r="BC199" s="194"/>
      <c r="BO199" s="194"/>
      <c r="CA199" s="194"/>
      <c r="CM199" s="194"/>
      <c r="CY199" s="194"/>
    </row>
    <row r="200" spans="1:103" x14ac:dyDescent="0.3">
      <c r="B200" s="1" t="s">
        <v>33</v>
      </c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>
        <f t="shared" ref="N200:Y200" si="654">N198+N194+N190</f>
        <v>0</v>
      </c>
      <c r="O200" s="9">
        <f t="shared" si="654"/>
        <v>0</v>
      </c>
      <c r="P200" s="9">
        <f t="shared" si="654"/>
        <v>0</v>
      </c>
      <c r="Q200" s="9">
        <f t="shared" si="654"/>
        <v>0</v>
      </c>
      <c r="R200" s="9">
        <f t="shared" si="654"/>
        <v>0</v>
      </c>
      <c r="S200" s="9">
        <f t="shared" si="654"/>
        <v>0</v>
      </c>
      <c r="T200" s="9">
        <f t="shared" si="654"/>
        <v>0</v>
      </c>
      <c r="U200" s="9">
        <f t="shared" si="654"/>
        <v>0</v>
      </c>
      <c r="V200" s="9">
        <f t="shared" si="654"/>
        <v>5000</v>
      </c>
      <c r="W200" s="9">
        <f t="shared" si="654"/>
        <v>-125</v>
      </c>
      <c r="X200" s="9">
        <f t="shared" si="654"/>
        <v>-304.55000000000007</v>
      </c>
      <c r="Y200" s="9">
        <f t="shared" si="654"/>
        <v>-224.69000000000017</v>
      </c>
      <c r="Z200" s="204">
        <f>Z198+Z194+Z190</f>
        <v>-1444.7599999999984</v>
      </c>
      <c r="AA200" s="204">
        <f>AA198+AA194+AA190</f>
        <v>-163.04000000000087</v>
      </c>
      <c r="AB200" s="9">
        <f t="shared" ref="AB200" si="655">AB198+AB194+AB190</f>
        <v>-1000.0348738624307</v>
      </c>
      <c r="AC200" s="9">
        <f t="shared" ref="AA200:CL200" si="656">AC198+AC194+AC190</f>
        <v>-437.74894814507661</v>
      </c>
      <c r="AD200" s="9">
        <f t="shared" si="656"/>
        <v>1634.5480365410594</v>
      </c>
      <c r="AE200" s="204">
        <f t="shared" si="656"/>
        <v>1242.4392551748806</v>
      </c>
      <c r="AF200" s="9">
        <f t="shared" si="656"/>
        <v>-592.53601343386345</v>
      </c>
      <c r="AG200" s="9">
        <f t="shared" si="656"/>
        <v>2313.2832594203192</v>
      </c>
      <c r="AH200" s="9">
        <f t="shared" si="656"/>
        <v>633.09505610036194</v>
      </c>
      <c r="AI200" s="9">
        <f t="shared" si="656"/>
        <v>2761.2685797141175</v>
      </c>
      <c r="AJ200" s="9">
        <f t="shared" si="656"/>
        <v>-151.12250663199848</v>
      </c>
      <c r="AK200" s="9">
        <f t="shared" si="656"/>
        <v>1081.0803763941603</v>
      </c>
      <c r="AL200" s="9">
        <f t="shared" si="656"/>
        <v>185.10973580656264</v>
      </c>
      <c r="AM200" s="9">
        <f t="shared" si="656"/>
        <v>2873.508162005779</v>
      </c>
      <c r="AN200" s="9">
        <f t="shared" si="656"/>
        <v>913.45075961130351</v>
      </c>
      <c r="AO200" s="9">
        <f t="shared" si="656"/>
        <v>3938.0814282490828</v>
      </c>
      <c r="AP200" s="9">
        <f t="shared" si="656"/>
        <v>4890.4151122007243</v>
      </c>
      <c r="AQ200" s="204">
        <f t="shared" si="656"/>
        <v>9146.7621594282355</v>
      </c>
      <c r="AR200" s="9">
        <f t="shared" si="656"/>
        <v>2963.4436629263237</v>
      </c>
      <c r="AS200" s="9">
        <f t="shared" si="656"/>
        <v>5419.9632527883205</v>
      </c>
      <c r="AT200" s="9">
        <f t="shared" si="656"/>
        <v>4523.9926122007237</v>
      </c>
      <c r="AU200" s="9">
        <f t="shared" si="656"/>
        <v>8780.3396594282349</v>
      </c>
      <c r="AV200" s="9">
        <f t="shared" si="656"/>
        <v>2955.5574867360028</v>
      </c>
      <c r="AW200" s="9">
        <f t="shared" si="656"/>
        <v>5419.9632527883205</v>
      </c>
      <c r="AX200" s="9">
        <f t="shared" si="656"/>
        <v>4523.9926122007237</v>
      </c>
      <c r="AY200" s="9">
        <f t="shared" si="656"/>
        <v>8780.3396594282349</v>
      </c>
      <c r="AZ200" s="9">
        <f t="shared" si="656"/>
        <v>2955.5574867360028</v>
      </c>
      <c r="BA200" s="9">
        <f t="shared" si="656"/>
        <v>5419.9632527883205</v>
      </c>
      <c r="BB200" s="9">
        <f t="shared" si="656"/>
        <v>4523.9926122007237</v>
      </c>
      <c r="BC200" s="204">
        <f t="shared" si="656"/>
        <v>8780.3396594282349</v>
      </c>
      <c r="BD200" s="9">
        <f t="shared" si="656"/>
        <v>2557.1561481643876</v>
      </c>
      <c r="BE200" s="9">
        <f t="shared" si="656"/>
        <v>5012.0985027883216</v>
      </c>
      <c r="BF200" s="9">
        <f t="shared" si="656"/>
        <v>4116.1278622007248</v>
      </c>
      <c r="BG200" s="9">
        <f t="shared" si="656"/>
        <v>8372.4749094282361</v>
      </c>
      <c r="BH200" s="9">
        <f t="shared" si="656"/>
        <v>2547.692736736004</v>
      </c>
      <c r="BI200" s="9">
        <f t="shared" si="656"/>
        <v>5012.0985027883216</v>
      </c>
      <c r="BJ200" s="9">
        <f t="shared" si="656"/>
        <v>3668.1425419069237</v>
      </c>
      <c r="BK200" s="9">
        <f t="shared" si="656"/>
        <v>8484.7144917198948</v>
      </c>
      <c r="BL200" s="9">
        <f t="shared" si="656"/>
        <v>3612.2660029793078</v>
      </c>
      <c r="BM200" s="9">
        <f t="shared" si="656"/>
        <v>7869.0995546432441</v>
      </c>
      <c r="BN200" s="9">
        <f t="shared" si="656"/>
        <v>8373.4479183010844</v>
      </c>
      <c r="BO200" s="204">
        <f t="shared" si="656"/>
        <v>14757.968489142353</v>
      </c>
      <c r="BP200" s="9">
        <f t="shared" si="656"/>
        <v>5577.7400988180634</v>
      </c>
      <c r="BQ200" s="9">
        <f t="shared" si="656"/>
        <v>9262.9926541824789</v>
      </c>
      <c r="BR200" s="9">
        <f t="shared" si="656"/>
        <v>7919.036693301081</v>
      </c>
      <c r="BS200" s="9">
        <f t="shared" si="656"/>
        <v>14303.55726414235</v>
      </c>
      <c r="BT200" s="9">
        <f t="shared" si="656"/>
        <v>5566.3840051040024</v>
      </c>
      <c r="BU200" s="9">
        <f t="shared" si="656"/>
        <v>9262.9926541824789</v>
      </c>
      <c r="BV200" s="9">
        <f t="shared" si="656"/>
        <v>7919.036693301081</v>
      </c>
      <c r="BW200" s="9">
        <f t="shared" si="656"/>
        <v>14303.55726414235</v>
      </c>
      <c r="BX200" s="9">
        <f t="shared" si="656"/>
        <v>5566.3840051040024</v>
      </c>
      <c r="BY200" s="9">
        <f t="shared" si="656"/>
        <v>9262.9926541824789</v>
      </c>
      <c r="BZ200" s="9">
        <f t="shared" si="656"/>
        <v>7919.036693301081</v>
      </c>
      <c r="CA200" s="204">
        <f t="shared" si="656"/>
        <v>14303.55726414235</v>
      </c>
      <c r="CB200" s="9">
        <f t="shared" si="656"/>
        <v>5073.2469700608744</v>
      </c>
      <c r="CC200" s="9">
        <f t="shared" si="656"/>
        <v>8756.2283066824784</v>
      </c>
      <c r="CD200" s="9">
        <f t="shared" si="656"/>
        <v>7412.2723458010805</v>
      </c>
      <c r="CE200" s="9">
        <f t="shared" si="656"/>
        <v>13796.792916642349</v>
      </c>
      <c r="CF200" s="9">
        <f t="shared" si="656"/>
        <v>5059.619657604002</v>
      </c>
      <c r="CG200" s="9">
        <f t="shared" si="656"/>
        <v>8756.2283066824784</v>
      </c>
      <c r="CH200" s="9">
        <f t="shared" si="656"/>
        <v>6964.2870255072812</v>
      </c>
      <c r="CI200" s="9">
        <f t="shared" si="656"/>
        <v>13909.032498934008</v>
      </c>
      <c r="CJ200" s="9">
        <f t="shared" si="656"/>
        <v>6124.1929238473022</v>
      </c>
      <c r="CK200" s="9">
        <f t="shared" si="656"/>
        <v>11613.229358537403</v>
      </c>
      <c r="CL200" s="9">
        <f t="shared" si="656"/>
        <v>11669.592401901446</v>
      </c>
      <c r="CM200" s="204">
        <f t="shared" ref="CM200:CY200" si="657">CM198+CM194+CM190</f>
        <v>20182.286496356468</v>
      </c>
      <c r="CN200" s="9">
        <f t="shared" si="657"/>
        <v>7983.3397436702508</v>
      </c>
      <c r="CO200" s="9">
        <f t="shared" si="657"/>
        <v>12895.798500826641</v>
      </c>
      <c r="CP200" s="9">
        <f t="shared" si="657"/>
        <v>11103.857219651451</v>
      </c>
      <c r="CQ200" s="9">
        <f t="shared" si="657"/>
        <v>19616.551314106473</v>
      </c>
      <c r="CR200" s="9">
        <f t="shared" si="657"/>
        <v>7966.9869687220089</v>
      </c>
      <c r="CS200" s="9">
        <f t="shared" si="657"/>
        <v>12895.798500826644</v>
      </c>
      <c r="CT200" s="9">
        <f t="shared" si="657"/>
        <v>11103.857219651451</v>
      </c>
      <c r="CU200" s="9">
        <f t="shared" si="657"/>
        <v>19616.551314106473</v>
      </c>
      <c r="CV200" s="9">
        <f t="shared" si="657"/>
        <v>7966.9869687220089</v>
      </c>
      <c r="CW200" s="9">
        <f t="shared" si="657"/>
        <v>12895.798500826644</v>
      </c>
      <c r="CX200" s="9">
        <f t="shared" si="657"/>
        <v>11103.857219651451</v>
      </c>
      <c r="CY200" s="204">
        <f t="shared" si="657"/>
        <v>19616.551314106473</v>
      </c>
    </row>
    <row r="201" spans="1:103" x14ac:dyDescent="0.3">
      <c r="B201" s="1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204"/>
      <c r="AA201" s="204"/>
      <c r="AB201" s="9"/>
      <c r="AC201" s="9"/>
      <c r="AD201" s="9"/>
      <c r="AE201" s="204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204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204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204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204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204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204"/>
    </row>
    <row r="202" spans="1:103" x14ac:dyDescent="0.3">
      <c r="Z202" s="194"/>
      <c r="AA202" s="194"/>
      <c r="AE202" s="194"/>
      <c r="AQ202" s="194"/>
      <c r="BC202" s="194"/>
      <c r="BO202" s="194"/>
      <c r="CA202" s="194"/>
      <c r="CM202" s="194"/>
      <c r="CY202" s="194"/>
    </row>
    <row r="203" spans="1:103" x14ac:dyDescent="0.3">
      <c r="B203" s="1" t="s">
        <v>34</v>
      </c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>
        <f t="shared" ref="N203:BI203" si="658">M204</f>
        <v>0</v>
      </c>
      <c r="O203" s="9">
        <f t="shared" si="658"/>
        <v>0</v>
      </c>
      <c r="P203" s="9">
        <f t="shared" si="658"/>
        <v>0</v>
      </c>
      <c r="Q203" s="9">
        <f t="shared" si="658"/>
        <v>0</v>
      </c>
      <c r="R203" s="9">
        <f t="shared" si="658"/>
        <v>0</v>
      </c>
      <c r="S203" s="9">
        <f t="shared" si="658"/>
        <v>0</v>
      </c>
      <c r="T203" s="9">
        <f t="shared" si="658"/>
        <v>0</v>
      </c>
      <c r="U203" s="9">
        <f t="shared" si="658"/>
        <v>0</v>
      </c>
      <c r="V203" s="9">
        <f t="shared" si="658"/>
        <v>0</v>
      </c>
      <c r="W203" s="9">
        <f t="shared" si="658"/>
        <v>5000</v>
      </c>
      <c r="X203" s="9">
        <f t="shared" si="658"/>
        <v>4875</v>
      </c>
      <c r="Y203" s="9">
        <f t="shared" si="658"/>
        <v>4570.45</v>
      </c>
      <c r="Z203" s="204">
        <f t="shared" si="658"/>
        <v>4345.7599999999993</v>
      </c>
      <c r="AA203" s="204">
        <f t="shared" si="658"/>
        <v>2901.0000000000009</v>
      </c>
      <c r="AB203" s="9">
        <f t="shared" si="658"/>
        <v>2737.96</v>
      </c>
      <c r="AC203" s="9">
        <f t="shared" si="658"/>
        <v>1737.9251261375694</v>
      </c>
      <c r="AD203" s="9">
        <f t="shared" si="658"/>
        <v>1300.1761779924927</v>
      </c>
      <c r="AE203" s="204">
        <f t="shared" si="658"/>
        <v>2934.7242145335522</v>
      </c>
      <c r="AF203" s="9">
        <f t="shared" si="658"/>
        <v>4177.1634697084328</v>
      </c>
      <c r="AG203" s="9">
        <f t="shared" si="658"/>
        <v>3584.6274562745693</v>
      </c>
      <c r="AH203" s="9">
        <f t="shared" si="658"/>
        <v>5897.9107156948885</v>
      </c>
      <c r="AI203" s="9">
        <f t="shared" si="658"/>
        <v>6531.0057717952504</v>
      </c>
      <c r="AJ203" s="9">
        <f t="shared" si="658"/>
        <v>9292.274351509368</v>
      </c>
      <c r="AK203" s="9">
        <f t="shared" si="658"/>
        <v>9141.1518448773695</v>
      </c>
      <c r="AL203" s="9">
        <f t="shared" si="658"/>
        <v>10222.23222127153</v>
      </c>
      <c r="AM203" s="9">
        <f t="shared" si="658"/>
        <v>10407.341957078093</v>
      </c>
      <c r="AN203" s="9">
        <f t="shared" si="658"/>
        <v>13280.850119083872</v>
      </c>
      <c r="AO203" s="9">
        <f t="shared" si="658"/>
        <v>14194.300878695176</v>
      </c>
      <c r="AP203" s="9">
        <f t="shared" si="658"/>
        <v>18132.382306944259</v>
      </c>
      <c r="AQ203" s="204">
        <f t="shared" si="658"/>
        <v>23022.797419144983</v>
      </c>
      <c r="AR203" s="9">
        <f t="shared" si="658"/>
        <v>32169.559578573218</v>
      </c>
      <c r="AS203" s="9">
        <f t="shared" si="658"/>
        <v>35133.003241499544</v>
      </c>
      <c r="AT203" s="9">
        <f t="shared" si="658"/>
        <v>40552.966494287866</v>
      </c>
      <c r="AU203" s="9">
        <f t="shared" si="658"/>
        <v>45076.95910648859</v>
      </c>
      <c r="AV203" s="9">
        <f t="shared" si="658"/>
        <v>53857.298765916828</v>
      </c>
      <c r="AW203" s="9">
        <f t="shared" si="658"/>
        <v>56812.856252652833</v>
      </c>
      <c r="AX203" s="9">
        <f t="shared" si="658"/>
        <v>62232.819505441155</v>
      </c>
      <c r="AY203" s="9">
        <f t="shared" si="658"/>
        <v>66756.812117641879</v>
      </c>
      <c r="AZ203" s="9">
        <f t="shared" si="658"/>
        <v>75537.151777070118</v>
      </c>
      <c r="BA203" s="9">
        <f t="shared" si="658"/>
        <v>78492.709263806115</v>
      </c>
      <c r="BB203" s="9">
        <f t="shared" si="658"/>
        <v>83912.672516594437</v>
      </c>
      <c r="BC203" s="204">
        <f t="shared" si="658"/>
        <v>88436.665128795168</v>
      </c>
      <c r="BD203" s="9">
        <f t="shared" si="658"/>
        <v>97217.004788223407</v>
      </c>
      <c r="BE203" s="9">
        <f t="shared" si="658"/>
        <v>99774.160936387794</v>
      </c>
      <c r="BF203" s="9">
        <f t="shared" si="658"/>
        <v>104786.25943917612</v>
      </c>
      <c r="BG203" s="9">
        <f t="shared" si="658"/>
        <v>108902.38730137685</v>
      </c>
      <c r="BH203" s="9">
        <f t="shared" si="658"/>
        <v>117274.86221080508</v>
      </c>
      <c r="BI203" s="9">
        <f t="shared" si="658"/>
        <v>119822.55494754108</v>
      </c>
      <c r="BJ203" s="9">
        <f t="shared" ref="BJ203:CY203" si="659">BI204</f>
        <v>124834.65345032941</v>
      </c>
      <c r="BK203" s="9">
        <f t="shared" si="659"/>
        <v>128502.79599223634</v>
      </c>
      <c r="BL203" s="9">
        <f t="shared" si="659"/>
        <v>136987.51048395623</v>
      </c>
      <c r="BM203" s="9">
        <f t="shared" si="659"/>
        <v>140599.77648693553</v>
      </c>
      <c r="BN203" s="9">
        <f t="shared" si="659"/>
        <v>148468.87604157877</v>
      </c>
      <c r="BO203" s="204">
        <f t="shared" si="659"/>
        <v>156842.32395987987</v>
      </c>
      <c r="BP203" s="9">
        <f t="shared" si="659"/>
        <v>171600.29244902224</v>
      </c>
      <c r="BQ203" s="9">
        <f t="shared" si="659"/>
        <v>177178.0325478403</v>
      </c>
      <c r="BR203" s="9">
        <f t="shared" si="659"/>
        <v>186441.02520202278</v>
      </c>
      <c r="BS203" s="9">
        <f t="shared" si="659"/>
        <v>194360.06189532386</v>
      </c>
      <c r="BT203" s="9">
        <f t="shared" si="659"/>
        <v>208663.61915946621</v>
      </c>
      <c r="BU203" s="9">
        <f t="shared" si="659"/>
        <v>214230.0031645702</v>
      </c>
      <c r="BV203" s="9">
        <f t="shared" si="659"/>
        <v>223492.99581875268</v>
      </c>
      <c r="BW203" s="9">
        <f t="shared" si="659"/>
        <v>231412.03251205376</v>
      </c>
      <c r="BX203" s="9">
        <f t="shared" si="659"/>
        <v>245715.58977619611</v>
      </c>
      <c r="BY203" s="9">
        <f t="shared" si="659"/>
        <v>251281.97378130013</v>
      </c>
      <c r="BZ203" s="9">
        <f t="shared" si="659"/>
        <v>260544.96643548261</v>
      </c>
      <c r="CA203" s="204">
        <f t="shared" si="659"/>
        <v>268464.00312878366</v>
      </c>
      <c r="CB203" s="9">
        <f t="shared" si="659"/>
        <v>282767.56039292598</v>
      </c>
      <c r="CC203" s="9">
        <f t="shared" si="659"/>
        <v>287840.80736298684</v>
      </c>
      <c r="CD203" s="9">
        <f t="shared" si="659"/>
        <v>296597.03566966933</v>
      </c>
      <c r="CE203" s="9">
        <f t="shared" si="659"/>
        <v>304009.30801547039</v>
      </c>
      <c r="CF203" s="9">
        <f t="shared" si="659"/>
        <v>317806.10093211272</v>
      </c>
      <c r="CG203" s="9">
        <f t="shared" si="659"/>
        <v>322865.72058971674</v>
      </c>
      <c r="CH203" s="9">
        <f t="shared" si="659"/>
        <v>331621.94889639923</v>
      </c>
      <c r="CI203" s="9">
        <f t="shared" si="659"/>
        <v>338586.23592190654</v>
      </c>
      <c r="CJ203" s="9">
        <f t="shared" si="659"/>
        <v>352495.26842084056</v>
      </c>
      <c r="CK203" s="9">
        <f t="shared" si="659"/>
        <v>358619.46134468785</v>
      </c>
      <c r="CL203" s="9">
        <f t="shared" si="659"/>
        <v>370232.69070322526</v>
      </c>
      <c r="CM203" s="204">
        <f t="shared" si="659"/>
        <v>381902.2831051267</v>
      </c>
      <c r="CN203" s="9">
        <f t="shared" si="659"/>
        <v>402084.56960148318</v>
      </c>
      <c r="CO203" s="9">
        <f t="shared" si="659"/>
        <v>410067.90934515343</v>
      </c>
      <c r="CP203" s="9">
        <f t="shared" si="659"/>
        <v>422963.70784598007</v>
      </c>
      <c r="CQ203" s="9">
        <f t="shared" si="659"/>
        <v>434067.56506563153</v>
      </c>
      <c r="CR203" s="9">
        <f t="shared" si="659"/>
        <v>453684.11637973797</v>
      </c>
      <c r="CS203" s="9">
        <f t="shared" si="659"/>
        <v>461651.10334845999</v>
      </c>
      <c r="CT203" s="9">
        <f t="shared" si="659"/>
        <v>474546.90184928663</v>
      </c>
      <c r="CU203" s="9">
        <f t="shared" si="659"/>
        <v>485650.75906893809</v>
      </c>
      <c r="CV203" s="9">
        <f t="shared" si="659"/>
        <v>505267.31038304453</v>
      </c>
      <c r="CW203" s="9">
        <f t="shared" si="659"/>
        <v>513234.29735176655</v>
      </c>
      <c r="CX203" s="9">
        <f t="shared" si="659"/>
        <v>526130.09585259319</v>
      </c>
      <c r="CY203" s="204">
        <f t="shared" si="659"/>
        <v>537233.95307224465</v>
      </c>
    </row>
    <row r="204" spans="1:103" x14ac:dyDescent="0.3">
      <c r="B204" s="1" t="s">
        <v>35</v>
      </c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>
        <f t="shared" ref="N204:BI204" si="660">N203+N200</f>
        <v>0</v>
      </c>
      <c r="O204" s="9">
        <f t="shared" si="660"/>
        <v>0</v>
      </c>
      <c r="P204" s="9">
        <f t="shared" si="660"/>
        <v>0</v>
      </c>
      <c r="Q204" s="9">
        <f t="shared" si="660"/>
        <v>0</v>
      </c>
      <c r="R204" s="9">
        <f t="shared" si="660"/>
        <v>0</v>
      </c>
      <c r="S204" s="9">
        <f t="shared" ref="S204:T204" si="661">S203+S200</f>
        <v>0</v>
      </c>
      <c r="T204" s="9">
        <f t="shared" si="661"/>
        <v>0</v>
      </c>
      <c r="U204" s="9">
        <f t="shared" ref="U204" si="662">U203+U200</f>
        <v>0</v>
      </c>
      <c r="V204" s="9">
        <f t="shared" ref="V204" si="663">V203+V200</f>
        <v>5000</v>
      </c>
      <c r="W204" s="9">
        <f t="shared" si="660"/>
        <v>4875</v>
      </c>
      <c r="X204" s="9">
        <f t="shared" si="660"/>
        <v>4570.45</v>
      </c>
      <c r="Y204" s="9">
        <f t="shared" ref="Y204" si="664">Y203+Y200</f>
        <v>4345.7599999999993</v>
      </c>
      <c r="Z204" s="204">
        <f t="shared" ref="Z204:AA204" si="665">Z203+Z200</f>
        <v>2901.0000000000009</v>
      </c>
      <c r="AA204" s="204">
        <f t="shared" si="665"/>
        <v>2737.96</v>
      </c>
      <c r="AB204" s="9">
        <f t="shared" ref="AB204" si="666">AB203+AB200</f>
        <v>1737.9251261375694</v>
      </c>
      <c r="AC204" s="9">
        <f t="shared" si="660"/>
        <v>1300.1761779924927</v>
      </c>
      <c r="AD204" s="9">
        <f t="shared" si="660"/>
        <v>2934.7242145335522</v>
      </c>
      <c r="AE204" s="204">
        <f t="shared" si="660"/>
        <v>4177.1634697084328</v>
      </c>
      <c r="AF204" s="9">
        <f t="shared" si="660"/>
        <v>3584.6274562745693</v>
      </c>
      <c r="AG204" s="9">
        <f t="shared" si="660"/>
        <v>5897.9107156948885</v>
      </c>
      <c r="AH204" s="9">
        <f t="shared" si="660"/>
        <v>6531.0057717952504</v>
      </c>
      <c r="AI204" s="9">
        <f t="shared" si="660"/>
        <v>9292.274351509368</v>
      </c>
      <c r="AJ204" s="9">
        <f t="shared" si="660"/>
        <v>9141.1518448773695</v>
      </c>
      <c r="AK204" s="9">
        <f t="shared" si="660"/>
        <v>10222.23222127153</v>
      </c>
      <c r="AL204" s="9">
        <f t="shared" si="660"/>
        <v>10407.341957078093</v>
      </c>
      <c r="AM204" s="9">
        <f t="shared" si="660"/>
        <v>13280.850119083872</v>
      </c>
      <c r="AN204" s="9">
        <f t="shared" si="660"/>
        <v>14194.300878695176</v>
      </c>
      <c r="AO204" s="9">
        <f t="shared" si="660"/>
        <v>18132.382306944259</v>
      </c>
      <c r="AP204" s="9">
        <f t="shared" si="660"/>
        <v>23022.797419144983</v>
      </c>
      <c r="AQ204" s="204">
        <f t="shared" si="660"/>
        <v>32169.559578573218</v>
      </c>
      <c r="AR204" s="9">
        <f t="shared" si="660"/>
        <v>35133.003241499544</v>
      </c>
      <c r="AS204" s="9">
        <f t="shared" si="660"/>
        <v>40552.966494287866</v>
      </c>
      <c r="AT204" s="9">
        <f t="shared" si="660"/>
        <v>45076.95910648859</v>
      </c>
      <c r="AU204" s="9">
        <f t="shared" si="660"/>
        <v>53857.298765916828</v>
      </c>
      <c r="AV204" s="9">
        <f t="shared" si="660"/>
        <v>56812.856252652833</v>
      </c>
      <c r="AW204" s="9">
        <f t="shared" si="660"/>
        <v>62232.819505441155</v>
      </c>
      <c r="AX204" s="9">
        <f t="shared" si="660"/>
        <v>66756.812117641879</v>
      </c>
      <c r="AY204" s="9">
        <f t="shared" si="660"/>
        <v>75537.151777070118</v>
      </c>
      <c r="AZ204" s="9">
        <f t="shared" si="660"/>
        <v>78492.709263806115</v>
      </c>
      <c r="BA204" s="9">
        <f t="shared" si="660"/>
        <v>83912.672516594437</v>
      </c>
      <c r="BB204" s="9">
        <f t="shared" si="660"/>
        <v>88436.665128795168</v>
      </c>
      <c r="BC204" s="204">
        <f t="shared" si="660"/>
        <v>97217.004788223407</v>
      </c>
      <c r="BD204" s="9">
        <f t="shared" si="660"/>
        <v>99774.160936387794</v>
      </c>
      <c r="BE204" s="9">
        <f t="shared" si="660"/>
        <v>104786.25943917612</v>
      </c>
      <c r="BF204" s="9">
        <f t="shared" si="660"/>
        <v>108902.38730137685</v>
      </c>
      <c r="BG204" s="9">
        <f t="shared" si="660"/>
        <v>117274.86221080508</v>
      </c>
      <c r="BH204" s="9">
        <f t="shared" si="660"/>
        <v>119822.55494754108</v>
      </c>
      <c r="BI204" s="9">
        <f t="shared" si="660"/>
        <v>124834.65345032941</v>
      </c>
      <c r="BJ204" s="9">
        <f t="shared" ref="BJ204:CY204" si="667">BJ203+BJ200</f>
        <v>128502.79599223634</v>
      </c>
      <c r="BK204" s="9">
        <f t="shared" si="667"/>
        <v>136987.51048395623</v>
      </c>
      <c r="BL204" s="9">
        <f t="shared" si="667"/>
        <v>140599.77648693553</v>
      </c>
      <c r="BM204" s="9">
        <f t="shared" si="667"/>
        <v>148468.87604157877</v>
      </c>
      <c r="BN204" s="9">
        <f t="shared" si="667"/>
        <v>156842.32395987987</v>
      </c>
      <c r="BO204" s="204">
        <f t="shared" si="667"/>
        <v>171600.29244902224</v>
      </c>
      <c r="BP204" s="9">
        <f t="shared" si="667"/>
        <v>177178.0325478403</v>
      </c>
      <c r="BQ204" s="9">
        <f t="shared" si="667"/>
        <v>186441.02520202278</v>
      </c>
      <c r="BR204" s="9">
        <f t="shared" si="667"/>
        <v>194360.06189532386</v>
      </c>
      <c r="BS204" s="9">
        <f t="shared" si="667"/>
        <v>208663.61915946621</v>
      </c>
      <c r="BT204" s="9">
        <f t="shared" si="667"/>
        <v>214230.0031645702</v>
      </c>
      <c r="BU204" s="9">
        <f t="shared" si="667"/>
        <v>223492.99581875268</v>
      </c>
      <c r="BV204" s="9">
        <f t="shared" si="667"/>
        <v>231412.03251205376</v>
      </c>
      <c r="BW204" s="9">
        <f t="shared" si="667"/>
        <v>245715.58977619611</v>
      </c>
      <c r="BX204" s="9">
        <f t="shared" si="667"/>
        <v>251281.97378130013</v>
      </c>
      <c r="BY204" s="9">
        <f t="shared" si="667"/>
        <v>260544.96643548261</v>
      </c>
      <c r="BZ204" s="9">
        <f t="shared" si="667"/>
        <v>268464.00312878366</v>
      </c>
      <c r="CA204" s="204">
        <f t="shared" si="667"/>
        <v>282767.56039292598</v>
      </c>
      <c r="CB204" s="9">
        <f t="shared" si="667"/>
        <v>287840.80736298684</v>
      </c>
      <c r="CC204" s="9">
        <f t="shared" si="667"/>
        <v>296597.03566966933</v>
      </c>
      <c r="CD204" s="9">
        <f t="shared" si="667"/>
        <v>304009.30801547039</v>
      </c>
      <c r="CE204" s="9">
        <f t="shared" si="667"/>
        <v>317806.10093211272</v>
      </c>
      <c r="CF204" s="9">
        <f t="shared" si="667"/>
        <v>322865.72058971674</v>
      </c>
      <c r="CG204" s="9">
        <f t="shared" si="667"/>
        <v>331621.94889639923</v>
      </c>
      <c r="CH204" s="9">
        <f t="shared" si="667"/>
        <v>338586.23592190654</v>
      </c>
      <c r="CI204" s="9">
        <f t="shared" si="667"/>
        <v>352495.26842084056</v>
      </c>
      <c r="CJ204" s="9">
        <f t="shared" si="667"/>
        <v>358619.46134468785</v>
      </c>
      <c r="CK204" s="9">
        <f t="shared" si="667"/>
        <v>370232.69070322526</v>
      </c>
      <c r="CL204" s="9">
        <f t="shared" si="667"/>
        <v>381902.2831051267</v>
      </c>
      <c r="CM204" s="204">
        <f t="shared" si="667"/>
        <v>402084.56960148318</v>
      </c>
      <c r="CN204" s="9">
        <f t="shared" si="667"/>
        <v>410067.90934515343</v>
      </c>
      <c r="CO204" s="9">
        <f t="shared" si="667"/>
        <v>422963.70784598007</v>
      </c>
      <c r="CP204" s="9">
        <f t="shared" si="667"/>
        <v>434067.56506563153</v>
      </c>
      <c r="CQ204" s="9">
        <f t="shared" si="667"/>
        <v>453684.11637973797</v>
      </c>
      <c r="CR204" s="9">
        <f t="shared" si="667"/>
        <v>461651.10334845999</v>
      </c>
      <c r="CS204" s="9">
        <f t="shared" si="667"/>
        <v>474546.90184928663</v>
      </c>
      <c r="CT204" s="9">
        <f t="shared" si="667"/>
        <v>485650.75906893809</v>
      </c>
      <c r="CU204" s="9">
        <f t="shared" si="667"/>
        <v>505267.31038304453</v>
      </c>
      <c r="CV204" s="9">
        <f t="shared" si="667"/>
        <v>513234.29735176655</v>
      </c>
      <c r="CW204" s="9">
        <f t="shared" si="667"/>
        <v>526130.09585259319</v>
      </c>
      <c r="CX204" s="9">
        <f t="shared" si="667"/>
        <v>537233.95307224465</v>
      </c>
      <c r="CY204" s="204">
        <f t="shared" si="667"/>
        <v>556850.50438635109</v>
      </c>
    </row>
    <row r="205" spans="1:103" x14ac:dyDescent="0.3">
      <c r="C205" s="8" t="s">
        <v>36</v>
      </c>
      <c r="D205" s="9"/>
      <c r="E205" s="9"/>
      <c r="F205" s="129"/>
      <c r="G205" s="129"/>
      <c r="H205" s="129"/>
      <c r="I205" s="9"/>
      <c r="J205" s="129"/>
      <c r="K205" s="9"/>
      <c r="L205" s="9"/>
      <c r="M205" s="9"/>
      <c r="N205" s="129">
        <f t="shared" ref="N205:AS205" si="668">N204-N129</f>
        <v>0</v>
      </c>
      <c r="O205" s="129">
        <f t="shared" si="668"/>
        <v>0</v>
      </c>
      <c r="P205" s="129">
        <f t="shared" si="668"/>
        <v>0</v>
      </c>
      <c r="Q205" s="129">
        <f t="shared" si="668"/>
        <v>0</v>
      </c>
      <c r="R205" s="129">
        <f t="shared" si="668"/>
        <v>0</v>
      </c>
      <c r="S205" s="129">
        <f t="shared" si="668"/>
        <v>0</v>
      </c>
      <c r="T205" s="129">
        <f t="shared" si="668"/>
        <v>0</v>
      </c>
      <c r="U205" s="129">
        <f t="shared" si="668"/>
        <v>0</v>
      </c>
      <c r="V205" s="129">
        <f t="shared" si="668"/>
        <v>0</v>
      </c>
      <c r="W205" s="9">
        <f t="shared" si="668"/>
        <v>0</v>
      </c>
      <c r="X205" s="129">
        <f t="shared" si="668"/>
        <v>0</v>
      </c>
      <c r="Y205" s="129">
        <f t="shared" si="668"/>
        <v>0</v>
      </c>
      <c r="Z205" s="205">
        <f t="shared" si="668"/>
        <v>0</v>
      </c>
      <c r="AA205" s="205">
        <f t="shared" ref="AA205" si="669">AA204-AA129</f>
        <v>-163.03999999999996</v>
      </c>
      <c r="AB205" s="129">
        <f t="shared" ref="AB205" si="670">AB204-AB129</f>
        <v>-163.03999999999996</v>
      </c>
      <c r="AC205" s="9">
        <f t="shared" si="668"/>
        <v>-163.03999999999996</v>
      </c>
      <c r="AD205" s="9">
        <f t="shared" si="668"/>
        <v>-163.03999999999996</v>
      </c>
      <c r="AE205" s="205">
        <f t="shared" si="668"/>
        <v>-163.03999999999996</v>
      </c>
      <c r="AF205" s="9">
        <f t="shared" si="668"/>
        <v>-163.03999999999996</v>
      </c>
      <c r="AG205" s="9">
        <f t="shared" si="668"/>
        <v>-163.03999999999996</v>
      </c>
      <c r="AH205" s="9">
        <f t="shared" si="668"/>
        <v>-163.03999999999996</v>
      </c>
      <c r="AI205" s="9">
        <f t="shared" si="668"/>
        <v>-163.04000000000087</v>
      </c>
      <c r="AJ205" s="9">
        <f t="shared" si="668"/>
        <v>-163.04000000000087</v>
      </c>
      <c r="AK205" s="9">
        <f t="shared" si="668"/>
        <v>-163.04000000000087</v>
      </c>
      <c r="AL205" s="9">
        <f t="shared" si="668"/>
        <v>-163.04000000000087</v>
      </c>
      <c r="AM205" s="9">
        <f t="shared" si="668"/>
        <v>-163.04000000000087</v>
      </c>
      <c r="AN205" s="9">
        <f t="shared" si="668"/>
        <v>-163.04000000000087</v>
      </c>
      <c r="AO205" s="9">
        <f t="shared" si="668"/>
        <v>-163.04000000000087</v>
      </c>
      <c r="AP205" s="9">
        <f t="shared" si="668"/>
        <v>-163.04000000000087</v>
      </c>
      <c r="AQ205" s="205">
        <f t="shared" si="668"/>
        <v>-163.04000000000087</v>
      </c>
      <c r="AR205" s="9">
        <f t="shared" si="668"/>
        <v>-163.04000000000087</v>
      </c>
      <c r="AS205" s="9">
        <f t="shared" si="668"/>
        <v>-163.04000000000087</v>
      </c>
      <c r="AT205" s="9">
        <f t="shared" ref="AT205:BY205" si="671">AT204-AT129</f>
        <v>-163.04000000000087</v>
      </c>
      <c r="AU205" s="9">
        <f t="shared" si="671"/>
        <v>-163.0399999999936</v>
      </c>
      <c r="AV205" s="9">
        <f t="shared" si="671"/>
        <v>-163.0399999999936</v>
      </c>
      <c r="AW205" s="9">
        <f t="shared" si="671"/>
        <v>-163.0399999999936</v>
      </c>
      <c r="AX205" s="9">
        <f t="shared" si="671"/>
        <v>-163.0399999999936</v>
      </c>
      <c r="AY205" s="9">
        <f t="shared" si="671"/>
        <v>-163.0399999999936</v>
      </c>
      <c r="AZ205" s="9">
        <f t="shared" si="671"/>
        <v>-163.0399999999936</v>
      </c>
      <c r="BA205" s="9">
        <f t="shared" si="671"/>
        <v>-163.0399999999936</v>
      </c>
      <c r="BB205" s="9">
        <f t="shared" si="671"/>
        <v>-163.03999999997905</v>
      </c>
      <c r="BC205" s="205">
        <f t="shared" si="671"/>
        <v>-163.03999999997905</v>
      </c>
      <c r="BD205" s="9">
        <f t="shared" si="671"/>
        <v>-163.03999999997905</v>
      </c>
      <c r="BE205" s="9">
        <f t="shared" si="671"/>
        <v>-163.03999999997905</v>
      </c>
      <c r="BF205" s="9">
        <f t="shared" si="671"/>
        <v>-163.03999999997905</v>
      </c>
      <c r="BG205" s="9">
        <f t="shared" si="671"/>
        <v>-163.03999999997905</v>
      </c>
      <c r="BH205" s="9">
        <f t="shared" si="671"/>
        <v>-163.03999999997905</v>
      </c>
      <c r="BI205" s="9">
        <f t="shared" si="671"/>
        <v>-163.03999999997905</v>
      </c>
      <c r="BJ205" s="9">
        <f t="shared" si="671"/>
        <v>-163.03999999997905</v>
      </c>
      <c r="BK205" s="9">
        <f t="shared" si="671"/>
        <v>-163.03999999997905</v>
      </c>
      <c r="BL205" s="9">
        <f t="shared" si="671"/>
        <v>-163.03999999997905</v>
      </c>
      <c r="BM205" s="9">
        <f t="shared" si="671"/>
        <v>-163.03999999997905</v>
      </c>
      <c r="BN205" s="9">
        <f t="shared" si="671"/>
        <v>-163.03999999997905</v>
      </c>
      <c r="BO205" s="205">
        <f t="shared" si="671"/>
        <v>-163.03999999997905</v>
      </c>
      <c r="BP205" s="9">
        <f t="shared" si="671"/>
        <v>-163.03999999997905</v>
      </c>
      <c r="BQ205" s="9">
        <f t="shared" si="671"/>
        <v>-163.03999999997905</v>
      </c>
      <c r="BR205" s="9">
        <f t="shared" si="671"/>
        <v>-163.03999999997905</v>
      </c>
      <c r="BS205" s="9">
        <f t="shared" si="671"/>
        <v>-163.03999999997905</v>
      </c>
      <c r="BT205" s="9">
        <f t="shared" si="671"/>
        <v>-163.03999999997905</v>
      </c>
      <c r="BU205" s="9">
        <f t="shared" si="671"/>
        <v>-163.03999999997905</v>
      </c>
      <c r="BV205" s="9">
        <f t="shared" si="671"/>
        <v>-163.03999999997905</v>
      </c>
      <c r="BW205" s="9">
        <f t="shared" si="671"/>
        <v>-163.03999999997905</v>
      </c>
      <c r="BX205" s="9">
        <f t="shared" si="671"/>
        <v>-163.03999999997905</v>
      </c>
      <c r="BY205" s="9">
        <f t="shared" si="671"/>
        <v>-163.03999999997905</v>
      </c>
      <c r="BZ205" s="9">
        <f t="shared" ref="BZ205:CY205" si="672">BZ204-BZ129</f>
        <v>-163.04000000003725</v>
      </c>
      <c r="CA205" s="205">
        <f t="shared" si="672"/>
        <v>-163.04000000003725</v>
      </c>
      <c r="CB205" s="9">
        <f t="shared" si="672"/>
        <v>-163.04000000003725</v>
      </c>
      <c r="CC205" s="9">
        <f t="shared" si="672"/>
        <v>-163.04000000003725</v>
      </c>
      <c r="CD205" s="9">
        <f t="shared" si="672"/>
        <v>-163.04000000003725</v>
      </c>
      <c r="CE205" s="9">
        <f t="shared" si="672"/>
        <v>-163.04000000003725</v>
      </c>
      <c r="CF205" s="9">
        <f t="shared" si="672"/>
        <v>-163.04000000003725</v>
      </c>
      <c r="CG205" s="9">
        <f t="shared" si="672"/>
        <v>-163.04000000003725</v>
      </c>
      <c r="CH205" s="9">
        <f t="shared" si="672"/>
        <v>-163.04000000003725</v>
      </c>
      <c r="CI205" s="9">
        <f t="shared" si="672"/>
        <v>-163.04000000003725</v>
      </c>
      <c r="CJ205" s="9">
        <f t="shared" si="672"/>
        <v>-163.04000000003725</v>
      </c>
      <c r="CK205" s="9">
        <f t="shared" si="672"/>
        <v>-163.04000000003725</v>
      </c>
      <c r="CL205" s="9">
        <f t="shared" si="672"/>
        <v>-163.04000000003725</v>
      </c>
      <c r="CM205" s="205">
        <f t="shared" si="672"/>
        <v>-163.04000000003725</v>
      </c>
      <c r="CN205" s="9">
        <f t="shared" si="672"/>
        <v>-163.04000000003725</v>
      </c>
      <c r="CO205" s="9">
        <f t="shared" si="672"/>
        <v>-163.04000000003725</v>
      </c>
      <c r="CP205" s="9">
        <f t="shared" si="672"/>
        <v>-163.04000000003725</v>
      </c>
      <c r="CQ205" s="9">
        <f t="shared" si="672"/>
        <v>-163.04000000003725</v>
      </c>
      <c r="CR205" s="9">
        <f t="shared" si="672"/>
        <v>-163.04000000003725</v>
      </c>
      <c r="CS205" s="9">
        <f t="shared" si="672"/>
        <v>-163.04000000003725</v>
      </c>
      <c r="CT205" s="9">
        <f t="shared" si="672"/>
        <v>-163.04000000003725</v>
      </c>
      <c r="CU205" s="9">
        <f t="shared" si="672"/>
        <v>-163.04000000003725</v>
      </c>
      <c r="CV205" s="9">
        <f t="shared" si="672"/>
        <v>-163.04000000003725</v>
      </c>
      <c r="CW205" s="9">
        <f t="shared" si="672"/>
        <v>-163.04000000003725</v>
      </c>
      <c r="CX205" s="9">
        <f t="shared" si="672"/>
        <v>-163.04000000003725</v>
      </c>
      <c r="CY205" s="205">
        <f t="shared" si="672"/>
        <v>-163.04000000003725</v>
      </c>
    </row>
    <row r="206" spans="1:103" x14ac:dyDescent="0.3">
      <c r="A206" s="3"/>
      <c r="B206" s="3"/>
      <c r="C206" s="3"/>
      <c r="D206" s="3"/>
      <c r="E206" s="3"/>
      <c r="F206" s="52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</row>
  </sheetData>
  <pageMargins left="0.7" right="0.7" top="0.75" bottom="0.75" header="0.3" footer="0.3"/>
  <pageSetup scale="10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33AA7-7BCC-44D6-8871-7998465A90CA}">
  <sheetPr>
    <tabColor rgb="FF00B050"/>
  </sheetPr>
  <dimension ref="A2:CK142"/>
  <sheetViews>
    <sheetView showGridLines="0" zoomScale="70" zoomScaleNormal="100" workbookViewId="0">
      <selection activeCell="H155" sqref="H155"/>
    </sheetView>
  </sheetViews>
  <sheetFormatPr defaultRowHeight="14.4" outlineLevelRow="1" x14ac:dyDescent="0.3"/>
  <cols>
    <col min="1" max="1" width="10.5546875" bestFit="1" customWidth="1"/>
    <col min="2" max="2" width="23.5546875" bestFit="1" customWidth="1"/>
    <col min="3" max="3" width="0.6640625" customWidth="1"/>
    <col min="4" max="4" width="47.33203125" bestFit="1" customWidth="1"/>
    <col min="5" max="5" width="10.44140625" bestFit="1" customWidth="1"/>
    <col min="6" max="6" width="10.6640625" bestFit="1" customWidth="1"/>
    <col min="7" max="7" width="12.6640625" bestFit="1" customWidth="1"/>
    <col min="8" max="10" width="11.109375" bestFit="1" customWidth="1"/>
    <col min="11" max="11" width="13.44140625" bestFit="1" customWidth="1"/>
    <col min="12" max="13" width="13" bestFit="1" customWidth="1"/>
    <col min="14" max="30" width="11.109375" bestFit="1" customWidth="1"/>
    <col min="31" max="33" width="6.33203125" bestFit="1" customWidth="1"/>
    <col min="34" max="37" width="11.109375" bestFit="1" customWidth="1"/>
    <col min="38" max="39" width="6.33203125" bestFit="1" customWidth="1"/>
    <col min="40" max="43" width="11.109375" bestFit="1" customWidth="1"/>
    <col min="44" max="45" width="6.33203125" bestFit="1" customWidth="1"/>
    <col min="46" max="49" width="11.109375" bestFit="1" customWidth="1"/>
    <col min="50" max="51" width="6.33203125" bestFit="1" customWidth="1"/>
    <col min="52" max="55" width="11.109375" bestFit="1" customWidth="1"/>
    <col min="56" max="58" width="6.33203125" bestFit="1" customWidth="1"/>
    <col min="59" max="62" width="11.109375" bestFit="1" customWidth="1"/>
    <col min="63" max="64" width="6.33203125" bestFit="1" customWidth="1"/>
    <col min="65" max="68" width="11.109375" bestFit="1" customWidth="1"/>
    <col min="69" max="70" width="6.33203125" bestFit="1" customWidth="1"/>
    <col min="71" max="74" width="11.109375" bestFit="1" customWidth="1"/>
    <col min="75" max="76" width="6.33203125" bestFit="1" customWidth="1"/>
    <col min="77" max="80" width="11.109375" bestFit="1" customWidth="1"/>
    <col min="81" max="83" width="6.33203125" bestFit="1" customWidth="1"/>
    <col min="84" max="87" width="11.109375" bestFit="1" customWidth="1"/>
    <col min="88" max="89" width="6.33203125" bestFit="1" customWidth="1"/>
  </cols>
  <sheetData>
    <row r="2" spans="1:89" s="250" customFormat="1" x14ac:dyDescent="0.3">
      <c r="A2" s="257" t="s">
        <v>228</v>
      </c>
      <c r="B2" s="258" t="s">
        <v>231</v>
      </c>
      <c r="C2" s="258"/>
      <c r="D2" s="259" t="s">
        <v>315</v>
      </c>
      <c r="E2" s="5"/>
      <c r="F2" s="252">
        <v>45322</v>
      </c>
      <c r="G2" s="253">
        <v>45351</v>
      </c>
      <c r="H2" s="253">
        <v>45382</v>
      </c>
      <c r="I2" s="253">
        <v>45412</v>
      </c>
      <c r="J2" s="253">
        <v>45443</v>
      </c>
      <c r="K2" s="254">
        <v>45473</v>
      </c>
      <c r="L2" s="253">
        <v>45504</v>
      </c>
      <c r="M2" s="253">
        <v>45535</v>
      </c>
      <c r="N2" s="253">
        <v>45565</v>
      </c>
      <c r="O2" s="253">
        <v>45596</v>
      </c>
      <c r="P2" s="253">
        <v>45626</v>
      </c>
      <c r="Q2" s="253">
        <v>45657</v>
      </c>
      <c r="R2" s="253">
        <v>45688</v>
      </c>
      <c r="S2" s="253">
        <v>45716</v>
      </c>
      <c r="T2" s="253">
        <v>45747</v>
      </c>
      <c r="U2" s="253">
        <v>45777</v>
      </c>
      <c r="V2" s="253">
        <v>45808</v>
      </c>
      <c r="W2" s="253">
        <v>45838</v>
      </c>
      <c r="X2" s="253">
        <v>45869</v>
      </c>
      <c r="Y2" s="253">
        <v>45900</v>
      </c>
      <c r="Z2" s="253">
        <v>45930</v>
      </c>
      <c r="AA2" s="253">
        <v>45961</v>
      </c>
      <c r="AB2" s="253">
        <v>45991</v>
      </c>
      <c r="AC2" s="253">
        <v>46022</v>
      </c>
      <c r="AD2" s="253">
        <v>46053</v>
      </c>
      <c r="AE2" s="253">
        <v>46081</v>
      </c>
      <c r="AF2" s="253">
        <v>46112</v>
      </c>
      <c r="AG2" s="253">
        <v>46142</v>
      </c>
      <c r="AH2" s="253">
        <v>46173</v>
      </c>
      <c r="AI2" s="253">
        <v>46203</v>
      </c>
      <c r="AJ2" s="253">
        <v>46234</v>
      </c>
      <c r="AK2" s="253">
        <v>46265</v>
      </c>
      <c r="AL2" s="253">
        <v>46295</v>
      </c>
      <c r="AM2" s="253">
        <v>46326</v>
      </c>
      <c r="AN2" s="253">
        <v>46356</v>
      </c>
      <c r="AO2" s="253">
        <v>46387</v>
      </c>
      <c r="AP2" s="253">
        <v>46418</v>
      </c>
      <c r="AQ2" s="253">
        <v>46446</v>
      </c>
      <c r="AR2" s="253">
        <v>46477</v>
      </c>
      <c r="AS2" s="253">
        <v>46507</v>
      </c>
      <c r="AT2" s="253">
        <v>46538</v>
      </c>
      <c r="AU2" s="253">
        <v>46568</v>
      </c>
      <c r="AV2" s="253">
        <v>46599</v>
      </c>
      <c r="AW2" s="253">
        <v>46630</v>
      </c>
      <c r="AX2" s="253">
        <v>46660</v>
      </c>
      <c r="AY2" s="253">
        <v>46691</v>
      </c>
      <c r="AZ2" s="253">
        <v>46721</v>
      </c>
      <c r="BA2" s="253">
        <v>46752</v>
      </c>
      <c r="BB2" s="253">
        <v>46783</v>
      </c>
      <c r="BC2" s="253">
        <v>46812</v>
      </c>
      <c r="BD2" s="253">
        <v>46843</v>
      </c>
      <c r="BE2" s="253">
        <v>46873</v>
      </c>
      <c r="BF2" s="253">
        <v>46904</v>
      </c>
      <c r="BG2" s="253">
        <v>46934</v>
      </c>
      <c r="BH2" s="253">
        <v>46965</v>
      </c>
      <c r="BI2" s="253">
        <v>46996</v>
      </c>
      <c r="BJ2" s="253">
        <v>47026</v>
      </c>
      <c r="BK2" s="253">
        <v>47057</v>
      </c>
      <c r="BL2" s="253">
        <v>47087</v>
      </c>
      <c r="BM2" s="253">
        <v>47118</v>
      </c>
      <c r="BN2" s="253">
        <v>47149</v>
      </c>
      <c r="BO2" s="253">
        <v>47177</v>
      </c>
      <c r="BP2" s="253">
        <v>47208</v>
      </c>
      <c r="BQ2" s="253">
        <v>47238</v>
      </c>
      <c r="BR2" s="253">
        <v>47269</v>
      </c>
      <c r="BS2" s="253">
        <v>47299</v>
      </c>
      <c r="BT2" s="253">
        <v>47330</v>
      </c>
      <c r="BU2" s="253">
        <v>47361</v>
      </c>
      <c r="BV2" s="253">
        <v>47391</v>
      </c>
      <c r="BW2" s="253">
        <v>47422</v>
      </c>
      <c r="BX2" s="253">
        <v>47452</v>
      </c>
      <c r="BY2" s="253">
        <v>47483</v>
      </c>
      <c r="BZ2" s="253">
        <v>47514</v>
      </c>
      <c r="CA2" s="253">
        <v>47542</v>
      </c>
      <c r="CB2" s="253">
        <v>47573</v>
      </c>
      <c r="CC2" s="253">
        <v>47603</v>
      </c>
      <c r="CD2" s="253">
        <v>47634</v>
      </c>
      <c r="CE2" s="253">
        <v>47664</v>
      </c>
      <c r="CF2" s="253">
        <v>47695</v>
      </c>
      <c r="CG2" s="253">
        <v>47726</v>
      </c>
      <c r="CH2" s="253">
        <v>47756</v>
      </c>
      <c r="CI2" s="253">
        <v>47787</v>
      </c>
      <c r="CJ2" s="253">
        <v>47817</v>
      </c>
      <c r="CK2" s="254">
        <v>47848</v>
      </c>
    </row>
    <row r="3" spans="1:89" ht="1.5" customHeight="1" x14ac:dyDescent="0.3">
      <c r="A3" s="257"/>
      <c r="B3" s="258"/>
      <c r="C3" s="258"/>
      <c r="D3" s="259"/>
      <c r="F3" s="243"/>
      <c r="K3" s="194"/>
      <c r="CK3" s="194"/>
    </row>
    <row r="4" spans="1:89" x14ac:dyDescent="0.3">
      <c r="A4" s="251">
        <v>5000</v>
      </c>
      <c r="B4" s="263" t="s">
        <v>385</v>
      </c>
      <c r="C4" s="264"/>
      <c r="D4" s="255">
        <v>3</v>
      </c>
      <c r="F4" s="306">
        <f>+'New Sales Forecast'!F17</f>
        <v>0</v>
      </c>
      <c r="G4" s="307">
        <f>+'New Sales Forecast'!G17</f>
        <v>0</v>
      </c>
      <c r="H4" s="307">
        <f>+'New Sales Forecast'!H17</f>
        <v>0</v>
      </c>
      <c r="I4" s="307">
        <f>+'New Sales Forecast'!I17</f>
        <v>0</v>
      </c>
      <c r="J4" s="501">
        <f>+'New Sales Forecast'!J17</f>
        <v>1</v>
      </c>
      <c r="K4" s="308">
        <f>+'New Sales Forecast'!K17</f>
        <v>0</v>
      </c>
      <c r="L4" s="307">
        <f>+'New Sales Forecast'!L17</f>
        <v>0</v>
      </c>
      <c r="M4" s="307">
        <f>+'New Sales Forecast'!M17</f>
        <v>0</v>
      </c>
      <c r="N4" s="307">
        <f>+'New Sales Forecast'!N17</f>
        <v>1</v>
      </c>
      <c r="O4" s="307">
        <f>+'New Sales Forecast'!O17</f>
        <v>0</v>
      </c>
      <c r="P4" s="307">
        <f>+'New Sales Forecast'!P17</f>
        <v>0</v>
      </c>
      <c r="Q4" s="307">
        <f>+'New Sales Forecast'!Q17</f>
        <v>0</v>
      </c>
      <c r="R4" s="307">
        <f>+'New Sales Forecast'!R17</f>
        <v>1</v>
      </c>
      <c r="S4" s="307">
        <f>+'New Sales Forecast'!S17</f>
        <v>0</v>
      </c>
      <c r="T4" s="307">
        <f>+'New Sales Forecast'!T17</f>
        <v>0</v>
      </c>
      <c r="U4" s="307">
        <f>+'New Sales Forecast'!U17</f>
        <v>0</v>
      </c>
      <c r="V4" s="307">
        <f>+'New Sales Forecast'!V17</f>
        <v>1</v>
      </c>
      <c r="W4" s="307">
        <f>+'New Sales Forecast'!W17</f>
        <v>0</v>
      </c>
      <c r="X4" s="307">
        <f>+'New Sales Forecast'!X17</f>
        <v>0</v>
      </c>
      <c r="Y4" s="307">
        <f>+'New Sales Forecast'!Y17</f>
        <v>0</v>
      </c>
      <c r="Z4" s="307">
        <f>+'New Sales Forecast'!Z17</f>
        <v>2</v>
      </c>
      <c r="AA4" s="307">
        <f>+'New Sales Forecast'!AA17</f>
        <v>0</v>
      </c>
      <c r="AB4" s="307">
        <f>+'New Sales Forecast'!AB17</f>
        <v>0</v>
      </c>
      <c r="AC4" s="307">
        <f>+'New Sales Forecast'!AC17</f>
        <v>0</v>
      </c>
      <c r="AD4" s="307">
        <f>+'New Sales Forecast'!AD17</f>
        <v>2</v>
      </c>
      <c r="AE4" s="307">
        <f>+'New Sales Forecast'!AE17</f>
        <v>0</v>
      </c>
      <c r="AF4" s="307">
        <f>+'New Sales Forecast'!AF17</f>
        <v>0</v>
      </c>
      <c r="AG4" s="307">
        <f>+'New Sales Forecast'!AG17</f>
        <v>0</v>
      </c>
      <c r="AH4" s="307">
        <f>+'New Sales Forecast'!AH17</f>
        <v>2</v>
      </c>
      <c r="AI4" s="307">
        <f>+'New Sales Forecast'!AI17</f>
        <v>0</v>
      </c>
      <c r="AJ4" s="307">
        <f>+'New Sales Forecast'!AJ17</f>
        <v>0</v>
      </c>
      <c r="AK4" s="307">
        <f>+'New Sales Forecast'!AK17</f>
        <v>0</v>
      </c>
      <c r="AL4" s="307">
        <f>+'New Sales Forecast'!AL17</f>
        <v>2</v>
      </c>
      <c r="AM4" s="307">
        <f>+'New Sales Forecast'!AM17</f>
        <v>0</v>
      </c>
      <c r="AN4" s="307">
        <f>+'New Sales Forecast'!AN17</f>
        <v>0</v>
      </c>
      <c r="AO4" s="307">
        <f>+'New Sales Forecast'!AO17</f>
        <v>0</v>
      </c>
      <c r="AP4" s="307">
        <f>+'New Sales Forecast'!AP17</f>
        <v>2</v>
      </c>
      <c r="AQ4" s="307">
        <f>+'New Sales Forecast'!AQ17</f>
        <v>0</v>
      </c>
      <c r="AR4" s="307">
        <f>+'New Sales Forecast'!AR17</f>
        <v>0</v>
      </c>
      <c r="AS4" s="307">
        <f>+'New Sales Forecast'!AS17</f>
        <v>0</v>
      </c>
      <c r="AT4" s="307">
        <f>+'New Sales Forecast'!AT17</f>
        <v>2</v>
      </c>
      <c r="AU4" s="307">
        <f>+'New Sales Forecast'!AU17</f>
        <v>0</v>
      </c>
      <c r="AV4" s="307">
        <f>+'New Sales Forecast'!AV17</f>
        <v>0</v>
      </c>
      <c r="AW4" s="307">
        <f>+'New Sales Forecast'!AW17</f>
        <v>0</v>
      </c>
      <c r="AX4" s="307">
        <f>+'New Sales Forecast'!AX17</f>
        <v>3</v>
      </c>
      <c r="AY4" s="307">
        <f>+'New Sales Forecast'!AY17</f>
        <v>0</v>
      </c>
      <c r="AZ4" s="307">
        <f>+'New Sales Forecast'!AZ17</f>
        <v>0</v>
      </c>
      <c r="BA4" s="307">
        <f>+'New Sales Forecast'!BA17</f>
        <v>0</v>
      </c>
      <c r="BB4" s="307">
        <f>+'New Sales Forecast'!BB17</f>
        <v>3</v>
      </c>
      <c r="BC4" s="307">
        <f>+'New Sales Forecast'!BC17</f>
        <v>0</v>
      </c>
      <c r="BD4" s="307">
        <f>+'New Sales Forecast'!BD17</f>
        <v>0</v>
      </c>
      <c r="BE4" s="307">
        <f>+'New Sales Forecast'!BE17</f>
        <v>0</v>
      </c>
      <c r="BF4" s="307">
        <f>+'New Sales Forecast'!BF17</f>
        <v>3</v>
      </c>
      <c r="BG4" s="307">
        <f>+'New Sales Forecast'!BG17</f>
        <v>0</v>
      </c>
      <c r="BH4" s="307">
        <f>+'New Sales Forecast'!BH17</f>
        <v>0</v>
      </c>
      <c r="BI4" s="307">
        <f>+'New Sales Forecast'!BI17</f>
        <v>0</v>
      </c>
      <c r="BJ4" s="307">
        <f>+'New Sales Forecast'!BJ17</f>
        <v>3</v>
      </c>
      <c r="BK4" s="307">
        <f>+'New Sales Forecast'!BK17</f>
        <v>0</v>
      </c>
      <c r="BL4" s="307">
        <f>+'New Sales Forecast'!BL17</f>
        <v>0</v>
      </c>
      <c r="BM4" s="307">
        <f>+'New Sales Forecast'!BM17</f>
        <v>0</v>
      </c>
      <c r="BN4" s="307">
        <f>+'New Sales Forecast'!BN17</f>
        <v>3</v>
      </c>
      <c r="BO4" s="307">
        <f>+'New Sales Forecast'!BO17</f>
        <v>0</v>
      </c>
      <c r="BP4" s="307">
        <f>+'New Sales Forecast'!BP17</f>
        <v>0</v>
      </c>
      <c r="BQ4" s="307">
        <f>+'New Sales Forecast'!BQ17</f>
        <v>0</v>
      </c>
      <c r="BR4" s="307">
        <f>+'New Sales Forecast'!BR17</f>
        <v>3</v>
      </c>
      <c r="BS4" s="307">
        <f>+'New Sales Forecast'!BS17</f>
        <v>0</v>
      </c>
      <c r="BT4" s="307">
        <f>+'New Sales Forecast'!BT17</f>
        <v>0</v>
      </c>
      <c r="BU4" s="307">
        <f>+'New Sales Forecast'!BU17</f>
        <v>0</v>
      </c>
      <c r="BV4" s="307">
        <f>+'New Sales Forecast'!BV17</f>
        <v>4</v>
      </c>
      <c r="BW4" s="307">
        <f>+'New Sales Forecast'!BW17</f>
        <v>0</v>
      </c>
      <c r="BX4" s="307">
        <f>+'New Sales Forecast'!BX17</f>
        <v>0</v>
      </c>
      <c r="BY4" s="307">
        <f>+'New Sales Forecast'!BY17</f>
        <v>0</v>
      </c>
      <c r="BZ4" s="307">
        <f>+'New Sales Forecast'!BZ17</f>
        <v>4</v>
      </c>
      <c r="CA4" s="307">
        <f>+'New Sales Forecast'!CA17</f>
        <v>0</v>
      </c>
      <c r="CB4" s="307">
        <f>+'New Sales Forecast'!CB17</f>
        <v>0</v>
      </c>
      <c r="CC4" s="307">
        <f>+'New Sales Forecast'!CC17</f>
        <v>0</v>
      </c>
      <c r="CD4" s="307">
        <f>+'New Sales Forecast'!CD17</f>
        <v>4</v>
      </c>
      <c r="CE4" s="307">
        <f>+'New Sales Forecast'!CE17</f>
        <v>0</v>
      </c>
      <c r="CF4" s="307">
        <f>+'New Sales Forecast'!CF17</f>
        <v>0</v>
      </c>
      <c r="CG4" s="307">
        <f>+'New Sales Forecast'!CG17</f>
        <v>0</v>
      </c>
      <c r="CH4" s="307">
        <f>+'New Sales Forecast'!CH17</f>
        <v>4</v>
      </c>
      <c r="CI4" s="307">
        <f>+'New Sales Forecast'!CI17</f>
        <v>0</v>
      </c>
      <c r="CJ4" s="307">
        <f>+'New Sales Forecast'!CJ17</f>
        <v>0</v>
      </c>
      <c r="CK4" s="308">
        <f>+'New Sales Forecast'!CK17</f>
        <v>0</v>
      </c>
    </row>
    <row r="5" spans="1:89" x14ac:dyDescent="0.3">
      <c r="A5" s="266">
        <v>5000</v>
      </c>
      <c r="B5" s="267" t="s">
        <v>336</v>
      </c>
      <c r="C5" s="267"/>
      <c r="D5" s="268">
        <v>4</v>
      </c>
      <c r="F5" s="306">
        <f>+'New Sales Forecast'!F18</f>
        <v>0</v>
      </c>
      <c r="G5" s="307">
        <f>+'New Sales Forecast'!G18</f>
        <v>0</v>
      </c>
      <c r="H5" s="307">
        <f>+'New Sales Forecast'!H18</f>
        <v>0</v>
      </c>
      <c r="I5" s="307">
        <f>+'New Sales Forecast'!I18</f>
        <v>0</v>
      </c>
      <c r="J5" s="307">
        <f>+'New Sales Forecast'!J18</f>
        <v>0</v>
      </c>
      <c r="K5" s="308">
        <f>+'New Sales Forecast'!K18</f>
        <v>0</v>
      </c>
      <c r="L5" s="307">
        <f>+'New Sales Forecast'!L18</f>
        <v>1</v>
      </c>
      <c r="M5" s="307">
        <f>+'New Sales Forecast'!M18</f>
        <v>0</v>
      </c>
      <c r="N5" s="307">
        <f>+'New Sales Forecast'!N18</f>
        <v>0</v>
      </c>
      <c r="O5" s="307">
        <f>+'New Sales Forecast'!O18</f>
        <v>1</v>
      </c>
      <c r="P5" s="307">
        <f>+'New Sales Forecast'!P18</f>
        <v>0</v>
      </c>
      <c r="Q5" s="307">
        <f>+'New Sales Forecast'!Q18</f>
        <v>1</v>
      </c>
      <c r="R5" s="307">
        <f>+'New Sales Forecast'!R18</f>
        <v>0</v>
      </c>
      <c r="S5" s="307">
        <f>+'New Sales Forecast'!S18</f>
        <v>1</v>
      </c>
      <c r="T5" s="307">
        <f>+'New Sales Forecast'!T18</f>
        <v>0</v>
      </c>
      <c r="U5" s="307">
        <f>+'New Sales Forecast'!U18</f>
        <v>1</v>
      </c>
      <c r="V5" s="307">
        <f>+'New Sales Forecast'!V18</f>
        <v>0</v>
      </c>
      <c r="W5" s="307">
        <f>+'New Sales Forecast'!W18</f>
        <v>1</v>
      </c>
      <c r="X5" s="307">
        <f>+'New Sales Forecast'!X18</f>
        <v>0</v>
      </c>
      <c r="Y5" s="307">
        <f>+'New Sales Forecast'!Y18</f>
        <v>2</v>
      </c>
      <c r="Z5" s="307">
        <f>+'New Sales Forecast'!Z18</f>
        <v>0</v>
      </c>
      <c r="AA5" s="307">
        <f>+'New Sales Forecast'!AA18</f>
        <v>2</v>
      </c>
      <c r="AB5" s="307">
        <f>+'New Sales Forecast'!AB18</f>
        <v>0</v>
      </c>
      <c r="AC5" s="307">
        <f>+'New Sales Forecast'!AC18</f>
        <v>2</v>
      </c>
      <c r="AD5" s="307">
        <f>+'New Sales Forecast'!AD18</f>
        <v>0</v>
      </c>
      <c r="AE5" s="307">
        <f>+'New Sales Forecast'!AE18</f>
        <v>2</v>
      </c>
      <c r="AF5" s="307">
        <f>+'New Sales Forecast'!AF18</f>
        <v>0</v>
      </c>
      <c r="AG5" s="307">
        <f>+'New Sales Forecast'!AG18</f>
        <v>2</v>
      </c>
      <c r="AH5" s="307">
        <f>+'New Sales Forecast'!AH18</f>
        <v>0</v>
      </c>
      <c r="AI5" s="307">
        <f>+'New Sales Forecast'!AI18</f>
        <v>2</v>
      </c>
      <c r="AJ5" s="307">
        <f>+'New Sales Forecast'!AJ18</f>
        <v>0</v>
      </c>
      <c r="AK5" s="307">
        <f>+'New Sales Forecast'!AK18</f>
        <v>2</v>
      </c>
      <c r="AL5" s="307">
        <f>+'New Sales Forecast'!AL18</f>
        <v>0</v>
      </c>
      <c r="AM5" s="307">
        <f>+'New Sales Forecast'!AM18</f>
        <v>2</v>
      </c>
      <c r="AN5" s="307">
        <f>+'New Sales Forecast'!AN18</f>
        <v>0</v>
      </c>
      <c r="AO5" s="307">
        <f>+'New Sales Forecast'!AO18</f>
        <v>2</v>
      </c>
      <c r="AP5" s="307">
        <f>+'New Sales Forecast'!AP18</f>
        <v>0</v>
      </c>
      <c r="AQ5" s="307">
        <f>+'New Sales Forecast'!AQ18</f>
        <v>2</v>
      </c>
      <c r="AR5" s="307">
        <f>+'New Sales Forecast'!AR18</f>
        <v>0</v>
      </c>
      <c r="AS5" s="307">
        <f>+'New Sales Forecast'!AS18</f>
        <v>2</v>
      </c>
      <c r="AT5" s="307">
        <f>+'New Sales Forecast'!AT18</f>
        <v>0</v>
      </c>
      <c r="AU5" s="307">
        <f>+'New Sales Forecast'!AU18</f>
        <v>2</v>
      </c>
      <c r="AV5" s="307">
        <f>+'New Sales Forecast'!AV18</f>
        <v>0</v>
      </c>
      <c r="AW5" s="307">
        <f>+'New Sales Forecast'!AW18</f>
        <v>3</v>
      </c>
      <c r="AX5" s="307">
        <f>+'New Sales Forecast'!AX18</f>
        <v>0</v>
      </c>
      <c r="AY5" s="307">
        <f>+'New Sales Forecast'!AY18</f>
        <v>3</v>
      </c>
      <c r="AZ5" s="307">
        <f>+'New Sales Forecast'!AZ18</f>
        <v>0</v>
      </c>
      <c r="BA5" s="307">
        <f>+'New Sales Forecast'!BA18</f>
        <v>3</v>
      </c>
      <c r="BB5" s="307">
        <f>+'New Sales Forecast'!BB18</f>
        <v>0</v>
      </c>
      <c r="BC5" s="307">
        <f>+'New Sales Forecast'!BC18</f>
        <v>3</v>
      </c>
      <c r="BD5" s="307">
        <f>+'New Sales Forecast'!BD18</f>
        <v>0</v>
      </c>
      <c r="BE5" s="307">
        <f>+'New Sales Forecast'!BE18</f>
        <v>3</v>
      </c>
      <c r="BF5" s="307">
        <f>+'New Sales Forecast'!BF18</f>
        <v>0</v>
      </c>
      <c r="BG5" s="307">
        <f>+'New Sales Forecast'!BG18</f>
        <v>3</v>
      </c>
      <c r="BH5" s="307">
        <f>+'New Sales Forecast'!BH18</f>
        <v>0</v>
      </c>
      <c r="BI5" s="307">
        <f>+'New Sales Forecast'!BI18</f>
        <v>3</v>
      </c>
      <c r="BJ5" s="307">
        <f>+'New Sales Forecast'!BJ18</f>
        <v>0</v>
      </c>
      <c r="BK5" s="307">
        <f>+'New Sales Forecast'!BK18</f>
        <v>3</v>
      </c>
      <c r="BL5" s="307">
        <f>+'New Sales Forecast'!BL18</f>
        <v>0</v>
      </c>
      <c r="BM5" s="307">
        <f>+'New Sales Forecast'!BM18</f>
        <v>3</v>
      </c>
      <c r="BN5" s="307">
        <f>+'New Sales Forecast'!BN18</f>
        <v>0</v>
      </c>
      <c r="BO5" s="307">
        <f>+'New Sales Forecast'!BO18</f>
        <v>3</v>
      </c>
      <c r="BP5" s="307">
        <f>+'New Sales Forecast'!BP18</f>
        <v>0</v>
      </c>
      <c r="BQ5" s="307">
        <f>+'New Sales Forecast'!BQ18</f>
        <v>3</v>
      </c>
      <c r="BR5" s="307">
        <f>+'New Sales Forecast'!BR18</f>
        <v>0</v>
      </c>
      <c r="BS5" s="307">
        <f>+'New Sales Forecast'!BS18</f>
        <v>3</v>
      </c>
      <c r="BT5" s="307">
        <f>+'New Sales Forecast'!BT18</f>
        <v>0</v>
      </c>
      <c r="BU5" s="307">
        <f>+'New Sales Forecast'!BU18</f>
        <v>4</v>
      </c>
      <c r="BV5" s="307">
        <f>+'New Sales Forecast'!BV18</f>
        <v>0</v>
      </c>
      <c r="BW5" s="307">
        <f>+'New Sales Forecast'!BW18</f>
        <v>4</v>
      </c>
      <c r="BX5" s="307">
        <f>+'New Sales Forecast'!BX18</f>
        <v>0</v>
      </c>
      <c r="BY5" s="307">
        <f>+'New Sales Forecast'!BY18</f>
        <v>4</v>
      </c>
      <c r="BZ5" s="307">
        <f>+'New Sales Forecast'!BZ18</f>
        <v>0</v>
      </c>
      <c r="CA5" s="307">
        <f>+'New Sales Forecast'!CA18</f>
        <v>4</v>
      </c>
      <c r="CB5" s="307">
        <f>+'New Sales Forecast'!CB18</f>
        <v>0</v>
      </c>
      <c r="CC5" s="307">
        <f>+'New Sales Forecast'!CC18</f>
        <v>4</v>
      </c>
      <c r="CD5" s="307">
        <f>+'New Sales Forecast'!CD18</f>
        <v>0</v>
      </c>
      <c r="CE5" s="307">
        <f>+'New Sales Forecast'!CE18</f>
        <v>4</v>
      </c>
      <c r="CF5" s="307">
        <f>+'New Sales Forecast'!CF18</f>
        <v>0</v>
      </c>
      <c r="CG5" s="307">
        <f>+'New Sales Forecast'!CG18</f>
        <v>4</v>
      </c>
      <c r="CH5" s="307">
        <f>+'New Sales Forecast'!CH18</f>
        <v>0</v>
      </c>
      <c r="CI5" s="307">
        <f>+'New Sales Forecast'!CI18</f>
        <v>4</v>
      </c>
      <c r="CJ5" s="307">
        <f>+'New Sales Forecast'!CJ18</f>
        <v>0</v>
      </c>
      <c r="CK5" s="308">
        <f>+'New Sales Forecast'!CK18</f>
        <v>4</v>
      </c>
    </row>
    <row r="6" spans="1:89" x14ac:dyDescent="0.3">
      <c r="A6" s="266">
        <v>5000</v>
      </c>
      <c r="B6" s="267" t="s">
        <v>230</v>
      </c>
      <c r="C6" s="267"/>
      <c r="D6" s="268">
        <v>6</v>
      </c>
      <c r="F6" s="306">
        <f>+'New Sales Forecast'!F19</f>
        <v>0</v>
      </c>
      <c r="G6" s="307">
        <f>+'New Sales Forecast'!G19</f>
        <v>0</v>
      </c>
      <c r="H6" s="307">
        <f>+'New Sales Forecast'!H19</f>
        <v>0</v>
      </c>
      <c r="I6" s="307">
        <f>+'New Sales Forecast'!I19</f>
        <v>0</v>
      </c>
      <c r="J6" s="307">
        <f>+'New Sales Forecast'!J19</f>
        <v>0</v>
      </c>
      <c r="K6" s="308">
        <f>+'New Sales Forecast'!K19</f>
        <v>0</v>
      </c>
      <c r="L6" s="307">
        <f>+'New Sales Forecast'!L19</f>
        <v>0</v>
      </c>
      <c r="M6" s="307">
        <f>+'New Sales Forecast'!M19</f>
        <v>1</v>
      </c>
      <c r="N6" s="307">
        <f>+'New Sales Forecast'!N19</f>
        <v>0</v>
      </c>
      <c r="O6" s="307">
        <f>+'New Sales Forecast'!O19</f>
        <v>0</v>
      </c>
      <c r="P6" s="307">
        <f>+'New Sales Forecast'!P19</f>
        <v>1</v>
      </c>
      <c r="Q6" s="307">
        <f>+'New Sales Forecast'!Q19</f>
        <v>0</v>
      </c>
      <c r="R6" s="307">
        <f>+'New Sales Forecast'!R19</f>
        <v>0</v>
      </c>
      <c r="S6" s="307">
        <f>+'New Sales Forecast'!S19</f>
        <v>0</v>
      </c>
      <c r="T6" s="307">
        <f>+'New Sales Forecast'!T19</f>
        <v>1</v>
      </c>
      <c r="U6" s="307">
        <f>+'New Sales Forecast'!U19</f>
        <v>0</v>
      </c>
      <c r="V6" s="307">
        <f>+'New Sales Forecast'!V19</f>
        <v>0</v>
      </c>
      <c r="W6" s="307">
        <f>+'New Sales Forecast'!W19</f>
        <v>0</v>
      </c>
      <c r="X6" s="307">
        <f>+'New Sales Forecast'!X19</f>
        <v>2</v>
      </c>
      <c r="Y6" s="307">
        <f>+'New Sales Forecast'!Y19</f>
        <v>0</v>
      </c>
      <c r="Z6" s="307">
        <f>+'New Sales Forecast'!Z19</f>
        <v>0</v>
      </c>
      <c r="AA6" s="307">
        <f>+'New Sales Forecast'!AA19</f>
        <v>0</v>
      </c>
      <c r="AB6" s="307">
        <f>+'New Sales Forecast'!AB19</f>
        <v>2</v>
      </c>
      <c r="AC6" s="307">
        <f>+'New Sales Forecast'!AC19</f>
        <v>0</v>
      </c>
      <c r="AD6" s="307">
        <f>+'New Sales Forecast'!AD19</f>
        <v>0</v>
      </c>
      <c r="AE6" s="307">
        <f>+'New Sales Forecast'!AE19</f>
        <v>0</v>
      </c>
      <c r="AF6" s="307">
        <f>+'New Sales Forecast'!AF19</f>
        <v>2</v>
      </c>
      <c r="AG6" s="307">
        <f>+'New Sales Forecast'!AG19</f>
        <v>0</v>
      </c>
      <c r="AH6" s="307">
        <f>+'New Sales Forecast'!AH19</f>
        <v>0</v>
      </c>
      <c r="AI6" s="307">
        <f>+'New Sales Forecast'!AI19</f>
        <v>0</v>
      </c>
      <c r="AJ6" s="307">
        <f>+'New Sales Forecast'!AJ19</f>
        <v>2</v>
      </c>
      <c r="AK6" s="307">
        <f>+'New Sales Forecast'!AK19</f>
        <v>0</v>
      </c>
      <c r="AL6" s="307">
        <f>+'New Sales Forecast'!AL19</f>
        <v>0</v>
      </c>
      <c r="AM6" s="307">
        <f>+'New Sales Forecast'!AM19</f>
        <v>0</v>
      </c>
      <c r="AN6" s="307">
        <f>+'New Sales Forecast'!AN19</f>
        <v>2</v>
      </c>
      <c r="AO6" s="307">
        <f>+'New Sales Forecast'!AO19</f>
        <v>0</v>
      </c>
      <c r="AP6" s="307">
        <f>+'New Sales Forecast'!AP19</f>
        <v>0</v>
      </c>
      <c r="AQ6" s="307">
        <f>+'New Sales Forecast'!AQ19</f>
        <v>0</v>
      </c>
      <c r="AR6" s="307">
        <f>+'New Sales Forecast'!AR19</f>
        <v>2</v>
      </c>
      <c r="AS6" s="307">
        <f>+'New Sales Forecast'!AS19</f>
        <v>0</v>
      </c>
      <c r="AT6" s="307">
        <f>+'New Sales Forecast'!AT19</f>
        <v>0</v>
      </c>
      <c r="AU6" s="307">
        <f>+'New Sales Forecast'!AU19</f>
        <v>0</v>
      </c>
      <c r="AV6" s="307">
        <f>+'New Sales Forecast'!AV19</f>
        <v>3</v>
      </c>
      <c r="AW6" s="307">
        <f>+'New Sales Forecast'!AW19</f>
        <v>0</v>
      </c>
      <c r="AX6" s="307">
        <f>+'New Sales Forecast'!AX19</f>
        <v>0</v>
      </c>
      <c r="AY6" s="307">
        <f>+'New Sales Forecast'!AY19</f>
        <v>0</v>
      </c>
      <c r="AZ6" s="307">
        <f>+'New Sales Forecast'!AZ19</f>
        <v>3</v>
      </c>
      <c r="BA6" s="307">
        <f>+'New Sales Forecast'!BA19</f>
        <v>0</v>
      </c>
      <c r="BB6" s="307">
        <f>+'New Sales Forecast'!BB19</f>
        <v>0</v>
      </c>
      <c r="BC6" s="307">
        <f>+'New Sales Forecast'!BC19</f>
        <v>0</v>
      </c>
      <c r="BD6" s="307">
        <f>+'New Sales Forecast'!BD19</f>
        <v>3</v>
      </c>
      <c r="BE6" s="307">
        <f>+'New Sales Forecast'!BE19</f>
        <v>0</v>
      </c>
      <c r="BF6" s="307">
        <f>+'New Sales Forecast'!BF19</f>
        <v>0</v>
      </c>
      <c r="BG6" s="307">
        <f>+'New Sales Forecast'!BG19</f>
        <v>0</v>
      </c>
      <c r="BH6" s="307">
        <f>+'New Sales Forecast'!BH19</f>
        <v>3</v>
      </c>
      <c r="BI6" s="307">
        <f>+'New Sales Forecast'!BI19</f>
        <v>0</v>
      </c>
      <c r="BJ6" s="307">
        <f>+'New Sales Forecast'!BJ19</f>
        <v>0</v>
      </c>
      <c r="BK6" s="307">
        <f>+'New Sales Forecast'!BK19</f>
        <v>0</v>
      </c>
      <c r="BL6" s="307">
        <f>+'New Sales Forecast'!BL19</f>
        <v>3</v>
      </c>
      <c r="BM6" s="307">
        <f>+'New Sales Forecast'!BM19</f>
        <v>0</v>
      </c>
      <c r="BN6" s="307">
        <f>+'New Sales Forecast'!BN19</f>
        <v>0</v>
      </c>
      <c r="BO6" s="307">
        <f>+'New Sales Forecast'!BO19</f>
        <v>0</v>
      </c>
      <c r="BP6" s="307">
        <f>+'New Sales Forecast'!BP19</f>
        <v>3</v>
      </c>
      <c r="BQ6" s="307">
        <f>+'New Sales Forecast'!BQ19</f>
        <v>0</v>
      </c>
      <c r="BR6" s="307">
        <f>+'New Sales Forecast'!BR19</f>
        <v>0</v>
      </c>
      <c r="BS6" s="307">
        <f>+'New Sales Forecast'!BS19</f>
        <v>0</v>
      </c>
      <c r="BT6" s="307">
        <f>+'New Sales Forecast'!BT19</f>
        <v>4</v>
      </c>
      <c r="BU6" s="307">
        <f>+'New Sales Forecast'!BU19</f>
        <v>0</v>
      </c>
      <c r="BV6" s="307">
        <f>+'New Sales Forecast'!BV19</f>
        <v>0</v>
      </c>
      <c r="BW6" s="307">
        <f>+'New Sales Forecast'!BW19</f>
        <v>0</v>
      </c>
      <c r="BX6" s="307">
        <f>+'New Sales Forecast'!BX19</f>
        <v>4</v>
      </c>
      <c r="BY6" s="307">
        <f>+'New Sales Forecast'!BY19</f>
        <v>0</v>
      </c>
      <c r="BZ6" s="307">
        <f>+'New Sales Forecast'!BZ19</f>
        <v>0</v>
      </c>
      <c r="CA6" s="307">
        <f>+'New Sales Forecast'!CA19</f>
        <v>0</v>
      </c>
      <c r="CB6" s="307">
        <f>+'New Sales Forecast'!CB19</f>
        <v>4</v>
      </c>
      <c r="CC6" s="307">
        <f>+'New Sales Forecast'!CC19</f>
        <v>0</v>
      </c>
      <c r="CD6" s="307">
        <f>+'New Sales Forecast'!CD19</f>
        <v>0</v>
      </c>
      <c r="CE6" s="307">
        <f>+'New Sales Forecast'!CE19</f>
        <v>0</v>
      </c>
      <c r="CF6" s="307">
        <f>+'New Sales Forecast'!CF19</f>
        <v>4</v>
      </c>
      <c r="CG6" s="307">
        <f>+'New Sales Forecast'!CG19</f>
        <v>0</v>
      </c>
      <c r="CH6" s="307">
        <f>+'New Sales Forecast'!CH19</f>
        <v>0</v>
      </c>
      <c r="CI6" s="307">
        <f>+'New Sales Forecast'!CI19</f>
        <v>0</v>
      </c>
      <c r="CJ6" s="307">
        <f>+'New Sales Forecast'!CJ19</f>
        <v>4</v>
      </c>
      <c r="CK6" s="308">
        <f>+'New Sales Forecast'!CK19</f>
        <v>0</v>
      </c>
    </row>
    <row r="7" spans="1:89" x14ac:dyDescent="0.3">
      <c r="A7" s="266">
        <v>500</v>
      </c>
      <c r="B7" s="267" t="s">
        <v>233</v>
      </c>
      <c r="C7" s="267"/>
      <c r="D7" s="268">
        <v>1</v>
      </c>
      <c r="F7" s="306">
        <f>+'New Sales Forecast'!F20</f>
        <v>0</v>
      </c>
      <c r="G7" s="307">
        <f>+'New Sales Forecast'!G20</f>
        <v>0</v>
      </c>
      <c r="H7" s="307">
        <f>+'New Sales Forecast'!H20</f>
        <v>0</v>
      </c>
      <c r="I7" s="307">
        <f>+'New Sales Forecast'!I20</f>
        <v>1</v>
      </c>
      <c r="J7" s="307">
        <f>+'New Sales Forecast'!J20</f>
        <v>0</v>
      </c>
      <c r="K7" s="308">
        <f>+'New Sales Forecast'!K20</f>
        <v>0</v>
      </c>
      <c r="L7" s="307">
        <f>+'New Sales Forecast'!L20</f>
        <v>0</v>
      </c>
      <c r="M7" s="307">
        <f>+'New Sales Forecast'!M20</f>
        <v>0</v>
      </c>
      <c r="N7" s="307">
        <f>+'New Sales Forecast'!N20</f>
        <v>0</v>
      </c>
      <c r="O7" s="307">
        <f>+'New Sales Forecast'!O20</f>
        <v>0</v>
      </c>
      <c r="P7" s="307">
        <f>+'New Sales Forecast'!P20</f>
        <v>0</v>
      </c>
      <c r="Q7" s="307">
        <f>+'New Sales Forecast'!Q20</f>
        <v>0</v>
      </c>
      <c r="R7" s="307">
        <f>+'New Sales Forecast'!R20</f>
        <v>0</v>
      </c>
      <c r="S7" s="307">
        <f>+'New Sales Forecast'!S20</f>
        <v>0</v>
      </c>
      <c r="T7" s="307">
        <f>+'New Sales Forecast'!T20</f>
        <v>0</v>
      </c>
      <c r="U7" s="307">
        <f>+'New Sales Forecast'!U20</f>
        <v>0</v>
      </c>
      <c r="V7" s="307">
        <f>+'New Sales Forecast'!V20</f>
        <v>0</v>
      </c>
      <c r="W7" s="307">
        <f>+'New Sales Forecast'!W20</f>
        <v>0</v>
      </c>
      <c r="X7" s="307">
        <f>+'New Sales Forecast'!X20</f>
        <v>0</v>
      </c>
      <c r="Y7" s="307">
        <f>+'New Sales Forecast'!Y20</f>
        <v>0</v>
      </c>
      <c r="Z7" s="307">
        <f>+'New Sales Forecast'!Z20</f>
        <v>0</v>
      </c>
      <c r="AA7" s="307">
        <f>+'New Sales Forecast'!AA20</f>
        <v>0</v>
      </c>
      <c r="AB7" s="307">
        <f>+'New Sales Forecast'!AB20</f>
        <v>0</v>
      </c>
      <c r="AC7" s="307">
        <f>+'New Sales Forecast'!AC20</f>
        <v>0</v>
      </c>
      <c r="AD7" s="307">
        <f>+'New Sales Forecast'!AD20</f>
        <v>0</v>
      </c>
      <c r="AE7" s="307">
        <f>+'New Sales Forecast'!AE20</f>
        <v>0</v>
      </c>
      <c r="AF7" s="307">
        <f>+'New Sales Forecast'!AF20</f>
        <v>0</v>
      </c>
      <c r="AG7" s="307">
        <f>+'New Sales Forecast'!AG20</f>
        <v>0</v>
      </c>
      <c r="AH7" s="307">
        <f>+'New Sales Forecast'!AH20</f>
        <v>0</v>
      </c>
      <c r="AI7" s="307">
        <f>+'New Sales Forecast'!AI20</f>
        <v>0</v>
      </c>
      <c r="AJ7" s="307">
        <f>+'New Sales Forecast'!AJ20</f>
        <v>0</v>
      </c>
      <c r="AK7" s="307">
        <f>+'New Sales Forecast'!AK20</f>
        <v>0</v>
      </c>
      <c r="AL7" s="307">
        <f>+'New Sales Forecast'!AL20</f>
        <v>0</v>
      </c>
      <c r="AM7" s="307">
        <f>+'New Sales Forecast'!AM20</f>
        <v>0</v>
      </c>
      <c r="AN7" s="307">
        <f>+'New Sales Forecast'!AN20</f>
        <v>0</v>
      </c>
      <c r="AO7" s="307">
        <f>+'New Sales Forecast'!AO20</f>
        <v>0</v>
      </c>
      <c r="AP7" s="307">
        <f>+'New Sales Forecast'!AP20</f>
        <v>0</v>
      </c>
      <c r="AQ7" s="307">
        <f>+'New Sales Forecast'!AQ20</f>
        <v>0</v>
      </c>
      <c r="AR7" s="307">
        <f>+'New Sales Forecast'!AR20</f>
        <v>0</v>
      </c>
      <c r="AS7" s="307">
        <f>+'New Sales Forecast'!AS20</f>
        <v>0</v>
      </c>
      <c r="AT7" s="307">
        <f>+'New Sales Forecast'!AT20</f>
        <v>0</v>
      </c>
      <c r="AU7" s="307">
        <f>+'New Sales Forecast'!AU20</f>
        <v>0</v>
      </c>
      <c r="AV7" s="307">
        <f>+'New Sales Forecast'!AV20</f>
        <v>0</v>
      </c>
      <c r="AW7" s="307">
        <f>+'New Sales Forecast'!AW20</f>
        <v>0</v>
      </c>
      <c r="AX7" s="307">
        <f>+'New Sales Forecast'!AX20</f>
        <v>0</v>
      </c>
      <c r="AY7" s="307">
        <f>+'New Sales Forecast'!AY20</f>
        <v>0</v>
      </c>
      <c r="AZ7" s="307">
        <f>+'New Sales Forecast'!AZ20</f>
        <v>0</v>
      </c>
      <c r="BA7" s="307">
        <f>+'New Sales Forecast'!BA20</f>
        <v>0</v>
      </c>
      <c r="BB7" s="307">
        <f>+'New Sales Forecast'!BB20</f>
        <v>0</v>
      </c>
      <c r="BC7" s="307">
        <f>+'New Sales Forecast'!BC20</f>
        <v>0</v>
      </c>
      <c r="BD7" s="307">
        <f>+'New Sales Forecast'!BD20</f>
        <v>0</v>
      </c>
      <c r="BE7" s="307">
        <f>+'New Sales Forecast'!BE20</f>
        <v>0</v>
      </c>
      <c r="BF7" s="307">
        <f>+'New Sales Forecast'!BF20</f>
        <v>0</v>
      </c>
      <c r="BG7" s="307">
        <f>+'New Sales Forecast'!BG20</f>
        <v>0</v>
      </c>
      <c r="BH7" s="307">
        <f>+'New Sales Forecast'!BH20</f>
        <v>0</v>
      </c>
      <c r="BI7" s="307">
        <f>+'New Sales Forecast'!BI20</f>
        <v>0</v>
      </c>
      <c r="BJ7" s="307">
        <f>+'New Sales Forecast'!BJ20</f>
        <v>0</v>
      </c>
      <c r="BK7" s="307">
        <f>+'New Sales Forecast'!BK20</f>
        <v>0</v>
      </c>
      <c r="BL7" s="307">
        <f>+'New Sales Forecast'!BL20</f>
        <v>0</v>
      </c>
      <c r="BM7" s="307">
        <f>+'New Sales Forecast'!BM20</f>
        <v>0</v>
      </c>
      <c r="BN7" s="307">
        <f>+'New Sales Forecast'!BN20</f>
        <v>0</v>
      </c>
      <c r="BO7" s="307">
        <f>+'New Sales Forecast'!BO20</f>
        <v>0</v>
      </c>
      <c r="BP7" s="307">
        <f>+'New Sales Forecast'!BP20</f>
        <v>0</v>
      </c>
      <c r="BQ7" s="307">
        <f>+'New Sales Forecast'!BQ20</f>
        <v>0</v>
      </c>
      <c r="BR7" s="307">
        <f>+'New Sales Forecast'!BR20</f>
        <v>0</v>
      </c>
      <c r="BS7" s="307">
        <f>+'New Sales Forecast'!BS20</f>
        <v>0</v>
      </c>
      <c r="BT7" s="307">
        <f>+'New Sales Forecast'!BT20</f>
        <v>0</v>
      </c>
      <c r="BU7" s="307">
        <f>+'New Sales Forecast'!BU20</f>
        <v>0</v>
      </c>
      <c r="BV7" s="307">
        <f>+'New Sales Forecast'!BV20</f>
        <v>0</v>
      </c>
      <c r="BW7" s="307">
        <f>+'New Sales Forecast'!BW20</f>
        <v>0</v>
      </c>
      <c r="BX7" s="307">
        <f>+'New Sales Forecast'!BX20</f>
        <v>0</v>
      </c>
      <c r="BY7" s="307">
        <f>+'New Sales Forecast'!BY20</f>
        <v>0</v>
      </c>
      <c r="BZ7" s="307">
        <f>+'New Sales Forecast'!BZ20</f>
        <v>0</v>
      </c>
      <c r="CA7" s="307">
        <f>+'New Sales Forecast'!CA20</f>
        <v>0</v>
      </c>
      <c r="CB7" s="307">
        <f>+'New Sales Forecast'!CB20</f>
        <v>0</v>
      </c>
      <c r="CC7" s="307">
        <f>+'New Sales Forecast'!CC20</f>
        <v>0</v>
      </c>
      <c r="CD7" s="307">
        <f>+'New Sales Forecast'!CD20</f>
        <v>0</v>
      </c>
      <c r="CE7" s="307">
        <f>+'New Sales Forecast'!CE20</f>
        <v>0</v>
      </c>
      <c r="CF7" s="307">
        <f>+'New Sales Forecast'!CF20</f>
        <v>0</v>
      </c>
      <c r="CG7" s="307">
        <f>+'New Sales Forecast'!CG20</f>
        <v>0</v>
      </c>
      <c r="CH7" s="307">
        <f>+'New Sales Forecast'!CH20</f>
        <v>0</v>
      </c>
      <c r="CI7" s="307">
        <f>+'New Sales Forecast'!CI20</f>
        <v>0</v>
      </c>
      <c r="CJ7" s="307">
        <f>+'New Sales Forecast'!CJ20</f>
        <v>0</v>
      </c>
      <c r="CK7" s="308">
        <f>+'New Sales Forecast'!CK20</f>
        <v>0</v>
      </c>
    </row>
    <row r="8" spans="1:89" x14ac:dyDescent="0.3">
      <c r="A8" s="260">
        <v>500</v>
      </c>
      <c r="B8" s="265" t="s">
        <v>337</v>
      </c>
      <c r="C8" s="265"/>
      <c r="D8" s="256">
        <v>1</v>
      </c>
      <c r="F8" s="309">
        <f>+'New Sales Forecast'!F21</f>
        <v>0</v>
      </c>
      <c r="G8" s="310">
        <f>+'New Sales Forecast'!G21</f>
        <v>0</v>
      </c>
      <c r="H8" s="310">
        <f>+'New Sales Forecast'!H21</f>
        <v>0</v>
      </c>
      <c r="I8" s="310">
        <f>+'New Sales Forecast'!I21</f>
        <v>0</v>
      </c>
      <c r="J8" s="310">
        <f>+'New Sales Forecast'!J21</f>
        <v>0</v>
      </c>
      <c r="K8" s="311">
        <f>+'New Sales Forecast'!K21</f>
        <v>0</v>
      </c>
      <c r="L8" s="310">
        <f>+'New Sales Forecast'!L21</f>
        <v>0</v>
      </c>
      <c r="M8" s="310">
        <f>+'New Sales Forecast'!M21</f>
        <v>0</v>
      </c>
      <c r="N8" s="310">
        <f>+'New Sales Forecast'!N21</f>
        <v>0</v>
      </c>
      <c r="O8" s="310">
        <f>+'New Sales Forecast'!O21</f>
        <v>0</v>
      </c>
      <c r="P8" s="310">
        <f>+'New Sales Forecast'!P21</f>
        <v>0</v>
      </c>
      <c r="Q8" s="310">
        <f>+'New Sales Forecast'!Q21</f>
        <v>0</v>
      </c>
      <c r="R8" s="310">
        <f>+'New Sales Forecast'!R21</f>
        <v>0</v>
      </c>
      <c r="S8" s="310">
        <f>+'New Sales Forecast'!S21</f>
        <v>0</v>
      </c>
      <c r="T8" s="310">
        <f>+'New Sales Forecast'!T21</f>
        <v>0</v>
      </c>
      <c r="U8" s="310">
        <f>+'New Sales Forecast'!U21</f>
        <v>0</v>
      </c>
      <c r="V8" s="310">
        <f>+'New Sales Forecast'!V21</f>
        <v>0</v>
      </c>
      <c r="W8" s="310">
        <f>+'New Sales Forecast'!W21</f>
        <v>0</v>
      </c>
      <c r="X8" s="310">
        <f>+'New Sales Forecast'!X21</f>
        <v>0</v>
      </c>
      <c r="Y8" s="310">
        <f>+'New Sales Forecast'!Y21</f>
        <v>0</v>
      </c>
      <c r="Z8" s="310">
        <f>+'New Sales Forecast'!Z21</f>
        <v>0</v>
      </c>
      <c r="AA8" s="310">
        <f>+'New Sales Forecast'!AA21</f>
        <v>0</v>
      </c>
      <c r="AB8" s="310">
        <f>+'New Sales Forecast'!AB21</f>
        <v>0</v>
      </c>
      <c r="AC8" s="310">
        <f>+'New Sales Forecast'!AC21</f>
        <v>0</v>
      </c>
      <c r="AD8" s="310">
        <f>+'New Sales Forecast'!AD21</f>
        <v>0</v>
      </c>
      <c r="AE8" s="310">
        <f>+'New Sales Forecast'!AE21</f>
        <v>0</v>
      </c>
      <c r="AF8" s="310">
        <f>+'New Sales Forecast'!AF21</f>
        <v>0</v>
      </c>
      <c r="AG8" s="310">
        <f>+'New Sales Forecast'!AG21</f>
        <v>0</v>
      </c>
      <c r="AH8" s="310">
        <f>+'New Sales Forecast'!AH21</f>
        <v>0</v>
      </c>
      <c r="AI8" s="310">
        <f>+'New Sales Forecast'!AI21</f>
        <v>0</v>
      </c>
      <c r="AJ8" s="310">
        <f>+'New Sales Forecast'!AJ21</f>
        <v>0</v>
      </c>
      <c r="AK8" s="310">
        <f>+'New Sales Forecast'!AK21</f>
        <v>0</v>
      </c>
      <c r="AL8" s="310">
        <f>+'New Sales Forecast'!AL21</f>
        <v>0</v>
      </c>
      <c r="AM8" s="310">
        <f>+'New Sales Forecast'!AM21</f>
        <v>0</v>
      </c>
      <c r="AN8" s="310">
        <f>+'New Sales Forecast'!AN21</f>
        <v>0</v>
      </c>
      <c r="AO8" s="310">
        <f>+'New Sales Forecast'!AO21</f>
        <v>0</v>
      </c>
      <c r="AP8" s="310">
        <f>+'New Sales Forecast'!AP21</f>
        <v>0</v>
      </c>
      <c r="AQ8" s="310">
        <f>+'New Sales Forecast'!AQ21</f>
        <v>0</v>
      </c>
      <c r="AR8" s="310">
        <f>+'New Sales Forecast'!AR21</f>
        <v>0</v>
      </c>
      <c r="AS8" s="310">
        <f>+'New Sales Forecast'!AS21</f>
        <v>0</v>
      </c>
      <c r="AT8" s="310">
        <f>+'New Sales Forecast'!AT21</f>
        <v>0</v>
      </c>
      <c r="AU8" s="310">
        <f>+'New Sales Forecast'!AU21</f>
        <v>0</v>
      </c>
      <c r="AV8" s="310">
        <f>+'New Sales Forecast'!AV21</f>
        <v>0</v>
      </c>
      <c r="AW8" s="310">
        <f>+'New Sales Forecast'!AW21</f>
        <v>0</v>
      </c>
      <c r="AX8" s="310">
        <f>+'New Sales Forecast'!AX21</f>
        <v>0</v>
      </c>
      <c r="AY8" s="310">
        <f>+'New Sales Forecast'!AY21</f>
        <v>0</v>
      </c>
      <c r="AZ8" s="310">
        <f>+'New Sales Forecast'!AZ21</f>
        <v>0</v>
      </c>
      <c r="BA8" s="310">
        <f>+'New Sales Forecast'!BA21</f>
        <v>0</v>
      </c>
      <c r="BB8" s="310">
        <f>+'New Sales Forecast'!BB21</f>
        <v>0</v>
      </c>
      <c r="BC8" s="310">
        <f>+'New Sales Forecast'!BC21</f>
        <v>0</v>
      </c>
      <c r="BD8" s="310">
        <f>+'New Sales Forecast'!BD21</f>
        <v>0</v>
      </c>
      <c r="BE8" s="310">
        <f>+'New Sales Forecast'!BE21</f>
        <v>0</v>
      </c>
      <c r="BF8" s="310">
        <f>+'New Sales Forecast'!BF21</f>
        <v>0</v>
      </c>
      <c r="BG8" s="310">
        <f>+'New Sales Forecast'!BG21</f>
        <v>0</v>
      </c>
      <c r="BH8" s="310">
        <f>+'New Sales Forecast'!BH21</f>
        <v>0</v>
      </c>
      <c r="BI8" s="310">
        <f>+'New Sales Forecast'!BI21</f>
        <v>0</v>
      </c>
      <c r="BJ8" s="310">
        <f>+'New Sales Forecast'!BJ21</f>
        <v>0</v>
      </c>
      <c r="BK8" s="310">
        <f>+'New Sales Forecast'!BK21</f>
        <v>0</v>
      </c>
      <c r="BL8" s="310">
        <f>+'New Sales Forecast'!BL21</f>
        <v>0</v>
      </c>
      <c r="BM8" s="310">
        <f>+'New Sales Forecast'!BM21</f>
        <v>0</v>
      </c>
      <c r="BN8" s="310">
        <f>+'New Sales Forecast'!BN21</f>
        <v>0</v>
      </c>
      <c r="BO8" s="310">
        <f>+'New Sales Forecast'!BO21</f>
        <v>0</v>
      </c>
      <c r="BP8" s="310">
        <f>+'New Sales Forecast'!BP21</f>
        <v>0</v>
      </c>
      <c r="BQ8" s="310">
        <f>+'New Sales Forecast'!BQ21</f>
        <v>0</v>
      </c>
      <c r="BR8" s="310">
        <f>+'New Sales Forecast'!BR21</f>
        <v>0</v>
      </c>
      <c r="BS8" s="310">
        <f>+'New Sales Forecast'!BS21</f>
        <v>0</v>
      </c>
      <c r="BT8" s="310">
        <f>+'New Sales Forecast'!BT21</f>
        <v>0</v>
      </c>
      <c r="BU8" s="310">
        <f>+'New Sales Forecast'!BU21</f>
        <v>0</v>
      </c>
      <c r="BV8" s="310">
        <f>+'New Sales Forecast'!BV21</f>
        <v>0</v>
      </c>
      <c r="BW8" s="310">
        <f>+'New Sales Forecast'!BW21</f>
        <v>0</v>
      </c>
      <c r="BX8" s="310">
        <f>+'New Sales Forecast'!BX21</f>
        <v>0</v>
      </c>
      <c r="BY8" s="310">
        <f>+'New Sales Forecast'!BY21</f>
        <v>0</v>
      </c>
      <c r="BZ8" s="310">
        <f>+'New Sales Forecast'!BZ21</f>
        <v>0</v>
      </c>
      <c r="CA8" s="310">
        <f>+'New Sales Forecast'!CA21</f>
        <v>0</v>
      </c>
      <c r="CB8" s="310">
        <f>+'New Sales Forecast'!CB21</f>
        <v>0</v>
      </c>
      <c r="CC8" s="310">
        <f>+'New Sales Forecast'!CC21</f>
        <v>0</v>
      </c>
      <c r="CD8" s="310">
        <f>+'New Sales Forecast'!CD21</f>
        <v>0</v>
      </c>
      <c r="CE8" s="310">
        <f>+'New Sales Forecast'!CE21</f>
        <v>0</v>
      </c>
      <c r="CF8" s="310">
        <f>+'New Sales Forecast'!CF21</f>
        <v>0</v>
      </c>
      <c r="CG8" s="310">
        <f>+'New Sales Forecast'!CG21</f>
        <v>0</v>
      </c>
      <c r="CH8" s="310">
        <f>+'New Sales Forecast'!CH21</f>
        <v>0</v>
      </c>
      <c r="CI8" s="310">
        <f>+'New Sales Forecast'!CI21</f>
        <v>0</v>
      </c>
      <c r="CJ8" s="310">
        <f>+'New Sales Forecast'!CJ21</f>
        <v>0</v>
      </c>
      <c r="CK8" s="311">
        <f>+'New Sales Forecast'!CK21</f>
        <v>0</v>
      </c>
    </row>
    <row r="9" spans="1:89" x14ac:dyDescent="0.3">
      <c r="A9" s="243"/>
      <c r="F9" s="243"/>
      <c r="K9" s="194"/>
      <c r="CK9" s="194"/>
    </row>
    <row r="10" spans="1:89" x14ac:dyDescent="0.3">
      <c r="A10" s="243"/>
      <c r="F10" s="243"/>
      <c r="K10" s="194"/>
      <c r="CK10" s="194"/>
    </row>
    <row r="11" spans="1:89" x14ac:dyDescent="0.3">
      <c r="A11" s="243"/>
      <c r="D11" s="248" t="s">
        <v>260</v>
      </c>
      <c r="F11" s="243"/>
      <c r="K11" s="194"/>
      <c r="CK11" s="194"/>
    </row>
    <row r="12" spans="1:89" hidden="1" outlineLevel="1" x14ac:dyDescent="0.3">
      <c r="A12" s="243"/>
      <c r="B12" s="262"/>
      <c r="C12" s="269">
        <f>+EOMONTH(B12,0)</f>
        <v>31</v>
      </c>
      <c r="E12" s="171"/>
      <c r="F12" s="244"/>
      <c r="G12" s="172">
        <f>+IF(SUM(E4:G4)&gt;0, (SUM(E4:G4)*$A$4)/$D$4, 0)</f>
        <v>0</v>
      </c>
      <c r="H12" s="172">
        <f>+IF(SUM(F4:H4)&gt;0, (SUM(F4:H4)*$A$4)/$D$4, 0)</f>
        <v>0</v>
      </c>
      <c r="I12" s="172">
        <f t="shared" ref="I12:BT12" si="0">+IF(SUM(G4:I4)&gt;0, (SUM(G4:I4)*$A$4)/$D$4, 0)</f>
        <v>0</v>
      </c>
      <c r="J12" s="172">
        <v>0</v>
      </c>
      <c r="K12" s="261">
        <v>0</v>
      </c>
      <c r="L12" s="172">
        <v>0</v>
      </c>
      <c r="M12" s="172">
        <f t="shared" si="0"/>
        <v>0</v>
      </c>
      <c r="N12" s="172">
        <f t="shared" si="0"/>
        <v>1666.6666666666667</v>
      </c>
      <c r="O12" s="172">
        <f t="shared" si="0"/>
        <v>1666.6666666666667</v>
      </c>
      <c r="P12" s="172">
        <f t="shared" si="0"/>
        <v>1666.6666666666667</v>
      </c>
      <c r="Q12" s="172">
        <f t="shared" si="0"/>
        <v>0</v>
      </c>
      <c r="R12" s="172">
        <f t="shared" si="0"/>
        <v>1666.6666666666667</v>
      </c>
      <c r="S12" s="172">
        <f t="shared" si="0"/>
        <v>1666.6666666666667</v>
      </c>
      <c r="T12" s="172">
        <f t="shared" si="0"/>
        <v>1666.6666666666667</v>
      </c>
      <c r="U12" s="172">
        <f t="shared" si="0"/>
        <v>0</v>
      </c>
      <c r="V12" s="172">
        <f t="shared" si="0"/>
        <v>1666.6666666666667</v>
      </c>
      <c r="W12" s="172">
        <f t="shared" si="0"/>
        <v>1666.6666666666667</v>
      </c>
      <c r="X12" s="172">
        <f t="shared" si="0"/>
        <v>1666.6666666666667</v>
      </c>
      <c r="Y12" s="172">
        <f t="shared" si="0"/>
        <v>0</v>
      </c>
      <c r="Z12" s="172">
        <f t="shared" si="0"/>
        <v>3333.3333333333335</v>
      </c>
      <c r="AA12" s="172">
        <f t="shared" si="0"/>
        <v>3333.3333333333335</v>
      </c>
      <c r="AB12" s="172">
        <f t="shared" si="0"/>
        <v>3333.3333333333335</v>
      </c>
      <c r="AC12" s="172">
        <f t="shared" si="0"/>
        <v>0</v>
      </c>
      <c r="AD12" s="172">
        <f t="shared" si="0"/>
        <v>3333.3333333333335</v>
      </c>
      <c r="AE12" s="172">
        <f t="shared" si="0"/>
        <v>3333.3333333333335</v>
      </c>
      <c r="AF12" s="172">
        <f t="shared" si="0"/>
        <v>3333.3333333333335</v>
      </c>
      <c r="AG12" s="172">
        <f t="shared" si="0"/>
        <v>0</v>
      </c>
      <c r="AH12" s="172">
        <f t="shared" si="0"/>
        <v>3333.3333333333335</v>
      </c>
      <c r="AI12" s="172">
        <f t="shared" si="0"/>
        <v>3333.3333333333335</v>
      </c>
      <c r="AJ12" s="172">
        <f t="shared" si="0"/>
        <v>3333.3333333333335</v>
      </c>
      <c r="AK12" s="172">
        <f t="shared" si="0"/>
        <v>0</v>
      </c>
      <c r="AL12" s="172">
        <f t="shared" si="0"/>
        <v>3333.3333333333335</v>
      </c>
      <c r="AM12" s="172">
        <f t="shared" si="0"/>
        <v>3333.3333333333335</v>
      </c>
      <c r="AN12" s="172">
        <f t="shared" si="0"/>
        <v>3333.3333333333335</v>
      </c>
      <c r="AO12" s="172">
        <f t="shared" si="0"/>
        <v>0</v>
      </c>
      <c r="AP12" s="172">
        <f t="shared" si="0"/>
        <v>3333.3333333333335</v>
      </c>
      <c r="AQ12" s="172">
        <f t="shared" si="0"/>
        <v>3333.3333333333335</v>
      </c>
      <c r="AR12" s="172">
        <f t="shared" si="0"/>
        <v>3333.3333333333335</v>
      </c>
      <c r="AS12" s="172">
        <f t="shared" si="0"/>
        <v>0</v>
      </c>
      <c r="AT12" s="172">
        <f t="shared" si="0"/>
        <v>3333.3333333333335</v>
      </c>
      <c r="AU12" s="172">
        <f t="shared" si="0"/>
        <v>3333.3333333333335</v>
      </c>
      <c r="AV12" s="172">
        <f t="shared" si="0"/>
        <v>3333.3333333333335</v>
      </c>
      <c r="AW12" s="172">
        <f t="shared" si="0"/>
        <v>0</v>
      </c>
      <c r="AX12" s="172">
        <f t="shared" si="0"/>
        <v>5000</v>
      </c>
      <c r="AY12" s="172">
        <f t="shared" si="0"/>
        <v>5000</v>
      </c>
      <c r="AZ12" s="172">
        <f t="shared" si="0"/>
        <v>5000</v>
      </c>
      <c r="BA12" s="172">
        <f t="shared" si="0"/>
        <v>0</v>
      </c>
      <c r="BB12" s="172">
        <f t="shared" si="0"/>
        <v>5000</v>
      </c>
      <c r="BC12" s="172">
        <f t="shared" si="0"/>
        <v>5000</v>
      </c>
      <c r="BD12" s="172">
        <f t="shared" si="0"/>
        <v>5000</v>
      </c>
      <c r="BE12" s="172">
        <f t="shared" si="0"/>
        <v>0</v>
      </c>
      <c r="BF12" s="172">
        <f t="shared" si="0"/>
        <v>5000</v>
      </c>
      <c r="BG12" s="172">
        <f t="shared" si="0"/>
        <v>5000</v>
      </c>
      <c r="BH12" s="172">
        <f t="shared" si="0"/>
        <v>5000</v>
      </c>
      <c r="BI12" s="172">
        <f t="shared" si="0"/>
        <v>0</v>
      </c>
      <c r="BJ12" s="172">
        <f t="shared" si="0"/>
        <v>5000</v>
      </c>
      <c r="BK12" s="172">
        <f t="shared" si="0"/>
        <v>5000</v>
      </c>
      <c r="BL12" s="172">
        <f t="shared" si="0"/>
        <v>5000</v>
      </c>
      <c r="BM12" s="172">
        <f t="shared" si="0"/>
        <v>0</v>
      </c>
      <c r="BN12" s="172">
        <f t="shared" si="0"/>
        <v>5000</v>
      </c>
      <c r="BO12" s="172">
        <f t="shared" si="0"/>
        <v>5000</v>
      </c>
      <c r="BP12" s="172">
        <f t="shared" si="0"/>
        <v>5000</v>
      </c>
      <c r="BQ12" s="172">
        <f t="shared" si="0"/>
        <v>0</v>
      </c>
      <c r="BR12" s="172">
        <f t="shared" si="0"/>
        <v>5000</v>
      </c>
      <c r="BS12" s="172">
        <f t="shared" si="0"/>
        <v>5000</v>
      </c>
      <c r="BT12" s="172">
        <f t="shared" si="0"/>
        <v>5000</v>
      </c>
      <c r="BU12" s="172">
        <f t="shared" ref="BU12:CK12" si="1">+IF(SUM(BS4:BU4)&gt;0, (SUM(BS4:BU4)*$A$4)/$D$4, 0)</f>
        <v>0</v>
      </c>
      <c r="BV12" s="172">
        <f t="shared" si="1"/>
        <v>6666.666666666667</v>
      </c>
      <c r="BW12" s="172">
        <f t="shared" si="1"/>
        <v>6666.666666666667</v>
      </c>
      <c r="BX12" s="172">
        <f t="shared" si="1"/>
        <v>6666.666666666667</v>
      </c>
      <c r="BY12" s="172">
        <f t="shared" si="1"/>
        <v>0</v>
      </c>
      <c r="BZ12" s="172">
        <f t="shared" si="1"/>
        <v>6666.666666666667</v>
      </c>
      <c r="CA12" s="172">
        <f t="shared" si="1"/>
        <v>6666.666666666667</v>
      </c>
      <c r="CB12" s="172">
        <f t="shared" si="1"/>
        <v>6666.666666666667</v>
      </c>
      <c r="CC12" s="172">
        <f t="shared" si="1"/>
        <v>0</v>
      </c>
      <c r="CD12" s="172">
        <f t="shared" si="1"/>
        <v>6666.666666666667</v>
      </c>
      <c r="CE12" s="172">
        <f t="shared" si="1"/>
        <v>6666.666666666667</v>
      </c>
      <c r="CF12" s="172">
        <f t="shared" si="1"/>
        <v>6666.666666666667</v>
      </c>
      <c r="CG12" s="172">
        <f t="shared" si="1"/>
        <v>0</v>
      </c>
      <c r="CH12" s="172">
        <f t="shared" si="1"/>
        <v>6666.666666666667</v>
      </c>
      <c r="CI12" s="172">
        <f t="shared" si="1"/>
        <v>6666.666666666667</v>
      </c>
      <c r="CJ12" s="172">
        <f t="shared" si="1"/>
        <v>6666.666666666667</v>
      </c>
      <c r="CK12" s="261">
        <f t="shared" si="1"/>
        <v>0</v>
      </c>
    </row>
    <row r="13" spans="1:89" hidden="1" outlineLevel="1" x14ac:dyDescent="0.3">
      <c r="A13" s="243">
        <v>6000</v>
      </c>
      <c r="B13" s="262">
        <v>45413</v>
      </c>
      <c r="C13" s="269">
        <f t="shared" ref="C13:C38" si="2">+EOMONTH(B13,0)</f>
        <v>45443</v>
      </c>
      <c r="D13" t="s">
        <v>234</v>
      </c>
      <c r="E13" s="467">
        <f>+EOMONTH(B13, 4)</f>
        <v>45565</v>
      </c>
      <c r="F13" s="172">
        <f>+IF(AND($B13&lt;F$2, $E13&gt;F$2), $A13/$D$4, 0)</f>
        <v>0</v>
      </c>
      <c r="G13" s="172">
        <f t="shared" ref="G13:BR16" si="3">+IF(AND($B13&lt;G$2, $E13&gt;G$2), $A13/$D$4, 0)</f>
        <v>0</v>
      </c>
      <c r="H13" s="172">
        <f t="shared" si="3"/>
        <v>0</v>
      </c>
      <c r="I13" s="172">
        <f t="shared" si="3"/>
        <v>0</v>
      </c>
      <c r="J13" s="469">
        <v>0</v>
      </c>
      <c r="K13" s="572">
        <v>1566.5</v>
      </c>
      <c r="L13" s="469">
        <f t="shared" ref="L13" si="4">+IF(AND($B13&lt;L$2, $E13&gt;L$2), $A13/4, 0)</f>
        <v>1500</v>
      </c>
      <c r="M13" s="469">
        <f>-SUM(K13:L13)+A13</f>
        <v>2933.5</v>
      </c>
      <c r="N13" s="172">
        <f t="shared" si="3"/>
        <v>0</v>
      </c>
      <c r="O13" s="172">
        <f t="shared" si="3"/>
        <v>0</v>
      </c>
      <c r="P13" s="172">
        <f t="shared" si="3"/>
        <v>0</v>
      </c>
      <c r="Q13" s="172">
        <f t="shared" si="3"/>
        <v>0</v>
      </c>
      <c r="R13" s="172">
        <f t="shared" si="3"/>
        <v>0</v>
      </c>
      <c r="S13" s="172">
        <f t="shared" si="3"/>
        <v>0</v>
      </c>
      <c r="T13" s="172">
        <f t="shared" si="3"/>
        <v>0</v>
      </c>
      <c r="U13" s="172">
        <f t="shared" si="3"/>
        <v>0</v>
      </c>
      <c r="V13" s="172">
        <f t="shared" si="3"/>
        <v>0</v>
      </c>
      <c r="W13" s="172">
        <f t="shared" si="3"/>
        <v>0</v>
      </c>
      <c r="X13" s="172">
        <f t="shared" si="3"/>
        <v>0</v>
      </c>
      <c r="Y13" s="172">
        <f t="shared" si="3"/>
        <v>0</v>
      </c>
      <c r="Z13" s="172">
        <f t="shared" si="3"/>
        <v>0</v>
      </c>
      <c r="AA13" s="172">
        <f t="shared" si="3"/>
        <v>0</v>
      </c>
      <c r="AB13" s="172">
        <f t="shared" si="3"/>
        <v>0</v>
      </c>
      <c r="AC13" s="172">
        <f t="shared" si="3"/>
        <v>0</v>
      </c>
      <c r="AD13" s="172">
        <f t="shared" si="3"/>
        <v>0</v>
      </c>
      <c r="AE13" s="172">
        <f t="shared" si="3"/>
        <v>0</v>
      </c>
      <c r="AF13" s="172">
        <f t="shared" si="3"/>
        <v>0</v>
      </c>
      <c r="AG13" s="172">
        <f t="shared" si="3"/>
        <v>0</v>
      </c>
      <c r="AH13" s="172">
        <f t="shared" si="3"/>
        <v>0</v>
      </c>
      <c r="AI13" s="172">
        <f t="shared" si="3"/>
        <v>0</v>
      </c>
      <c r="AJ13" s="172">
        <f t="shared" si="3"/>
        <v>0</v>
      </c>
      <c r="AK13" s="172">
        <f t="shared" si="3"/>
        <v>0</v>
      </c>
      <c r="AL13" s="172">
        <f t="shared" si="3"/>
        <v>0</v>
      </c>
      <c r="AM13" s="172">
        <f t="shared" si="3"/>
        <v>0</v>
      </c>
      <c r="AN13" s="172">
        <f t="shared" si="3"/>
        <v>0</v>
      </c>
      <c r="AO13" s="172">
        <f t="shared" si="3"/>
        <v>0</v>
      </c>
      <c r="AP13" s="172">
        <f t="shared" si="3"/>
        <v>0</v>
      </c>
      <c r="AQ13" s="172">
        <f t="shared" si="3"/>
        <v>0</v>
      </c>
      <c r="AR13" s="172">
        <f t="shared" si="3"/>
        <v>0</v>
      </c>
      <c r="AS13" s="172">
        <f t="shared" si="3"/>
        <v>0</v>
      </c>
      <c r="AT13" s="172">
        <f t="shared" si="3"/>
        <v>0</v>
      </c>
      <c r="AU13" s="172">
        <f t="shared" si="3"/>
        <v>0</v>
      </c>
      <c r="AV13" s="172">
        <f t="shared" si="3"/>
        <v>0</v>
      </c>
      <c r="AW13" s="172">
        <f t="shared" si="3"/>
        <v>0</v>
      </c>
      <c r="AX13" s="172">
        <f t="shared" si="3"/>
        <v>0</v>
      </c>
      <c r="AY13" s="172">
        <f t="shared" si="3"/>
        <v>0</v>
      </c>
      <c r="AZ13" s="172">
        <f t="shared" si="3"/>
        <v>0</v>
      </c>
      <c r="BA13" s="172">
        <f t="shared" si="3"/>
        <v>0</v>
      </c>
      <c r="BB13" s="172">
        <f t="shared" si="3"/>
        <v>0</v>
      </c>
      <c r="BC13" s="172">
        <f t="shared" si="3"/>
        <v>0</v>
      </c>
      <c r="BD13" s="172">
        <f t="shared" si="3"/>
        <v>0</v>
      </c>
      <c r="BE13" s="172">
        <f t="shared" si="3"/>
        <v>0</v>
      </c>
      <c r="BF13" s="172">
        <f t="shared" si="3"/>
        <v>0</v>
      </c>
      <c r="BG13" s="172">
        <f t="shared" si="3"/>
        <v>0</v>
      </c>
      <c r="BH13" s="172">
        <f t="shared" si="3"/>
        <v>0</v>
      </c>
      <c r="BI13" s="172">
        <f t="shared" si="3"/>
        <v>0</v>
      </c>
      <c r="BJ13" s="172">
        <f t="shared" si="3"/>
        <v>0</v>
      </c>
      <c r="BK13" s="172">
        <f t="shared" si="3"/>
        <v>0</v>
      </c>
      <c r="BL13" s="172">
        <f t="shared" si="3"/>
        <v>0</v>
      </c>
      <c r="BM13" s="172">
        <f t="shared" si="3"/>
        <v>0</v>
      </c>
      <c r="BN13" s="172">
        <f t="shared" si="3"/>
        <v>0</v>
      </c>
      <c r="BO13" s="172">
        <f t="shared" si="3"/>
        <v>0</v>
      </c>
      <c r="BP13" s="172">
        <f t="shared" si="3"/>
        <v>0</v>
      </c>
      <c r="BQ13" s="172">
        <f t="shared" si="3"/>
        <v>0</v>
      </c>
      <c r="BR13" s="172">
        <f t="shared" si="3"/>
        <v>0</v>
      </c>
      <c r="BS13" s="172">
        <f t="shared" ref="BS13:CK22" si="5">+IF(AND($B13&lt;BS$2, $E13&gt;BS$2), $A13/$D$4, 0)</f>
        <v>0</v>
      </c>
      <c r="BT13" s="172">
        <f t="shared" si="5"/>
        <v>0</v>
      </c>
      <c r="BU13" s="172">
        <f t="shared" si="5"/>
        <v>0</v>
      </c>
      <c r="BV13" s="172">
        <f t="shared" si="5"/>
        <v>0</v>
      </c>
      <c r="BW13" s="172">
        <f t="shared" si="5"/>
        <v>0</v>
      </c>
      <c r="BX13" s="172">
        <f t="shared" si="5"/>
        <v>0</v>
      </c>
      <c r="BY13" s="172">
        <f t="shared" si="5"/>
        <v>0</v>
      </c>
      <c r="BZ13" s="172">
        <f t="shared" si="5"/>
        <v>0</v>
      </c>
      <c r="CA13" s="172">
        <f t="shared" si="5"/>
        <v>0</v>
      </c>
      <c r="CB13" s="172">
        <f t="shared" si="5"/>
        <v>0</v>
      </c>
      <c r="CC13" s="172">
        <f t="shared" si="5"/>
        <v>0</v>
      </c>
      <c r="CD13" s="172">
        <f t="shared" si="5"/>
        <v>0</v>
      </c>
      <c r="CE13" s="172">
        <f t="shared" si="5"/>
        <v>0</v>
      </c>
      <c r="CF13" s="172">
        <f t="shared" si="5"/>
        <v>0</v>
      </c>
      <c r="CG13" s="172">
        <f t="shared" si="5"/>
        <v>0</v>
      </c>
      <c r="CH13" s="172">
        <f t="shared" si="5"/>
        <v>0</v>
      </c>
      <c r="CI13" s="172">
        <f t="shared" si="5"/>
        <v>0</v>
      </c>
      <c r="CJ13" s="172">
        <f t="shared" si="5"/>
        <v>0</v>
      </c>
      <c r="CK13" s="172">
        <f t="shared" si="5"/>
        <v>0</v>
      </c>
    </row>
    <row r="14" spans="1:89" hidden="1" outlineLevel="1" x14ac:dyDescent="0.3">
      <c r="A14" s="243"/>
      <c r="B14" s="262">
        <v>0</v>
      </c>
      <c r="C14" s="269">
        <f t="shared" si="2"/>
        <v>31</v>
      </c>
      <c r="D14" t="s">
        <v>235</v>
      </c>
      <c r="E14" s="467">
        <f t="shared" ref="E14:E16" si="6">+EOMONTH(B14, $D$4)</f>
        <v>121</v>
      </c>
      <c r="F14" s="172">
        <f t="shared" ref="F14:U32" si="7">+IF(AND($B14&lt;F$2, $E14&gt;F$2), $A14/$D$4, 0)</f>
        <v>0</v>
      </c>
      <c r="G14" s="172">
        <f t="shared" si="3"/>
        <v>0</v>
      </c>
      <c r="H14" s="172">
        <f t="shared" si="3"/>
        <v>0</v>
      </c>
      <c r="I14" s="172">
        <f t="shared" si="3"/>
        <v>0</v>
      </c>
      <c r="J14" s="172">
        <f t="shared" si="3"/>
        <v>0</v>
      </c>
      <c r="K14" s="261">
        <f t="shared" si="3"/>
        <v>0</v>
      </c>
      <c r="L14" s="172">
        <f t="shared" si="3"/>
        <v>0</v>
      </c>
      <c r="M14" s="172">
        <f t="shared" si="3"/>
        <v>0</v>
      </c>
      <c r="N14" s="172">
        <f t="shared" si="3"/>
        <v>0</v>
      </c>
      <c r="O14" s="172">
        <f t="shared" si="3"/>
        <v>0</v>
      </c>
      <c r="P14" s="172">
        <f t="shared" si="3"/>
        <v>0</v>
      </c>
      <c r="Q14" s="172">
        <f t="shared" si="3"/>
        <v>0</v>
      </c>
      <c r="R14" s="172">
        <f t="shared" si="3"/>
        <v>0</v>
      </c>
      <c r="S14" s="172">
        <f t="shared" si="3"/>
        <v>0</v>
      </c>
      <c r="T14" s="172">
        <f t="shared" si="3"/>
        <v>0</v>
      </c>
      <c r="U14" s="172">
        <f t="shared" si="3"/>
        <v>0</v>
      </c>
      <c r="V14" s="172">
        <f t="shared" si="3"/>
        <v>0</v>
      </c>
      <c r="W14" s="172">
        <f t="shared" si="3"/>
        <v>0</v>
      </c>
      <c r="X14" s="172">
        <f t="shared" si="3"/>
        <v>0</v>
      </c>
      <c r="Y14" s="172">
        <f t="shared" si="3"/>
        <v>0</v>
      </c>
      <c r="Z14" s="172">
        <f t="shared" si="3"/>
        <v>0</v>
      </c>
      <c r="AA14" s="172">
        <f t="shared" si="3"/>
        <v>0</v>
      </c>
      <c r="AB14" s="172">
        <f t="shared" si="3"/>
        <v>0</v>
      </c>
      <c r="AC14" s="172">
        <f t="shared" si="3"/>
        <v>0</v>
      </c>
      <c r="AD14" s="172">
        <f t="shared" si="3"/>
        <v>0</v>
      </c>
      <c r="AE14" s="172">
        <f t="shared" si="3"/>
        <v>0</v>
      </c>
      <c r="AF14" s="172">
        <f t="shared" si="3"/>
        <v>0</v>
      </c>
      <c r="AG14" s="172">
        <f t="shared" si="3"/>
        <v>0</v>
      </c>
      <c r="AH14" s="172">
        <f t="shared" si="3"/>
        <v>0</v>
      </c>
      <c r="AI14" s="172">
        <f t="shared" si="3"/>
        <v>0</v>
      </c>
      <c r="AJ14" s="172">
        <f t="shared" si="3"/>
        <v>0</v>
      </c>
      <c r="AK14" s="172">
        <f t="shared" si="3"/>
        <v>0</v>
      </c>
      <c r="AL14" s="172">
        <f t="shared" si="3"/>
        <v>0</v>
      </c>
      <c r="AM14" s="172">
        <f t="shared" si="3"/>
        <v>0</v>
      </c>
      <c r="AN14" s="172">
        <f t="shared" si="3"/>
        <v>0</v>
      </c>
      <c r="AO14" s="172">
        <f t="shared" si="3"/>
        <v>0</v>
      </c>
      <c r="AP14" s="172">
        <f t="shared" si="3"/>
        <v>0</v>
      </c>
      <c r="AQ14" s="172">
        <f t="shared" si="3"/>
        <v>0</v>
      </c>
      <c r="AR14" s="172">
        <f t="shared" si="3"/>
        <v>0</v>
      </c>
      <c r="AS14" s="172">
        <f t="shared" si="3"/>
        <v>0</v>
      </c>
      <c r="AT14" s="172">
        <f t="shared" si="3"/>
        <v>0</v>
      </c>
      <c r="AU14" s="172">
        <f t="shared" si="3"/>
        <v>0</v>
      </c>
      <c r="AV14" s="172">
        <f t="shared" si="3"/>
        <v>0</v>
      </c>
      <c r="AW14" s="172">
        <f t="shared" si="3"/>
        <v>0</v>
      </c>
      <c r="AX14" s="172">
        <f t="shared" si="3"/>
        <v>0</v>
      </c>
      <c r="AY14" s="172">
        <f t="shared" si="3"/>
        <v>0</v>
      </c>
      <c r="AZ14" s="172">
        <f t="shared" si="3"/>
        <v>0</v>
      </c>
      <c r="BA14" s="172">
        <f t="shared" si="3"/>
        <v>0</v>
      </c>
      <c r="BB14" s="172">
        <f t="shared" si="3"/>
        <v>0</v>
      </c>
      <c r="BC14" s="172">
        <f t="shared" si="3"/>
        <v>0</v>
      </c>
      <c r="BD14" s="172">
        <f t="shared" si="3"/>
        <v>0</v>
      </c>
      <c r="BE14" s="172">
        <f t="shared" si="3"/>
        <v>0</v>
      </c>
      <c r="BF14" s="172">
        <f t="shared" si="3"/>
        <v>0</v>
      </c>
      <c r="BG14" s="172">
        <f t="shared" si="3"/>
        <v>0</v>
      </c>
      <c r="BH14" s="172">
        <f t="shared" si="3"/>
        <v>0</v>
      </c>
      <c r="BI14" s="172">
        <f t="shared" si="3"/>
        <v>0</v>
      </c>
      <c r="BJ14" s="172">
        <f t="shared" si="3"/>
        <v>0</v>
      </c>
      <c r="BK14" s="172">
        <f t="shared" si="3"/>
        <v>0</v>
      </c>
      <c r="BL14" s="172">
        <f t="shared" si="3"/>
        <v>0</v>
      </c>
      <c r="BM14" s="172">
        <f t="shared" si="3"/>
        <v>0</v>
      </c>
      <c r="BN14" s="172">
        <f t="shared" si="3"/>
        <v>0</v>
      </c>
      <c r="BO14" s="172">
        <f t="shared" si="3"/>
        <v>0</v>
      </c>
      <c r="BP14" s="172">
        <f t="shared" si="3"/>
        <v>0</v>
      </c>
      <c r="BQ14" s="172">
        <f t="shared" si="3"/>
        <v>0</v>
      </c>
      <c r="BR14" s="172">
        <f t="shared" si="3"/>
        <v>0</v>
      </c>
      <c r="BS14" s="172">
        <f t="shared" si="5"/>
        <v>0</v>
      </c>
      <c r="BT14" s="172">
        <f t="shared" si="5"/>
        <v>0</v>
      </c>
      <c r="BU14" s="172">
        <f t="shared" si="5"/>
        <v>0</v>
      </c>
      <c r="BV14" s="172">
        <f t="shared" si="5"/>
        <v>0</v>
      </c>
      <c r="BW14" s="172">
        <f t="shared" si="5"/>
        <v>0</v>
      </c>
      <c r="BX14" s="172">
        <f t="shared" si="5"/>
        <v>0</v>
      </c>
      <c r="BY14" s="172">
        <f t="shared" si="5"/>
        <v>0</v>
      </c>
      <c r="BZ14" s="172">
        <f t="shared" si="5"/>
        <v>0</v>
      </c>
      <c r="CA14" s="172">
        <f t="shared" si="5"/>
        <v>0</v>
      </c>
      <c r="CB14" s="172">
        <f t="shared" si="5"/>
        <v>0</v>
      </c>
      <c r="CC14" s="172">
        <f t="shared" si="5"/>
        <v>0</v>
      </c>
      <c r="CD14" s="172">
        <f t="shared" si="5"/>
        <v>0</v>
      </c>
      <c r="CE14" s="172">
        <f t="shared" si="5"/>
        <v>0</v>
      </c>
      <c r="CF14" s="172">
        <f t="shared" si="5"/>
        <v>0</v>
      </c>
      <c r="CG14" s="172">
        <f t="shared" si="5"/>
        <v>0</v>
      </c>
      <c r="CH14" s="172">
        <f t="shared" si="5"/>
        <v>0</v>
      </c>
      <c r="CI14" s="172">
        <f t="shared" si="5"/>
        <v>0</v>
      </c>
      <c r="CJ14" s="172">
        <f t="shared" si="5"/>
        <v>0</v>
      </c>
      <c r="CK14" s="172">
        <f t="shared" si="5"/>
        <v>0</v>
      </c>
    </row>
    <row r="15" spans="1:89" hidden="1" outlineLevel="1" x14ac:dyDescent="0.3">
      <c r="A15" s="243"/>
      <c r="B15" s="262">
        <v>0</v>
      </c>
      <c r="C15" s="269">
        <f t="shared" si="2"/>
        <v>31</v>
      </c>
      <c r="D15" t="s">
        <v>236</v>
      </c>
      <c r="E15" s="467">
        <f t="shared" si="6"/>
        <v>121</v>
      </c>
      <c r="F15" s="172">
        <f t="shared" si="7"/>
        <v>0</v>
      </c>
      <c r="G15" s="172">
        <f t="shared" si="3"/>
        <v>0</v>
      </c>
      <c r="H15" s="172">
        <f t="shared" si="3"/>
        <v>0</v>
      </c>
      <c r="I15" s="172">
        <f t="shared" si="3"/>
        <v>0</v>
      </c>
      <c r="J15" s="172">
        <f t="shared" si="3"/>
        <v>0</v>
      </c>
      <c r="K15" s="261">
        <f t="shared" si="3"/>
        <v>0</v>
      </c>
      <c r="L15" s="172">
        <f t="shared" si="3"/>
        <v>0</v>
      </c>
      <c r="M15" s="172">
        <f t="shared" si="3"/>
        <v>0</v>
      </c>
      <c r="N15" s="172">
        <f t="shared" si="3"/>
        <v>0</v>
      </c>
      <c r="O15" s="172">
        <f t="shared" si="3"/>
        <v>0</v>
      </c>
      <c r="P15" s="172">
        <f t="shared" si="3"/>
        <v>0</v>
      </c>
      <c r="Q15" s="172">
        <f t="shared" si="3"/>
        <v>0</v>
      </c>
      <c r="R15" s="172">
        <f t="shared" si="3"/>
        <v>0</v>
      </c>
      <c r="S15" s="172">
        <f t="shared" si="3"/>
        <v>0</v>
      </c>
      <c r="T15" s="172">
        <f t="shared" si="3"/>
        <v>0</v>
      </c>
      <c r="U15" s="172">
        <f t="shared" si="3"/>
        <v>0</v>
      </c>
      <c r="V15" s="172">
        <f t="shared" si="3"/>
        <v>0</v>
      </c>
      <c r="W15" s="172">
        <f t="shared" si="3"/>
        <v>0</v>
      </c>
      <c r="X15" s="172">
        <f t="shared" si="3"/>
        <v>0</v>
      </c>
      <c r="Y15" s="172">
        <f t="shared" si="3"/>
        <v>0</v>
      </c>
      <c r="Z15" s="172">
        <f t="shared" si="3"/>
        <v>0</v>
      </c>
      <c r="AA15" s="172">
        <f t="shared" si="3"/>
        <v>0</v>
      </c>
      <c r="AB15" s="172">
        <f t="shared" si="3"/>
        <v>0</v>
      </c>
      <c r="AC15" s="172">
        <f t="shared" si="3"/>
        <v>0</v>
      </c>
      <c r="AD15" s="172">
        <f t="shared" si="3"/>
        <v>0</v>
      </c>
      <c r="AE15" s="172">
        <f t="shared" si="3"/>
        <v>0</v>
      </c>
      <c r="AF15" s="172">
        <f t="shared" si="3"/>
        <v>0</v>
      </c>
      <c r="AG15" s="172">
        <f t="shared" si="3"/>
        <v>0</v>
      </c>
      <c r="AH15" s="172">
        <f t="shared" si="3"/>
        <v>0</v>
      </c>
      <c r="AI15" s="172">
        <f t="shared" si="3"/>
        <v>0</v>
      </c>
      <c r="AJ15" s="172">
        <f t="shared" si="3"/>
        <v>0</v>
      </c>
      <c r="AK15" s="172">
        <f t="shared" si="3"/>
        <v>0</v>
      </c>
      <c r="AL15" s="172">
        <f t="shared" si="3"/>
        <v>0</v>
      </c>
      <c r="AM15" s="172">
        <f t="shared" si="3"/>
        <v>0</v>
      </c>
      <c r="AN15" s="172">
        <f t="shared" si="3"/>
        <v>0</v>
      </c>
      <c r="AO15" s="172">
        <f t="shared" si="3"/>
        <v>0</v>
      </c>
      <c r="AP15" s="172">
        <f t="shared" si="3"/>
        <v>0</v>
      </c>
      <c r="AQ15" s="172">
        <f t="shared" si="3"/>
        <v>0</v>
      </c>
      <c r="AR15" s="172">
        <f t="shared" si="3"/>
        <v>0</v>
      </c>
      <c r="AS15" s="172">
        <f t="shared" si="3"/>
        <v>0</v>
      </c>
      <c r="AT15" s="172">
        <f t="shared" si="3"/>
        <v>0</v>
      </c>
      <c r="AU15" s="172">
        <f t="shared" si="3"/>
        <v>0</v>
      </c>
      <c r="AV15" s="172">
        <f t="shared" si="3"/>
        <v>0</v>
      </c>
      <c r="AW15" s="172">
        <f t="shared" si="3"/>
        <v>0</v>
      </c>
      <c r="AX15" s="172">
        <f t="shared" si="3"/>
        <v>0</v>
      </c>
      <c r="AY15" s="172">
        <f t="shared" si="3"/>
        <v>0</v>
      </c>
      <c r="AZ15" s="172">
        <f t="shared" si="3"/>
        <v>0</v>
      </c>
      <c r="BA15" s="172">
        <f t="shared" si="3"/>
        <v>0</v>
      </c>
      <c r="BB15" s="172">
        <f t="shared" si="3"/>
        <v>0</v>
      </c>
      <c r="BC15" s="172">
        <f t="shared" si="3"/>
        <v>0</v>
      </c>
      <c r="BD15" s="172">
        <f t="shared" si="3"/>
        <v>0</v>
      </c>
      <c r="BE15" s="172">
        <f t="shared" si="3"/>
        <v>0</v>
      </c>
      <c r="BF15" s="172">
        <f t="shared" si="3"/>
        <v>0</v>
      </c>
      <c r="BG15" s="172">
        <f t="shared" si="3"/>
        <v>0</v>
      </c>
      <c r="BH15" s="172">
        <f t="shared" si="3"/>
        <v>0</v>
      </c>
      <c r="BI15" s="172">
        <f t="shared" si="3"/>
        <v>0</v>
      </c>
      <c r="BJ15" s="172">
        <f t="shared" si="3"/>
        <v>0</v>
      </c>
      <c r="BK15" s="172">
        <f t="shared" si="3"/>
        <v>0</v>
      </c>
      <c r="BL15" s="172">
        <f t="shared" si="3"/>
        <v>0</v>
      </c>
      <c r="BM15" s="172">
        <f t="shared" si="3"/>
        <v>0</v>
      </c>
      <c r="BN15" s="172">
        <f t="shared" si="3"/>
        <v>0</v>
      </c>
      <c r="BO15" s="172">
        <f t="shared" si="3"/>
        <v>0</v>
      </c>
      <c r="BP15" s="172">
        <f t="shared" si="3"/>
        <v>0</v>
      </c>
      <c r="BQ15" s="172">
        <f t="shared" si="3"/>
        <v>0</v>
      </c>
      <c r="BR15" s="172">
        <f t="shared" si="3"/>
        <v>0</v>
      </c>
      <c r="BS15" s="172">
        <f t="shared" si="5"/>
        <v>0</v>
      </c>
      <c r="BT15" s="172">
        <f t="shared" si="5"/>
        <v>0</v>
      </c>
      <c r="BU15" s="172">
        <f t="shared" si="5"/>
        <v>0</v>
      </c>
      <c r="BV15" s="172">
        <f t="shared" si="5"/>
        <v>0</v>
      </c>
      <c r="BW15" s="172">
        <f t="shared" si="5"/>
        <v>0</v>
      </c>
      <c r="BX15" s="172">
        <f t="shared" si="5"/>
        <v>0</v>
      </c>
      <c r="BY15" s="172">
        <f t="shared" si="5"/>
        <v>0</v>
      </c>
      <c r="BZ15" s="172">
        <f t="shared" si="5"/>
        <v>0</v>
      </c>
      <c r="CA15" s="172">
        <f t="shared" si="5"/>
        <v>0</v>
      </c>
      <c r="CB15" s="172">
        <f t="shared" si="5"/>
        <v>0</v>
      </c>
      <c r="CC15" s="172">
        <f t="shared" si="5"/>
        <v>0</v>
      </c>
      <c r="CD15" s="172">
        <f t="shared" si="5"/>
        <v>0</v>
      </c>
      <c r="CE15" s="172">
        <f t="shared" si="5"/>
        <v>0</v>
      </c>
      <c r="CF15" s="172">
        <f t="shared" si="5"/>
        <v>0</v>
      </c>
      <c r="CG15" s="172">
        <f t="shared" si="5"/>
        <v>0</v>
      </c>
      <c r="CH15" s="172">
        <f t="shared" si="5"/>
        <v>0</v>
      </c>
      <c r="CI15" s="172">
        <f t="shared" si="5"/>
        <v>0</v>
      </c>
      <c r="CJ15" s="172">
        <f t="shared" si="5"/>
        <v>0</v>
      </c>
      <c r="CK15" s="172">
        <f t="shared" si="5"/>
        <v>0</v>
      </c>
    </row>
    <row r="16" spans="1:89" hidden="1" outlineLevel="1" x14ac:dyDescent="0.3">
      <c r="A16" s="243"/>
      <c r="B16" s="262">
        <v>0</v>
      </c>
      <c r="C16" s="269">
        <f t="shared" si="2"/>
        <v>31</v>
      </c>
      <c r="D16" t="s">
        <v>237</v>
      </c>
      <c r="E16" s="467">
        <f t="shared" si="6"/>
        <v>121</v>
      </c>
      <c r="F16" s="172">
        <f t="shared" si="7"/>
        <v>0</v>
      </c>
      <c r="G16" s="172">
        <f t="shared" si="3"/>
        <v>0</v>
      </c>
      <c r="H16" s="172">
        <f t="shared" si="3"/>
        <v>0</v>
      </c>
      <c r="I16" s="172">
        <f t="shared" si="3"/>
        <v>0</v>
      </c>
      <c r="J16" s="172">
        <f t="shared" si="3"/>
        <v>0</v>
      </c>
      <c r="K16" s="261">
        <f t="shared" si="3"/>
        <v>0</v>
      </c>
      <c r="L16" s="172">
        <f t="shared" si="3"/>
        <v>0</v>
      </c>
      <c r="M16" s="172">
        <f t="shared" si="3"/>
        <v>0</v>
      </c>
      <c r="N16" s="172">
        <f t="shared" si="3"/>
        <v>0</v>
      </c>
      <c r="O16" s="172">
        <f t="shared" si="3"/>
        <v>0</v>
      </c>
      <c r="P16" s="172">
        <f t="shared" si="3"/>
        <v>0</v>
      </c>
      <c r="Q16" s="172">
        <f t="shared" si="3"/>
        <v>0</v>
      </c>
      <c r="R16" s="172">
        <f t="shared" si="3"/>
        <v>0</v>
      </c>
      <c r="S16" s="172">
        <f t="shared" si="3"/>
        <v>0</v>
      </c>
      <c r="T16" s="172">
        <f t="shared" si="3"/>
        <v>0</v>
      </c>
      <c r="U16" s="172">
        <f t="shared" ref="U16:AJ36" si="8">+IF(AND($B16&lt;U$2, $E16&gt;U$2), $A16/$D$4, 0)</f>
        <v>0</v>
      </c>
      <c r="V16" s="172">
        <f t="shared" si="8"/>
        <v>0</v>
      </c>
      <c r="W16" s="172">
        <f t="shared" si="8"/>
        <v>0</v>
      </c>
      <c r="X16" s="172">
        <f t="shared" si="8"/>
        <v>0</v>
      </c>
      <c r="Y16" s="172">
        <f t="shared" si="8"/>
        <v>0</v>
      </c>
      <c r="Z16" s="172">
        <f t="shared" si="8"/>
        <v>0</v>
      </c>
      <c r="AA16" s="172">
        <f t="shared" si="8"/>
        <v>0</v>
      </c>
      <c r="AB16" s="172">
        <f t="shared" si="8"/>
        <v>0</v>
      </c>
      <c r="AC16" s="172">
        <f t="shared" si="8"/>
        <v>0</v>
      </c>
      <c r="AD16" s="172">
        <f t="shared" si="8"/>
        <v>0</v>
      </c>
      <c r="AE16" s="172">
        <f t="shared" si="8"/>
        <v>0</v>
      </c>
      <c r="AF16" s="172">
        <f t="shared" si="8"/>
        <v>0</v>
      </c>
      <c r="AG16" s="172">
        <f t="shared" si="8"/>
        <v>0</v>
      </c>
      <c r="AH16" s="172">
        <f t="shared" si="8"/>
        <v>0</v>
      </c>
      <c r="AI16" s="172">
        <f t="shared" si="8"/>
        <v>0</v>
      </c>
      <c r="AJ16" s="172">
        <f t="shared" si="8"/>
        <v>0</v>
      </c>
      <c r="AK16" s="172">
        <f t="shared" ref="AK16:AZ31" si="9">+IF(AND($B16&lt;AK$2, $E16&gt;AK$2), $A16/$D$4, 0)</f>
        <v>0</v>
      </c>
      <c r="AL16" s="172">
        <f t="shared" si="9"/>
        <v>0</v>
      </c>
      <c r="AM16" s="172">
        <f t="shared" si="9"/>
        <v>0</v>
      </c>
      <c r="AN16" s="172">
        <f t="shared" si="9"/>
        <v>0</v>
      </c>
      <c r="AO16" s="172">
        <f t="shared" si="9"/>
        <v>0</v>
      </c>
      <c r="AP16" s="172">
        <f t="shared" si="9"/>
        <v>0</v>
      </c>
      <c r="AQ16" s="172">
        <f t="shared" si="9"/>
        <v>0</v>
      </c>
      <c r="AR16" s="172">
        <f t="shared" si="9"/>
        <v>0</v>
      </c>
      <c r="AS16" s="172">
        <f t="shared" si="9"/>
        <v>0</v>
      </c>
      <c r="AT16" s="172">
        <f t="shared" si="9"/>
        <v>0</v>
      </c>
      <c r="AU16" s="172">
        <f t="shared" si="9"/>
        <v>0</v>
      </c>
      <c r="AV16" s="172">
        <f t="shared" si="9"/>
        <v>0</v>
      </c>
      <c r="AW16" s="172">
        <f t="shared" si="9"/>
        <v>0</v>
      </c>
      <c r="AX16" s="172">
        <f t="shared" si="9"/>
        <v>0</v>
      </c>
      <c r="AY16" s="172">
        <f t="shared" si="9"/>
        <v>0</v>
      </c>
      <c r="AZ16" s="172">
        <f t="shared" si="9"/>
        <v>0</v>
      </c>
      <c r="BA16" s="172">
        <f t="shared" ref="BA16:BP38" si="10">+IF(AND($B16&lt;BA$2, $E16&gt;BA$2), $A16/$D$4, 0)</f>
        <v>0</v>
      </c>
      <c r="BB16" s="172">
        <f t="shared" si="10"/>
        <v>0</v>
      </c>
      <c r="BC16" s="172">
        <f t="shared" si="10"/>
        <v>0</v>
      </c>
      <c r="BD16" s="172">
        <f t="shared" si="10"/>
        <v>0</v>
      </c>
      <c r="BE16" s="172">
        <f t="shared" si="10"/>
        <v>0</v>
      </c>
      <c r="BF16" s="172">
        <f t="shared" si="10"/>
        <v>0</v>
      </c>
      <c r="BG16" s="172">
        <f t="shared" si="10"/>
        <v>0</v>
      </c>
      <c r="BH16" s="172">
        <f t="shared" si="10"/>
        <v>0</v>
      </c>
      <c r="BI16" s="172">
        <f t="shared" si="10"/>
        <v>0</v>
      </c>
      <c r="BJ16" s="172">
        <f t="shared" si="10"/>
        <v>0</v>
      </c>
      <c r="BK16" s="172">
        <f t="shared" si="10"/>
        <v>0</v>
      </c>
      <c r="BL16" s="172">
        <f t="shared" si="10"/>
        <v>0</v>
      </c>
      <c r="BM16" s="172">
        <f t="shared" si="10"/>
        <v>0</v>
      </c>
      <c r="BN16" s="172">
        <f t="shared" si="10"/>
        <v>0</v>
      </c>
      <c r="BO16" s="172">
        <f t="shared" si="10"/>
        <v>0</v>
      </c>
      <c r="BP16" s="172">
        <f t="shared" si="10"/>
        <v>0</v>
      </c>
      <c r="BQ16" s="172">
        <f t="shared" ref="BQ16:CF38" si="11">+IF(AND($B16&lt;BQ$2, $E16&gt;BQ$2), $A16/$D$4, 0)</f>
        <v>0</v>
      </c>
      <c r="BR16" s="172">
        <f t="shared" si="11"/>
        <v>0</v>
      </c>
      <c r="BS16" s="172">
        <f t="shared" si="5"/>
        <v>0</v>
      </c>
      <c r="BT16" s="172">
        <f t="shared" si="5"/>
        <v>0</v>
      </c>
      <c r="BU16" s="172">
        <f t="shared" si="5"/>
        <v>0</v>
      </c>
      <c r="BV16" s="172">
        <f t="shared" si="5"/>
        <v>0</v>
      </c>
      <c r="BW16" s="172">
        <f t="shared" si="5"/>
        <v>0</v>
      </c>
      <c r="BX16" s="172">
        <f t="shared" si="5"/>
        <v>0</v>
      </c>
      <c r="BY16" s="172">
        <f t="shared" si="5"/>
        <v>0</v>
      </c>
      <c r="BZ16" s="172">
        <f t="shared" si="5"/>
        <v>0</v>
      </c>
      <c r="CA16" s="172">
        <f t="shared" si="5"/>
        <v>0</v>
      </c>
      <c r="CB16" s="172">
        <f t="shared" si="5"/>
        <v>0</v>
      </c>
      <c r="CC16" s="172">
        <f t="shared" si="5"/>
        <v>0</v>
      </c>
      <c r="CD16" s="172">
        <f t="shared" si="5"/>
        <v>0</v>
      </c>
      <c r="CE16" s="172">
        <f t="shared" si="5"/>
        <v>0</v>
      </c>
      <c r="CF16" s="172">
        <f t="shared" si="5"/>
        <v>0</v>
      </c>
      <c r="CG16" s="172">
        <f t="shared" si="5"/>
        <v>0</v>
      </c>
      <c r="CH16" s="172">
        <f t="shared" si="5"/>
        <v>0</v>
      </c>
      <c r="CI16" s="172">
        <f t="shared" si="5"/>
        <v>0</v>
      </c>
      <c r="CJ16" s="172">
        <f t="shared" si="5"/>
        <v>0</v>
      </c>
      <c r="CK16" s="172">
        <f t="shared" si="5"/>
        <v>0</v>
      </c>
    </row>
    <row r="17" spans="1:89" hidden="1" outlineLevel="1" x14ac:dyDescent="0.3">
      <c r="A17" s="243"/>
      <c r="B17" s="262">
        <v>0</v>
      </c>
      <c r="C17" s="269">
        <f t="shared" si="2"/>
        <v>31</v>
      </c>
      <c r="D17" t="s">
        <v>238</v>
      </c>
      <c r="E17" s="467">
        <f t="shared" ref="E17:E22" si="12">+EOMONTH(B17, $D$4)</f>
        <v>121</v>
      </c>
      <c r="F17" s="172">
        <f t="shared" si="7"/>
        <v>0</v>
      </c>
      <c r="G17" s="172">
        <f t="shared" si="7"/>
        <v>0</v>
      </c>
      <c r="H17" s="172">
        <f t="shared" si="7"/>
        <v>0</v>
      </c>
      <c r="I17" s="172">
        <f t="shared" si="7"/>
        <v>0</v>
      </c>
      <c r="J17" s="172">
        <f t="shared" si="7"/>
        <v>0</v>
      </c>
      <c r="K17" s="261">
        <f t="shared" si="7"/>
        <v>0</v>
      </c>
      <c r="L17" s="172">
        <f t="shared" si="7"/>
        <v>0</v>
      </c>
      <c r="M17" s="172">
        <f t="shared" si="7"/>
        <v>0</v>
      </c>
      <c r="N17" s="172">
        <f t="shared" si="7"/>
        <v>0</v>
      </c>
      <c r="O17" s="172">
        <f t="shared" si="7"/>
        <v>0</v>
      </c>
      <c r="P17" s="172">
        <f t="shared" si="7"/>
        <v>0</v>
      </c>
      <c r="Q17" s="172">
        <f t="shared" si="7"/>
        <v>0</v>
      </c>
      <c r="R17" s="172">
        <f t="shared" si="7"/>
        <v>0</v>
      </c>
      <c r="S17" s="172">
        <f t="shared" si="7"/>
        <v>0</v>
      </c>
      <c r="T17" s="172">
        <f t="shared" si="7"/>
        <v>0</v>
      </c>
      <c r="U17" s="172">
        <f t="shared" si="7"/>
        <v>0</v>
      </c>
      <c r="V17" s="172">
        <f t="shared" si="8"/>
        <v>0</v>
      </c>
      <c r="W17" s="172">
        <f t="shared" si="8"/>
        <v>0</v>
      </c>
      <c r="X17" s="172">
        <f t="shared" si="8"/>
        <v>0</v>
      </c>
      <c r="Y17" s="172">
        <f t="shared" si="8"/>
        <v>0</v>
      </c>
      <c r="Z17" s="172">
        <f t="shared" si="8"/>
        <v>0</v>
      </c>
      <c r="AA17" s="172">
        <f t="shared" si="8"/>
        <v>0</v>
      </c>
      <c r="AB17" s="172">
        <f t="shared" si="8"/>
        <v>0</v>
      </c>
      <c r="AC17" s="172">
        <f t="shared" si="8"/>
        <v>0</v>
      </c>
      <c r="AD17" s="172">
        <f t="shared" si="8"/>
        <v>0</v>
      </c>
      <c r="AE17" s="172">
        <f t="shared" si="8"/>
        <v>0</v>
      </c>
      <c r="AF17" s="172">
        <f t="shared" si="8"/>
        <v>0</v>
      </c>
      <c r="AG17" s="172">
        <f t="shared" si="8"/>
        <v>0</v>
      </c>
      <c r="AH17" s="172">
        <f t="shared" si="8"/>
        <v>0</v>
      </c>
      <c r="AI17" s="172">
        <f t="shared" si="8"/>
        <v>0</v>
      </c>
      <c r="AJ17" s="172">
        <f t="shared" si="8"/>
        <v>0</v>
      </c>
      <c r="AK17" s="172">
        <f t="shared" si="9"/>
        <v>0</v>
      </c>
      <c r="AL17" s="172">
        <f t="shared" si="9"/>
        <v>0</v>
      </c>
      <c r="AM17" s="172">
        <f t="shared" si="9"/>
        <v>0</v>
      </c>
      <c r="AN17" s="172">
        <f t="shared" si="9"/>
        <v>0</v>
      </c>
      <c r="AO17" s="172">
        <f t="shared" si="9"/>
        <v>0</v>
      </c>
      <c r="AP17" s="172">
        <f t="shared" si="9"/>
        <v>0</v>
      </c>
      <c r="AQ17" s="172">
        <f t="shared" si="9"/>
        <v>0</v>
      </c>
      <c r="AR17" s="172">
        <f t="shared" si="9"/>
        <v>0</v>
      </c>
      <c r="AS17" s="172">
        <f t="shared" si="9"/>
        <v>0</v>
      </c>
      <c r="AT17" s="172">
        <f t="shared" si="9"/>
        <v>0</v>
      </c>
      <c r="AU17" s="172">
        <f t="shared" si="9"/>
        <v>0</v>
      </c>
      <c r="AV17" s="172">
        <f t="shared" si="9"/>
        <v>0</v>
      </c>
      <c r="AW17" s="172">
        <f t="shared" si="9"/>
        <v>0</v>
      </c>
      <c r="AX17" s="172">
        <f t="shared" si="9"/>
        <v>0</v>
      </c>
      <c r="AY17" s="172">
        <f t="shared" si="9"/>
        <v>0</v>
      </c>
      <c r="AZ17" s="172">
        <f t="shared" si="9"/>
        <v>0</v>
      </c>
      <c r="BA17" s="172">
        <f t="shared" si="10"/>
        <v>0</v>
      </c>
      <c r="BB17" s="172">
        <f t="shared" si="10"/>
        <v>0</v>
      </c>
      <c r="BC17" s="172">
        <f t="shared" si="10"/>
        <v>0</v>
      </c>
      <c r="BD17" s="172">
        <f t="shared" si="10"/>
        <v>0</v>
      </c>
      <c r="BE17" s="172">
        <f t="shared" si="10"/>
        <v>0</v>
      </c>
      <c r="BF17" s="172">
        <f t="shared" si="10"/>
        <v>0</v>
      </c>
      <c r="BG17" s="172">
        <f t="shared" si="10"/>
        <v>0</v>
      </c>
      <c r="BH17" s="172">
        <f t="shared" si="10"/>
        <v>0</v>
      </c>
      <c r="BI17" s="172">
        <f t="shared" si="10"/>
        <v>0</v>
      </c>
      <c r="BJ17" s="172">
        <f t="shared" si="10"/>
        <v>0</v>
      </c>
      <c r="BK17" s="172">
        <f t="shared" si="10"/>
        <v>0</v>
      </c>
      <c r="BL17" s="172">
        <f t="shared" si="10"/>
        <v>0</v>
      </c>
      <c r="BM17" s="172">
        <f t="shared" si="10"/>
        <v>0</v>
      </c>
      <c r="BN17" s="172">
        <f t="shared" si="10"/>
        <v>0</v>
      </c>
      <c r="BO17" s="172">
        <f t="shared" si="10"/>
        <v>0</v>
      </c>
      <c r="BP17" s="172">
        <f t="shared" si="10"/>
        <v>0</v>
      </c>
      <c r="BQ17" s="172">
        <f t="shared" si="11"/>
        <v>0</v>
      </c>
      <c r="BR17" s="172">
        <f t="shared" si="11"/>
        <v>0</v>
      </c>
      <c r="BS17" s="172">
        <f t="shared" si="5"/>
        <v>0</v>
      </c>
      <c r="BT17" s="172">
        <f t="shared" si="5"/>
        <v>0</v>
      </c>
      <c r="BU17" s="172">
        <f t="shared" si="5"/>
        <v>0</v>
      </c>
      <c r="BV17" s="172">
        <f t="shared" si="5"/>
        <v>0</v>
      </c>
      <c r="BW17" s="172">
        <f t="shared" si="5"/>
        <v>0</v>
      </c>
      <c r="BX17" s="172">
        <f t="shared" si="5"/>
        <v>0</v>
      </c>
      <c r="BY17" s="172">
        <f t="shared" si="5"/>
        <v>0</v>
      </c>
      <c r="BZ17" s="172">
        <f t="shared" si="5"/>
        <v>0</v>
      </c>
      <c r="CA17" s="172">
        <f t="shared" si="5"/>
        <v>0</v>
      </c>
      <c r="CB17" s="172">
        <f t="shared" si="5"/>
        <v>0</v>
      </c>
      <c r="CC17" s="172">
        <f t="shared" si="5"/>
        <v>0</v>
      </c>
      <c r="CD17" s="172">
        <f t="shared" si="5"/>
        <v>0</v>
      </c>
      <c r="CE17" s="172">
        <f t="shared" si="5"/>
        <v>0</v>
      </c>
      <c r="CF17" s="172">
        <f t="shared" si="5"/>
        <v>0</v>
      </c>
      <c r="CG17" s="172">
        <f t="shared" si="5"/>
        <v>0</v>
      </c>
      <c r="CH17" s="172">
        <f t="shared" si="5"/>
        <v>0</v>
      </c>
      <c r="CI17" s="172">
        <f t="shared" si="5"/>
        <v>0</v>
      </c>
      <c r="CJ17" s="172">
        <f t="shared" si="5"/>
        <v>0</v>
      </c>
      <c r="CK17" s="172">
        <f t="shared" si="5"/>
        <v>0</v>
      </c>
    </row>
    <row r="18" spans="1:89" hidden="1" outlineLevel="1" x14ac:dyDescent="0.3">
      <c r="A18" s="243"/>
      <c r="B18" s="262">
        <v>0</v>
      </c>
      <c r="C18" s="269">
        <f t="shared" si="2"/>
        <v>31</v>
      </c>
      <c r="D18" t="s">
        <v>239</v>
      </c>
      <c r="E18" s="467">
        <f t="shared" si="12"/>
        <v>121</v>
      </c>
      <c r="F18" s="172">
        <f t="shared" si="7"/>
        <v>0</v>
      </c>
      <c r="G18" s="172">
        <f t="shared" si="7"/>
        <v>0</v>
      </c>
      <c r="H18" s="172">
        <f t="shared" si="7"/>
        <v>0</v>
      </c>
      <c r="I18" s="172">
        <f t="shared" si="7"/>
        <v>0</v>
      </c>
      <c r="J18" s="172">
        <f t="shared" si="7"/>
        <v>0</v>
      </c>
      <c r="K18" s="261">
        <f t="shared" si="7"/>
        <v>0</v>
      </c>
      <c r="L18" s="172">
        <f t="shared" si="7"/>
        <v>0</v>
      </c>
      <c r="M18" s="172">
        <f t="shared" si="7"/>
        <v>0</v>
      </c>
      <c r="N18" s="172">
        <f t="shared" si="7"/>
        <v>0</v>
      </c>
      <c r="O18" s="172">
        <f t="shared" si="7"/>
        <v>0</v>
      </c>
      <c r="P18" s="172">
        <f t="shared" si="7"/>
        <v>0</v>
      </c>
      <c r="Q18" s="172">
        <f t="shared" si="7"/>
        <v>0</v>
      </c>
      <c r="R18" s="172">
        <f t="shared" si="7"/>
        <v>0</v>
      </c>
      <c r="S18" s="172">
        <f t="shared" si="7"/>
        <v>0</v>
      </c>
      <c r="T18" s="172">
        <f t="shared" si="7"/>
        <v>0</v>
      </c>
      <c r="U18" s="172">
        <f t="shared" si="7"/>
        <v>0</v>
      </c>
      <c r="V18" s="172">
        <f t="shared" si="8"/>
        <v>0</v>
      </c>
      <c r="W18" s="172">
        <f t="shared" si="8"/>
        <v>0</v>
      </c>
      <c r="X18" s="172">
        <f t="shared" si="8"/>
        <v>0</v>
      </c>
      <c r="Y18" s="172">
        <f t="shared" si="8"/>
        <v>0</v>
      </c>
      <c r="Z18" s="172">
        <f t="shared" si="8"/>
        <v>0</v>
      </c>
      <c r="AA18" s="172">
        <f t="shared" si="8"/>
        <v>0</v>
      </c>
      <c r="AB18" s="172">
        <f t="shared" si="8"/>
        <v>0</v>
      </c>
      <c r="AC18" s="172">
        <f t="shared" si="8"/>
        <v>0</v>
      </c>
      <c r="AD18" s="172">
        <f t="shared" si="8"/>
        <v>0</v>
      </c>
      <c r="AE18" s="172">
        <f t="shared" si="8"/>
        <v>0</v>
      </c>
      <c r="AF18" s="172">
        <f t="shared" si="8"/>
        <v>0</v>
      </c>
      <c r="AG18" s="172">
        <f t="shared" si="8"/>
        <v>0</v>
      </c>
      <c r="AH18" s="172">
        <f t="shared" si="8"/>
        <v>0</v>
      </c>
      <c r="AI18" s="172">
        <f t="shared" si="8"/>
        <v>0</v>
      </c>
      <c r="AJ18" s="172">
        <f t="shared" si="8"/>
        <v>0</v>
      </c>
      <c r="AK18" s="172">
        <f t="shared" si="9"/>
        <v>0</v>
      </c>
      <c r="AL18" s="172">
        <f t="shared" si="9"/>
        <v>0</v>
      </c>
      <c r="AM18" s="172">
        <f t="shared" si="9"/>
        <v>0</v>
      </c>
      <c r="AN18" s="172">
        <f t="shared" si="9"/>
        <v>0</v>
      </c>
      <c r="AO18" s="172">
        <f t="shared" si="9"/>
        <v>0</v>
      </c>
      <c r="AP18" s="172">
        <f t="shared" si="9"/>
        <v>0</v>
      </c>
      <c r="AQ18" s="172">
        <f t="shared" si="9"/>
        <v>0</v>
      </c>
      <c r="AR18" s="172">
        <f t="shared" si="9"/>
        <v>0</v>
      </c>
      <c r="AS18" s="172">
        <f t="shared" si="9"/>
        <v>0</v>
      </c>
      <c r="AT18" s="172">
        <f t="shared" si="9"/>
        <v>0</v>
      </c>
      <c r="AU18" s="172">
        <f t="shared" si="9"/>
        <v>0</v>
      </c>
      <c r="AV18" s="172">
        <f t="shared" si="9"/>
        <v>0</v>
      </c>
      <c r="AW18" s="172">
        <f t="shared" si="9"/>
        <v>0</v>
      </c>
      <c r="AX18" s="172">
        <f t="shared" si="9"/>
        <v>0</v>
      </c>
      <c r="AY18" s="172">
        <f t="shared" si="9"/>
        <v>0</v>
      </c>
      <c r="AZ18" s="172">
        <f t="shared" si="9"/>
        <v>0</v>
      </c>
      <c r="BA18" s="172">
        <f t="shared" si="10"/>
        <v>0</v>
      </c>
      <c r="BB18" s="172">
        <f t="shared" si="10"/>
        <v>0</v>
      </c>
      <c r="BC18" s="172">
        <f t="shared" si="10"/>
        <v>0</v>
      </c>
      <c r="BD18" s="172">
        <f t="shared" si="10"/>
        <v>0</v>
      </c>
      <c r="BE18" s="172">
        <f t="shared" si="10"/>
        <v>0</v>
      </c>
      <c r="BF18" s="172">
        <f t="shared" si="10"/>
        <v>0</v>
      </c>
      <c r="BG18" s="172">
        <f t="shared" si="10"/>
        <v>0</v>
      </c>
      <c r="BH18" s="172">
        <f t="shared" si="10"/>
        <v>0</v>
      </c>
      <c r="BI18" s="172">
        <f t="shared" si="10"/>
        <v>0</v>
      </c>
      <c r="BJ18" s="172">
        <f t="shared" si="10"/>
        <v>0</v>
      </c>
      <c r="BK18" s="172">
        <f t="shared" si="10"/>
        <v>0</v>
      </c>
      <c r="BL18" s="172">
        <f t="shared" si="10"/>
        <v>0</v>
      </c>
      <c r="BM18" s="172">
        <f t="shared" si="10"/>
        <v>0</v>
      </c>
      <c r="BN18" s="172">
        <f t="shared" si="10"/>
        <v>0</v>
      </c>
      <c r="BO18" s="172">
        <f t="shared" si="10"/>
        <v>0</v>
      </c>
      <c r="BP18" s="172">
        <f t="shared" si="10"/>
        <v>0</v>
      </c>
      <c r="BQ18" s="172">
        <f t="shared" si="11"/>
        <v>0</v>
      </c>
      <c r="BR18" s="172">
        <f t="shared" si="11"/>
        <v>0</v>
      </c>
      <c r="BS18" s="172">
        <f t="shared" si="5"/>
        <v>0</v>
      </c>
      <c r="BT18" s="172">
        <f t="shared" si="5"/>
        <v>0</v>
      </c>
      <c r="BU18" s="172">
        <f t="shared" si="5"/>
        <v>0</v>
      </c>
      <c r="BV18" s="172">
        <f t="shared" si="5"/>
        <v>0</v>
      </c>
      <c r="BW18" s="172">
        <f t="shared" si="5"/>
        <v>0</v>
      </c>
      <c r="BX18" s="172">
        <f t="shared" si="5"/>
        <v>0</v>
      </c>
      <c r="BY18" s="172">
        <f t="shared" si="5"/>
        <v>0</v>
      </c>
      <c r="BZ18" s="172">
        <f t="shared" si="5"/>
        <v>0</v>
      </c>
      <c r="CA18" s="172">
        <f t="shared" si="5"/>
        <v>0</v>
      </c>
      <c r="CB18" s="172">
        <f t="shared" si="5"/>
        <v>0</v>
      </c>
      <c r="CC18" s="172">
        <f t="shared" si="5"/>
        <v>0</v>
      </c>
      <c r="CD18" s="172">
        <f t="shared" si="5"/>
        <v>0</v>
      </c>
      <c r="CE18" s="172">
        <f t="shared" si="5"/>
        <v>0</v>
      </c>
      <c r="CF18" s="172">
        <f t="shared" si="5"/>
        <v>0</v>
      </c>
      <c r="CG18" s="172">
        <f t="shared" si="5"/>
        <v>0</v>
      </c>
      <c r="CH18" s="172">
        <f t="shared" si="5"/>
        <v>0</v>
      </c>
      <c r="CI18" s="172">
        <f t="shared" si="5"/>
        <v>0</v>
      </c>
      <c r="CJ18" s="172">
        <f t="shared" si="5"/>
        <v>0</v>
      </c>
      <c r="CK18" s="172">
        <f t="shared" si="5"/>
        <v>0</v>
      </c>
    </row>
    <row r="19" spans="1:89" hidden="1" outlineLevel="1" x14ac:dyDescent="0.3">
      <c r="A19" s="243"/>
      <c r="B19" s="262">
        <v>0</v>
      </c>
      <c r="C19" s="269">
        <f t="shared" si="2"/>
        <v>31</v>
      </c>
      <c r="D19" t="s">
        <v>240</v>
      </c>
      <c r="E19" s="467">
        <f t="shared" si="12"/>
        <v>121</v>
      </c>
      <c r="F19" s="172">
        <f t="shared" si="7"/>
        <v>0</v>
      </c>
      <c r="G19" s="172">
        <f t="shared" si="7"/>
        <v>0</v>
      </c>
      <c r="H19" s="172">
        <f t="shared" si="7"/>
        <v>0</v>
      </c>
      <c r="I19" s="172">
        <f t="shared" si="7"/>
        <v>0</v>
      </c>
      <c r="J19" s="172">
        <f t="shared" si="7"/>
        <v>0</v>
      </c>
      <c r="K19" s="261">
        <f t="shared" si="7"/>
        <v>0</v>
      </c>
      <c r="L19" s="172">
        <f t="shared" si="7"/>
        <v>0</v>
      </c>
      <c r="M19" s="172">
        <f t="shared" si="7"/>
        <v>0</v>
      </c>
      <c r="N19" s="172">
        <f t="shared" si="7"/>
        <v>0</v>
      </c>
      <c r="O19" s="172">
        <f t="shared" si="7"/>
        <v>0</v>
      </c>
      <c r="P19" s="172">
        <f t="shared" si="7"/>
        <v>0</v>
      </c>
      <c r="Q19" s="172">
        <f t="shared" si="7"/>
        <v>0</v>
      </c>
      <c r="R19" s="172">
        <f t="shared" si="7"/>
        <v>0</v>
      </c>
      <c r="S19" s="172">
        <f t="shared" si="7"/>
        <v>0</v>
      </c>
      <c r="T19" s="172">
        <f t="shared" si="7"/>
        <v>0</v>
      </c>
      <c r="U19" s="172">
        <f t="shared" si="7"/>
        <v>0</v>
      </c>
      <c r="V19" s="172">
        <f t="shared" si="8"/>
        <v>0</v>
      </c>
      <c r="W19" s="172">
        <f t="shared" si="8"/>
        <v>0</v>
      </c>
      <c r="X19" s="172">
        <f t="shared" si="8"/>
        <v>0</v>
      </c>
      <c r="Y19" s="172">
        <f t="shared" si="8"/>
        <v>0</v>
      </c>
      <c r="Z19" s="172">
        <f t="shared" si="8"/>
        <v>0</v>
      </c>
      <c r="AA19" s="172">
        <f t="shared" si="8"/>
        <v>0</v>
      </c>
      <c r="AB19" s="172">
        <f t="shared" si="8"/>
        <v>0</v>
      </c>
      <c r="AC19" s="172">
        <f t="shared" si="8"/>
        <v>0</v>
      </c>
      <c r="AD19" s="172">
        <f t="shared" si="8"/>
        <v>0</v>
      </c>
      <c r="AE19" s="172">
        <f t="shared" si="8"/>
        <v>0</v>
      </c>
      <c r="AF19" s="172">
        <f t="shared" si="8"/>
        <v>0</v>
      </c>
      <c r="AG19" s="172">
        <f t="shared" si="8"/>
        <v>0</v>
      </c>
      <c r="AH19" s="172">
        <f t="shared" si="8"/>
        <v>0</v>
      </c>
      <c r="AI19" s="172">
        <f t="shared" si="8"/>
        <v>0</v>
      </c>
      <c r="AJ19" s="172">
        <f t="shared" si="8"/>
        <v>0</v>
      </c>
      <c r="AK19" s="172">
        <f t="shared" si="9"/>
        <v>0</v>
      </c>
      <c r="AL19" s="172">
        <f t="shared" si="9"/>
        <v>0</v>
      </c>
      <c r="AM19" s="172">
        <f t="shared" si="9"/>
        <v>0</v>
      </c>
      <c r="AN19" s="172">
        <f t="shared" si="9"/>
        <v>0</v>
      </c>
      <c r="AO19" s="172">
        <f t="shared" si="9"/>
        <v>0</v>
      </c>
      <c r="AP19" s="172">
        <f t="shared" si="9"/>
        <v>0</v>
      </c>
      <c r="AQ19" s="172">
        <f t="shared" si="9"/>
        <v>0</v>
      </c>
      <c r="AR19" s="172">
        <f t="shared" si="9"/>
        <v>0</v>
      </c>
      <c r="AS19" s="172">
        <f t="shared" si="9"/>
        <v>0</v>
      </c>
      <c r="AT19" s="172">
        <f t="shared" si="9"/>
        <v>0</v>
      </c>
      <c r="AU19" s="172">
        <f t="shared" si="9"/>
        <v>0</v>
      </c>
      <c r="AV19" s="172">
        <f t="shared" si="9"/>
        <v>0</v>
      </c>
      <c r="AW19" s="172">
        <f t="shared" si="9"/>
        <v>0</v>
      </c>
      <c r="AX19" s="172">
        <f t="shared" si="9"/>
        <v>0</v>
      </c>
      <c r="AY19" s="172">
        <f t="shared" si="9"/>
        <v>0</v>
      </c>
      <c r="AZ19" s="172">
        <f t="shared" si="9"/>
        <v>0</v>
      </c>
      <c r="BA19" s="172">
        <f t="shared" si="10"/>
        <v>0</v>
      </c>
      <c r="BB19" s="172">
        <f t="shared" si="10"/>
        <v>0</v>
      </c>
      <c r="BC19" s="172">
        <f t="shared" si="10"/>
        <v>0</v>
      </c>
      <c r="BD19" s="172">
        <f t="shared" si="10"/>
        <v>0</v>
      </c>
      <c r="BE19" s="172">
        <f t="shared" si="10"/>
        <v>0</v>
      </c>
      <c r="BF19" s="172">
        <f t="shared" si="10"/>
        <v>0</v>
      </c>
      <c r="BG19" s="172">
        <f t="shared" si="10"/>
        <v>0</v>
      </c>
      <c r="BH19" s="172">
        <f t="shared" si="10"/>
        <v>0</v>
      </c>
      <c r="BI19" s="172">
        <f t="shared" si="10"/>
        <v>0</v>
      </c>
      <c r="BJ19" s="172">
        <f t="shared" si="10"/>
        <v>0</v>
      </c>
      <c r="BK19" s="172">
        <f t="shared" si="10"/>
        <v>0</v>
      </c>
      <c r="BL19" s="172">
        <f t="shared" si="10"/>
        <v>0</v>
      </c>
      <c r="BM19" s="172">
        <f t="shared" si="10"/>
        <v>0</v>
      </c>
      <c r="BN19" s="172">
        <f t="shared" si="10"/>
        <v>0</v>
      </c>
      <c r="BO19" s="172">
        <f t="shared" si="10"/>
        <v>0</v>
      </c>
      <c r="BP19" s="172">
        <f t="shared" si="10"/>
        <v>0</v>
      </c>
      <c r="BQ19" s="172">
        <f t="shared" si="11"/>
        <v>0</v>
      </c>
      <c r="BR19" s="172">
        <f t="shared" si="11"/>
        <v>0</v>
      </c>
      <c r="BS19" s="172">
        <f t="shared" si="5"/>
        <v>0</v>
      </c>
      <c r="BT19" s="172">
        <f t="shared" si="5"/>
        <v>0</v>
      </c>
      <c r="BU19" s="172">
        <f t="shared" si="5"/>
        <v>0</v>
      </c>
      <c r="BV19" s="172">
        <f t="shared" si="5"/>
        <v>0</v>
      </c>
      <c r="BW19" s="172">
        <f t="shared" si="5"/>
        <v>0</v>
      </c>
      <c r="BX19" s="172">
        <f t="shared" si="5"/>
        <v>0</v>
      </c>
      <c r="BY19" s="172">
        <f t="shared" si="5"/>
        <v>0</v>
      </c>
      <c r="BZ19" s="172">
        <f t="shared" si="5"/>
        <v>0</v>
      </c>
      <c r="CA19" s="172">
        <f t="shared" si="5"/>
        <v>0</v>
      </c>
      <c r="CB19" s="172">
        <f t="shared" si="5"/>
        <v>0</v>
      </c>
      <c r="CC19" s="172">
        <f t="shared" si="5"/>
        <v>0</v>
      </c>
      <c r="CD19" s="172">
        <f t="shared" si="5"/>
        <v>0</v>
      </c>
      <c r="CE19" s="172">
        <f t="shared" si="5"/>
        <v>0</v>
      </c>
      <c r="CF19" s="172">
        <f t="shared" si="5"/>
        <v>0</v>
      </c>
      <c r="CG19" s="172">
        <f t="shared" si="5"/>
        <v>0</v>
      </c>
      <c r="CH19" s="172">
        <f t="shared" si="5"/>
        <v>0</v>
      </c>
      <c r="CI19" s="172">
        <f t="shared" si="5"/>
        <v>0</v>
      </c>
      <c r="CJ19" s="172">
        <f t="shared" si="5"/>
        <v>0</v>
      </c>
      <c r="CK19" s="172">
        <f t="shared" si="5"/>
        <v>0</v>
      </c>
    </row>
    <row r="20" spans="1:89" hidden="1" outlineLevel="1" x14ac:dyDescent="0.3">
      <c r="A20" s="243"/>
      <c r="B20" s="262">
        <v>0</v>
      </c>
      <c r="C20" s="269">
        <f t="shared" si="2"/>
        <v>31</v>
      </c>
      <c r="D20" t="s">
        <v>241</v>
      </c>
      <c r="E20" s="467">
        <f t="shared" si="12"/>
        <v>121</v>
      </c>
      <c r="F20" s="172">
        <f t="shared" si="7"/>
        <v>0</v>
      </c>
      <c r="G20" s="172">
        <f t="shared" si="7"/>
        <v>0</v>
      </c>
      <c r="H20" s="172">
        <f t="shared" si="7"/>
        <v>0</v>
      </c>
      <c r="I20" s="172">
        <f t="shared" si="7"/>
        <v>0</v>
      </c>
      <c r="J20" s="172">
        <f t="shared" si="7"/>
        <v>0</v>
      </c>
      <c r="K20" s="261">
        <f t="shared" si="7"/>
        <v>0</v>
      </c>
      <c r="L20" s="172">
        <f t="shared" si="7"/>
        <v>0</v>
      </c>
      <c r="M20" s="172">
        <f t="shared" si="7"/>
        <v>0</v>
      </c>
      <c r="N20" s="172">
        <f t="shared" si="7"/>
        <v>0</v>
      </c>
      <c r="O20" s="172">
        <f t="shared" si="7"/>
        <v>0</v>
      </c>
      <c r="P20" s="172">
        <f t="shared" si="7"/>
        <v>0</v>
      </c>
      <c r="Q20" s="172">
        <f t="shared" si="7"/>
        <v>0</v>
      </c>
      <c r="R20" s="172">
        <f t="shared" si="7"/>
        <v>0</v>
      </c>
      <c r="S20" s="172">
        <f t="shared" si="7"/>
        <v>0</v>
      </c>
      <c r="T20" s="172">
        <f t="shared" si="7"/>
        <v>0</v>
      </c>
      <c r="U20" s="172">
        <f t="shared" si="7"/>
        <v>0</v>
      </c>
      <c r="V20" s="172">
        <f t="shared" si="8"/>
        <v>0</v>
      </c>
      <c r="W20" s="172">
        <f t="shared" si="8"/>
        <v>0</v>
      </c>
      <c r="X20" s="172">
        <f t="shared" si="8"/>
        <v>0</v>
      </c>
      <c r="Y20" s="172">
        <f t="shared" si="8"/>
        <v>0</v>
      </c>
      <c r="Z20" s="172">
        <f t="shared" si="8"/>
        <v>0</v>
      </c>
      <c r="AA20" s="172">
        <f t="shared" si="8"/>
        <v>0</v>
      </c>
      <c r="AB20" s="172">
        <f t="shared" si="8"/>
        <v>0</v>
      </c>
      <c r="AC20" s="172">
        <f t="shared" si="8"/>
        <v>0</v>
      </c>
      <c r="AD20" s="172">
        <f t="shared" si="8"/>
        <v>0</v>
      </c>
      <c r="AE20" s="172">
        <f t="shared" si="8"/>
        <v>0</v>
      </c>
      <c r="AF20" s="172">
        <f t="shared" si="8"/>
        <v>0</v>
      </c>
      <c r="AG20" s="172">
        <f t="shared" si="8"/>
        <v>0</v>
      </c>
      <c r="AH20" s="172">
        <f t="shared" si="8"/>
        <v>0</v>
      </c>
      <c r="AI20" s="172">
        <f t="shared" si="8"/>
        <v>0</v>
      </c>
      <c r="AJ20" s="172">
        <f t="shared" si="8"/>
        <v>0</v>
      </c>
      <c r="AK20" s="172">
        <f t="shared" si="9"/>
        <v>0</v>
      </c>
      <c r="AL20" s="172">
        <f t="shared" si="9"/>
        <v>0</v>
      </c>
      <c r="AM20" s="172">
        <f t="shared" si="9"/>
        <v>0</v>
      </c>
      <c r="AN20" s="172">
        <f t="shared" si="9"/>
        <v>0</v>
      </c>
      <c r="AO20" s="172">
        <f t="shared" si="9"/>
        <v>0</v>
      </c>
      <c r="AP20" s="172">
        <f t="shared" si="9"/>
        <v>0</v>
      </c>
      <c r="AQ20" s="172">
        <f t="shared" si="9"/>
        <v>0</v>
      </c>
      <c r="AR20" s="172">
        <f t="shared" si="9"/>
        <v>0</v>
      </c>
      <c r="AS20" s="172">
        <f t="shared" si="9"/>
        <v>0</v>
      </c>
      <c r="AT20" s="172">
        <f t="shared" si="9"/>
        <v>0</v>
      </c>
      <c r="AU20" s="172">
        <f t="shared" si="9"/>
        <v>0</v>
      </c>
      <c r="AV20" s="172">
        <f t="shared" si="9"/>
        <v>0</v>
      </c>
      <c r="AW20" s="172">
        <f t="shared" si="9"/>
        <v>0</v>
      </c>
      <c r="AX20" s="172">
        <f t="shared" si="9"/>
        <v>0</v>
      </c>
      <c r="AY20" s="172">
        <f t="shared" si="9"/>
        <v>0</v>
      </c>
      <c r="AZ20" s="172">
        <f t="shared" si="9"/>
        <v>0</v>
      </c>
      <c r="BA20" s="172">
        <f t="shared" si="10"/>
        <v>0</v>
      </c>
      <c r="BB20" s="172">
        <f t="shared" si="10"/>
        <v>0</v>
      </c>
      <c r="BC20" s="172">
        <f t="shared" si="10"/>
        <v>0</v>
      </c>
      <c r="BD20" s="172">
        <f t="shared" si="10"/>
        <v>0</v>
      </c>
      <c r="BE20" s="172">
        <f t="shared" si="10"/>
        <v>0</v>
      </c>
      <c r="BF20" s="172">
        <f t="shared" si="10"/>
        <v>0</v>
      </c>
      <c r="BG20" s="172">
        <f t="shared" si="10"/>
        <v>0</v>
      </c>
      <c r="BH20" s="172">
        <f t="shared" si="10"/>
        <v>0</v>
      </c>
      <c r="BI20" s="172">
        <f t="shared" si="10"/>
        <v>0</v>
      </c>
      <c r="BJ20" s="172">
        <f t="shared" si="10"/>
        <v>0</v>
      </c>
      <c r="BK20" s="172">
        <f t="shared" si="10"/>
        <v>0</v>
      </c>
      <c r="BL20" s="172">
        <f t="shared" si="10"/>
        <v>0</v>
      </c>
      <c r="BM20" s="172">
        <f t="shared" si="10"/>
        <v>0</v>
      </c>
      <c r="BN20" s="172">
        <f t="shared" si="10"/>
        <v>0</v>
      </c>
      <c r="BO20" s="172">
        <f t="shared" si="10"/>
        <v>0</v>
      </c>
      <c r="BP20" s="172">
        <f t="shared" si="10"/>
        <v>0</v>
      </c>
      <c r="BQ20" s="172">
        <f t="shared" si="11"/>
        <v>0</v>
      </c>
      <c r="BR20" s="172">
        <f t="shared" si="11"/>
        <v>0</v>
      </c>
      <c r="BS20" s="172">
        <f t="shared" si="5"/>
        <v>0</v>
      </c>
      <c r="BT20" s="172">
        <f t="shared" si="5"/>
        <v>0</v>
      </c>
      <c r="BU20" s="172">
        <f t="shared" si="5"/>
        <v>0</v>
      </c>
      <c r="BV20" s="172">
        <f t="shared" si="5"/>
        <v>0</v>
      </c>
      <c r="BW20" s="172">
        <f t="shared" si="5"/>
        <v>0</v>
      </c>
      <c r="BX20" s="172">
        <f t="shared" si="5"/>
        <v>0</v>
      </c>
      <c r="BY20" s="172">
        <f t="shared" si="5"/>
        <v>0</v>
      </c>
      <c r="BZ20" s="172">
        <f t="shared" si="5"/>
        <v>0</v>
      </c>
      <c r="CA20" s="172">
        <f t="shared" si="5"/>
        <v>0</v>
      </c>
      <c r="CB20" s="172">
        <f t="shared" si="5"/>
        <v>0</v>
      </c>
      <c r="CC20" s="172">
        <f t="shared" si="5"/>
        <v>0</v>
      </c>
      <c r="CD20" s="172">
        <f t="shared" si="5"/>
        <v>0</v>
      </c>
      <c r="CE20" s="172">
        <f t="shared" si="5"/>
        <v>0</v>
      </c>
      <c r="CF20" s="172">
        <f t="shared" si="5"/>
        <v>0</v>
      </c>
      <c r="CG20" s="172">
        <f t="shared" si="5"/>
        <v>0</v>
      </c>
      <c r="CH20" s="172">
        <f t="shared" si="5"/>
        <v>0</v>
      </c>
      <c r="CI20" s="172">
        <f t="shared" si="5"/>
        <v>0</v>
      </c>
      <c r="CJ20" s="172">
        <f t="shared" si="5"/>
        <v>0</v>
      </c>
      <c r="CK20" s="172">
        <f t="shared" si="5"/>
        <v>0</v>
      </c>
    </row>
    <row r="21" spans="1:89" hidden="1" outlineLevel="1" x14ac:dyDescent="0.3">
      <c r="A21" s="243"/>
      <c r="B21" s="262">
        <v>0</v>
      </c>
      <c r="C21" s="269">
        <f t="shared" si="2"/>
        <v>31</v>
      </c>
      <c r="D21" t="s">
        <v>242</v>
      </c>
      <c r="E21" s="467">
        <f t="shared" si="12"/>
        <v>121</v>
      </c>
      <c r="F21" s="172">
        <f t="shared" si="7"/>
        <v>0</v>
      </c>
      <c r="G21" s="172">
        <f t="shared" si="7"/>
        <v>0</v>
      </c>
      <c r="H21" s="172">
        <f t="shared" si="7"/>
        <v>0</v>
      </c>
      <c r="I21" s="172">
        <f t="shared" si="7"/>
        <v>0</v>
      </c>
      <c r="J21" s="172">
        <f t="shared" si="7"/>
        <v>0</v>
      </c>
      <c r="K21" s="261">
        <f t="shared" si="7"/>
        <v>0</v>
      </c>
      <c r="L21" s="172">
        <f t="shared" si="7"/>
        <v>0</v>
      </c>
      <c r="M21" s="172">
        <f t="shared" si="7"/>
        <v>0</v>
      </c>
      <c r="N21" s="172">
        <f t="shared" si="7"/>
        <v>0</v>
      </c>
      <c r="O21" s="172">
        <f t="shared" si="7"/>
        <v>0</v>
      </c>
      <c r="P21" s="172">
        <f t="shared" si="7"/>
        <v>0</v>
      </c>
      <c r="Q21" s="172">
        <f t="shared" si="7"/>
        <v>0</v>
      </c>
      <c r="R21" s="172">
        <f t="shared" si="7"/>
        <v>0</v>
      </c>
      <c r="S21" s="172">
        <f t="shared" si="7"/>
        <v>0</v>
      </c>
      <c r="T21" s="172">
        <f t="shared" si="7"/>
        <v>0</v>
      </c>
      <c r="U21" s="172">
        <f t="shared" si="7"/>
        <v>0</v>
      </c>
      <c r="V21" s="172">
        <f t="shared" si="8"/>
        <v>0</v>
      </c>
      <c r="W21" s="172">
        <f t="shared" si="8"/>
        <v>0</v>
      </c>
      <c r="X21" s="172">
        <f t="shared" si="8"/>
        <v>0</v>
      </c>
      <c r="Y21" s="172">
        <f t="shared" si="8"/>
        <v>0</v>
      </c>
      <c r="Z21" s="172">
        <f t="shared" si="8"/>
        <v>0</v>
      </c>
      <c r="AA21" s="172">
        <f t="shared" si="8"/>
        <v>0</v>
      </c>
      <c r="AB21" s="172">
        <f t="shared" si="8"/>
        <v>0</v>
      </c>
      <c r="AC21" s="172">
        <f t="shared" si="8"/>
        <v>0</v>
      </c>
      <c r="AD21" s="172">
        <f t="shared" si="8"/>
        <v>0</v>
      </c>
      <c r="AE21" s="172">
        <f t="shared" si="8"/>
        <v>0</v>
      </c>
      <c r="AF21" s="172">
        <f t="shared" si="8"/>
        <v>0</v>
      </c>
      <c r="AG21" s="172">
        <f t="shared" si="8"/>
        <v>0</v>
      </c>
      <c r="AH21" s="172">
        <f t="shared" si="8"/>
        <v>0</v>
      </c>
      <c r="AI21" s="172">
        <f t="shared" si="8"/>
        <v>0</v>
      </c>
      <c r="AJ21" s="172">
        <f t="shared" si="8"/>
        <v>0</v>
      </c>
      <c r="AK21" s="172">
        <f t="shared" si="9"/>
        <v>0</v>
      </c>
      <c r="AL21" s="172">
        <f t="shared" si="9"/>
        <v>0</v>
      </c>
      <c r="AM21" s="172">
        <f t="shared" si="9"/>
        <v>0</v>
      </c>
      <c r="AN21" s="172">
        <f t="shared" si="9"/>
        <v>0</v>
      </c>
      <c r="AO21" s="172">
        <f t="shared" si="9"/>
        <v>0</v>
      </c>
      <c r="AP21" s="172">
        <f t="shared" si="9"/>
        <v>0</v>
      </c>
      <c r="AQ21" s="172">
        <f t="shared" si="9"/>
        <v>0</v>
      </c>
      <c r="AR21" s="172">
        <f t="shared" si="9"/>
        <v>0</v>
      </c>
      <c r="AS21" s="172">
        <f t="shared" si="9"/>
        <v>0</v>
      </c>
      <c r="AT21" s="172">
        <f t="shared" si="9"/>
        <v>0</v>
      </c>
      <c r="AU21" s="172">
        <f t="shared" si="9"/>
        <v>0</v>
      </c>
      <c r="AV21" s="172">
        <f t="shared" si="9"/>
        <v>0</v>
      </c>
      <c r="AW21" s="172">
        <f t="shared" si="9"/>
        <v>0</v>
      </c>
      <c r="AX21" s="172">
        <f t="shared" si="9"/>
        <v>0</v>
      </c>
      <c r="AY21" s="172">
        <f t="shared" si="9"/>
        <v>0</v>
      </c>
      <c r="AZ21" s="172">
        <f t="shared" si="9"/>
        <v>0</v>
      </c>
      <c r="BA21" s="172">
        <f t="shared" si="10"/>
        <v>0</v>
      </c>
      <c r="BB21" s="172">
        <f t="shared" si="10"/>
        <v>0</v>
      </c>
      <c r="BC21" s="172">
        <f t="shared" si="10"/>
        <v>0</v>
      </c>
      <c r="BD21" s="172">
        <f t="shared" si="10"/>
        <v>0</v>
      </c>
      <c r="BE21" s="172">
        <f t="shared" si="10"/>
        <v>0</v>
      </c>
      <c r="BF21" s="172">
        <f t="shared" si="10"/>
        <v>0</v>
      </c>
      <c r="BG21" s="172">
        <f t="shared" si="10"/>
        <v>0</v>
      </c>
      <c r="BH21" s="172">
        <f t="shared" si="10"/>
        <v>0</v>
      </c>
      <c r="BI21" s="172">
        <f t="shared" si="10"/>
        <v>0</v>
      </c>
      <c r="BJ21" s="172">
        <f t="shared" si="10"/>
        <v>0</v>
      </c>
      <c r="BK21" s="172">
        <f t="shared" si="10"/>
        <v>0</v>
      </c>
      <c r="BL21" s="172">
        <f t="shared" si="10"/>
        <v>0</v>
      </c>
      <c r="BM21" s="172">
        <f t="shared" si="10"/>
        <v>0</v>
      </c>
      <c r="BN21" s="172">
        <f t="shared" si="10"/>
        <v>0</v>
      </c>
      <c r="BO21" s="172">
        <f t="shared" si="10"/>
        <v>0</v>
      </c>
      <c r="BP21" s="172">
        <f t="shared" si="10"/>
        <v>0</v>
      </c>
      <c r="BQ21" s="172">
        <f t="shared" si="11"/>
        <v>0</v>
      </c>
      <c r="BR21" s="172">
        <f t="shared" si="11"/>
        <v>0</v>
      </c>
      <c r="BS21" s="172">
        <f t="shared" si="5"/>
        <v>0</v>
      </c>
      <c r="BT21" s="172">
        <f t="shared" si="5"/>
        <v>0</v>
      </c>
      <c r="BU21" s="172">
        <f t="shared" si="5"/>
        <v>0</v>
      </c>
      <c r="BV21" s="172">
        <f t="shared" si="5"/>
        <v>0</v>
      </c>
      <c r="BW21" s="172">
        <f t="shared" si="5"/>
        <v>0</v>
      </c>
      <c r="BX21" s="172">
        <f t="shared" si="5"/>
        <v>0</v>
      </c>
      <c r="BY21" s="172">
        <f t="shared" si="5"/>
        <v>0</v>
      </c>
      <c r="BZ21" s="172">
        <f t="shared" si="5"/>
        <v>0</v>
      </c>
      <c r="CA21" s="172">
        <f t="shared" si="5"/>
        <v>0</v>
      </c>
      <c r="CB21" s="172">
        <f t="shared" si="5"/>
        <v>0</v>
      </c>
      <c r="CC21" s="172">
        <f t="shared" si="5"/>
        <v>0</v>
      </c>
      <c r="CD21" s="172">
        <f t="shared" si="5"/>
        <v>0</v>
      </c>
      <c r="CE21" s="172">
        <f t="shared" si="5"/>
        <v>0</v>
      </c>
      <c r="CF21" s="172">
        <f t="shared" si="5"/>
        <v>0</v>
      </c>
      <c r="CG21" s="172">
        <f t="shared" si="5"/>
        <v>0</v>
      </c>
      <c r="CH21" s="172">
        <f t="shared" si="5"/>
        <v>0</v>
      </c>
      <c r="CI21" s="172">
        <f t="shared" si="5"/>
        <v>0</v>
      </c>
      <c r="CJ21" s="172">
        <f t="shared" si="5"/>
        <v>0</v>
      </c>
      <c r="CK21" s="172">
        <f t="shared" si="5"/>
        <v>0</v>
      </c>
    </row>
    <row r="22" spans="1:89" hidden="1" outlineLevel="1" x14ac:dyDescent="0.3">
      <c r="A22" s="243"/>
      <c r="B22" s="262">
        <v>0</v>
      </c>
      <c r="C22" s="269">
        <f t="shared" si="2"/>
        <v>31</v>
      </c>
      <c r="D22" t="s">
        <v>243</v>
      </c>
      <c r="E22" s="467">
        <f t="shared" si="12"/>
        <v>121</v>
      </c>
      <c r="F22" s="172">
        <f t="shared" si="7"/>
        <v>0</v>
      </c>
      <c r="G22" s="172">
        <f t="shared" si="7"/>
        <v>0</v>
      </c>
      <c r="H22" s="172">
        <f t="shared" si="7"/>
        <v>0</v>
      </c>
      <c r="I22" s="172">
        <f t="shared" si="7"/>
        <v>0</v>
      </c>
      <c r="J22" s="172">
        <f t="shared" si="7"/>
        <v>0</v>
      </c>
      <c r="K22" s="261">
        <f t="shared" si="7"/>
        <v>0</v>
      </c>
      <c r="L22" s="172">
        <f t="shared" si="7"/>
        <v>0</v>
      </c>
      <c r="M22" s="172">
        <f t="shared" si="7"/>
        <v>0</v>
      </c>
      <c r="N22" s="172">
        <f t="shared" si="7"/>
        <v>0</v>
      </c>
      <c r="O22" s="172">
        <f t="shared" si="7"/>
        <v>0</v>
      </c>
      <c r="P22" s="172">
        <f t="shared" si="7"/>
        <v>0</v>
      </c>
      <c r="Q22" s="172">
        <f t="shared" si="7"/>
        <v>0</v>
      </c>
      <c r="R22" s="172">
        <f t="shared" si="7"/>
        <v>0</v>
      </c>
      <c r="S22" s="172">
        <f t="shared" si="7"/>
        <v>0</v>
      </c>
      <c r="T22" s="172">
        <f t="shared" si="7"/>
        <v>0</v>
      </c>
      <c r="U22" s="172">
        <f t="shared" si="7"/>
        <v>0</v>
      </c>
      <c r="V22" s="172">
        <f t="shared" si="8"/>
        <v>0</v>
      </c>
      <c r="W22" s="172">
        <f t="shared" si="8"/>
        <v>0</v>
      </c>
      <c r="X22" s="172">
        <f t="shared" si="8"/>
        <v>0</v>
      </c>
      <c r="Y22" s="172">
        <f t="shared" si="8"/>
        <v>0</v>
      </c>
      <c r="Z22" s="172">
        <f t="shared" si="8"/>
        <v>0</v>
      </c>
      <c r="AA22" s="172">
        <f t="shared" si="8"/>
        <v>0</v>
      </c>
      <c r="AB22" s="172">
        <f t="shared" si="8"/>
        <v>0</v>
      </c>
      <c r="AC22" s="172">
        <f t="shared" si="8"/>
        <v>0</v>
      </c>
      <c r="AD22" s="172">
        <f t="shared" si="8"/>
        <v>0</v>
      </c>
      <c r="AE22" s="172">
        <f t="shared" si="8"/>
        <v>0</v>
      </c>
      <c r="AF22" s="172">
        <f t="shared" si="8"/>
        <v>0</v>
      </c>
      <c r="AG22" s="172">
        <f t="shared" si="8"/>
        <v>0</v>
      </c>
      <c r="AH22" s="172">
        <f t="shared" si="8"/>
        <v>0</v>
      </c>
      <c r="AI22" s="172">
        <f t="shared" si="8"/>
        <v>0</v>
      </c>
      <c r="AJ22" s="172">
        <f t="shared" si="8"/>
        <v>0</v>
      </c>
      <c r="AK22" s="172">
        <f t="shared" si="9"/>
        <v>0</v>
      </c>
      <c r="AL22" s="172">
        <f t="shared" si="9"/>
        <v>0</v>
      </c>
      <c r="AM22" s="172">
        <f t="shared" si="9"/>
        <v>0</v>
      </c>
      <c r="AN22" s="172">
        <f t="shared" si="9"/>
        <v>0</v>
      </c>
      <c r="AO22" s="172">
        <f t="shared" si="9"/>
        <v>0</v>
      </c>
      <c r="AP22" s="172">
        <f t="shared" si="9"/>
        <v>0</v>
      </c>
      <c r="AQ22" s="172">
        <f t="shared" si="9"/>
        <v>0</v>
      </c>
      <c r="AR22" s="172">
        <f t="shared" si="9"/>
        <v>0</v>
      </c>
      <c r="AS22" s="172">
        <f t="shared" si="9"/>
        <v>0</v>
      </c>
      <c r="AT22" s="172">
        <f t="shared" si="9"/>
        <v>0</v>
      </c>
      <c r="AU22" s="172">
        <f t="shared" si="9"/>
        <v>0</v>
      </c>
      <c r="AV22" s="172">
        <f t="shared" si="9"/>
        <v>0</v>
      </c>
      <c r="AW22" s="172">
        <f t="shared" si="9"/>
        <v>0</v>
      </c>
      <c r="AX22" s="172">
        <f t="shared" si="9"/>
        <v>0</v>
      </c>
      <c r="AY22" s="172">
        <f t="shared" si="9"/>
        <v>0</v>
      </c>
      <c r="AZ22" s="172">
        <f t="shared" si="9"/>
        <v>0</v>
      </c>
      <c r="BA22" s="172">
        <f t="shared" si="10"/>
        <v>0</v>
      </c>
      <c r="BB22" s="172">
        <f t="shared" si="10"/>
        <v>0</v>
      </c>
      <c r="BC22" s="172">
        <f t="shared" si="10"/>
        <v>0</v>
      </c>
      <c r="BD22" s="172">
        <f t="shared" si="10"/>
        <v>0</v>
      </c>
      <c r="BE22" s="172">
        <f t="shared" si="10"/>
        <v>0</v>
      </c>
      <c r="BF22" s="172">
        <f t="shared" si="10"/>
        <v>0</v>
      </c>
      <c r="BG22" s="172">
        <f t="shared" si="10"/>
        <v>0</v>
      </c>
      <c r="BH22" s="172">
        <f t="shared" si="10"/>
        <v>0</v>
      </c>
      <c r="BI22" s="172">
        <f t="shared" si="10"/>
        <v>0</v>
      </c>
      <c r="BJ22" s="172">
        <f t="shared" si="10"/>
        <v>0</v>
      </c>
      <c r="BK22" s="172">
        <f t="shared" si="10"/>
        <v>0</v>
      </c>
      <c r="BL22" s="172">
        <f t="shared" si="10"/>
        <v>0</v>
      </c>
      <c r="BM22" s="172">
        <f t="shared" si="10"/>
        <v>0</v>
      </c>
      <c r="BN22" s="172">
        <f t="shared" si="10"/>
        <v>0</v>
      </c>
      <c r="BO22" s="172">
        <f t="shared" si="10"/>
        <v>0</v>
      </c>
      <c r="BP22" s="172">
        <f t="shared" si="10"/>
        <v>0</v>
      </c>
      <c r="BQ22" s="172">
        <f t="shared" si="11"/>
        <v>0</v>
      </c>
      <c r="BR22" s="172">
        <f t="shared" si="11"/>
        <v>0</v>
      </c>
      <c r="BS22" s="172">
        <f t="shared" si="5"/>
        <v>0</v>
      </c>
      <c r="BT22" s="172">
        <f t="shared" si="5"/>
        <v>0</v>
      </c>
      <c r="BU22" s="172">
        <f t="shared" si="5"/>
        <v>0</v>
      </c>
      <c r="BV22" s="172">
        <f t="shared" si="5"/>
        <v>0</v>
      </c>
      <c r="BW22" s="172">
        <f t="shared" si="5"/>
        <v>0</v>
      </c>
      <c r="BX22" s="172">
        <f t="shared" si="5"/>
        <v>0</v>
      </c>
      <c r="BY22" s="172">
        <f t="shared" si="5"/>
        <v>0</v>
      </c>
      <c r="BZ22" s="172">
        <f t="shared" si="5"/>
        <v>0</v>
      </c>
      <c r="CA22" s="172">
        <f t="shared" ref="CA22:CK37" si="13">+IF(AND($B22&lt;CA$2, $E22&gt;CA$2), $A22/$D$4, 0)</f>
        <v>0</v>
      </c>
      <c r="CB22" s="172">
        <f t="shared" si="13"/>
        <v>0</v>
      </c>
      <c r="CC22" s="172">
        <f t="shared" si="13"/>
        <v>0</v>
      </c>
      <c r="CD22" s="172">
        <f t="shared" si="13"/>
        <v>0</v>
      </c>
      <c r="CE22" s="172">
        <f t="shared" si="13"/>
        <v>0</v>
      </c>
      <c r="CF22" s="172">
        <f t="shared" si="13"/>
        <v>0</v>
      </c>
      <c r="CG22" s="172">
        <f t="shared" si="13"/>
        <v>0</v>
      </c>
      <c r="CH22" s="172">
        <f t="shared" si="13"/>
        <v>0</v>
      </c>
      <c r="CI22" s="172">
        <f t="shared" si="13"/>
        <v>0</v>
      </c>
      <c r="CJ22" s="172">
        <f t="shared" si="13"/>
        <v>0</v>
      </c>
      <c r="CK22" s="172">
        <f t="shared" si="13"/>
        <v>0</v>
      </c>
    </row>
    <row r="23" spans="1:89" hidden="1" outlineLevel="1" x14ac:dyDescent="0.3">
      <c r="A23" s="243"/>
      <c r="B23" s="262">
        <v>0</v>
      </c>
      <c r="C23" s="269">
        <f t="shared" si="2"/>
        <v>31</v>
      </c>
      <c r="D23" t="s">
        <v>244</v>
      </c>
      <c r="E23" s="467">
        <f>+EOMONTH(B23, $D$4)</f>
        <v>121</v>
      </c>
      <c r="F23" s="172">
        <f t="shared" si="7"/>
        <v>0</v>
      </c>
      <c r="G23" s="172">
        <f t="shared" si="7"/>
        <v>0</v>
      </c>
      <c r="H23" s="172">
        <f t="shared" si="7"/>
        <v>0</v>
      </c>
      <c r="I23" s="172">
        <f t="shared" si="7"/>
        <v>0</v>
      </c>
      <c r="J23" s="172">
        <f t="shared" si="7"/>
        <v>0</v>
      </c>
      <c r="K23" s="261">
        <f t="shared" si="7"/>
        <v>0</v>
      </c>
      <c r="L23" s="172">
        <f t="shared" si="7"/>
        <v>0</v>
      </c>
      <c r="M23" s="172">
        <f t="shared" si="7"/>
        <v>0</v>
      </c>
      <c r="N23" s="172">
        <f t="shared" si="7"/>
        <v>0</v>
      </c>
      <c r="O23" s="172">
        <f t="shared" si="7"/>
        <v>0</v>
      </c>
      <c r="P23" s="172">
        <f t="shared" si="7"/>
        <v>0</v>
      </c>
      <c r="Q23" s="172">
        <f t="shared" si="7"/>
        <v>0</v>
      </c>
      <c r="R23" s="172">
        <f t="shared" si="7"/>
        <v>0</v>
      </c>
      <c r="S23" s="172">
        <f t="shared" si="7"/>
        <v>0</v>
      </c>
      <c r="T23" s="172">
        <f t="shared" si="7"/>
        <v>0</v>
      </c>
      <c r="U23" s="172">
        <f t="shared" si="7"/>
        <v>0</v>
      </c>
      <c r="V23" s="172">
        <f t="shared" si="8"/>
        <v>0</v>
      </c>
      <c r="W23" s="172">
        <f t="shared" si="8"/>
        <v>0</v>
      </c>
      <c r="X23" s="172">
        <f t="shared" si="8"/>
        <v>0</v>
      </c>
      <c r="Y23" s="172">
        <f t="shared" si="8"/>
        <v>0</v>
      </c>
      <c r="Z23" s="172">
        <f t="shared" si="8"/>
        <v>0</v>
      </c>
      <c r="AA23" s="172">
        <f t="shared" si="8"/>
        <v>0</v>
      </c>
      <c r="AB23" s="172">
        <f t="shared" si="8"/>
        <v>0</v>
      </c>
      <c r="AC23" s="172">
        <f t="shared" si="8"/>
        <v>0</v>
      </c>
      <c r="AD23" s="172">
        <f t="shared" si="8"/>
        <v>0</v>
      </c>
      <c r="AE23" s="172">
        <f t="shared" si="8"/>
        <v>0</v>
      </c>
      <c r="AF23" s="172">
        <f t="shared" si="8"/>
        <v>0</v>
      </c>
      <c r="AG23" s="172">
        <f t="shared" si="8"/>
        <v>0</v>
      </c>
      <c r="AH23" s="172">
        <f t="shared" si="8"/>
        <v>0</v>
      </c>
      <c r="AI23" s="172">
        <f t="shared" si="8"/>
        <v>0</v>
      </c>
      <c r="AJ23" s="172">
        <f t="shared" si="8"/>
        <v>0</v>
      </c>
      <c r="AK23" s="172">
        <f t="shared" si="9"/>
        <v>0</v>
      </c>
      <c r="AL23" s="172">
        <f t="shared" si="9"/>
        <v>0</v>
      </c>
      <c r="AM23" s="172">
        <f t="shared" si="9"/>
        <v>0</v>
      </c>
      <c r="AN23" s="172">
        <f t="shared" si="9"/>
        <v>0</v>
      </c>
      <c r="AO23" s="172">
        <f t="shared" si="9"/>
        <v>0</v>
      </c>
      <c r="AP23" s="172">
        <f t="shared" si="9"/>
        <v>0</v>
      </c>
      <c r="AQ23" s="172">
        <f t="shared" si="9"/>
        <v>0</v>
      </c>
      <c r="AR23" s="172">
        <f t="shared" si="9"/>
        <v>0</v>
      </c>
      <c r="AS23" s="172">
        <f t="shared" si="9"/>
        <v>0</v>
      </c>
      <c r="AT23" s="172">
        <f t="shared" si="9"/>
        <v>0</v>
      </c>
      <c r="AU23" s="172">
        <f t="shared" si="9"/>
        <v>0</v>
      </c>
      <c r="AV23" s="172">
        <f t="shared" si="9"/>
        <v>0</v>
      </c>
      <c r="AW23" s="172">
        <f t="shared" si="9"/>
        <v>0</v>
      </c>
      <c r="AX23" s="172">
        <f t="shared" si="9"/>
        <v>0</v>
      </c>
      <c r="AY23" s="172">
        <f t="shared" si="9"/>
        <v>0</v>
      </c>
      <c r="AZ23" s="172">
        <f t="shared" si="9"/>
        <v>0</v>
      </c>
      <c r="BA23" s="172">
        <f t="shared" si="10"/>
        <v>0</v>
      </c>
      <c r="BB23" s="172">
        <f t="shared" si="10"/>
        <v>0</v>
      </c>
      <c r="BC23" s="172">
        <f t="shared" si="10"/>
        <v>0</v>
      </c>
      <c r="BD23" s="172">
        <f t="shared" si="10"/>
        <v>0</v>
      </c>
      <c r="BE23" s="172">
        <f t="shared" si="10"/>
        <v>0</v>
      </c>
      <c r="BF23" s="172">
        <f t="shared" si="10"/>
        <v>0</v>
      </c>
      <c r="BG23" s="172">
        <f t="shared" si="10"/>
        <v>0</v>
      </c>
      <c r="BH23" s="172">
        <f t="shared" si="10"/>
        <v>0</v>
      </c>
      <c r="BI23" s="172">
        <f t="shared" si="10"/>
        <v>0</v>
      </c>
      <c r="BJ23" s="172">
        <f t="shared" si="10"/>
        <v>0</v>
      </c>
      <c r="BK23" s="172">
        <f t="shared" si="10"/>
        <v>0</v>
      </c>
      <c r="BL23" s="172">
        <f t="shared" si="10"/>
        <v>0</v>
      </c>
      <c r="BM23" s="172">
        <f t="shared" si="10"/>
        <v>0</v>
      </c>
      <c r="BN23" s="172">
        <f t="shared" si="10"/>
        <v>0</v>
      </c>
      <c r="BO23" s="172">
        <f t="shared" si="10"/>
        <v>0</v>
      </c>
      <c r="BP23" s="172">
        <f t="shared" si="10"/>
        <v>0</v>
      </c>
      <c r="BQ23" s="172">
        <f t="shared" si="11"/>
        <v>0</v>
      </c>
      <c r="BR23" s="172">
        <f t="shared" si="11"/>
        <v>0</v>
      </c>
      <c r="BS23" s="172">
        <f t="shared" si="11"/>
        <v>0</v>
      </c>
      <c r="BT23" s="172">
        <f t="shared" si="11"/>
        <v>0</v>
      </c>
      <c r="BU23" s="172">
        <f t="shared" si="11"/>
        <v>0</v>
      </c>
      <c r="BV23" s="172">
        <f t="shared" si="11"/>
        <v>0</v>
      </c>
      <c r="BW23" s="172">
        <f t="shared" si="11"/>
        <v>0</v>
      </c>
      <c r="BX23" s="172">
        <f t="shared" si="11"/>
        <v>0</v>
      </c>
      <c r="BY23" s="172">
        <f t="shared" si="11"/>
        <v>0</v>
      </c>
      <c r="BZ23" s="172">
        <f t="shared" si="11"/>
        <v>0</v>
      </c>
      <c r="CA23" s="172">
        <f t="shared" si="11"/>
        <v>0</v>
      </c>
      <c r="CB23" s="172">
        <f t="shared" si="11"/>
        <v>0</v>
      </c>
      <c r="CC23" s="172">
        <f t="shared" si="11"/>
        <v>0</v>
      </c>
      <c r="CD23" s="172">
        <f t="shared" si="11"/>
        <v>0</v>
      </c>
      <c r="CE23" s="172">
        <f t="shared" si="11"/>
        <v>0</v>
      </c>
      <c r="CF23" s="172">
        <f t="shared" si="11"/>
        <v>0</v>
      </c>
      <c r="CG23" s="172">
        <f t="shared" si="13"/>
        <v>0</v>
      </c>
      <c r="CH23" s="172">
        <f t="shared" si="13"/>
        <v>0</v>
      </c>
      <c r="CI23" s="172">
        <f t="shared" si="13"/>
        <v>0</v>
      </c>
      <c r="CJ23" s="172">
        <f t="shared" si="13"/>
        <v>0</v>
      </c>
      <c r="CK23" s="172">
        <f t="shared" si="13"/>
        <v>0</v>
      </c>
    </row>
    <row r="24" spans="1:89" hidden="1" outlineLevel="1" x14ac:dyDescent="0.3">
      <c r="A24" s="243"/>
      <c r="B24" s="262">
        <v>0</v>
      </c>
      <c r="C24" s="269">
        <f t="shared" si="2"/>
        <v>31</v>
      </c>
      <c r="D24" t="s">
        <v>245</v>
      </c>
      <c r="E24" s="467">
        <f t="shared" ref="E24:E27" si="14">+EOMONTH(B24, $D$4)</f>
        <v>121</v>
      </c>
      <c r="F24" s="172">
        <f t="shared" si="7"/>
        <v>0</v>
      </c>
      <c r="G24" s="172">
        <f t="shared" si="7"/>
        <v>0</v>
      </c>
      <c r="H24" s="172">
        <f t="shared" si="7"/>
        <v>0</v>
      </c>
      <c r="I24" s="172">
        <f t="shared" si="7"/>
        <v>0</v>
      </c>
      <c r="J24" s="172">
        <f t="shared" si="7"/>
        <v>0</v>
      </c>
      <c r="K24" s="261">
        <f t="shared" si="7"/>
        <v>0</v>
      </c>
      <c r="L24" s="172">
        <f t="shared" si="7"/>
        <v>0</v>
      </c>
      <c r="M24" s="172">
        <f t="shared" si="7"/>
        <v>0</v>
      </c>
      <c r="N24" s="172">
        <f t="shared" si="7"/>
        <v>0</v>
      </c>
      <c r="O24" s="172">
        <f t="shared" si="7"/>
        <v>0</v>
      </c>
      <c r="P24" s="172">
        <f t="shared" si="7"/>
        <v>0</v>
      </c>
      <c r="Q24" s="172">
        <f t="shared" si="7"/>
        <v>0</v>
      </c>
      <c r="R24" s="172">
        <f t="shared" si="7"/>
        <v>0</v>
      </c>
      <c r="S24" s="172">
        <f t="shared" si="7"/>
        <v>0</v>
      </c>
      <c r="T24" s="172">
        <f t="shared" si="7"/>
        <v>0</v>
      </c>
      <c r="U24" s="172">
        <f t="shared" si="7"/>
        <v>0</v>
      </c>
      <c r="V24" s="172">
        <f t="shared" si="8"/>
        <v>0</v>
      </c>
      <c r="W24" s="172">
        <f t="shared" si="8"/>
        <v>0</v>
      </c>
      <c r="X24" s="172">
        <f t="shared" si="8"/>
        <v>0</v>
      </c>
      <c r="Y24" s="172">
        <f t="shared" si="8"/>
        <v>0</v>
      </c>
      <c r="Z24" s="172">
        <f t="shared" si="8"/>
        <v>0</v>
      </c>
      <c r="AA24" s="172">
        <f t="shared" si="8"/>
        <v>0</v>
      </c>
      <c r="AB24" s="172">
        <f t="shared" si="8"/>
        <v>0</v>
      </c>
      <c r="AC24" s="172">
        <f t="shared" si="8"/>
        <v>0</v>
      </c>
      <c r="AD24" s="172">
        <f t="shared" si="8"/>
        <v>0</v>
      </c>
      <c r="AE24" s="172">
        <f t="shared" si="8"/>
        <v>0</v>
      </c>
      <c r="AF24" s="172">
        <f t="shared" si="8"/>
        <v>0</v>
      </c>
      <c r="AG24" s="172">
        <f t="shared" si="8"/>
        <v>0</v>
      </c>
      <c r="AH24" s="172">
        <f t="shared" si="8"/>
        <v>0</v>
      </c>
      <c r="AI24" s="172">
        <f t="shared" si="8"/>
        <v>0</v>
      </c>
      <c r="AJ24" s="172">
        <f t="shared" si="8"/>
        <v>0</v>
      </c>
      <c r="AK24" s="172">
        <f t="shared" si="9"/>
        <v>0</v>
      </c>
      <c r="AL24" s="172">
        <f t="shared" si="9"/>
        <v>0</v>
      </c>
      <c r="AM24" s="172">
        <f t="shared" si="9"/>
        <v>0</v>
      </c>
      <c r="AN24" s="172">
        <f t="shared" si="9"/>
        <v>0</v>
      </c>
      <c r="AO24" s="172">
        <f t="shared" si="9"/>
        <v>0</v>
      </c>
      <c r="AP24" s="172">
        <f t="shared" si="9"/>
        <v>0</v>
      </c>
      <c r="AQ24" s="172">
        <f t="shared" si="9"/>
        <v>0</v>
      </c>
      <c r="AR24" s="172">
        <f t="shared" si="9"/>
        <v>0</v>
      </c>
      <c r="AS24" s="172">
        <f t="shared" si="9"/>
        <v>0</v>
      </c>
      <c r="AT24" s="172">
        <f t="shared" si="9"/>
        <v>0</v>
      </c>
      <c r="AU24" s="172">
        <f t="shared" si="9"/>
        <v>0</v>
      </c>
      <c r="AV24" s="172">
        <f t="shared" si="9"/>
        <v>0</v>
      </c>
      <c r="AW24" s="172">
        <f t="shared" si="9"/>
        <v>0</v>
      </c>
      <c r="AX24" s="172">
        <f t="shared" si="9"/>
        <v>0</v>
      </c>
      <c r="AY24" s="172">
        <f t="shared" si="9"/>
        <v>0</v>
      </c>
      <c r="AZ24" s="172">
        <f t="shared" si="9"/>
        <v>0</v>
      </c>
      <c r="BA24" s="172">
        <f t="shared" si="10"/>
        <v>0</v>
      </c>
      <c r="BB24" s="172">
        <f t="shared" si="10"/>
        <v>0</v>
      </c>
      <c r="BC24" s="172">
        <f t="shared" si="10"/>
        <v>0</v>
      </c>
      <c r="BD24" s="172">
        <f t="shared" si="10"/>
        <v>0</v>
      </c>
      <c r="BE24" s="172">
        <f t="shared" si="10"/>
        <v>0</v>
      </c>
      <c r="BF24" s="172">
        <f t="shared" si="10"/>
        <v>0</v>
      </c>
      <c r="BG24" s="172">
        <f t="shared" si="10"/>
        <v>0</v>
      </c>
      <c r="BH24" s="172">
        <f t="shared" si="10"/>
        <v>0</v>
      </c>
      <c r="BI24" s="172">
        <f t="shared" si="10"/>
        <v>0</v>
      </c>
      <c r="BJ24" s="172">
        <f t="shared" si="10"/>
        <v>0</v>
      </c>
      <c r="BK24" s="172">
        <f t="shared" si="10"/>
        <v>0</v>
      </c>
      <c r="BL24" s="172">
        <f t="shared" si="10"/>
        <v>0</v>
      </c>
      <c r="BM24" s="172">
        <f t="shared" si="10"/>
        <v>0</v>
      </c>
      <c r="BN24" s="172">
        <f t="shared" si="10"/>
        <v>0</v>
      </c>
      <c r="BO24" s="172">
        <f t="shared" si="10"/>
        <v>0</v>
      </c>
      <c r="BP24" s="172">
        <f t="shared" si="10"/>
        <v>0</v>
      </c>
      <c r="BQ24" s="172">
        <f t="shared" si="11"/>
        <v>0</v>
      </c>
      <c r="BR24" s="172">
        <f t="shared" si="11"/>
        <v>0</v>
      </c>
      <c r="BS24" s="172">
        <f t="shared" si="11"/>
        <v>0</v>
      </c>
      <c r="BT24" s="172">
        <f t="shared" si="11"/>
        <v>0</v>
      </c>
      <c r="BU24" s="172">
        <f t="shared" si="11"/>
        <v>0</v>
      </c>
      <c r="BV24" s="172">
        <f t="shared" si="11"/>
        <v>0</v>
      </c>
      <c r="BW24" s="172">
        <f t="shared" si="11"/>
        <v>0</v>
      </c>
      <c r="BX24" s="172">
        <f t="shared" si="11"/>
        <v>0</v>
      </c>
      <c r="BY24" s="172">
        <f t="shared" si="11"/>
        <v>0</v>
      </c>
      <c r="BZ24" s="172">
        <f t="shared" si="11"/>
        <v>0</v>
      </c>
      <c r="CA24" s="172">
        <f t="shared" si="11"/>
        <v>0</v>
      </c>
      <c r="CB24" s="172">
        <f t="shared" si="11"/>
        <v>0</v>
      </c>
      <c r="CC24" s="172">
        <f t="shared" si="11"/>
        <v>0</v>
      </c>
      <c r="CD24" s="172">
        <f t="shared" si="11"/>
        <v>0</v>
      </c>
      <c r="CE24" s="172">
        <f t="shared" si="11"/>
        <v>0</v>
      </c>
      <c r="CF24" s="172">
        <f t="shared" si="11"/>
        <v>0</v>
      </c>
      <c r="CG24" s="172">
        <f t="shared" si="13"/>
        <v>0</v>
      </c>
      <c r="CH24" s="172">
        <f t="shared" si="13"/>
        <v>0</v>
      </c>
      <c r="CI24" s="172">
        <f t="shared" si="13"/>
        <v>0</v>
      </c>
      <c r="CJ24" s="172">
        <f t="shared" si="13"/>
        <v>0</v>
      </c>
      <c r="CK24" s="172">
        <f t="shared" si="13"/>
        <v>0</v>
      </c>
    </row>
    <row r="25" spans="1:89" hidden="1" outlineLevel="1" x14ac:dyDescent="0.3">
      <c r="A25" s="243"/>
      <c r="B25" s="262">
        <v>0</v>
      </c>
      <c r="C25" s="269">
        <f t="shared" si="2"/>
        <v>31</v>
      </c>
      <c r="D25" t="s">
        <v>246</v>
      </c>
      <c r="E25" s="467">
        <f t="shared" si="14"/>
        <v>121</v>
      </c>
      <c r="F25" s="172">
        <f t="shared" si="7"/>
        <v>0</v>
      </c>
      <c r="G25" s="172">
        <f t="shared" si="7"/>
        <v>0</v>
      </c>
      <c r="H25" s="172">
        <f t="shared" si="7"/>
        <v>0</v>
      </c>
      <c r="I25" s="172">
        <f t="shared" si="7"/>
        <v>0</v>
      </c>
      <c r="J25" s="172">
        <f t="shared" si="7"/>
        <v>0</v>
      </c>
      <c r="K25" s="261">
        <f t="shared" si="7"/>
        <v>0</v>
      </c>
      <c r="L25" s="172">
        <f t="shared" si="7"/>
        <v>0</v>
      </c>
      <c r="M25" s="172">
        <f t="shared" si="7"/>
        <v>0</v>
      </c>
      <c r="N25" s="172">
        <f t="shared" si="7"/>
        <v>0</v>
      </c>
      <c r="O25" s="172">
        <f t="shared" si="7"/>
        <v>0</v>
      </c>
      <c r="P25" s="172">
        <f t="shared" si="7"/>
        <v>0</v>
      </c>
      <c r="Q25" s="172">
        <f t="shared" si="7"/>
        <v>0</v>
      </c>
      <c r="R25" s="172">
        <f t="shared" si="7"/>
        <v>0</v>
      </c>
      <c r="S25" s="172">
        <f t="shared" si="7"/>
        <v>0</v>
      </c>
      <c r="T25" s="172">
        <f t="shared" si="7"/>
        <v>0</v>
      </c>
      <c r="U25" s="172">
        <f t="shared" si="7"/>
        <v>0</v>
      </c>
      <c r="V25" s="172">
        <f t="shared" si="8"/>
        <v>0</v>
      </c>
      <c r="W25" s="172">
        <f t="shared" si="8"/>
        <v>0</v>
      </c>
      <c r="X25" s="172">
        <f t="shared" si="8"/>
        <v>0</v>
      </c>
      <c r="Y25" s="172">
        <f t="shared" si="8"/>
        <v>0</v>
      </c>
      <c r="Z25" s="172">
        <f t="shared" si="8"/>
        <v>0</v>
      </c>
      <c r="AA25" s="172">
        <f t="shared" si="8"/>
        <v>0</v>
      </c>
      <c r="AB25" s="172">
        <f t="shared" si="8"/>
        <v>0</v>
      </c>
      <c r="AC25" s="172">
        <f t="shared" si="8"/>
        <v>0</v>
      </c>
      <c r="AD25" s="172">
        <f t="shared" si="8"/>
        <v>0</v>
      </c>
      <c r="AE25" s="172">
        <f t="shared" si="8"/>
        <v>0</v>
      </c>
      <c r="AF25" s="172">
        <f t="shared" si="8"/>
        <v>0</v>
      </c>
      <c r="AG25" s="172">
        <f t="shared" si="8"/>
        <v>0</v>
      </c>
      <c r="AH25" s="172">
        <f t="shared" si="8"/>
        <v>0</v>
      </c>
      <c r="AI25" s="172">
        <f t="shared" si="8"/>
        <v>0</v>
      </c>
      <c r="AJ25" s="172">
        <f t="shared" si="8"/>
        <v>0</v>
      </c>
      <c r="AK25" s="172">
        <f t="shared" si="9"/>
        <v>0</v>
      </c>
      <c r="AL25" s="172">
        <f t="shared" si="9"/>
        <v>0</v>
      </c>
      <c r="AM25" s="172">
        <f t="shared" si="9"/>
        <v>0</v>
      </c>
      <c r="AN25" s="172">
        <f t="shared" si="9"/>
        <v>0</v>
      </c>
      <c r="AO25" s="172">
        <f t="shared" si="9"/>
        <v>0</v>
      </c>
      <c r="AP25" s="172">
        <f t="shared" si="9"/>
        <v>0</v>
      </c>
      <c r="AQ25" s="172">
        <f t="shared" si="9"/>
        <v>0</v>
      </c>
      <c r="AR25" s="172">
        <f t="shared" si="9"/>
        <v>0</v>
      </c>
      <c r="AS25" s="172">
        <f t="shared" si="9"/>
        <v>0</v>
      </c>
      <c r="AT25" s="172">
        <f t="shared" si="9"/>
        <v>0</v>
      </c>
      <c r="AU25" s="172">
        <f t="shared" si="9"/>
        <v>0</v>
      </c>
      <c r="AV25" s="172">
        <f t="shared" si="9"/>
        <v>0</v>
      </c>
      <c r="AW25" s="172">
        <f t="shared" si="9"/>
        <v>0</v>
      </c>
      <c r="AX25" s="172">
        <f t="shared" si="9"/>
        <v>0</v>
      </c>
      <c r="AY25" s="172">
        <f t="shared" si="9"/>
        <v>0</v>
      </c>
      <c r="AZ25" s="172">
        <f t="shared" si="9"/>
        <v>0</v>
      </c>
      <c r="BA25" s="172">
        <f t="shared" si="10"/>
        <v>0</v>
      </c>
      <c r="BB25" s="172">
        <f t="shared" si="10"/>
        <v>0</v>
      </c>
      <c r="BC25" s="172">
        <f t="shared" si="10"/>
        <v>0</v>
      </c>
      <c r="BD25" s="172">
        <f t="shared" si="10"/>
        <v>0</v>
      </c>
      <c r="BE25" s="172">
        <f t="shared" si="10"/>
        <v>0</v>
      </c>
      <c r="BF25" s="172">
        <f t="shared" si="10"/>
        <v>0</v>
      </c>
      <c r="BG25" s="172">
        <f t="shared" si="10"/>
        <v>0</v>
      </c>
      <c r="BH25" s="172">
        <f t="shared" si="10"/>
        <v>0</v>
      </c>
      <c r="BI25" s="172">
        <f t="shared" si="10"/>
        <v>0</v>
      </c>
      <c r="BJ25" s="172">
        <f t="shared" si="10"/>
        <v>0</v>
      </c>
      <c r="BK25" s="172">
        <f t="shared" si="10"/>
        <v>0</v>
      </c>
      <c r="BL25" s="172">
        <f t="shared" si="10"/>
        <v>0</v>
      </c>
      <c r="BM25" s="172">
        <f t="shared" si="10"/>
        <v>0</v>
      </c>
      <c r="BN25" s="172">
        <f t="shared" si="10"/>
        <v>0</v>
      </c>
      <c r="BO25" s="172">
        <f t="shared" si="10"/>
        <v>0</v>
      </c>
      <c r="BP25" s="172">
        <f t="shared" si="10"/>
        <v>0</v>
      </c>
      <c r="BQ25" s="172">
        <f t="shared" si="11"/>
        <v>0</v>
      </c>
      <c r="BR25" s="172">
        <f t="shared" si="11"/>
        <v>0</v>
      </c>
      <c r="BS25" s="172">
        <f t="shared" si="11"/>
        <v>0</v>
      </c>
      <c r="BT25" s="172">
        <f t="shared" si="11"/>
        <v>0</v>
      </c>
      <c r="BU25" s="172">
        <f t="shared" si="11"/>
        <v>0</v>
      </c>
      <c r="BV25" s="172">
        <f t="shared" si="11"/>
        <v>0</v>
      </c>
      <c r="BW25" s="172">
        <f t="shared" si="11"/>
        <v>0</v>
      </c>
      <c r="BX25" s="172">
        <f t="shared" si="11"/>
        <v>0</v>
      </c>
      <c r="BY25" s="172">
        <f t="shared" si="11"/>
        <v>0</v>
      </c>
      <c r="BZ25" s="172">
        <f t="shared" si="11"/>
        <v>0</v>
      </c>
      <c r="CA25" s="172">
        <f t="shared" si="11"/>
        <v>0</v>
      </c>
      <c r="CB25" s="172">
        <f t="shared" si="11"/>
        <v>0</v>
      </c>
      <c r="CC25" s="172">
        <f t="shared" si="11"/>
        <v>0</v>
      </c>
      <c r="CD25" s="172">
        <f t="shared" si="11"/>
        <v>0</v>
      </c>
      <c r="CE25" s="172">
        <f t="shared" si="11"/>
        <v>0</v>
      </c>
      <c r="CF25" s="172">
        <f t="shared" si="11"/>
        <v>0</v>
      </c>
      <c r="CG25" s="172">
        <f t="shared" si="13"/>
        <v>0</v>
      </c>
      <c r="CH25" s="172">
        <f t="shared" si="13"/>
        <v>0</v>
      </c>
      <c r="CI25" s="172">
        <f t="shared" si="13"/>
        <v>0</v>
      </c>
      <c r="CJ25" s="172">
        <f t="shared" si="13"/>
        <v>0</v>
      </c>
      <c r="CK25" s="172">
        <f t="shared" si="13"/>
        <v>0</v>
      </c>
    </row>
    <row r="26" spans="1:89" hidden="1" outlineLevel="1" x14ac:dyDescent="0.3">
      <c r="A26" s="243"/>
      <c r="B26" s="262">
        <v>0</v>
      </c>
      <c r="C26" s="269">
        <f t="shared" si="2"/>
        <v>31</v>
      </c>
      <c r="D26" t="s">
        <v>247</v>
      </c>
      <c r="E26" s="467">
        <f t="shared" si="14"/>
        <v>121</v>
      </c>
      <c r="F26" s="172">
        <f t="shared" si="7"/>
        <v>0</v>
      </c>
      <c r="G26" s="172">
        <f t="shared" si="7"/>
        <v>0</v>
      </c>
      <c r="H26" s="172">
        <f t="shared" si="7"/>
        <v>0</v>
      </c>
      <c r="I26" s="172">
        <f t="shared" si="7"/>
        <v>0</v>
      </c>
      <c r="J26" s="172">
        <f t="shared" si="7"/>
        <v>0</v>
      </c>
      <c r="K26" s="261">
        <f t="shared" si="7"/>
        <v>0</v>
      </c>
      <c r="L26" s="172">
        <f t="shared" si="7"/>
        <v>0</v>
      </c>
      <c r="M26" s="172">
        <f t="shared" si="7"/>
        <v>0</v>
      </c>
      <c r="N26" s="172">
        <f t="shared" si="7"/>
        <v>0</v>
      </c>
      <c r="O26" s="172">
        <f t="shared" si="7"/>
        <v>0</v>
      </c>
      <c r="P26" s="172">
        <f t="shared" si="7"/>
        <v>0</v>
      </c>
      <c r="Q26" s="172">
        <f t="shared" si="7"/>
        <v>0</v>
      </c>
      <c r="R26" s="172">
        <f t="shared" si="7"/>
        <v>0</v>
      </c>
      <c r="S26" s="172">
        <f t="shared" si="7"/>
        <v>0</v>
      </c>
      <c r="T26" s="172">
        <f t="shared" si="7"/>
        <v>0</v>
      </c>
      <c r="U26" s="172">
        <f t="shared" si="7"/>
        <v>0</v>
      </c>
      <c r="V26" s="172">
        <f t="shared" si="8"/>
        <v>0</v>
      </c>
      <c r="W26" s="172">
        <f t="shared" si="8"/>
        <v>0</v>
      </c>
      <c r="X26" s="172">
        <f t="shared" si="8"/>
        <v>0</v>
      </c>
      <c r="Y26" s="172">
        <f t="shared" si="8"/>
        <v>0</v>
      </c>
      <c r="Z26" s="172">
        <f t="shared" si="8"/>
        <v>0</v>
      </c>
      <c r="AA26" s="172">
        <f t="shared" si="8"/>
        <v>0</v>
      </c>
      <c r="AB26" s="172">
        <f t="shared" si="8"/>
        <v>0</v>
      </c>
      <c r="AC26" s="172">
        <f t="shared" si="8"/>
        <v>0</v>
      </c>
      <c r="AD26" s="172">
        <f t="shared" si="8"/>
        <v>0</v>
      </c>
      <c r="AE26" s="172">
        <f t="shared" si="8"/>
        <v>0</v>
      </c>
      <c r="AF26" s="172">
        <f t="shared" si="8"/>
        <v>0</v>
      </c>
      <c r="AG26" s="172">
        <f t="shared" si="8"/>
        <v>0</v>
      </c>
      <c r="AH26" s="172">
        <f t="shared" si="8"/>
        <v>0</v>
      </c>
      <c r="AI26" s="172">
        <f t="shared" si="8"/>
        <v>0</v>
      </c>
      <c r="AJ26" s="172">
        <f t="shared" si="8"/>
        <v>0</v>
      </c>
      <c r="AK26" s="172">
        <f t="shared" si="9"/>
        <v>0</v>
      </c>
      <c r="AL26" s="172">
        <f t="shared" si="9"/>
        <v>0</v>
      </c>
      <c r="AM26" s="172">
        <f t="shared" si="9"/>
        <v>0</v>
      </c>
      <c r="AN26" s="172">
        <f t="shared" si="9"/>
        <v>0</v>
      </c>
      <c r="AO26" s="172">
        <f t="shared" si="9"/>
        <v>0</v>
      </c>
      <c r="AP26" s="172">
        <f t="shared" si="9"/>
        <v>0</v>
      </c>
      <c r="AQ26" s="172">
        <f t="shared" si="9"/>
        <v>0</v>
      </c>
      <c r="AR26" s="172">
        <f t="shared" si="9"/>
        <v>0</v>
      </c>
      <c r="AS26" s="172">
        <f t="shared" si="9"/>
        <v>0</v>
      </c>
      <c r="AT26" s="172">
        <f t="shared" si="9"/>
        <v>0</v>
      </c>
      <c r="AU26" s="172">
        <f t="shared" si="9"/>
        <v>0</v>
      </c>
      <c r="AV26" s="172">
        <f t="shared" si="9"/>
        <v>0</v>
      </c>
      <c r="AW26" s="172">
        <f t="shared" si="9"/>
        <v>0</v>
      </c>
      <c r="AX26" s="172">
        <f t="shared" si="9"/>
        <v>0</v>
      </c>
      <c r="AY26" s="172">
        <f t="shared" si="9"/>
        <v>0</v>
      </c>
      <c r="AZ26" s="172">
        <f t="shared" si="9"/>
        <v>0</v>
      </c>
      <c r="BA26" s="172">
        <f t="shared" si="10"/>
        <v>0</v>
      </c>
      <c r="BB26" s="172">
        <f t="shared" si="10"/>
        <v>0</v>
      </c>
      <c r="BC26" s="172">
        <f t="shared" si="10"/>
        <v>0</v>
      </c>
      <c r="BD26" s="172">
        <f t="shared" si="10"/>
        <v>0</v>
      </c>
      <c r="BE26" s="172">
        <f t="shared" si="10"/>
        <v>0</v>
      </c>
      <c r="BF26" s="172">
        <f t="shared" si="10"/>
        <v>0</v>
      </c>
      <c r="BG26" s="172">
        <f t="shared" si="10"/>
        <v>0</v>
      </c>
      <c r="BH26" s="172">
        <f t="shared" si="10"/>
        <v>0</v>
      </c>
      <c r="BI26" s="172">
        <f t="shared" si="10"/>
        <v>0</v>
      </c>
      <c r="BJ26" s="172">
        <f t="shared" si="10"/>
        <v>0</v>
      </c>
      <c r="BK26" s="172">
        <f t="shared" si="10"/>
        <v>0</v>
      </c>
      <c r="BL26" s="172">
        <f t="shared" si="10"/>
        <v>0</v>
      </c>
      <c r="BM26" s="172">
        <f t="shared" si="10"/>
        <v>0</v>
      </c>
      <c r="BN26" s="172">
        <f t="shared" si="10"/>
        <v>0</v>
      </c>
      <c r="BO26" s="172">
        <f t="shared" si="10"/>
        <v>0</v>
      </c>
      <c r="BP26" s="172">
        <f t="shared" si="10"/>
        <v>0</v>
      </c>
      <c r="BQ26" s="172">
        <f t="shared" si="11"/>
        <v>0</v>
      </c>
      <c r="BR26" s="172">
        <f t="shared" si="11"/>
        <v>0</v>
      </c>
      <c r="BS26" s="172">
        <f t="shared" si="11"/>
        <v>0</v>
      </c>
      <c r="BT26" s="172">
        <f t="shared" si="11"/>
        <v>0</v>
      </c>
      <c r="BU26" s="172">
        <f t="shared" si="11"/>
        <v>0</v>
      </c>
      <c r="BV26" s="172">
        <f t="shared" si="11"/>
        <v>0</v>
      </c>
      <c r="BW26" s="172">
        <f t="shared" si="11"/>
        <v>0</v>
      </c>
      <c r="BX26" s="172">
        <f t="shared" si="11"/>
        <v>0</v>
      </c>
      <c r="BY26" s="172">
        <f t="shared" si="11"/>
        <v>0</v>
      </c>
      <c r="BZ26" s="172">
        <f t="shared" si="11"/>
        <v>0</v>
      </c>
      <c r="CA26" s="172">
        <f t="shared" si="11"/>
        <v>0</v>
      </c>
      <c r="CB26" s="172">
        <f t="shared" si="11"/>
        <v>0</v>
      </c>
      <c r="CC26" s="172">
        <f t="shared" si="11"/>
        <v>0</v>
      </c>
      <c r="CD26" s="172">
        <f t="shared" si="11"/>
        <v>0</v>
      </c>
      <c r="CE26" s="172">
        <f t="shared" si="11"/>
        <v>0</v>
      </c>
      <c r="CF26" s="172">
        <f t="shared" si="11"/>
        <v>0</v>
      </c>
      <c r="CG26" s="172">
        <f t="shared" si="13"/>
        <v>0</v>
      </c>
      <c r="CH26" s="172">
        <f t="shared" si="13"/>
        <v>0</v>
      </c>
      <c r="CI26" s="172">
        <f t="shared" si="13"/>
        <v>0</v>
      </c>
      <c r="CJ26" s="172">
        <f t="shared" si="13"/>
        <v>0</v>
      </c>
      <c r="CK26" s="172">
        <f t="shared" si="13"/>
        <v>0</v>
      </c>
    </row>
    <row r="27" spans="1:89" hidden="1" outlineLevel="1" x14ac:dyDescent="0.3">
      <c r="A27" s="243"/>
      <c r="B27" s="262">
        <v>0</v>
      </c>
      <c r="C27" s="269">
        <f t="shared" si="2"/>
        <v>31</v>
      </c>
      <c r="D27" t="s">
        <v>248</v>
      </c>
      <c r="E27" s="467">
        <f t="shared" si="14"/>
        <v>121</v>
      </c>
      <c r="F27" s="172">
        <f t="shared" si="7"/>
        <v>0</v>
      </c>
      <c r="G27" s="172">
        <f t="shared" si="7"/>
        <v>0</v>
      </c>
      <c r="H27" s="172">
        <f t="shared" si="7"/>
        <v>0</v>
      </c>
      <c r="I27" s="172">
        <f t="shared" si="7"/>
        <v>0</v>
      </c>
      <c r="J27" s="172">
        <f t="shared" si="7"/>
        <v>0</v>
      </c>
      <c r="K27" s="261">
        <f t="shared" si="7"/>
        <v>0</v>
      </c>
      <c r="L27" s="172">
        <f t="shared" si="7"/>
        <v>0</v>
      </c>
      <c r="M27" s="172">
        <f t="shared" si="7"/>
        <v>0</v>
      </c>
      <c r="N27" s="172">
        <f t="shared" si="7"/>
        <v>0</v>
      </c>
      <c r="O27" s="172">
        <f t="shared" si="7"/>
        <v>0</v>
      </c>
      <c r="P27" s="172">
        <f t="shared" si="7"/>
        <v>0</v>
      </c>
      <c r="Q27" s="172">
        <f t="shared" si="7"/>
        <v>0</v>
      </c>
      <c r="R27" s="172">
        <f t="shared" si="7"/>
        <v>0</v>
      </c>
      <c r="S27" s="172">
        <f t="shared" si="7"/>
        <v>0</v>
      </c>
      <c r="T27" s="172">
        <f t="shared" si="7"/>
        <v>0</v>
      </c>
      <c r="U27" s="172">
        <f t="shared" si="7"/>
        <v>0</v>
      </c>
      <c r="V27" s="172">
        <f t="shared" si="8"/>
        <v>0</v>
      </c>
      <c r="W27" s="172">
        <f t="shared" si="8"/>
        <v>0</v>
      </c>
      <c r="X27" s="172">
        <f t="shared" si="8"/>
        <v>0</v>
      </c>
      <c r="Y27" s="172">
        <f t="shared" si="8"/>
        <v>0</v>
      </c>
      <c r="Z27" s="172">
        <f t="shared" si="8"/>
        <v>0</v>
      </c>
      <c r="AA27" s="172">
        <f t="shared" si="8"/>
        <v>0</v>
      </c>
      <c r="AB27" s="172">
        <f t="shared" si="8"/>
        <v>0</v>
      </c>
      <c r="AC27" s="172">
        <f t="shared" si="8"/>
        <v>0</v>
      </c>
      <c r="AD27" s="172">
        <f t="shared" si="8"/>
        <v>0</v>
      </c>
      <c r="AE27" s="172">
        <f t="shared" si="8"/>
        <v>0</v>
      </c>
      <c r="AF27" s="172">
        <f t="shared" si="8"/>
        <v>0</v>
      </c>
      <c r="AG27" s="172">
        <f t="shared" si="8"/>
        <v>0</v>
      </c>
      <c r="AH27" s="172">
        <f t="shared" si="8"/>
        <v>0</v>
      </c>
      <c r="AI27" s="172">
        <f t="shared" si="8"/>
        <v>0</v>
      </c>
      <c r="AJ27" s="172">
        <f t="shared" si="8"/>
        <v>0</v>
      </c>
      <c r="AK27" s="172">
        <f t="shared" si="9"/>
        <v>0</v>
      </c>
      <c r="AL27" s="172">
        <f t="shared" si="9"/>
        <v>0</v>
      </c>
      <c r="AM27" s="172">
        <f t="shared" si="9"/>
        <v>0</v>
      </c>
      <c r="AN27" s="172">
        <f t="shared" si="9"/>
        <v>0</v>
      </c>
      <c r="AO27" s="172">
        <f t="shared" si="9"/>
        <v>0</v>
      </c>
      <c r="AP27" s="172">
        <f t="shared" si="9"/>
        <v>0</v>
      </c>
      <c r="AQ27" s="172">
        <f t="shared" si="9"/>
        <v>0</v>
      </c>
      <c r="AR27" s="172">
        <f t="shared" si="9"/>
        <v>0</v>
      </c>
      <c r="AS27" s="172">
        <f t="shared" si="9"/>
        <v>0</v>
      </c>
      <c r="AT27" s="172">
        <f t="shared" si="9"/>
        <v>0</v>
      </c>
      <c r="AU27" s="172">
        <f t="shared" si="9"/>
        <v>0</v>
      </c>
      <c r="AV27" s="172">
        <f t="shared" si="9"/>
        <v>0</v>
      </c>
      <c r="AW27" s="172">
        <f t="shared" si="9"/>
        <v>0</v>
      </c>
      <c r="AX27" s="172">
        <f t="shared" si="9"/>
        <v>0</v>
      </c>
      <c r="AY27" s="172">
        <f t="shared" si="9"/>
        <v>0</v>
      </c>
      <c r="AZ27" s="172">
        <f t="shared" si="9"/>
        <v>0</v>
      </c>
      <c r="BA27" s="172">
        <f t="shared" si="10"/>
        <v>0</v>
      </c>
      <c r="BB27" s="172">
        <f t="shared" si="10"/>
        <v>0</v>
      </c>
      <c r="BC27" s="172">
        <f t="shared" si="10"/>
        <v>0</v>
      </c>
      <c r="BD27" s="172">
        <f t="shared" si="10"/>
        <v>0</v>
      </c>
      <c r="BE27" s="172">
        <f t="shared" si="10"/>
        <v>0</v>
      </c>
      <c r="BF27" s="172">
        <f t="shared" si="10"/>
        <v>0</v>
      </c>
      <c r="BG27" s="172">
        <f t="shared" si="10"/>
        <v>0</v>
      </c>
      <c r="BH27" s="172">
        <f t="shared" si="10"/>
        <v>0</v>
      </c>
      <c r="BI27" s="172">
        <f t="shared" si="10"/>
        <v>0</v>
      </c>
      <c r="BJ27" s="172">
        <f t="shared" si="10"/>
        <v>0</v>
      </c>
      <c r="BK27" s="172">
        <f t="shared" si="10"/>
        <v>0</v>
      </c>
      <c r="BL27" s="172">
        <f t="shared" si="10"/>
        <v>0</v>
      </c>
      <c r="BM27" s="172">
        <f t="shared" si="10"/>
        <v>0</v>
      </c>
      <c r="BN27" s="172">
        <f t="shared" si="10"/>
        <v>0</v>
      </c>
      <c r="BO27" s="172">
        <f t="shared" si="10"/>
        <v>0</v>
      </c>
      <c r="BP27" s="172">
        <f t="shared" si="10"/>
        <v>0</v>
      </c>
      <c r="BQ27" s="172">
        <f t="shared" si="11"/>
        <v>0</v>
      </c>
      <c r="BR27" s="172">
        <f t="shared" si="11"/>
        <v>0</v>
      </c>
      <c r="BS27" s="172">
        <f t="shared" si="11"/>
        <v>0</v>
      </c>
      <c r="BT27" s="172">
        <f t="shared" si="11"/>
        <v>0</v>
      </c>
      <c r="BU27" s="172">
        <f t="shared" si="11"/>
        <v>0</v>
      </c>
      <c r="BV27" s="172">
        <f t="shared" si="11"/>
        <v>0</v>
      </c>
      <c r="BW27" s="172">
        <f t="shared" si="11"/>
        <v>0</v>
      </c>
      <c r="BX27" s="172">
        <f t="shared" si="11"/>
        <v>0</v>
      </c>
      <c r="BY27" s="172">
        <f t="shared" si="11"/>
        <v>0</v>
      </c>
      <c r="BZ27" s="172">
        <f t="shared" si="11"/>
        <v>0</v>
      </c>
      <c r="CA27" s="172">
        <f t="shared" si="11"/>
        <v>0</v>
      </c>
      <c r="CB27" s="172">
        <f t="shared" si="11"/>
        <v>0</v>
      </c>
      <c r="CC27" s="172">
        <f t="shared" si="11"/>
        <v>0</v>
      </c>
      <c r="CD27" s="172">
        <f t="shared" si="11"/>
        <v>0</v>
      </c>
      <c r="CE27" s="172">
        <f t="shared" si="11"/>
        <v>0</v>
      </c>
      <c r="CF27" s="172">
        <f t="shared" si="11"/>
        <v>0</v>
      </c>
      <c r="CG27" s="172">
        <f t="shared" si="13"/>
        <v>0</v>
      </c>
      <c r="CH27" s="172">
        <f t="shared" si="13"/>
        <v>0</v>
      </c>
      <c r="CI27" s="172">
        <f t="shared" si="13"/>
        <v>0</v>
      </c>
      <c r="CJ27" s="172">
        <f t="shared" si="13"/>
        <v>0</v>
      </c>
      <c r="CK27" s="172">
        <f t="shared" si="13"/>
        <v>0</v>
      </c>
    </row>
    <row r="28" spans="1:89" hidden="1" outlineLevel="1" x14ac:dyDescent="0.3">
      <c r="A28" s="243"/>
      <c r="B28" s="262">
        <v>0</v>
      </c>
      <c r="C28" s="269">
        <f t="shared" si="2"/>
        <v>31</v>
      </c>
      <c r="D28" t="s">
        <v>249</v>
      </c>
      <c r="E28" s="467">
        <f t="shared" ref="E28:E31" si="15">+EOMONTH(B28, $D$4)</f>
        <v>121</v>
      </c>
      <c r="F28" s="172">
        <f t="shared" si="7"/>
        <v>0</v>
      </c>
      <c r="G28" s="172">
        <f t="shared" si="7"/>
        <v>0</v>
      </c>
      <c r="H28" s="172">
        <f t="shared" si="7"/>
        <v>0</v>
      </c>
      <c r="I28" s="172">
        <f t="shared" si="7"/>
        <v>0</v>
      </c>
      <c r="J28" s="172">
        <f t="shared" si="7"/>
        <v>0</v>
      </c>
      <c r="K28" s="261">
        <f t="shared" si="7"/>
        <v>0</v>
      </c>
      <c r="L28" s="172">
        <f t="shared" si="7"/>
        <v>0</v>
      </c>
      <c r="M28" s="172">
        <f t="shared" si="7"/>
        <v>0</v>
      </c>
      <c r="N28" s="172">
        <f t="shared" si="7"/>
        <v>0</v>
      </c>
      <c r="O28" s="172">
        <f t="shared" si="7"/>
        <v>0</v>
      </c>
      <c r="P28" s="172">
        <f t="shared" si="7"/>
        <v>0</v>
      </c>
      <c r="Q28" s="172">
        <f t="shared" si="7"/>
        <v>0</v>
      </c>
      <c r="R28" s="172">
        <f t="shared" si="7"/>
        <v>0</v>
      </c>
      <c r="S28" s="172">
        <f t="shared" si="7"/>
        <v>0</v>
      </c>
      <c r="T28" s="172">
        <f t="shared" si="7"/>
        <v>0</v>
      </c>
      <c r="U28" s="172">
        <f t="shared" si="7"/>
        <v>0</v>
      </c>
      <c r="V28" s="172">
        <f t="shared" si="8"/>
        <v>0</v>
      </c>
      <c r="W28" s="172">
        <f t="shared" si="8"/>
        <v>0</v>
      </c>
      <c r="X28" s="172">
        <f t="shared" si="8"/>
        <v>0</v>
      </c>
      <c r="Y28" s="172">
        <f t="shared" si="8"/>
        <v>0</v>
      </c>
      <c r="Z28" s="172">
        <f t="shared" si="8"/>
        <v>0</v>
      </c>
      <c r="AA28" s="172">
        <f t="shared" si="8"/>
        <v>0</v>
      </c>
      <c r="AB28" s="172">
        <f t="shared" si="8"/>
        <v>0</v>
      </c>
      <c r="AC28" s="172">
        <f t="shared" si="8"/>
        <v>0</v>
      </c>
      <c r="AD28" s="172">
        <f t="shared" si="8"/>
        <v>0</v>
      </c>
      <c r="AE28" s="172">
        <f t="shared" si="8"/>
        <v>0</v>
      </c>
      <c r="AF28" s="172">
        <f t="shared" si="8"/>
        <v>0</v>
      </c>
      <c r="AG28" s="172">
        <f t="shared" si="8"/>
        <v>0</v>
      </c>
      <c r="AH28" s="172">
        <f t="shared" si="8"/>
        <v>0</v>
      </c>
      <c r="AI28" s="172">
        <f t="shared" si="8"/>
        <v>0</v>
      </c>
      <c r="AJ28" s="172">
        <f t="shared" si="8"/>
        <v>0</v>
      </c>
      <c r="AK28" s="172">
        <f t="shared" si="9"/>
        <v>0</v>
      </c>
      <c r="AL28" s="172">
        <f t="shared" si="9"/>
        <v>0</v>
      </c>
      <c r="AM28" s="172">
        <f t="shared" si="9"/>
        <v>0</v>
      </c>
      <c r="AN28" s="172">
        <f t="shared" si="9"/>
        <v>0</v>
      </c>
      <c r="AO28" s="172">
        <f t="shared" si="9"/>
        <v>0</v>
      </c>
      <c r="AP28" s="172">
        <f t="shared" si="9"/>
        <v>0</v>
      </c>
      <c r="AQ28" s="172">
        <f t="shared" si="9"/>
        <v>0</v>
      </c>
      <c r="AR28" s="172">
        <f t="shared" si="9"/>
        <v>0</v>
      </c>
      <c r="AS28" s="172">
        <f t="shared" si="9"/>
        <v>0</v>
      </c>
      <c r="AT28" s="172">
        <f t="shared" si="9"/>
        <v>0</v>
      </c>
      <c r="AU28" s="172">
        <f t="shared" si="9"/>
        <v>0</v>
      </c>
      <c r="AV28" s="172">
        <f t="shared" si="9"/>
        <v>0</v>
      </c>
      <c r="AW28" s="172">
        <f t="shared" si="9"/>
        <v>0</v>
      </c>
      <c r="AX28" s="172">
        <f t="shared" si="9"/>
        <v>0</v>
      </c>
      <c r="AY28" s="172">
        <f t="shared" si="9"/>
        <v>0</v>
      </c>
      <c r="AZ28" s="172">
        <f t="shared" si="9"/>
        <v>0</v>
      </c>
      <c r="BA28" s="172">
        <f t="shared" si="10"/>
        <v>0</v>
      </c>
      <c r="BB28" s="172">
        <f t="shared" si="10"/>
        <v>0</v>
      </c>
      <c r="BC28" s="172">
        <f t="shared" si="10"/>
        <v>0</v>
      </c>
      <c r="BD28" s="172">
        <f t="shared" si="10"/>
        <v>0</v>
      </c>
      <c r="BE28" s="172">
        <f t="shared" si="10"/>
        <v>0</v>
      </c>
      <c r="BF28" s="172">
        <f t="shared" si="10"/>
        <v>0</v>
      </c>
      <c r="BG28" s="172">
        <f t="shared" si="10"/>
        <v>0</v>
      </c>
      <c r="BH28" s="172">
        <f t="shared" si="10"/>
        <v>0</v>
      </c>
      <c r="BI28" s="172">
        <f t="shared" si="10"/>
        <v>0</v>
      </c>
      <c r="BJ28" s="172">
        <f t="shared" si="10"/>
        <v>0</v>
      </c>
      <c r="BK28" s="172">
        <f t="shared" si="10"/>
        <v>0</v>
      </c>
      <c r="BL28" s="172">
        <f t="shared" si="10"/>
        <v>0</v>
      </c>
      <c r="BM28" s="172">
        <f t="shared" si="10"/>
        <v>0</v>
      </c>
      <c r="BN28" s="172">
        <f t="shared" si="10"/>
        <v>0</v>
      </c>
      <c r="BO28" s="172">
        <f t="shared" si="10"/>
        <v>0</v>
      </c>
      <c r="BP28" s="172">
        <f t="shared" si="10"/>
        <v>0</v>
      </c>
      <c r="BQ28" s="172">
        <f t="shared" si="11"/>
        <v>0</v>
      </c>
      <c r="BR28" s="172">
        <f t="shared" si="11"/>
        <v>0</v>
      </c>
      <c r="BS28" s="172">
        <f t="shared" si="11"/>
        <v>0</v>
      </c>
      <c r="BT28" s="172">
        <f t="shared" si="11"/>
        <v>0</v>
      </c>
      <c r="BU28" s="172">
        <f t="shared" si="11"/>
        <v>0</v>
      </c>
      <c r="BV28" s="172">
        <f t="shared" si="11"/>
        <v>0</v>
      </c>
      <c r="BW28" s="172">
        <f t="shared" si="11"/>
        <v>0</v>
      </c>
      <c r="BX28" s="172">
        <f t="shared" si="11"/>
        <v>0</v>
      </c>
      <c r="BY28" s="172">
        <f t="shared" si="11"/>
        <v>0</v>
      </c>
      <c r="BZ28" s="172">
        <f t="shared" si="11"/>
        <v>0</v>
      </c>
      <c r="CA28" s="172">
        <f t="shared" si="11"/>
        <v>0</v>
      </c>
      <c r="CB28" s="172">
        <f t="shared" si="11"/>
        <v>0</v>
      </c>
      <c r="CC28" s="172">
        <f t="shared" si="11"/>
        <v>0</v>
      </c>
      <c r="CD28" s="172">
        <f t="shared" si="11"/>
        <v>0</v>
      </c>
      <c r="CE28" s="172">
        <f t="shared" si="11"/>
        <v>0</v>
      </c>
      <c r="CF28" s="172">
        <f t="shared" si="11"/>
        <v>0</v>
      </c>
      <c r="CG28" s="172">
        <f t="shared" si="13"/>
        <v>0</v>
      </c>
      <c r="CH28" s="172">
        <f t="shared" si="13"/>
        <v>0</v>
      </c>
      <c r="CI28" s="172">
        <f t="shared" si="13"/>
        <v>0</v>
      </c>
      <c r="CJ28" s="172">
        <f t="shared" si="13"/>
        <v>0</v>
      </c>
      <c r="CK28" s="172">
        <f t="shared" si="13"/>
        <v>0</v>
      </c>
    </row>
    <row r="29" spans="1:89" hidden="1" outlineLevel="1" x14ac:dyDescent="0.3">
      <c r="A29" s="243"/>
      <c r="B29" s="262">
        <v>0</v>
      </c>
      <c r="C29" s="269">
        <f t="shared" si="2"/>
        <v>31</v>
      </c>
      <c r="D29" t="s">
        <v>250</v>
      </c>
      <c r="E29" s="467">
        <f t="shared" si="15"/>
        <v>121</v>
      </c>
      <c r="F29" s="172">
        <f t="shared" si="7"/>
        <v>0</v>
      </c>
      <c r="G29" s="172">
        <f t="shared" si="7"/>
        <v>0</v>
      </c>
      <c r="H29" s="172">
        <f t="shared" si="7"/>
        <v>0</v>
      </c>
      <c r="I29" s="172">
        <f t="shared" si="7"/>
        <v>0</v>
      </c>
      <c r="J29" s="172">
        <f t="shared" si="7"/>
        <v>0</v>
      </c>
      <c r="K29" s="261">
        <f t="shared" si="7"/>
        <v>0</v>
      </c>
      <c r="L29" s="172">
        <f t="shared" si="7"/>
        <v>0</v>
      </c>
      <c r="M29" s="172">
        <f t="shared" si="7"/>
        <v>0</v>
      </c>
      <c r="N29" s="172">
        <f t="shared" si="7"/>
        <v>0</v>
      </c>
      <c r="O29" s="172">
        <f t="shared" si="7"/>
        <v>0</v>
      </c>
      <c r="P29" s="172">
        <f t="shared" si="7"/>
        <v>0</v>
      </c>
      <c r="Q29" s="172">
        <f t="shared" si="7"/>
        <v>0</v>
      </c>
      <c r="R29" s="172">
        <f t="shared" si="7"/>
        <v>0</v>
      </c>
      <c r="S29" s="172">
        <f t="shared" si="7"/>
        <v>0</v>
      </c>
      <c r="T29" s="172">
        <f t="shared" si="7"/>
        <v>0</v>
      </c>
      <c r="U29" s="172">
        <f t="shared" si="7"/>
        <v>0</v>
      </c>
      <c r="V29" s="172">
        <f t="shared" si="8"/>
        <v>0</v>
      </c>
      <c r="W29" s="172">
        <f t="shared" si="8"/>
        <v>0</v>
      </c>
      <c r="X29" s="172">
        <f t="shared" si="8"/>
        <v>0</v>
      </c>
      <c r="Y29" s="172">
        <f t="shared" si="8"/>
        <v>0</v>
      </c>
      <c r="Z29" s="172">
        <f t="shared" si="8"/>
        <v>0</v>
      </c>
      <c r="AA29" s="172">
        <f t="shared" si="8"/>
        <v>0</v>
      </c>
      <c r="AB29" s="172">
        <f t="shared" si="8"/>
        <v>0</v>
      </c>
      <c r="AC29" s="172">
        <f t="shared" si="8"/>
        <v>0</v>
      </c>
      <c r="AD29" s="172">
        <f t="shared" si="8"/>
        <v>0</v>
      </c>
      <c r="AE29" s="172">
        <f t="shared" si="8"/>
        <v>0</v>
      </c>
      <c r="AF29" s="172">
        <f t="shared" si="8"/>
        <v>0</v>
      </c>
      <c r="AG29" s="172">
        <f t="shared" si="8"/>
        <v>0</v>
      </c>
      <c r="AH29" s="172">
        <f t="shared" si="8"/>
        <v>0</v>
      </c>
      <c r="AI29" s="172">
        <f t="shared" si="8"/>
        <v>0</v>
      </c>
      <c r="AJ29" s="172">
        <f t="shared" si="8"/>
        <v>0</v>
      </c>
      <c r="AK29" s="172">
        <f t="shared" si="9"/>
        <v>0</v>
      </c>
      <c r="AL29" s="172">
        <f t="shared" si="9"/>
        <v>0</v>
      </c>
      <c r="AM29" s="172">
        <f t="shared" si="9"/>
        <v>0</v>
      </c>
      <c r="AN29" s="172">
        <f t="shared" si="9"/>
        <v>0</v>
      </c>
      <c r="AO29" s="172">
        <f t="shared" si="9"/>
        <v>0</v>
      </c>
      <c r="AP29" s="172">
        <f t="shared" si="9"/>
        <v>0</v>
      </c>
      <c r="AQ29" s="172">
        <f t="shared" si="9"/>
        <v>0</v>
      </c>
      <c r="AR29" s="172">
        <f t="shared" si="9"/>
        <v>0</v>
      </c>
      <c r="AS29" s="172">
        <f t="shared" si="9"/>
        <v>0</v>
      </c>
      <c r="AT29" s="172">
        <f t="shared" si="9"/>
        <v>0</v>
      </c>
      <c r="AU29" s="172">
        <f t="shared" si="9"/>
        <v>0</v>
      </c>
      <c r="AV29" s="172">
        <f t="shared" si="9"/>
        <v>0</v>
      </c>
      <c r="AW29" s="172">
        <f t="shared" si="9"/>
        <v>0</v>
      </c>
      <c r="AX29" s="172">
        <f t="shared" si="9"/>
        <v>0</v>
      </c>
      <c r="AY29" s="172">
        <f t="shared" si="9"/>
        <v>0</v>
      </c>
      <c r="AZ29" s="172">
        <f t="shared" si="9"/>
        <v>0</v>
      </c>
      <c r="BA29" s="172">
        <f t="shared" si="10"/>
        <v>0</v>
      </c>
      <c r="BB29" s="172">
        <f t="shared" si="10"/>
        <v>0</v>
      </c>
      <c r="BC29" s="172">
        <f t="shared" si="10"/>
        <v>0</v>
      </c>
      <c r="BD29" s="172">
        <f t="shared" si="10"/>
        <v>0</v>
      </c>
      <c r="BE29" s="172">
        <f t="shared" si="10"/>
        <v>0</v>
      </c>
      <c r="BF29" s="172">
        <f t="shared" si="10"/>
        <v>0</v>
      </c>
      <c r="BG29" s="172">
        <f t="shared" si="10"/>
        <v>0</v>
      </c>
      <c r="BH29" s="172">
        <f t="shared" si="10"/>
        <v>0</v>
      </c>
      <c r="BI29" s="172">
        <f t="shared" si="10"/>
        <v>0</v>
      </c>
      <c r="BJ29" s="172">
        <f t="shared" si="10"/>
        <v>0</v>
      </c>
      <c r="BK29" s="172">
        <f t="shared" si="10"/>
        <v>0</v>
      </c>
      <c r="BL29" s="172">
        <f t="shared" si="10"/>
        <v>0</v>
      </c>
      <c r="BM29" s="172">
        <f t="shared" si="10"/>
        <v>0</v>
      </c>
      <c r="BN29" s="172">
        <f t="shared" si="10"/>
        <v>0</v>
      </c>
      <c r="BO29" s="172">
        <f t="shared" si="10"/>
        <v>0</v>
      </c>
      <c r="BP29" s="172">
        <f t="shared" si="10"/>
        <v>0</v>
      </c>
      <c r="BQ29" s="172">
        <f t="shared" si="11"/>
        <v>0</v>
      </c>
      <c r="BR29" s="172">
        <f t="shared" si="11"/>
        <v>0</v>
      </c>
      <c r="BS29" s="172">
        <f t="shared" si="11"/>
        <v>0</v>
      </c>
      <c r="BT29" s="172">
        <f t="shared" si="11"/>
        <v>0</v>
      </c>
      <c r="BU29" s="172">
        <f t="shared" si="11"/>
        <v>0</v>
      </c>
      <c r="BV29" s="172">
        <f t="shared" si="11"/>
        <v>0</v>
      </c>
      <c r="BW29" s="172">
        <f t="shared" si="11"/>
        <v>0</v>
      </c>
      <c r="BX29" s="172">
        <f t="shared" si="11"/>
        <v>0</v>
      </c>
      <c r="BY29" s="172">
        <f t="shared" si="11"/>
        <v>0</v>
      </c>
      <c r="BZ29" s="172">
        <f t="shared" si="11"/>
        <v>0</v>
      </c>
      <c r="CA29" s="172">
        <f t="shared" si="11"/>
        <v>0</v>
      </c>
      <c r="CB29" s="172">
        <f t="shared" si="11"/>
        <v>0</v>
      </c>
      <c r="CC29" s="172">
        <f t="shared" si="11"/>
        <v>0</v>
      </c>
      <c r="CD29" s="172">
        <f t="shared" si="11"/>
        <v>0</v>
      </c>
      <c r="CE29" s="172">
        <f t="shared" si="11"/>
        <v>0</v>
      </c>
      <c r="CF29" s="172">
        <f t="shared" si="11"/>
        <v>0</v>
      </c>
      <c r="CG29" s="172">
        <f t="shared" si="13"/>
        <v>0</v>
      </c>
      <c r="CH29" s="172">
        <f t="shared" si="13"/>
        <v>0</v>
      </c>
      <c r="CI29" s="172">
        <f t="shared" si="13"/>
        <v>0</v>
      </c>
      <c r="CJ29" s="172">
        <f t="shared" si="13"/>
        <v>0</v>
      </c>
      <c r="CK29" s="172">
        <f t="shared" si="13"/>
        <v>0</v>
      </c>
    </row>
    <row r="30" spans="1:89" hidden="1" outlineLevel="1" x14ac:dyDescent="0.3">
      <c r="A30" s="243"/>
      <c r="B30" s="262">
        <v>0</v>
      </c>
      <c r="C30" s="269">
        <f t="shared" si="2"/>
        <v>31</v>
      </c>
      <c r="D30" t="s">
        <v>251</v>
      </c>
      <c r="E30" s="467">
        <f t="shared" si="15"/>
        <v>121</v>
      </c>
      <c r="F30" s="172">
        <f t="shared" si="7"/>
        <v>0</v>
      </c>
      <c r="G30" s="172">
        <f t="shared" si="7"/>
        <v>0</v>
      </c>
      <c r="H30" s="172">
        <f t="shared" si="7"/>
        <v>0</v>
      </c>
      <c r="I30" s="172">
        <f t="shared" si="7"/>
        <v>0</v>
      </c>
      <c r="J30" s="172">
        <f t="shared" si="7"/>
        <v>0</v>
      </c>
      <c r="K30" s="261">
        <f t="shared" si="7"/>
        <v>0</v>
      </c>
      <c r="L30" s="172">
        <f t="shared" si="7"/>
        <v>0</v>
      </c>
      <c r="M30" s="172">
        <f t="shared" si="7"/>
        <v>0</v>
      </c>
      <c r="N30" s="172">
        <f t="shared" si="7"/>
        <v>0</v>
      </c>
      <c r="O30" s="172">
        <f t="shared" si="7"/>
        <v>0</v>
      </c>
      <c r="P30" s="172">
        <f t="shared" si="7"/>
        <v>0</v>
      </c>
      <c r="Q30" s="172">
        <f t="shared" si="7"/>
        <v>0</v>
      </c>
      <c r="R30" s="172">
        <f t="shared" si="7"/>
        <v>0</v>
      </c>
      <c r="S30" s="172">
        <f t="shared" si="7"/>
        <v>0</v>
      </c>
      <c r="T30" s="172">
        <f t="shared" si="7"/>
        <v>0</v>
      </c>
      <c r="U30" s="172">
        <f t="shared" si="7"/>
        <v>0</v>
      </c>
      <c r="V30" s="172">
        <f t="shared" si="8"/>
        <v>0</v>
      </c>
      <c r="W30" s="172">
        <f t="shared" si="8"/>
        <v>0</v>
      </c>
      <c r="X30" s="172">
        <f t="shared" si="8"/>
        <v>0</v>
      </c>
      <c r="Y30" s="172">
        <f t="shared" si="8"/>
        <v>0</v>
      </c>
      <c r="Z30" s="172">
        <f t="shared" si="8"/>
        <v>0</v>
      </c>
      <c r="AA30" s="172">
        <f t="shared" si="8"/>
        <v>0</v>
      </c>
      <c r="AB30" s="172">
        <f t="shared" si="8"/>
        <v>0</v>
      </c>
      <c r="AC30" s="172">
        <f t="shared" si="8"/>
        <v>0</v>
      </c>
      <c r="AD30" s="172">
        <f t="shared" si="8"/>
        <v>0</v>
      </c>
      <c r="AE30" s="172">
        <f t="shared" si="8"/>
        <v>0</v>
      </c>
      <c r="AF30" s="172">
        <f t="shared" si="8"/>
        <v>0</v>
      </c>
      <c r="AG30" s="172">
        <f t="shared" si="8"/>
        <v>0</v>
      </c>
      <c r="AH30" s="172">
        <f t="shared" si="8"/>
        <v>0</v>
      </c>
      <c r="AI30" s="172">
        <f t="shared" si="8"/>
        <v>0</v>
      </c>
      <c r="AJ30" s="172">
        <f t="shared" si="8"/>
        <v>0</v>
      </c>
      <c r="AK30" s="172">
        <f t="shared" si="9"/>
        <v>0</v>
      </c>
      <c r="AL30" s="172">
        <f t="shared" si="9"/>
        <v>0</v>
      </c>
      <c r="AM30" s="172">
        <f t="shared" si="9"/>
        <v>0</v>
      </c>
      <c r="AN30" s="172">
        <f t="shared" si="9"/>
        <v>0</v>
      </c>
      <c r="AO30" s="172">
        <f t="shared" si="9"/>
        <v>0</v>
      </c>
      <c r="AP30" s="172">
        <f t="shared" si="9"/>
        <v>0</v>
      </c>
      <c r="AQ30" s="172">
        <f t="shared" si="9"/>
        <v>0</v>
      </c>
      <c r="AR30" s="172">
        <f t="shared" si="9"/>
        <v>0</v>
      </c>
      <c r="AS30" s="172">
        <f t="shared" si="9"/>
        <v>0</v>
      </c>
      <c r="AT30" s="172">
        <f t="shared" si="9"/>
        <v>0</v>
      </c>
      <c r="AU30" s="172">
        <f t="shared" si="9"/>
        <v>0</v>
      </c>
      <c r="AV30" s="172">
        <f t="shared" si="9"/>
        <v>0</v>
      </c>
      <c r="AW30" s="172">
        <f t="shared" si="9"/>
        <v>0</v>
      </c>
      <c r="AX30" s="172">
        <f t="shared" si="9"/>
        <v>0</v>
      </c>
      <c r="AY30" s="172">
        <f t="shared" si="9"/>
        <v>0</v>
      </c>
      <c r="AZ30" s="172">
        <f t="shared" si="9"/>
        <v>0</v>
      </c>
      <c r="BA30" s="172">
        <f t="shared" si="10"/>
        <v>0</v>
      </c>
      <c r="BB30" s="172">
        <f t="shared" si="10"/>
        <v>0</v>
      </c>
      <c r="BC30" s="172">
        <f t="shared" si="10"/>
        <v>0</v>
      </c>
      <c r="BD30" s="172">
        <f t="shared" si="10"/>
        <v>0</v>
      </c>
      <c r="BE30" s="172">
        <f t="shared" si="10"/>
        <v>0</v>
      </c>
      <c r="BF30" s="172">
        <f t="shared" si="10"/>
        <v>0</v>
      </c>
      <c r="BG30" s="172">
        <f t="shared" si="10"/>
        <v>0</v>
      </c>
      <c r="BH30" s="172">
        <f t="shared" si="10"/>
        <v>0</v>
      </c>
      <c r="BI30" s="172">
        <f t="shared" si="10"/>
        <v>0</v>
      </c>
      <c r="BJ30" s="172">
        <f t="shared" si="10"/>
        <v>0</v>
      </c>
      <c r="BK30" s="172">
        <f t="shared" si="10"/>
        <v>0</v>
      </c>
      <c r="BL30" s="172">
        <f t="shared" si="10"/>
        <v>0</v>
      </c>
      <c r="BM30" s="172">
        <f t="shared" si="10"/>
        <v>0</v>
      </c>
      <c r="BN30" s="172">
        <f t="shared" si="10"/>
        <v>0</v>
      </c>
      <c r="BO30" s="172">
        <f t="shared" si="10"/>
        <v>0</v>
      </c>
      <c r="BP30" s="172">
        <f t="shared" si="10"/>
        <v>0</v>
      </c>
      <c r="BQ30" s="172">
        <f t="shared" si="11"/>
        <v>0</v>
      </c>
      <c r="BR30" s="172">
        <f t="shared" si="11"/>
        <v>0</v>
      </c>
      <c r="BS30" s="172">
        <f t="shared" si="11"/>
        <v>0</v>
      </c>
      <c r="BT30" s="172">
        <f t="shared" si="11"/>
        <v>0</v>
      </c>
      <c r="BU30" s="172">
        <f t="shared" si="11"/>
        <v>0</v>
      </c>
      <c r="BV30" s="172">
        <f t="shared" si="11"/>
        <v>0</v>
      </c>
      <c r="BW30" s="172">
        <f t="shared" si="11"/>
        <v>0</v>
      </c>
      <c r="BX30" s="172">
        <f t="shared" si="11"/>
        <v>0</v>
      </c>
      <c r="BY30" s="172">
        <f t="shared" si="11"/>
        <v>0</v>
      </c>
      <c r="BZ30" s="172">
        <f t="shared" si="11"/>
        <v>0</v>
      </c>
      <c r="CA30" s="172">
        <f t="shared" si="11"/>
        <v>0</v>
      </c>
      <c r="CB30" s="172">
        <f t="shared" si="11"/>
        <v>0</v>
      </c>
      <c r="CC30" s="172">
        <f t="shared" si="11"/>
        <v>0</v>
      </c>
      <c r="CD30" s="172">
        <f t="shared" si="11"/>
        <v>0</v>
      </c>
      <c r="CE30" s="172">
        <f t="shared" si="11"/>
        <v>0</v>
      </c>
      <c r="CF30" s="172">
        <f t="shared" si="11"/>
        <v>0</v>
      </c>
      <c r="CG30" s="172">
        <f t="shared" si="13"/>
        <v>0</v>
      </c>
      <c r="CH30" s="172">
        <f t="shared" si="13"/>
        <v>0</v>
      </c>
      <c r="CI30" s="172">
        <f t="shared" si="13"/>
        <v>0</v>
      </c>
      <c r="CJ30" s="172">
        <f t="shared" si="13"/>
        <v>0</v>
      </c>
      <c r="CK30" s="172">
        <f t="shared" si="13"/>
        <v>0</v>
      </c>
    </row>
    <row r="31" spans="1:89" hidden="1" outlineLevel="1" x14ac:dyDescent="0.3">
      <c r="A31" s="243"/>
      <c r="B31" s="262">
        <v>0</v>
      </c>
      <c r="C31" s="269">
        <f t="shared" si="2"/>
        <v>31</v>
      </c>
      <c r="D31" t="s">
        <v>252</v>
      </c>
      <c r="E31" s="467">
        <f t="shared" si="15"/>
        <v>121</v>
      </c>
      <c r="F31" s="172">
        <f t="shared" si="7"/>
        <v>0</v>
      </c>
      <c r="G31" s="172">
        <f t="shared" si="7"/>
        <v>0</v>
      </c>
      <c r="H31" s="172">
        <f t="shared" si="7"/>
        <v>0</v>
      </c>
      <c r="I31" s="172">
        <f t="shared" si="7"/>
        <v>0</v>
      </c>
      <c r="J31" s="172">
        <f t="shared" si="7"/>
        <v>0</v>
      </c>
      <c r="K31" s="261">
        <f t="shared" si="7"/>
        <v>0</v>
      </c>
      <c r="L31" s="172">
        <f t="shared" si="7"/>
        <v>0</v>
      </c>
      <c r="M31" s="172">
        <f t="shared" si="7"/>
        <v>0</v>
      </c>
      <c r="N31" s="172">
        <f t="shared" si="7"/>
        <v>0</v>
      </c>
      <c r="O31" s="172">
        <f t="shared" si="7"/>
        <v>0</v>
      </c>
      <c r="P31" s="172">
        <f t="shared" si="7"/>
        <v>0</v>
      </c>
      <c r="Q31" s="172">
        <f t="shared" si="7"/>
        <v>0</v>
      </c>
      <c r="R31" s="172">
        <f t="shared" si="7"/>
        <v>0</v>
      </c>
      <c r="S31" s="172">
        <f t="shared" si="7"/>
        <v>0</v>
      </c>
      <c r="T31" s="172">
        <f t="shared" si="7"/>
        <v>0</v>
      </c>
      <c r="U31" s="172">
        <f t="shared" si="7"/>
        <v>0</v>
      </c>
      <c r="V31" s="172">
        <f t="shared" si="8"/>
        <v>0</v>
      </c>
      <c r="W31" s="172">
        <f t="shared" si="8"/>
        <v>0</v>
      </c>
      <c r="X31" s="172">
        <f t="shared" si="8"/>
        <v>0</v>
      </c>
      <c r="Y31" s="172">
        <f t="shared" si="8"/>
        <v>0</v>
      </c>
      <c r="Z31" s="172">
        <f t="shared" si="8"/>
        <v>0</v>
      </c>
      <c r="AA31" s="172">
        <f t="shared" si="8"/>
        <v>0</v>
      </c>
      <c r="AB31" s="172">
        <f t="shared" si="8"/>
        <v>0</v>
      </c>
      <c r="AC31" s="172">
        <f t="shared" si="8"/>
        <v>0</v>
      </c>
      <c r="AD31" s="172">
        <f t="shared" si="8"/>
        <v>0</v>
      </c>
      <c r="AE31" s="172">
        <f t="shared" si="8"/>
        <v>0</v>
      </c>
      <c r="AF31" s="172">
        <f t="shared" si="8"/>
        <v>0</v>
      </c>
      <c r="AG31" s="172">
        <f t="shared" si="8"/>
        <v>0</v>
      </c>
      <c r="AH31" s="172">
        <f t="shared" si="8"/>
        <v>0</v>
      </c>
      <c r="AI31" s="172">
        <f t="shared" si="8"/>
        <v>0</v>
      </c>
      <c r="AJ31" s="172">
        <f t="shared" si="8"/>
        <v>0</v>
      </c>
      <c r="AK31" s="172">
        <f t="shared" si="9"/>
        <v>0</v>
      </c>
      <c r="AL31" s="172">
        <f t="shared" si="9"/>
        <v>0</v>
      </c>
      <c r="AM31" s="172">
        <f t="shared" si="9"/>
        <v>0</v>
      </c>
      <c r="AN31" s="172">
        <f t="shared" si="9"/>
        <v>0</v>
      </c>
      <c r="AO31" s="172">
        <f t="shared" si="9"/>
        <v>0</v>
      </c>
      <c r="AP31" s="172">
        <f t="shared" si="9"/>
        <v>0</v>
      </c>
      <c r="AQ31" s="172">
        <f t="shared" si="9"/>
        <v>0</v>
      </c>
      <c r="AR31" s="172">
        <f t="shared" si="9"/>
        <v>0</v>
      </c>
      <c r="AS31" s="172">
        <f t="shared" si="9"/>
        <v>0</v>
      </c>
      <c r="AT31" s="172">
        <f t="shared" si="9"/>
        <v>0</v>
      </c>
      <c r="AU31" s="172">
        <f t="shared" si="9"/>
        <v>0</v>
      </c>
      <c r="AV31" s="172">
        <f t="shared" si="9"/>
        <v>0</v>
      </c>
      <c r="AW31" s="172">
        <f t="shared" si="9"/>
        <v>0</v>
      </c>
      <c r="AX31" s="172">
        <f t="shared" si="9"/>
        <v>0</v>
      </c>
      <c r="AY31" s="172">
        <f t="shared" si="9"/>
        <v>0</v>
      </c>
      <c r="AZ31" s="172">
        <f t="shared" ref="AZ31:BO38" si="16">+IF(AND($B31&lt;AZ$2, $E31&gt;AZ$2), $A31/$D$4, 0)</f>
        <v>0</v>
      </c>
      <c r="BA31" s="172">
        <f t="shared" si="16"/>
        <v>0</v>
      </c>
      <c r="BB31" s="172">
        <f t="shared" si="16"/>
        <v>0</v>
      </c>
      <c r="BC31" s="172">
        <f t="shared" si="16"/>
        <v>0</v>
      </c>
      <c r="BD31" s="172">
        <f t="shared" si="16"/>
        <v>0</v>
      </c>
      <c r="BE31" s="172">
        <f t="shared" si="16"/>
        <v>0</v>
      </c>
      <c r="BF31" s="172">
        <f t="shared" si="16"/>
        <v>0</v>
      </c>
      <c r="BG31" s="172">
        <f t="shared" si="16"/>
        <v>0</v>
      </c>
      <c r="BH31" s="172">
        <f t="shared" si="16"/>
        <v>0</v>
      </c>
      <c r="BI31" s="172">
        <f t="shared" si="16"/>
        <v>0</v>
      </c>
      <c r="BJ31" s="172">
        <f t="shared" si="16"/>
        <v>0</v>
      </c>
      <c r="BK31" s="172">
        <f t="shared" si="16"/>
        <v>0</v>
      </c>
      <c r="BL31" s="172">
        <f t="shared" si="16"/>
        <v>0</v>
      </c>
      <c r="BM31" s="172">
        <f t="shared" si="16"/>
        <v>0</v>
      </c>
      <c r="BN31" s="172">
        <f t="shared" si="16"/>
        <v>0</v>
      </c>
      <c r="BO31" s="172">
        <f t="shared" si="16"/>
        <v>0</v>
      </c>
      <c r="BP31" s="172">
        <f t="shared" si="10"/>
        <v>0</v>
      </c>
      <c r="BQ31" s="172">
        <f t="shared" si="11"/>
        <v>0</v>
      </c>
      <c r="BR31" s="172">
        <f t="shared" si="11"/>
        <v>0</v>
      </c>
      <c r="BS31" s="172">
        <f t="shared" si="11"/>
        <v>0</v>
      </c>
      <c r="BT31" s="172">
        <f t="shared" si="11"/>
        <v>0</v>
      </c>
      <c r="BU31" s="172">
        <f t="shared" si="11"/>
        <v>0</v>
      </c>
      <c r="BV31" s="172">
        <f t="shared" si="11"/>
        <v>0</v>
      </c>
      <c r="BW31" s="172">
        <f t="shared" si="11"/>
        <v>0</v>
      </c>
      <c r="BX31" s="172">
        <f t="shared" si="11"/>
        <v>0</v>
      </c>
      <c r="BY31" s="172">
        <f t="shared" si="11"/>
        <v>0</v>
      </c>
      <c r="BZ31" s="172">
        <f t="shared" si="11"/>
        <v>0</v>
      </c>
      <c r="CA31" s="172">
        <f t="shared" si="11"/>
        <v>0</v>
      </c>
      <c r="CB31" s="172">
        <f t="shared" si="11"/>
        <v>0</v>
      </c>
      <c r="CC31" s="172">
        <f t="shared" si="11"/>
        <v>0</v>
      </c>
      <c r="CD31" s="172">
        <f t="shared" si="11"/>
        <v>0</v>
      </c>
      <c r="CE31" s="172">
        <f t="shared" si="11"/>
        <v>0</v>
      </c>
      <c r="CF31" s="172">
        <f t="shared" si="11"/>
        <v>0</v>
      </c>
      <c r="CG31" s="172">
        <f t="shared" si="13"/>
        <v>0</v>
      </c>
      <c r="CH31" s="172">
        <f t="shared" si="13"/>
        <v>0</v>
      </c>
      <c r="CI31" s="172">
        <f t="shared" si="13"/>
        <v>0</v>
      </c>
      <c r="CJ31" s="172">
        <f t="shared" si="13"/>
        <v>0</v>
      </c>
      <c r="CK31" s="172">
        <f t="shared" si="13"/>
        <v>0</v>
      </c>
    </row>
    <row r="32" spans="1:89" hidden="1" outlineLevel="1" x14ac:dyDescent="0.3">
      <c r="A32" s="243"/>
      <c r="B32" s="262">
        <v>0</v>
      </c>
      <c r="C32" s="269">
        <f t="shared" si="2"/>
        <v>31</v>
      </c>
      <c r="D32" t="s">
        <v>253</v>
      </c>
      <c r="E32" s="467">
        <f>+EOMONTH(B32, $D$4)</f>
        <v>121</v>
      </c>
      <c r="F32" s="172">
        <f t="shared" si="7"/>
        <v>0</v>
      </c>
      <c r="G32" s="172">
        <f t="shared" si="7"/>
        <v>0</v>
      </c>
      <c r="H32" s="172">
        <f t="shared" si="7"/>
        <v>0</v>
      </c>
      <c r="I32" s="172">
        <f t="shared" si="7"/>
        <v>0</v>
      </c>
      <c r="J32" s="172">
        <f t="shared" si="7"/>
        <v>0</v>
      </c>
      <c r="K32" s="261">
        <f t="shared" si="7"/>
        <v>0</v>
      </c>
      <c r="L32" s="172">
        <f t="shared" si="7"/>
        <v>0</v>
      </c>
      <c r="M32" s="172">
        <f t="shared" si="7"/>
        <v>0</v>
      </c>
      <c r="N32" s="172">
        <f t="shared" si="7"/>
        <v>0</v>
      </c>
      <c r="O32" s="172">
        <f t="shared" si="7"/>
        <v>0</v>
      </c>
      <c r="P32" s="172">
        <f t="shared" si="7"/>
        <v>0</v>
      </c>
      <c r="Q32" s="172">
        <f t="shared" si="7"/>
        <v>0</v>
      </c>
      <c r="R32" s="172">
        <f t="shared" ref="R32:AG38" si="17">+IF(AND($B32&lt;R$2, $E32&gt;R$2), $A32/$D$4, 0)</f>
        <v>0</v>
      </c>
      <c r="S32" s="172">
        <f t="shared" si="17"/>
        <v>0</v>
      </c>
      <c r="T32" s="172">
        <f t="shared" si="17"/>
        <v>0</v>
      </c>
      <c r="U32" s="172">
        <f t="shared" si="17"/>
        <v>0</v>
      </c>
      <c r="V32" s="172">
        <f t="shared" si="17"/>
        <v>0</v>
      </c>
      <c r="W32" s="172">
        <f t="shared" si="17"/>
        <v>0</v>
      </c>
      <c r="X32" s="172">
        <f t="shared" si="17"/>
        <v>0</v>
      </c>
      <c r="Y32" s="172">
        <f t="shared" si="17"/>
        <v>0</v>
      </c>
      <c r="Z32" s="172">
        <f t="shared" si="17"/>
        <v>0</v>
      </c>
      <c r="AA32" s="172">
        <f t="shared" si="17"/>
        <v>0</v>
      </c>
      <c r="AB32" s="172">
        <f t="shared" si="17"/>
        <v>0</v>
      </c>
      <c r="AC32" s="172">
        <f t="shared" si="17"/>
        <v>0</v>
      </c>
      <c r="AD32" s="172">
        <f t="shared" si="17"/>
        <v>0</v>
      </c>
      <c r="AE32" s="172">
        <f t="shared" si="17"/>
        <v>0</v>
      </c>
      <c r="AF32" s="172">
        <f t="shared" si="17"/>
        <v>0</v>
      </c>
      <c r="AG32" s="172">
        <f t="shared" si="17"/>
        <v>0</v>
      </c>
      <c r="AH32" s="172">
        <f t="shared" si="8"/>
        <v>0</v>
      </c>
      <c r="AI32" s="172">
        <f t="shared" si="8"/>
        <v>0</v>
      </c>
      <c r="AJ32" s="172">
        <f t="shared" si="8"/>
        <v>0</v>
      </c>
      <c r="AK32" s="172">
        <f t="shared" ref="AK32:AZ38" si="18">+IF(AND($B32&lt;AK$2, $E32&gt;AK$2), $A32/$D$4, 0)</f>
        <v>0</v>
      </c>
      <c r="AL32" s="172">
        <f t="shared" si="18"/>
        <v>0</v>
      </c>
      <c r="AM32" s="172">
        <f t="shared" si="18"/>
        <v>0</v>
      </c>
      <c r="AN32" s="172">
        <f t="shared" si="18"/>
        <v>0</v>
      </c>
      <c r="AO32" s="172">
        <f t="shared" si="18"/>
        <v>0</v>
      </c>
      <c r="AP32" s="172">
        <f t="shared" si="18"/>
        <v>0</v>
      </c>
      <c r="AQ32" s="172">
        <f t="shared" si="18"/>
        <v>0</v>
      </c>
      <c r="AR32" s="172">
        <f t="shared" si="18"/>
        <v>0</v>
      </c>
      <c r="AS32" s="172">
        <f t="shared" si="18"/>
        <v>0</v>
      </c>
      <c r="AT32" s="172">
        <f t="shared" si="18"/>
        <v>0</v>
      </c>
      <c r="AU32" s="172">
        <f t="shared" si="18"/>
        <v>0</v>
      </c>
      <c r="AV32" s="172">
        <f t="shared" si="18"/>
        <v>0</v>
      </c>
      <c r="AW32" s="172">
        <f t="shared" si="18"/>
        <v>0</v>
      </c>
      <c r="AX32" s="172">
        <f t="shared" si="18"/>
        <v>0</v>
      </c>
      <c r="AY32" s="172">
        <f t="shared" si="18"/>
        <v>0</v>
      </c>
      <c r="AZ32" s="172">
        <f t="shared" si="18"/>
        <v>0</v>
      </c>
      <c r="BA32" s="172">
        <f t="shared" si="16"/>
        <v>0</v>
      </c>
      <c r="BB32" s="172">
        <f t="shared" si="16"/>
        <v>0</v>
      </c>
      <c r="BC32" s="172">
        <f t="shared" si="16"/>
        <v>0</v>
      </c>
      <c r="BD32" s="172">
        <f t="shared" si="16"/>
        <v>0</v>
      </c>
      <c r="BE32" s="172">
        <f t="shared" si="16"/>
        <v>0</v>
      </c>
      <c r="BF32" s="172">
        <f t="shared" si="16"/>
        <v>0</v>
      </c>
      <c r="BG32" s="172">
        <f t="shared" si="16"/>
        <v>0</v>
      </c>
      <c r="BH32" s="172">
        <f t="shared" si="16"/>
        <v>0</v>
      </c>
      <c r="BI32" s="172">
        <f t="shared" si="16"/>
        <v>0</v>
      </c>
      <c r="BJ32" s="172">
        <f t="shared" si="16"/>
        <v>0</v>
      </c>
      <c r="BK32" s="172">
        <f t="shared" si="16"/>
        <v>0</v>
      </c>
      <c r="BL32" s="172">
        <f t="shared" si="16"/>
        <v>0</v>
      </c>
      <c r="BM32" s="172">
        <f t="shared" si="16"/>
        <v>0</v>
      </c>
      <c r="BN32" s="172">
        <f t="shared" si="16"/>
        <v>0</v>
      </c>
      <c r="BO32" s="172">
        <f t="shared" si="16"/>
        <v>0</v>
      </c>
      <c r="BP32" s="172">
        <f t="shared" si="10"/>
        <v>0</v>
      </c>
      <c r="BQ32" s="172">
        <f t="shared" si="11"/>
        <v>0</v>
      </c>
      <c r="BR32" s="172">
        <f t="shared" si="11"/>
        <v>0</v>
      </c>
      <c r="BS32" s="172">
        <f t="shared" si="11"/>
        <v>0</v>
      </c>
      <c r="BT32" s="172">
        <f t="shared" si="11"/>
        <v>0</v>
      </c>
      <c r="BU32" s="172">
        <f t="shared" si="11"/>
        <v>0</v>
      </c>
      <c r="BV32" s="172">
        <f t="shared" si="11"/>
        <v>0</v>
      </c>
      <c r="BW32" s="172">
        <f t="shared" si="11"/>
        <v>0</v>
      </c>
      <c r="BX32" s="172">
        <f t="shared" si="11"/>
        <v>0</v>
      </c>
      <c r="BY32" s="172">
        <f t="shared" si="11"/>
        <v>0</v>
      </c>
      <c r="BZ32" s="172">
        <f t="shared" si="11"/>
        <v>0</v>
      </c>
      <c r="CA32" s="172">
        <f t="shared" si="11"/>
        <v>0</v>
      </c>
      <c r="CB32" s="172">
        <f t="shared" si="11"/>
        <v>0</v>
      </c>
      <c r="CC32" s="172">
        <f t="shared" si="11"/>
        <v>0</v>
      </c>
      <c r="CD32" s="172">
        <f t="shared" si="11"/>
        <v>0</v>
      </c>
      <c r="CE32" s="172">
        <f t="shared" si="11"/>
        <v>0</v>
      </c>
      <c r="CF32" s="172">
        <f t="shared" si="11"/>
        <v>0</v>
      </c>
      <c r="CG32" s="172">
        <f t="shared" si="13"/>
        <v>0</v>
      </c>
      <c r="CH32" s="172">
        <f t="shared" si="13"/>
        <v>0</v>
      </c>
      <c r="CI32" s="172">
        <f t="shared" si="13"/>
        <v>0</v>
      </c>
      <c r="CJ32" s="172">
        <f t="shared" si="13"/>
        <v>0</v>
      </c>
      <c r="CK32" s="172">
        <f t="shared" si="13"/>
        <v>0</v>
      </c>
    </row>
    <row r="33" spans="1:89" hidden="1" outlineLevel="1" x14ac:dyDescent="0.3">
      <c r="A33" s="243"/>
      <c r="B33" s="262">
        <v>0</v>
      </c>
      <c r="C33" s="269">
        <f t="shared" si="2"/>
        <v>31</v>
      </c>
      <c r="D33" t="s">
        <v>254</v>
      </c>
      <c r="E33" s="467">
        <f t="shared" ref="E33:E34" si="19">+EOMONTH(B33, $D$4)</f>
        <v>121</v>
      </c>
      <c r="F33" s="172">
        <f t="shared" ref="F33:U38" si="20">+IF(AND($B33&lt;F$2, $E33&gt;F$2), $A33/$D$4, 0)</f>
        <v>0</v>
      </c>
      <c r="G33" s="172">
        <f t="shared" si="20"/>
        <v>0</v>
      </c>
      <c r="H33" s="172">
        <f t="shared" si="20"/>
        <v>0</v>
      </c>
      <c r="I33" s="172">
        <f t="shared" si="20"/>
        <v>0</v>
      </c>
      <c r="J33" s="172">
        <f t="shared" si="20"/>
        <v>0</v>
      </c>
      <c r="K33" s="261">
        <f t="shared" si="20"/>
        <v>0</v>
      </c>
      <c r="L33" s="172">
        <f t="shared" si="20"/>
        <v>0</v>
      </c>
      <c r="M33" s="172">
        <f t="shared" si="20"/>
        <v>0</v>
      </c>
      <c r="N33" s="172">
        <f t="shared" si="20"/>
        <v>0</v>
      </c>
      <c r="O33" s="172">
        <f t="shared" si="20"/>
        <v>0</v>
      </c>
      <c r="P33" s="172">
        <f t="shared" si="20"/>
        <v>0</v>
      </c>
      <c r="Q33" s="172">
        <f t="shared" si="20"/>
        <v>0</v>
      </c>
      <c r="R33" s="172">
        <f t="shared" si="20"/>
        <v>0</v>
      </c>
      <c r="S33" s="172">
        <f t="shared" si="20"/>
        <v>0</v>
      </c>
      <c r="T33" s="172">
        <f t="shared" si="20"/>
        <v>0</v>
      </c>
      <c r="U33" s="172">
        <f t="shared" si="20"/>
        <v>0</v>
      </c>
      <c r="V33" s="172">
        <f t="shared" si="17"/>
        <v>0</v>
      </c>
      <c r="W33" s="172">
        <f t="shared" si="17"/>
        <v>0</v>
      </c>
      <c r="X33" s="172">
        <f t="shared" si="17"/>
        <v>0</v>
      </c>
      <c r="Y33" s="172">
        <f t="shared" si="17"/>
        <v>0</v>
      </c>
      <c r="Z33" s="172">
        <f t="shared" si="17"/>
        <v>0</v>
      </c>
      <c r="AA33" s="172">
        <f t="shared" si="17"/>
        <v>0</v>
      </c>
      <c r="AB33" s="172">
        <f t="shared" si="17"/>
        <v>0</v>
      </c>
      <c r="AC33" s="172">
        <f t="shared" si="17"/>
        <v>0</v>
      </c>
      <c r="AD33" s="172">
        <f t="shared" si="17"/>
        <v>0</v>
      </c>
      <c r="AE33" s="172">
        <f t="shared" si="17"/>
        <v>0</v>
      </c>
      <c r="AF33" s="172">
        <f t="shared" si="17"/>
        <v>0</v>
      </c>
      <c r="AG33" s="172">
        <f t="shared" si="17"/>
        <v>0</v>
      </c>
      <c r="AH33" s="172">
        <f t="shared" si="8"/>
        <v>0</v>
      </c>
      <c r="AI33" s="172">
        <f t="shared" si="8"/>
        <v>0</v>
      </c>
      <c r="AJ33" s="172">
        <f t="shared" si="8"/>
        <v>0</v>
      </c>
      <c r="AK33" s="172">
        <f t="shared" si="18"/>
        <v>0</v>
      </c>
      <c r="AL33" s="172">
        <f t="shared" si="18"/>
        <v>0</v>
      </c>
      <c r="AM33" s="172">
        <f t="shared" si="18"/>
        <v>0</v>
      </c>
      <c r="AN33" s="172">
        <f t="shared" si="18"/>
        <v>0</v>
      </c>
      <c r="AO33" s="172">
        <f t="shared" si="18"/>
        <v>0</v>
      </c>
      <c r="AP33" s="172">
        <f t="shared" si="18"/>
        <v>0</v>
      </c>
      <c r="AQ33" s="172">
        <f t="shared" si="18"/>
        <v>0</v>
      </c>
      <c r="AR33" s="172">
        <f t="shared" si="18"/>
        <v>0</v>
      </c>
      <c r="AS33" s="172">
        <f t="shared" si="18"/>
        <v>0</v>
      </c>
      <c r="AT33" s="172">
        <f t="shared" si="18"/>
        <v>0</v>
      </c>
      <c r="AU33" s="172">
        <f t="shared" si="18"/>
        <v>0</v>
      </c>
      <c r="AV33" s="172">
        <f t="shared" si="18"/>
        <v>0</v>
      </c>
      <c r="AW33" s="172">
        <f t="shared" si="18"/>
        <v>0</v>
      </c>
      <c r="AX33" s="172">
        <f t="shared" si="18"/>
        <v>0</v>
      </c>
      <c r="AY33" s="172">
        <f t="shared" si="18"/>
        <v>0</v>
      </c>
      <c r="AZ33" s="172">
        <f t="shared" si="18"/>
        <v>0</v>
      </c>
      <c r="BA33" s="172">
        <f t="shared" si="16"/>
        <v>0</v>
      </c>
      <c r="BB33" s="172">
        <f t="shared" si="16"/>
        <v>0</v>
      </c>
      <c r="BC33" s="172">
        <f t="shared" si="16"/>
        <v>0</v>
      </c>
      <c r="BD33" s="172">
        <f t="shared" si="16"/>
        <v>0</v>
      </c>
      <c r="BE33" s="172">
        <f t="shared" si="16"/>
        <v>0</v>
      </c>
      <c r="BF33" s="172">
        <f t="shared" si="16"/>
        <v>0</v>
      </c>
      <c r="BG33" s="172">
        <f t="shared" si="16"/>
        <v>0</v>
      </c>
      <c r="BH33" s="172">
        <f t="shared" si="16"/>
        <v>0</v>
      </c>
      <c r="BI33" s="172">
        <f t="shared" si="16"/>
        <v>0</v>
      </c>
      <c r="BJ33" s="172">
        <f t="shared" si="16"/>
        <v>0</v>
      </c>
      <c r="BK33" s="172">
        <f t="shared" si="16"/>
        <v>0</v>
      </c>
      <c r="BL33" s="172">
        <f t="shared" si="16"/>
        <v>0</v>
      </c>
      <c r="BM33" s="172">
        <f t="shared" si="16"/>
        <v>0</v>
      </c>
      <c r="BN33" s="172">
        <f t="shared" si="16"/>
        <v>0</v>
      </c>
      <c r="BO33" s="172">
        <f t="shared" si="16"/>
        <v>0</v>
      </c>
      <c r="BP33" s="172">
        <f t="shared" si="10"/>
        <v>0</v>
      </c>
      <c r="BQ33" s="172">
        <f t="shared" si="11"/>
        <v>0</v>
      </c>
      <c r="BR33" s="172">
        <f t="shared" si="11"/>
        <v>0</v>
      </c>
      <c r="BS33" s="172">
        <f t="shared" si="11"/>
        <v>0</v>
      </c>
      <c r="BT33" s="172">
        <f t="shared" si="11"/>
        <v>0</v>
      </c>
      <c r="BU33" s="172">
        <f t="shared" si="11"/>
        <v>0</v>
      </c>
      <c r="BV33" s="172">
        <f t="shared" si="11"/>
        <v>0</v>
      </c>
      <c r="BW33" s="172">
        <f t="shared" si="11"/>
        <v>0</v>
      </c>
      <c r="BX33" s="172">
        <f t="shared" si="11"/>
        <v>0</v>
      </c>
      <c r="BY33" s="172">
        <f t="shared" si="11"/>
        <v>0</v>
      </c>
      <c r="BZ33" s="172">
        <f t="shared" si="11"/>
        <v>0</v>
      </c>
      <c r="CA33" s="172">
        <f t="shared" si="11"/>
        <v>0</v>
      </c>
      <c r="CB33" s="172">
        <f t="shared" si="11"/>
        <v>0</v>
      </c>
      <c r="CC33" s="172">
        <f t="shared" si="11"/>
        <v>0</v>
      </c>
      <c r="CD33" s="172">
        <f t="shared" si="11"/>
        <v>0</v>
      </c>
      <c r="CE33" s="172">
        <f t="shared" si="11"/>
        <v>0</v>
      </c>
      <c r="CF33" s="172">
        <f t="shared" si="11"/>
        <v>0</v>
      </c>
      <c r="CG33" s="172">
        <f t="shared" si="13"/>
        <v>0</v>
      </c>
      <c r="CH33" s="172">
        <f t="shared" si="13"/>
        <v>0</v>
      </c>
      <c r="CI33" s="172">
        <f t="shared" si="13"/>
        <v>0</v>
      </c>
      <c r="CJ33" s="172">
        <f t="shared" si="13"/>
        <v>0</v>
      </c>
      <c r="CK33" s="172">
        <f t="shared" si="13"/>
        <v>0</v>
      </c>
    </row>
    <row r="34" spans="1:89" hidden="1" outlineLevel="1" x14ac:dyDescent="0.3">
      <c r="A34" s="243"/>
      <c r="B34" s="262">
        <v>0</v>
      </c>
      <c r="C34" s="269">
        <f t="shared" si="2"/>
        <v>31</v>
      </c>
      <c r="D34" t="s">
        <v>255</v>
      </c>
      <c r="E34" s="467">
        <f t="shared" si="19"/>
        <v>121</v>
      </c>
      <c r="F34" s="172">
        <f t="shared" si="20"/>
        <v>0</v>
      </c>
      <c r="G34" s="172">
        <f t="shared" si="20"/>
        <v>0</v>
      </c>
      <c r="H34" s="172">
        <f t="shared" si="20"/>
        <v>0</v>
      </c>
      <c r="I34" s="172">
        <f t="shared" si="20"/>
        <v>0</v>
      </c>
      <c r="J34" s="172">
        <f t="shared" si="20"/>
        <v>0</v>
      </c>
      <c r="K34" s="261">
        <f t="shared" si="20"/>
        <v>0</v>
      </c>
      <c r="L34" s="172">
        <f t="shared" si="20"/>
        <v>0</v>
      </c>
      <c r="M34" s="172">
        <f t="shared" si="20"/>
        <v>0</v>
      </c>
      <c r="N34" s="172">
        <f t="shared" si="20"/>
        <v>0</v>
      </c>
      <c r="O34" s="172">
        <f t="shared" si="20"/>
        <v>0</v>
      </c>
      <c r="P34" s="172">
        <f t="shared" si="20"/>
        <v>0</v>
      </c>
      <c r="Q34" s="172">
        <f t="shared" si="20"/>
        <v>0</v>
      </c>
      <c r="R34" s="172">
        <f t="shared" si="20"/>
        <v>0</v>
      </c>
      <c r="S34" s="172">
        <f t="shared" si="20"/>
        <v>0</v>
      </c>
      <c r="T34" s="172">
        <f t="shared" si="20"/>
        <v>0</v>
      </c>
      <c r="U34" s="172">
        <f t="shared" si="20"/>
        <v>0</v>
      </c>
      <c r="V34" s="172">
        <f t="shared" si="17"/>
        <v>0</v>
      </c>
      <c r="W34" s="172">
        <f t="shared" si="17"/>
        <v>0</v>
      </c>
      <c r="X34" s="172">
        <f t="shared" si="17"/>
        <v>0</v>
      </c>
      <c r="Y34" s="172">
        <f t="shared" si="17"/>
        <v>0</v>
      </c>
      <c r="Z34" s="172">
        <f t="shared" si="17"/>
        <v>0</v>
      </c>
      <c r="AA34" s="172">
        <f t="shared" si="17"/>
        <v>0</v>
      </c>
      <c r="AB34" s="172">
        <f t="shared" si="17"/>
        <v>0</v>
      </c>
      <c r="AC34" s="172">
        <f t="shared" si="17"/>
        <v>0</v>
      </c>
      <c r="AD34" s="172">
        <f t="shared" si="17"/>
        <v>0</v>
      </c>
      <c r="AE34" s="172">
        <f t="shared" si="17"/>
        <v>0</v>
      </c>
      <c r="AF34" s="172">
        <f t="shared" si="17"/>
        <v>0</v>
      </c>
      <c r="AG34" s="172">
        <f t="shared" si="17"/>
        <v>0</v>
      </c>
      <c r="AH34" s="172">
        <f t="shared" si="8"/>
        <v>0</v>
      </c>
      <c r="AI34" s="172">
        <f t="shared" si="8"/>
        <v>0</v>
      </c>
      <c r="AJ34" s="172">
        <f t="shared" si="8"/>
        <v>0</v>
      </c>
      <c r="AK34" s="172">
        <f t="shared" si="18"/>
        <v>0</v>
      </c>
      <c r="AL34" s="172">
        <f t="shared" si="18"/>
        <v>0</v>
      </c>
      <c r="AM34" s="172">
        <f t="shared" si="18"/>
        <v>0</v>
      </c>
      <c r="AN34" s="172">
        <f t="shared" si="18"/>
        <v>0</v>
      </c>
      <c r="AO34" s="172">
        <f t="shared" si="18"/>
        <v>0</v>
      </c>
      <c r="AP34" s="172">
        <f t="shared" si="18"/>
        <v>0</v>
      </c>
      <c r="AQ34" s="172">
        <f t="shared" si="18"/>
        <v>0</v>
      </c>
      <c r="AR34" s="172">
        <f t="shared" si="18"/>
        <v>0</v>
      </c>
      <c r="AS34" s="172">
        <f t="shared" si="18"/>
        <v>0</v>
      </c>
      <c r="AT34" s="172">
        <f t="shared" si="18"/>
        <v>0</v>
      </c>
      <c r="AU34" s="172">
        <f t="shared" si="18"/>
        <v>0</v>
      </c>
      <c r="AV34" s="172">
        <f t="shared" si="18"/>
        <v>0</v>
      </c>
      <c r="AW34" s="172">
        <f t="shared" si="18"/>
        <v>0</v>
      </c>
      <c r="AX34" s="172">
        <f t="shared" si="18"/>
        <v>0</v>
      </c>
      <c r="AY34" s="172">
        <f t="shared" si="18"/>
        <v>0</v>
      </c>
      <c r="AZ34" s="172">
        <f t="shared" si="18"/>
        <v>0</v>
      </c>
      <c r="BA34" s="172">
        <f t="shared" si="16"/>
        <v>0</v>
      </c>
      <c r="BB34" s="172">
        <f t="shared" si="16"/>
        <v>0</v>
      </c>
      <c r="BC34" s="172">
        <f t="shared" si="16"/>
        <v>0</v>
      </c>
      <c r="BD34" s="172">
        <f t="shared" si="16"/>
        <v>0</v>
      </c>
      <c r="BE34" s="172">
        <f t="shared" si="16"/>
        <v>0</v>
      </c>
      <c r="BF34" s="172">
        <f t="shared" si="16"/>
        <v>0</v>
      </c>
      <c r="BG34" s="172">
        <f t="shared" si="16"/>
        <v>0</v>
      </c>
      <c r="BH34" s="172">
        <f t="shared" si="16"/>
        <v>0</v>
      </c>
      <c r="BI34" s="172">
        <f t="shared" si="16"/>
        <v>0</v>
      </c>
      <c r="BJ34" s="172">
        <f t="shared" si="16"/>
        <v>0</v>
      </c>
      <c r="BK34" s="172">
        <f t="shared" si="16"/>
        <v>0</v>
      </c>
      <c r="BL34" s="172">
        <f t="shared" si="16"/>
        <v>0</v>
      </c>
      <c r="BM34" s="172">
        <f t="shared" si="16"/>
        <v>0</v>
      </c>
      <c r="BN34" s="172">
        <f t="shared" si="16"/>
        <v>0</v>
      </c>
      <c r="BO34" s="172">
        <f t="shared" si="16"/>
        <v>0</v>
      </c>
      <c r="BP34" s="172">
        <f t="shared" si="10"/>
        <v>0</v>
      </c>
      <c r="BQ34" s="172">
        <f t="shared" si="11"/>
        <v>0</v>
      </c>
      <c r="BR34" s="172">
        <f t="shared" si="11"/>
        <v>0</v>
      </c>
      <c r="BS34" s="172">
        <f t="shared" si="11"/>
        <v>0</v>
      </c>
      <c r="BT34" s="172">
        <f t="shared" si="11"/>
        <v>0</v>
      </c>
      <c r="BU34" s="172">
        <f t="shared" si="11"/>
        <v>0</v>
      </c>
      <c r="BV34" s="172">
        <f t="shared" si="11"/>
        <v>0</v>
      </c>
      <c r="BW34" s="172">
        <f t="shared" si="11"/>
        <v>0</v>
      </c>
      <c r="BX34" s="172">
        <f t="shared" si="11"/>
        <v>0</v>
      </c>
      <c r="BY34" s="172">
        <f t="shared" si="11"/>
        <v>0</v>
      </c>
      <c r="BZ34" s="172">
        <f t="shared" si="11"/>
        <v>0</v>
      </c>
      <c r="CA34" s="172">
        <f t="shared" si="11"/>
        <v>0</v>
      </c>
      <c r="CB34" s="172">
        <f t="shared" si="11"/>
        <v>0</v>
      </c>
      <c r="CC34" s="172">
        <f t="shared" si="11"/>
        <v>0</v>
      </c>
      <c r="CD34" s="172">
        <f t="shared" si="11"/>
        <v>0</v>
      </c>
      <c r="CE34" s="172">
        <f t="shared" si="11"/>
        <v>0</v>
      </c>
      <c r="CF34" s="172">
        <f t="shared" si="11"/>
        <v>0</v>
      </c>
      <c r="CG34" s="172">
        <f t="shared" si="13"/>
        <v>0</v>
      </c>
      <c r="CH34" s="172">
        <f t="shared" si="13"/>
        <v>0</v>
      </c>
      <c r="CI34" s="172">
        <f t="shared" si="13"/>
        <v>0</v>
      </c>
      <c r="CJ34" s="172">
        <f t="shared" si="13"/>
        <v>0</v>
      </c>
      <c r="CK34" s="172">
        <f t="shared" si="13"/>
        <v>0</v>
      </c>
    </row>
    <row r="35" spans="1:89" hidden="1" outlineLevel="1" x14ac:dyDescent="0.3">
      <c r="A35" s="243"/>
      <c r="B35" s="262">
        <v>0</v>
      </c>
      <c r="C35" s="269">
        <f t="shared" si="2"/>
        <v>31</v>
      </c>
      <c r="D35" t="s">
        <v>256</v>
      </c>
      <c r="E35" s="467">
        <f>+EOMONTH(B35, $D$4)</f>
        <v>121</v>
      </c>
      <c r="F35" s="172">
        <f t="shared" si="20"/>
        <v>0</v>
      </c>
      <c r="G35" s="172">
        <f t="shared" si="20"/>
        <v>0</v>
      </c>
      <c r="H35" s="172">
        <f t="shared" si="20"/>
        <v>0</v>
      </c>
      <c r="I35" s="172">
        <f t="shared" si="20"/>
        <v>0</v>
      </c>
      <c r="J35" s="172">
        <f t="shared" si="20"/>
        <v>0</v>
      </c>
      <c r="K35" s="261">
        <f t="shared" si="20"/>
        <v>0</v>
      </c>
      <c r="L35" s="172">
        <f t="shared" si="20"/>
        <v>0</v>
      </c>
      <c r="M35" s="172">
        <f t="shared" si="20"/>
        <v>0</v>
      </c>
      <c r="N35" s="172">
        <f t="shared" si="20"/>
        <v>0</v>
      </c>
      <c r="O35" s="172">
        <f t="shared" si="20"/>
        <v>0</v>
      </c>
      <c r="P35" s="172">
        <f t="shared" si="20"/>
        <v>0</v>
      </c>
      <c r="Q35" s="172">
        <f t="shared" si="20"/>
        <v>0</v>
      </c>
      <c r="R35" s="172">
        <f t="shared" si="20"/>
        <v>0</v>
      </c>
      <c r="S35" s="172">
        <f t="shared" si="20"/>
        <v>0</v>
      </c>
      <c r="T35" s="172">
        <f t="shared" si="20"/>
        <v>0</v>
      </c>
      <c r="U35" s="172">
        <f t="shared" si="20"/>
        <v>0</v>
      </c>
      <c r="V35" s="172">
        <f t="shared" si="17"/>
        <v>0</v>
      </c>
      <c r="W35" s="172">
        <f t="shared" si="17"/>
        <v>0</v>
      </c>
      <c r="X35" s="172">
        <f t="shared" si="17"/>
        <v>0</v>
      </c>
      <c r="Y35" s="172">
        <f t="shared" si="17"/>
        <v>0</v>
      </c>
      <c r="Z35" s="172">
        <f t="shared" si="17"/>
        <v>0</v>
      </c>
      <c r="AA35" s="172">
        <f t="shared" si="17"/>
        <v>0</v>
      </c>
      <c r="AB35" s="172">
        <f t="shared" si="17"/>
        <v>0</v>
      </c>
      <c r="AC35" s="172">
        <f t="shared" si="17"/>
        <v>0</v>
      </c>
      <c r="AD35" s="172">
        <f t="shared" si="17"/>
        <v>0</v>
      </c>
      <c r="AE35" s="172">
        <f t="shared" si="17"/>
        <v>0</v>
      </c>
      <c r="AF35" s="172">
        <f t="shared" si="17"/>
        <v>0</v>
      </c>
      <c r="AG35" s="172">
        <f t="shared" si="17"/>
        <v>0</v>
      </c>
      <c r="AH35" s="172">
        <f t="shared" si="8"/>
        <v>0</v>
      </c>
      <c r="AI35" s="172">
        <f t="shared" si="8"/>
        <v>0</v>
      </c>
      <c r="AJ35" s="172">
        <f t="shared" si="8"/>
        <v>0</v>
      </c>
      <c r="AK35" s="172">
        <f t="shared" si="18"/>
        <v>0</v>
      </c>
      <c r="AL35" s="172">
        <f t="shared" si="18"/>
        <v>0</v>
      </c>
      <c r="AM35" s="172">
        <f t="shared" si="18"/>
        <v>0</v>
      </c>
      <c r="AN35" s="172">
        <f t="shared" si="18"/>
        <v>0</v>
      </c>
      <c r="AO35" s="172">
        <f t="shared" si="18"/>
        <v>0</v>
      </c>
      <c r="AP35" s="172">
        <f t="shared" si="18"/>
        <v>0</v>
      </c>
      <c r="AQ35" s="172">
        <f t="shared" si="18"/>
        <v>0</v>
      </c>
      <c r="AR35" s="172">
        <f t="shared" si="18"/>
        <v>0</v>
      </c>
      <c r="AS35" s="172">
        <f t="shared" si="18"/>
        <v>0</v>
      </c>
      <c r="AT35" s="172">
        <f t="shared" si="18"/>
        <v>0</v>
      </c>
      <c r="AU35" s="172">
        <f t="shared" si="18"/>
        <v>0</v>
      </c>
      <c r="AV35" s="172">
        <f t="shared" si="18"/>
        <v>0</v>
      </c>
      <c r="AW35" s="172">
        <f t="shared" si="18"/>
        <v>0</v>
      </c>
      <c r="AX35" s="172">
        <f t="shared" si="18"/>
        <v>0</v>
      </c>
      <c r="AY35" s="172">
        <f t="shared" si="18"/>
        <v>0</v>
      </c>
      <c r="AZ35" s="172">
        <f t="shared" si="18"/>
        <v>0</v>
      </c>
      <c r="BA35" s="172">
        <f t="shared" si="16"/>
        <v>0</v>
      </c>
      <c r="BB35" s="172">
        <f t="shared" si="16"/>
        <v>0</v>
      </c>
      <c r="BC35" s="172">
        <f t="shared" si="16"/>
        <v>0</v>
      </c>
      <c r="BD35" s="172">
        <f t="shared" si="16"/>
        <v>0</v>
      </c>
      <c r="BE35" s="172">
        <f t="shared" si="16"/>
        <v>0</v>
      </c>
      <c r="BF35" s="172">
        <f t="shared" si="16"/>
        <v>0</v>
      </c>
      <c r="BG35" s="172">
        <f t="shared" si="16"/>
        <v>0</v>
      </c>
      <c r="BH35" s="172">
        <f t="shared" si="16"/>
        <v>0</v>
      </c>
      <c r="BI35" s="172">
        <f t="shared" si="16"/>
        <v>0</v>
      </c>
      <c r="BJ35" s="172">
        <f t="shared" si="16"/>
        <v>0</v>
      </c>
      <c r="BK35" s="172">
        <f t="shared" si="16"/>
        <v>0</v>
      </c>
      <c r="BL35" s="172">
        <f t="shared" si="16"/>
        <v>0</v>
      </c>
      <c r="BM35" s="172">
        <f t="shared" si="16"/>
        <v>0</v>
      </c>
      <c r="BN35" s="172">
        <f t="shared" si="16"/>
        <v>0</v>
      </c>
      <c r="BO35" s="172">
        <f t="shared" si="16"/>
        <v>0</v>
      </c>
      <c r="BP35" s="172">
        <f t="shared" si="10"/>
        <v>0</v>
      </c>
      <c r="BQ35" s="172">
        <f t="shared" si="11"/>
        <v>0</v>
      </c>
      <c r="BR35" s="172">
        <f t="shared" si="11"/>
        <v>0</v>
      </c>
      <c r="BS35" s="172">
        <f t="shared" si="11"/>
        <v>0</v>
      </c>
      <c r="BT35" s="172">
        <f t="shared" si="11"/>
        <v>0</v>
      </c>
      <c r="BU35" s="172">
        <f t="shared" si="11"/>
        <v>0</v>
      </c>
      <c r="BV35" s="172">
        <f t="shared" si="11"/>
        <v>0</v>
      </c>
      <c r="BW35" s="172">
        <f t="shared" si="11"/>
        <v>0</v>
      </c>
      <c r="BX35" s="172">
        <f t="shared" si="11"/>
        <v>0</v>
      </c>
      <c r="BY35" s="172">
        <f t="shared" si="11"/>
        <v>0</v>
      </c>
      <c r="BZ35" s="172">
        <f t="shared" si="11"/>
        <v>0</v>
      </c>
      <c r="CA35" s="172">
        <f t="shared" si="11"/>
        <v>0</v>
      </c>
      <c r="CB35" s="172">
        <f t="shared" si="11"/>
        <v>0</v>
      </c>
      <c r="CC35" s="172">
        <f t="shared" si="11"/>
        <v>0</v>
      </c>
      <c r="CD35" s="172">
        <f t="shared" si="11"/>
        <v>0</v>
      </c>
      <c r="CE35" s="172">
        <f t="shared" si="11"/>
        <v>0</v>
      </c>
      <c r="CF35" s="172">
        <f t="shared" si="11"/>
        <v>0</v>
      </c>
      <c r="CG35" s="172">
        <f t="shared" si="13"/>
        <v>0</v>
      </c>
      <c r="CH35" s="172">
        <f t="shared" si="13"/>
        <v>0</v>
      </c>
      <c r="CI35" s="172">
        <f t="shared" si="13"/>
        <v>0</v>
      </c>
      <c r="CJ35" s="172">
        <f t="shared" si="13"/>
        <v>0</v>
      </c>
      <c r="CK35" s="172">
        <f t="shared" si="13"/>
        <v>0</v>
      </c>
    </row>
    <row r="36" spans="1:89" hidden="1" outlineLevel="1" x14ac:dyDescent="0.3">
      <c r="A36" s="243"/>
      <c r="B36" s="262">
        <v>0</v>
      </c>
      <c r="C36" s="269">
        <f t="shared" si="2"/>
        <v>31</v>
      </c>
      <c r="D36" t="s">
        <v>257</v>
      </c>
      <c r="E36" s="467">
        <f t="shared" ref="E36" si="21">+EOMONTH(B36, $D$4)</f>
        <v>121</v>
      </c>
      <c r="F36" s="172">
        <f t="shared" si="20"/>
        <v>0</v>
      </c>
      <c r="G36" s="172">
        <f t="shared" si="20"/>
        <v>0</v>
      </c>
      <c r="H36" s="172">
        <f t="shared" si="20"/>
        <v>0</v>
      </c>
      <c r="I36" s="172">
        <f t="shared" si="20"/>
        <v>0</v>
      </c>
      <c r="J36" s="172">
        <f t="shared" si="20"/>
        <v>0</v>
      </c>
      <c r="K36" s="261">
        <f t="shared" si="20"/>
        <v>0</v>
      </c>
      <c r="L36" s="172">
        <f t="shared" si="20"/>
        <v>0</v>
      </c>
      <c r="M36" s="172">
        <f t="shared" si="20"/>
        <v>0</v>
      </c>
      <c r="N36" s="172">
        <f t="shared" si="20"/>
        <v>0</v>
      </c>
      <c r="O36" s="172">
        <f t="shared" si="20"/>
        <v>0</v>
      </c>
      <c r="P36" s="172">
        <f t="shared" si="20"/>
        <v>0</v>
      </c>
      <c r="Q36" s="172">
        <f t="shared" si="20"/>
        <v>0</v>
      </c>
      <c r="R36" s="172">
        <f t="shared" si="20"/>
        <v>0</v>
      </c>
      <c r="S36" s="172">
        <f t="shared" si="20"/>
        <v>0</v>
      </c>
      <c r="T36" s="172">
        <f t="shared" si="20"/>
        <v>0</v>
      </c>
      <c r="U36" s="172">
        <f t="shared" si="20"/>
        <v>0</v>
      </c>
      <c r="V36" s="172">
        <f t="shared" si="17"/>
        <v>0</v>
      </c>
      <c r="W36" s="172">
        <f t="shared" si="17"/>
        <v>0</v>
      </c>
      <c r="X36" s="172">
        <f t="shared" si="17"/>
        <v>0</v>
      </c>
      <c r="Y36" s="172">
        <f t="shared" si="17"/>
        <v>0</v>
      </c>
      <c r="Z36" s="172">
        <f t="shared" si="17"/>
        <v>0</v>
      </c>
      <c r="AA36" s="172">
        <f t="shared" si="17"/>
        <v>0</v>
      </c>
      <c r="AB36" s="172">
        <f t="shared" si="17"/>
        <v>0</v>
      </c>
      <c r="AC36" s="172">
        <f t="shared" si="17"/>
        <v>0</v>
      </c>
      <c r="AD36" s="172">
        <f t="shared" si="17"/>
        <v>0</v>
      </c>
      <c r="AE36" s="172">
        <f t="shared" si="17"/>
        <v>0</v>
      </c>
      <c r="AF36" s="172">
        <f t="shared" si="17"/>
        <v>0</v>
      </c>
      <c r="AG36" s="172">
        <f t="shared" si="17"/>
        <v>0</v>
      </c>
      <c r="AH36" s="172">
        <f t="shared" si="8"/>
        <v>0</v>
      </c>
      <c r="AI36" s="172">
        <f t="shared" si="8"/>
        <v>0</v>
      </c>
      <c r="AJ36" s="172">
        <f t="shared" ref="AJ36:AY38" si="22">+IF(AND($B36&lt;AJ$2, $E36&gt;AJ$2), $A36/$D$4, 0)</f>
        <v>0</v>
      </c>
      <c r="AK36" s="172">
        <f t="shared" si="22"/>
        <v>0</v>
      </c>
      <c r="AL36" s="172">
        <f t="shared" si="22"/>
        <v>0</v>
      </c>
      <c r="AM36" s="172">
        <f t="shared" si="22"/>
        <v>0</v>
      </c>
      <c r="AN36" s="172">
        <f t="shared" si="22"/>
        <v>0</v>
      </c>
      <c r="AO36" s="172">
        <f t="shared" si="22"/>
        <v>0</v>
      </c>
      <c r="AP36" s="172">
        <f t="shared" si="22"/>
        <v>0</v>
      </c>
      <c r="AQ36" s="172">
        <f t="shared" si="22"/>
        <v>0</v>
      </c>
      <c r="AR36" s="172">
        <f t="shared" si="22"/>
        <v>0</v>
      </c>
      <c r="AS36" s="172">
        <f t="shared" si="22"/>
        <v>0</v>
      </c>
      <c r="AT36" s="172">
        <f t="shared" si="22"/>
        <v>0</v>
      </c>
      <c r="AU36" s="172">
        <f t="shared" si="22"/>
        <v>0</v>
      </c>
      <c r="AV36" s="172">
        <f t="shared" si="22"/>
        <v>0</v>
      </c>
      <c r="AW36" s="172">
        <f t="shared" si="22"/>
        <v>0</v>
      </c>
      <c r="AX36" s="172">
        <f t="shared" si="22"/>
        <v>0</v>
      </c>
      <c r="AY36" s="172">
        <f t="shared" si="22"/>
        <v>0</v>
      </c>
      <c r="AZ36" s="172">
        <f t="shared" si="18"/>
        <v>0</v>
      </c>
      <c r="BA36" s="172">
        <f t="shared" si="16"/>
        <v>0</v>
      </c>
      <c r="BB36" s="172">
        <f t="shared" si="16"/>
        <v>0</v>
      </c>
      <c r="BC36" s="172">
        <f t="shared" si="16"/>
        <v>0</v>
      </c>
      <c r="BD36" s="172">
        <f t="shared" si="16"/>
        <v>0</v>
      </c>
      <c r="BE36" s="172">
        <f t="shared" si="16"/>
        <v>0</v>
      </c>
      <c r="BF36" s="172">
        <f t="shared" si="16"/>
        <v>0</v>
      </c>
      <c r="BG36" s="172">
        <f t="shared" si="16"/>
        <v>0</v>
      </c>
      <c r="BH36" s="172">
        <f t="shared" si="16"/>
        <v>0</v>
      </c>
      <c r="BI36" s="172">
        <f t="shared" si="16"/>
        <v>0</v>
      </c>
      <c r="BJ36" s="172">
        <f t="shared" si="16"/>
        <v>0</v>
      </c>
      <c r="BK36" s="172">
        <f t="shared" si="16"/>
        <v>0</v>
      </c>
      <c r="BL36" s="172">
        <f t="shared" si="16"/>
        <v>0</v>
      </c>
      <c r="BM36" s="172">
        <f t="shared" si="16"/>
        <v>0</v>
      </c>
      <c r="BN36" s="172">
        <f t="shared" si="16"/>
        <v>0</v>
      </c>
      <c r="BO36" s="172">
        <f t="shared" si="16"/>
        <v>0</v>
      </c>
      <c r="BP36" s="172">
        <f t="shared" si="10"/>
        <v>0</v>
      </c>
      <c r="BQ36" s="172">
        <f t="shared" si="11"/>
        <v>0</v>
      </c>
      <c r="BR36" s="172">
        <f t="shared" si="11"/>
        <v>0</v>
      </c>
      <c r="BS36" s="172">
        <f t="shared" si="11"/>
        <v>0</v>
      </c>
      <c r="BT36" s="172">
        <f t="shared" si="11"/>
        <v>0</v>
      </c>
      <c r="BU36" s="172">
        <f t="shared" si="11"/>
        <v>0</v>
      </c>
      <c r="BV36" s="172">
        <f t="shared" si="11"/>
        <v>0</v>
      </c>
      <c r="BW36" s="172">
        <f t="shared" si="11"/>
        <v>0</v>
      </c>
      <c r="BX36" s="172">
        <f t="shared" si="11"/>
        <v>0</v>
      </c>
      <c r="BY36" s="172">
        <f t="shared" si="11"/>
        <v>0</v>
      </c>
      <c r="BZ36" s="172">
        <f t="shared" si="11"/>
        <v>0</v>
      </c>
      <c r="CA36" s="172">
        <f t="shared" si="11"/>
        <v>0</v>
      </c>
      <c r="CB36" s="172">
        <f t="shared" si="11"/>
        <v>0</v>
      </c>
      <c r="CC36" s="172">
        <f t="shared" si="11"/>
        <v>0</v>
      </c>
      <c r="CD36" s="172">
        <f t="shared" si="11"/>
        <v>0</v>
      </c>
      <c r="CE36" s="172">
        <f t="shared" si="11"/>
        <v>0</v>
      </c>
      <c r="CF36" s="172">
        <f t="shared" si="11"/>
        <v>0</v>
      </c>
      <c r="CG36" s="172">
        <f t="shared" si="13"/>
        <v>0</v>
      </c>
      <c r="CH36" s="172">
        <f t="shared" si="13"/>
        <v>0</v>
      </c>
      <c r="CI36" s="172">
        <f t="shared" si="13"/>
        <v>0</v>
      </c>
      <c r="CJ36" s="172">
        <f t="shared" si="13"/>
        <v>0</v>
      </c>
      <c r="CK36" s="172">
        <f t="shared" si="13"/>
        <v>0</v>
      </c>
    </row>
    <row r="37" spans="1:89" hidden="1" outlineLevel="1" x14ac:dyDescent="0.3">
      <c r="A37" s="243"/>
      <c r="B37" s="262">
        <v>0</v>
      </c>
      <c r="C37" s="269">
        <f t="shared" si="2"/>
        <v>31</v>
      </c>
      <c r="D37" t="s">
        <v>258</v>
      </c>
      <c r="E37" s="467">
        <f>+EOMONTH(B37, $D$4)</f>
        <v>121</v>
      </c>
      <c r="F37" s="172">
        <f t="shared" si="20"/>
        <v>0</v>
      </c>
      <c r="G37" s="172">
        <f t="shared" si="20"/>
        <v>0</v>
      </c>
      <c r="H37" s="172">
        <f t="shared" si="20"/>
        <v>0</v>
      </c>
      <c r="I37" s="172">
        <f t="shared" si="20"/>
        <v>0</v>
      </c>
      <c r="J37" s="172">
        <f t="shared" si="20"/>
        <v>0</v>
      </c>
      <c r="K37" s="261">
        <f t="shared" si="20"/>
        <v>0</v>
      </c>
      <c r="L37" s="172">
        <f t="shared" si="20"/>
        <v>0</v>
      </c>
      <c r="M37" s="172">
        <f t="shared" si="20"/>
        <v>0</v>
      </c>
      <c r="N37" s="172">
        <f t="shared" si="20"/>
        <v>0</v>
      </c>
      <c r="O37" s="172">
        <f t="shared" si="20"/>
        <v>0</v>
      </c>
      <c r="P37" s="172">
        <f t="shared" si="20"/>
        <v>0</v>
      </c>
      <c r="Q37" s="172">
        <f t="shared" si="20"/>
        <v>0</v>
      </c>
      <c r="R37" s="172">
        <f t="shared" si="20"/>
        <v>0</v>
      </c>
      <c r="S37" s="172">
        <f t="shared" si="20"/>
        <v>0</v>
      </c>
      <c r="T37" s="172">
        <f t="shared" si="20"/>
        <v>0</v>
      </c>
      <c r="U37" s="172">
        <f t="shared" si="20"/>
        <v>0</v>
      </c>
      <c r="V37" s="172">
        <f t="shared" si="17"/>
        <v>0</v>
      </c>
      <c r="W37" s="172">
        <f t="shared" si="17"/>
        <v>0</v>
      </c>
      <c r="X37" s="172">
        <f t="shared" si="17"/>
        <v>0</v>
      </c>
      <c r="Y37" s="172">
        <f t="shared" si="17"/>
        <v>0</v>
      </c>
      <c r="Z37" s="172">
        <f t="shared" si="17"/>
        <v>0</v>
      </c>
      <c r="AA37" s="172">
        <f t="shared" si="17"/>
        <v>0</v>
      </c>
      <c r="AB37" s="172">
        <f t="shared" si="17"/>
        <v>0</v>
      </c>
      <c r="AC37" s="172">
        <f t="shared" si="17"/>
        <v>0</v>
      </c>
      <c r="AD37" s="172">
        <f t="shared" si="17"/>
        <v>0</v>
      </c>
      <c r="AE37" s="172">
        <f t="shared" si="17"/>
        <v>0</v>
      </c>
      <c r="AF37" s="172">
        <f t="shared" si="17"/>
        <v>0</v>
      </c>
      <c r="AG37" s="172">
        <f t="shared" si="17"/>
        <v>0</v>
      </c>
      <c r="AH37" s="172">
        <f t="shared" ref="AH37:AW38" si="23">+IF(AND($B37&lt;AH$2, $E37&gt;AH$2), $A37/$D$4, 0)</f>
        <v>0</v>
      </c>
      <c r="AI37" s="172">
        <f t="shared" si="23"/>
        <v>0</v>
      </c>
      <c r="AJ37" s="172">
        <f t="shared" si="23"/>
        <v>0</v>
      </c>
      <c r="AK37" s="172">
        <f t="shared" si="23"/>
        <v>0</v>
      </c>
      <c r="AL37" s="172">
        <f t="shared" si="23"/>
        <v>0</v>
      </c>
      <c r="AM37" s="172">
        <f t="shared" si="23"/>
        <v>0</v>
      </c>
      <c r="AN37" s="172">
        <f t="shared" si="23"/>
        <v>0</v>
      </c>
      <c r="AO37" s="172">
        <f t="shared" si="23"/>
        <v>0</v>
      </c>
      <c r="AP37" s="172">
        <f t="shared" si="23"/>
        <v>0</v>
      </c>
      <c r="AQ37" s="172">
        <f t="shared" si="23"/>
        <v>0</v>
      </c>
      <c r="AR37" s="172">
        <f t="shared" si="23"/>
        <v>0</v>
      </c>
      <c r="AS37" s="172">
        <f t="shared" si="23"/>
        <v>0</v>
      </c>
      <c r="AT37" s="172">
        <f t="shared" si="23"/>
        <v>0</v>
      </c>
      <c r="AU37" s="172">
        <f t="shared" si="23"/>
        <v>0</v>
      </c>
      <c r="AV37" s="172">
        <f t="shared" si="23"/>
        <v>0</v>
      </c>
      <c r="AW37" s="172">
        <f t="shared" si="23"/>
        <v>0</v>
      </c>
      <c r="AX37" s="172">
        <f t="shared" si="22"/>
        <v>0</v>
      </c>
      <c r="AY37" s="172">
        <f t="shared" si="22"/>
        <v>0</v>
      </c>
      <c r="AZ37" s="172">
        <f t="shared" si="18"/>
        <v>0</v>
      </c>
      <c r="BA37" s="172">
        <f t="shared" si="16"/>
        <v>0</v>
      </c>
      <c r="BB37" s="172">
        <f t="shared" si="16"/>
        <v>0</v>
      </c>
      <c r="BC37" s="172">
        <f t="shared" si="16"/>
        <v>0</v>
      </c>
      <c r="BD37" s="172">
        <f t="shared" si="16"/>
        <v>0</v>
      </c>
      <c r="BE37" s="172">
        <f t="shared" si="16"/>
        <v>0</v>
      </c>
      <c r="BF37" s="172">
        <f t="shared" si="16"/>
        <v>0</v>
      </c>
      <c r="BG37" s="172">
        <f t="shared" si="16"/>
        <v>0</v>
      </c>
      <c r="BH37" s="172">
        <f t="shared" si="16"/>
        <v>0</v>
      </c>
      <c r="BI37" s="172">
        <f t="shared" si="16"/>
        <v>0</v>
      </c>
      <c r="BJ37" s="172">
        <f t="shared" si="16"/>
        <v>0</v>
      </c>
      <c r="BK37" s="172">
        <f t="shared" si="16"/>
        <v>0</v>
      </c>
      <c r="BL37" s="172">
        <f t="shared" si="16"/>
        <v>0</v>
      </c>
      <c r="BM37" s="172">
        <f t="shared" si="16"/>
        <v>0</v>
      </c>
      <c r="BN37" s="172">
        <f t="shared" si="16"/>
        <v>0</v>
      </c>
      <c r="BO37" s="172">
        <f t="shared" si="16"/>
        <v>0</v>
      </c>
      <c r="BP37" s="172">
        <f t="shared" si="10"/>
        <v>0</v>
      </c>
      <c r="BQ37" s="172">
        <f t="shared" si="11"/>
        <v>0</v>
      </c>
      <c r="BR37" s="172">
        <f t="shared" si="11"/>
        <v>0</v>
      </c>
      <c r="BS37" s="172">
        <f t="shared" si="11"/>
        <v>0</v>
      </c>
      <c r="BT37" s="172">
        <f t="shared" si="11"/>
        <v>0</v>
      </c>
      <c r="BU37" s="172">
        <f t="shared" si="11"/>
        <v>0</v>
      </c>
      <c r="BV37" s="172">
        <f t="shared" si="11"/>
        <v>0</v>
      </c>
      <c r="BW37" s="172">
        <f t="shared" si="11"/>
        <v>0</v>
      </c>
      <c r="BX37" s="172">
        <f t="shared" si="11"/>
        <v>0</v>
      </c>
      <c r="BY37" s="172">
        <f t="shared" si="11"/>
        <v>0</v>
      </c>
      <c r="BZ37" s="172">
        <f t="shared" si="11"/>
        <v>0</v>
      </c>
      <c r="CA37" s="172">
        <f t="shared" si="11"/>
        <v>0</v>
      </c>
      <c r="CB37" s="172">
        <f t="shared" si="11"/>
        <v>0</v>
      </c>
      <c r="CC37" s="172">
        <f t="shared" si="11"/>
        <v>0</v>
      </c>
      <c r="CD37" s="172">
        <f t="shared" si="11"/>
        <v>0</v>
      </c>
      <c r="CE37" s="172">
        <f t="shared" si="11"/>
        <v>0</v>
      </c>
      <c r="CF37" s="172">
        <f t="shared" si="11"/>
        <v>0</v>
      </c>
      <c r="CG37" s="172">
        <f t="shared" si="13"/>
        <v>0</v>
      </c>
      <c r="CH37" s="172">
        <f t="shared" si="13"/>
        <v>0</v>
      </c>
      <c r="CI37" s="172">
        <f t="shared" si="13"/>
        <v>0</v>
      </c>
      <c r="CJ37" s="172">
        <f t="shared" si="13"/>
        <v>0</v>
      </c>
      <c r="CK37" s="172">
        <f t="shared" si="13"/>
        <v>0</v>
      </c>
    </row>
    <row r="38" spans="1:89" hidden="1" outlineLevel="1" x14ac:dyDescent="0.3">
      <c r="A38" s="243"/>
      <c r="B38" s="262">
        <v>0</v>
      </c>
      <c r="C38" s="269">
        <f t="shared" si="2"/>
        <v>31</v>
      </c>
      <c r="D38" t="s">
        <v>259</v>
      </c>
      <c r="E38" s="467">
        <f t="shared" ref="E38" si="24">+EOMONTH(B38, $D$4)</f>
        <v>121</v>
      </c>
      <c r="F38" s="172">
        <f t="shared" si="20"/>
        <v>0</v>
      </c>
      <c r="G38" s="172">
        <f t="shared" si="20"/>
        <v>0</v>
      </c>
      <c r="H38" s="172">
        <f t="shared" si="20"/>
        <v>0</v>
      </c>
      <c r="I38" s="172">
        <f t="shared" si="20"/>
        <v>0</v>
      </c>
      <c r="J38" s="172">
        <f t="shared" si="20"/>
        <v>0</v>
      </c>
      <c r="K38" s="261">
        <f t="shared" si="20"/>
        <v>0</v>
      </c>
      <c r="L38" s="172">
        <f t="shared" si="20"/>
        <v>0</v>
      </c>
      <c r="M38" s="172">
        <f t="shared" si="20"/>
        <v>0</v>
      </c>
      <c r="N38" s="172">
        <f t="shared" si="20"/>
        <v>0</v>
      </c>
      <c r="O38" s="172">
        <f t="shared" si="20"/>
        <v>0</v>
      </c>
      <c r="P38" s="172">
        <f t="shared" si="20"/>
        <v>0</v>
      </c>
      <c r="Q38" s="172">
        <f t="shared" si="20"/>
        <v>0</v>
      </c>
      <c r="R38" s="172">
        <f t="shared" si="20"/>
        <v>0</v>
      </c>
      <c r="S38" s="172">
        <f t="shared" si="20"/>
        <v>0</v>
      </c>
      <c r="T38" s="172">
        <f t="shared" si="20"/>
        <v>0</v>
      </c>
      <c r="U38" s="172">
        <f t="shared" si="20"/>
        <v>0</v>
      </c>
      <c r="V38" s="172">
        <f t="shared" si="17"/>
        <v>0</v>
      </c>
      <c r="W38" s="172">
        <f t="shared" si="17"/>
        <v>0</v>
      </c>
      <c r="X38" s="172">
        <f t="shared" si="17"/>
        <v>0</v>
      </c>
      <c r="Y38" s="172">
        <f t="shared" si="17"/>
        <v>0</v>
      </c>
      <c r="Z38" s="172">
        <f t="shared" si="17"/>
        <v>0</v>
      </c>
      <c r="AA38" s="172">
        <f t="shared" si="17"/>
        <v>0</v>
      </c>
      <c r="AB38" s="172">
        <f t="shared" si="17"/>
        <v>0</v>
      </c>
      <c r="AC38" s="172">
        <f t="shared" si="17"/>
        <v>0</v>
      </c>
      <c r="AD38" s="172">
        <f t="shared" si="17"/>
        <v>0</v>
      </c>
      <c r="AE38" s="172">
        <f t="shared" si="17"/>
        <v>0</v>
      </c>
      <c r="AF38" s="172">
        <f t="shared" si="17"/>
        <v>0</v>
      </c>
      <c r="AG38" s="172">
        <f t="shared" si="17"/>
        <v>0</v>
      </c>
      <c r="AH38" s="172">
        <f t="shared" si="23"/>
        <v>0</v>
      </c>
      <c r="AI38" s="172">
        <f t="shared" si="23"/>
        <v>0</v>
      </c>
      <c r="AJ38" s="172">
        <f t="shared" si="23"/>
        <v>0</v>
      </c>
      <c r="AK38" s="172">
        <f t="shared" si="23"/>
        <v>0</v>
      </c>
      <c r="AL38" s="172">
        <f t="shared" si="23"/>
        <v>0</v>
      </c>
      <c r="AM38" s="172">
        <f t="shared" si="23"/>
        <v>0</v>
      </c>
      <c r="AN38" s="172">
        <f t="shared" si="23"/>
        <v>0</v>
      </c>
      <c r="AO38" s="172">
        <f t="shared" si="23"/>
        <v>0</v>
      </c>
      <c r="AP38" s="172">
        <f t="shared" si="23"/>
        <v>0</v>
      </c>
      <c r="AQ38" s="172">
        <f t="shared" si="23"/>
        <v>0</v>
      </c>
      <c r="AR38" s="172">
        <f t="shared" si="23"/>
        <v>0</v>
      </c>
      <c r="AS38" s="172">
        <f t="shared" si="23"/>
        <v>0</v>
      </c>
      <c r="AT38" s="172">
        <f t="shared" si="23"/>
        <v>0</v>
      </c>
      <c r="AU38" s="172">
        <f t="shared" si="23"/>
        <v>0</v>
      </c>
      <c r="AV38" s="172">
        <f t="shared" si="23"/>
        <v>0</v>
      </c>
      <c r="AW38" s="172">
        <f t="shared" si="23"/>
        <v>0</v>
      </c>
      <c r="AX38" s="172">
        <f t="shared" si="22"/>
        <v>0</v>
      </c>
      <c r="AY38" s="172">
        <f t="shared" si="22"/>
        <v>0</v>
      </c>
      <c r="AZ38" s="172">
        <f t="shared" si="18"/>
        <v>0</v>
      </c>
      <c r="BA38" s="172">
        <f t="shared" si="16"/>
        <v>0</v>
      </c>
      <c r="BB38" s="172">
        <f t="shared" si="16"/>
        <v>0</v>
      </c>
      <c r="BC38" s="172">
        <f t="shared" si="16"/>
        <v>0</v>
      </c>
      <c r="BD38" s="172">
        <f t="shared" si="16"/>
        <v>0</v>
      </c>
      <c r="BE38" s="172">
        <f t="shared" si="16"/>
        <v>0</v>
      </c>
      <c r="BF38" s="172">
        <f t="shared" si="16"/>
        <v>0</v>
      </c>
      <c r="BG38" s="172">
        <f t="shared" si="16"/>
        <v>0</v>
      </c>
      <c r="BH38" s="172">
        <f t="shared" si="16"/>
        <v>0</v>
      </c>
      <c r="BI38" s="172">
        <f t="shared" si="16"/>
        <v>0</v>
      </c>
      <c r="BJ38" s="172">
        <f t="shared" si="16"/>
        <v>0</v>
      </c>
      <c r="BK38" s="172">
        <f t="shared" si="16"/>
        <v>0</v>
      </c>
      <c r="BL38" s="172">
        <f t="shared" si="16"/>
        <v>0</v>
      </c>
      <c r="BM38" s="172">
        <f t="shared" si="16"/>
        <v>0</v>
      </c>
      <c r="BN38" s="172">
        <f t="shared" si="16"/>
        <v>0</v>
      </c>
      <c r="BO38" s="172">
        <f t="shared" si="16"/>
        <v>0</v>
      </c>
      <c r="BP38" s="172">
        <f t="shared" si="10"/>
        <v>0</v>
      </c>
      <c r="BQ38" s="172">
        <f t="shared" si="11"/>
        <v>0</v>
      </c>
      <c r="BR38" s="172">
        <f t="shared" ref="BR38:CK38" si="25">+IF(AND($B38&lt;BR$2, $E38&gt;BR$2), $A38/$D$4, 0)</f>
        <v>0</v>
      </c>
      <c r="BS38" s="172">
        <f t="shared" si="25"/>
        <v>0</v>
      </c>
      <c r="BT38" s="172">
        <f t="shared" si="25"/>
        <v>0</v>
      </c>
      <c r="BU38" s="172">
        <f t="shared" si="25"/>
        <v>0</v>
      </c>
      <c r="BV38" s="172">
        <f t="shared" si="25"/>
        <v>0</v>
      </c>
      <c r="BW38" s="172">
        <f t="shared" si="25"/>
        <v>0</v>
      </c>
      <c r="BX38" s="172">
        <f t="shared" si="25"/>
        <v>0</v>
      </c>
      <c r="BY38" s="172">
        <f t="shared" si="25"/>
        <v>0</v>
      </c>
      <c r="BZ38" s="172">
        <f t="shared" si="25"/>
        <v>0</v>
      </c>
      <c r="CA38" s="172">
        <f t="shared" si="25"/>
        <v>0</v>
      </c>
      <c r="CB38" s="172">
        <f t="shared" si="25"/>
        <v>0</v>
      </c>
      <c r="CC38" s="172">
        <f t="shared" si="25"/>
        <v>0</v>
      </c>
      <c r="CD38" s="172">
        <f t="shared" si="25"/>
        <v>0</v>
      </c>
      <c r="CE38" s="172">
        <f t="shared" si="25"/>
        <v>0</v>
      </c>
      <c r="CF38" s="172">
        <f t="shared" si="25"/>
        <v>0</v>
      </c>
      <c r="CG38" s="172">
        <f t="shared" si="25"/>
        <v>0</v>
      </c>
      <c r="CH38" s="172">
        <f t="shared" si="25"/>
        <v>0</v>
      </c>
      <c r="CI38" s="172">
        <f t="shared" si="25"/>
        <v>0</v>
      </c>
      <c r="CJ38" s="172">
        <f t="shared" si="25"/>
        <v>0</v>
      </c>
      <c r="CK38" s="172">
        <f t="shared" si="25"/>
        <v>0</v>
      </c>
    </row>
    <row r="39" spans="1:89" collapsed="1" x14ac:dyDescent="0.3">
      <c r="A39" s="243"/>
      <c r="F39" s="243"/>
      <c r="K39" s="194"/>
      <c r="CK39" s="194"/>
    </row>
    <row r="40" spans="1:89" x14ac:dyDescent="0.3">
      <c r="A40" s="243"/>
      <c r="D40" s="248" t="s">
        <v>261</v>
      </c>
      <c r="F40" s="243"/>
      <c r="K40" s="194"/>
      <c r="CK40" s="194"/>
    </row>
    <row r="41" spans="1:89" hidden="1" outlineLevel="1" x14ac:dyDescent="0.3">
      <c r="A41" s="243"/>
      <c r="B41" s="262"/>
      <c r="C41" s="269">
        <f>+EOMONTH(B41,0)</f>
        <v>31</v>
      </c>
      <c r="E41" s="171">
        <f>+EOMONTH(B41, $D$5)</f>
        <v>152</v>
      </c>
      <c r="F41" s="244">
        <f t="shared" ref="F41:O50" si="26">+IF(AND($B41&lt;F$2, $E41&gt;F$2), $A$5/$D$5, 0)</f>
        <v>0</v>
      </c>
      <c r="G41" s="172">
        <f t="shared" si="26"/>
        <v>0</v>
      </c>
      <c r="H41" s="172">
        <f>+IF(SUM(E5:H5)&gt;0, (SUM(E5:H5)*$A$5)/$D$5, 0)</f>
        <v>0</v>
      </c>
      <c r="I41" s="172">
        <f t="shared" ref="I41:BT41" si="27">+IF(SUM(F5:I5)&gt;0, (SUM(F5:I5)*$A$5)/$D$5, 0)</f>
        <v>0</v>
      </c>
      <c r="J41" s="172">
        <f t="shared" si="27"/>
        <v>0</v>
      </c>
      <c r="K41" s="261">
        <f>+IF(SUM(H5:K5)&gt;0, (SUM(H5:K5)*$A$5)/$D$5, 0)</f>
        <v>0</v>
      </c>
      <c r="L41" s="172">
        <f t="shared" si="27"/>
        <v>1250</v>
      </c>
      <c r="M41" s="172">
        <f t="shared" si="27"/>
        <v>1250</v>
      </c>
      <c r="N41" s="172">
        <f t="shared" si="27"/>
        <v>1250</v>
      </c>
      <c r="O41" s="172">
        <f t="shared" si="27"/>
        <v>2500</v>
      </c>
      <c r="P41" s="172">
        <f t="shared" si="27"/>
        <v>1250</v>
      </c>
      <c r="Q41" s="172">
        <f t="shared" si="27"/>
        <v>2500</v>
      </c>
      <c r="R41" s="172">
        <f t="shared" si="27"/>
        <v>2500</v>
      </c>
      <c r="S41" s="172">
        <f t="shared" si="27"/>
        <v>2500</v>
      </c>
      <c r="T41" s="172">
        <f t="shared" si="27"/>
        <v>2500</v>
      </c>
      <c r="U41" s="172">
        <f t="shared" si="27"/>
        <v>2500</v>
      </c>
      <c r="V41" s="172">
        <f t="shared" si="27"/>
        <v>2500</v>
      </c>
      <c r="W41" s="172">
        <f t="shared" si="27"/>
        <v>2500</v>
      </c>
      <c r="X41" s="172">
        <f t="shared" si="27"/>
        <v>2500</v>
      </c>
      <c r="Y41" s="172">
        <f t="shared" si="27"/>
        <v>3750</v>
      </c>
      <c r="Z41" s="172">
        <f t="shared" si="27"/>
        <v>3750</v>
      </c>
      <c r="AA41" s="172">
        <f t="shared" si="27"/>
        <v>5000</v>
      </c>
      <c r="AB41" s="172">
        <f t="shared" si="27"/>
        <v>5000</v>
      </c>
      <c r="AC41" s="172">
        <f t="shared" si="27"/>
        <v>5000</v>
      </c>
      <c r="AD41" s="172">
        <f t="shared" si="27"/>
        <v>5000</v>
      </c>
      <c r="AE41" s="172">
        <f t="shared" si="27"/>
        <v>5000</v>
      </c>
      <c r="AF41" s="172">
        <f t="shared" si="27"/>
        <v>5000</v>
      </c>
      <c r="AG41" s="172">
        <f t="shared" si="27"/>
        <v>5000</v>
      </c>
      <c r="AH41" s="172">
        <f t="shared" si="27"/>
        <v>5000</v>
      </c>
      <c r="AI41" s="172">
        <f t="shared" si="27"/>
        <v>5000</v>
      </c>
      <c r="AJ41" s="172">
        <f t="shared" si="27"/>
        <v>5000</v>
      </c>
      <c r="AK41" s="172">
        <f t="shared" si="27"/>
        <v>5000</v>
      </c>
      <c r="AL41" s="172">
        <f t="shared" si="27"/>
        <v>5000</v>
      </c>
      <c r="AM41" s="172">
        <f t="shared" si="27"/>
        <v>5000</v>
      </c>
      <c r="AN41" s="172">
        <f t="shared" si="27"/>
        <v>5000</v>
      </c>
      <c r="AO41" s="172">
        <f t="shared" si="27"/>
        <v>5000</v>
      </c>
      <c r="AP41" s="172">
        <f t="shared" si="27"/>
        <v>5000</v>
      </c>
      <c r="AQ41" s="172">
        <f t="shared" si="27"/>
        <v>5000</v>
      </c>
      <c r="AR41" s="172">
        <f t="shared" si="27"/>
        <v>5000</v>
      </c>
      <c r="AS41" s="172">
        <f t="shared" si="27"/>
        <v>5000</v>
      </c>
      <c r="AT41" s="172">
        <f t="shared" si="27"/>
        <v>5000</v>
      </c>
      <c r="AU41" s="172">
        <f t="shared" si="27"/>
        <v>5000</v>
      </c>
      <c r="AV41" s="172">
        <f t="shared" si="27"/>
        <v>5000</v>
      </c>
      <c r="AW41" s="172">
        <f t="shared" si="27"/>
        <v>6250</v>
      </c>
      <c r="AX41" s="172">
        <f t="shared" si="27"/>
        <v>6250</v>
      </c>
      <c r="AY41" s="172">
        <f t="shared" si="27"/>
        <v>7500</v>
      </c>
      <c r="AZ41" s="172">
        <f t="shared" si="27"/>
        <v>7500</v>
      </c>
      <c r="BA41" s="172">
        <f t="shared" si="27"/>
        <v>7500</v>
      </c>
      <c r="BB41" s="172">
        <f t="shared" si="27"/>
        <v>7500</v>
      </c>
      <c r="BC41" s="172">
        <f t="shared" si="27"/>
        <v>7500</v>
      </c>
      <c r="BD41" s="172">
        <f t="shared" si="27"/>
        <v>7500</v>
      </c>
      <c r="BE41" s="172">
        <f t="shared" si="27"/>
        <v>7500</v>
      </c>
      <c r="BF41" s="172">
        <f t="shared" si="27"/>
        <v>7500</v>
      </c>
      <c r="BG41" s="172">
        <f t="shared" si="27"/>
        <v>7500</v>
      </c>
      <c r="BH41" s="172">
        <f t="shared" si="27"/>
        <v>7500</v>
      </c>
      <c r="BI41" s="172">
        <f t="shared" si="27"/>
        <v>7500</v>
      </c>
      <c r="BJ41" s="172">
        <f t="shared" si="27"/>
        <v>7500</v>
      </c>
      <c r="BK41" s="172">
        <f t="shared" si="27"/>
        <v>7500</v>
      </c>
      <c r="BL41" s="172">
        <f t="shared" si="27"/>
        <v>7500</v>
      </c>
      <c r="BM41" s="172">
        <f t="shared" si="27"/>
        <v>7500</v>
      </c>
      <c r="BN41" s="172">
        <f t="shared" si="27"/>
        <v>7500</v>
      </c>
      <c r="BO41" s="172">
        <f t="shared" si="27"/>
        <v>7500</v>
      </c>
      <c r="BP41" s="172">
        <f t="shared" si="27"/>
        <v>7500</v>
      </c>
      <c r="BQ41" s="172">
        <f t="shared" si="27"/>
        <v>7500</v>
      </c>
      <c r="BR41" s="172">
        <f t="shared" si="27"/>
        <v>7500</v>
      </c>
      <c r="BS41" s="172">
        <f t="shared" si="27"/>
        <v>7500</v>
      </c>
      <c r="BT41" s="172">
        <f t="shared" si="27"/>
        <v>7500</v>
      </c>
      <c r="BU41" s="172">
        <f t="shared" ref="BU41:CK41" si="28">+IF(SUM(BR5:BU5)&gt;0, (SUM(BR5:BU5)*$A$5)/$D$5, 0)</f>
        <v>8750</v>
      </c>
      <c r="BV41" s="172">
        <f t="shared" si="28"/>
        <v>8750</v>
      </c>
      <c r="BW41" s="172">
        <f t="shared" si="28"/>
        <v>10000</v>
      </c>
      <c r="BX41" s="172">
        <f t="shared" si="28"/>
        <v>10000</v>
      </c>
      <c r="BY41" s="172">
        <f t="shared" si="28"/>
        <v>10000</v>
      </c>
      <c r="BZ41" s="172">
        <f t="shared" si="28"/>
        <v>10000</v>
      </c>
      <c r="CA41" s="172">
        <f t="shared" si="28"/>
        <v>10000</v>
      </c>
      <c r="CB41" s="172">
        <f t="shared" si="28"/>
        <v>10000</v>
      </c>
      <c r="CC41" s="172">
        <f t="shared" si="28"/>
        <v>10000</v>
      </c>
      <c r="CD41" s="172">
        <f t="shared" si="28"/>
        <v>10000</v>
      </c>
      <c r="CE41" s="172">
        <f t="shared" si="28"/>
        <v>10000</v>
      </c>
      <c r="CF41" s="172">
        <f t="shared" si="28"/>
        <v>10000</v>
      </c>
      <c r="CG41" s="172">
        <f t="shared" si="28"/>
        <v>10000</v>
      </c>
      <c r="CH41" s="172">
        <f t="shared" si="28"/>
        <v>10000</v>
      </c>
      <c r="CI41" s="172">
        <f t="shared" si="28"/>
        <v>10000</v>
      </c>
      <c r="CJ41" s="172">
        <f t="shared" si="28"/>
        <v>10000</v>
      </c>
      <c r="CK41" s="261">
        <f t="shared" si="28"/>
        <v>10000</v>
      </c>
    </row>
    <row r="42" spans="1:89" hidden="1" outlineLevel="1" x14ac:dyDescent="0.3">
      <c r="A42" s="243"/>
      <c r="B42" s="262">
        <v>0</v>
      </c>
      <c r="C42" s="269">
        <f t="shared" ref="C42:C90" si="29">+EOMONTH(B42,0)</f>
        <v>31</v>
      </c>
      <c r="D42" t="s">
        <v>262</v>
      </c>
      <c r="E42" s="171">
        <f t="shared" ref="E42:E67" si="30">+EOMONTH(B42, $D$5)</f>
        <v>152</v>
      </c>
      <c r="F42" s="244">
        <f t="shared" si="26"/>
        <v>0</v>
      </c>
      <c r="G42" s="172">
        <f t="shared" si="26"/>
        <v>0</v>
      </c>
      <c r="H42" s="172">
        <f t="shared" si="26"/>
        <v>0</v>
      </c>
      <c r="I42" s="172">
        <f t="shared" si="26"/>
        <v>0</v>
      </c>
      <c r="J42" s="172">
        <f t="shared" si="26"/>
        <v>0</v>
      </c>
      <c r="K42" s="261">
        <f t="shared" si="26"/>
        <v>0</v>
      </c>
      <c r="L42" s="172">
        <f t="shared" si="26"/>
        <v>0</v>
      </c>
      <c r="M42" s="172">
        <f t="shared" si="26"/>
        <v>0</v>
      </c>
      <c r="N42" s="172">
        <f t="shared" si="26"/>
        <v>0</v>
      </c>
      <c r="O42" s="172">
        <f t="shared" si="26"/>
        <v>0</v>
      </c>
      <c r="P42" s="172">
        <f t="shared" ref="P42:Y50" si="31">+IF(AND($B42&lt;P$2, $E42&gt;P$2), $A$5/$D$5, 0)</f>
        <v>0</v>
      </c>
      <c r="Q42" s="172">
        <f t="shared" si="31"/>
        <v>0</v>
      </c>
      <c r="R42" s="172">
        <f t="shared" si="31"/>
        <v>0</v>
      </c>
      <c r="S42" s="172">
        <f t="shared" si="31"/>
        <v>0</v>
      </c>
      <c r="T42" s="172">
        <f t="shared" si="31"/>
        <v>0</v>
      </c>
      <c r="U42" s="172">
        <f t="shared" si="31"/>
        <v>0</v>
      </c>
      <c r="V42" s="172">
        <f t="shared" si="31"/>
        <v>0</v>
      </c>
      <c r="W42" s="172">
        <f t="shared" si="31"/>
        <v>0</v>
      </c>
      <c r="X42" s="172">
        <f t="shared" si="31"/>
        <v>0</v>
      </c>
      <c r="Y42" s="172">
        <f t="shared" si="31"/>
        <v>0</v>
      </c>
      <c r="Z42" s="172">
        <f t="shared" ref="Z42:AI50" si="32">+IF(AND($B42&lt;Z$2, $E42&gt;Z$2), $A$5/$D$5, 0)</f>
        <v>0</v>
      </c>
      <c r="AA42" s="172">
        <f t="shared" si="32"/>
        <v>0</v>
      </c>
      <c r="AB42" s="172">
        <f t="shared" si="32"/>
        <v>0</v>
      </c>
      <c r="AC42" s="172">
        <f t="shared" si="32"/>
        <v>0</v>
      </c>
      <c r="AD42" s="172">
        <f t="shared" si="32"/>
        <v>0</v>
      </c>
      <c r="AE42" s="172">
        <f t="shared" si="32"/>
        <v>0</v>
      </c>
      <c r="AF42" s="172">
        <f t="shared" si="32"/>
        <v>0</v>
      </c>
      <c r="AG42" s="172">
        <f t="shared" si="32"/>
        <v>0</v>
      </c>
      <c r="AH42" s="172">
        <f t="shared" si="32"/>
        <v>0</v>
      </c>
      <c r="AI42" s="172">
        <f t="shared" si="32"/>
        <v>0</v>
      </c>
      <c r="AJ42" s="172">
        <f t="shared" ref="AJ42:AS50" si="33">+IF(AND($B42&lt;AJ$2, $E42&gt;AJ$2), $A$5/$D$5, 0)</f>
        <v>0</v>
      </c>
      <c r="AK42" s="172">
        <f t="shared" si="33"/>
        <v>0</v>
      </c>
      <c r="AL42" s="172">
        <f t="shared" si="33"/>
        <v>0</v>
      </c>
      <c r="AM42" s="172">
        <f t="shared" si="33"/>
        <v>0</v>
      </c>
      <c r="AN42" s="172">
        <f t="shared" si="33"/>
        <v>0</v>
      </c>
      <c r="AO42" s="172">
        <f t="shared" si="33"/>
        <v>0</v>
      </c>
      <c r="AP42" s="172">
        <f t="shared" si="33"/>
        <v>0</v>
      </c>
      <c r="AQ42" s="172">
        <f t="shared" si="33"/>
        <v>0</v>
      </c>
      <c r="AR42" s="172">
        <f t="shared" si="33"/>
        <v>0</v>
      </c>
      <c r="AS42" s="172">
        <f t="shared" si="33"/>
        <v>0</v>
      </c>
      <c r="AT42" s="172">
        <f t="shared" ref="AT42:BC50" si="34">+IF(AND($B42&lt;AT$2, $E42&gt;AT$2), $A$5/$D$5, 0)</f>
        <v>0</v>
      </c>
      <c r="AU42" s="172">
        <f t="shared" si="34"/>
        <v>0</v>
      </c>
      <c r="AV42" s="172">
        <f t="shared" si="34"/>
        <v>0</v>
      </c>
      <c r="AW42" s="172">
        <f t="shared" si="34"/>
        <v>0</v>
      </c>
      <c r="AX42" s="172">
        <f t="shared" si="34"/>
        <v>0</v>
      </c>
      <c r="AY42" s="172">
        <f t="shared" si="34"/>
        <v>0</v>
      </c>
      <c r="AZ42" s="172">
        <f t="shared" si="34"/>
        <v>0</v>
      </c>
      <c r="BA42" s="172">
        <f t="shared" si="34"/>
        <v>0</v>
      </c>
      <c r="BB42" s="172">
        <f t="shared" si="34"/>
        <v>0</v>
      </c>
      <c r="BC42" s="172">
        <f t="shared" si="34"/>
        <v>0</v>
      </c>
      <c r="BD42" s="172">
        <f t="shared" ref="BD42:BM50" si="35">+IF(AND($B42&lt;BD$2, $E42&gt;BD$2), $A$5/$D$5, 0)</f>
        <v>0</v>
      </c>
      <c r="BE42" s="172">
        <f t="shared" si="35"/>
        <v>0</v>
      </c>
      <c r="BF42" s="172">
        <f t="shared" si="35"/>
        <v>0</v>
      </c>
      <c r="BG42" s="172">
        <f t="shared" si="35"/>
        <v>0</v>
      </c>
      <c r="BH42" s="172">
        <f t="shared" si="35"/>
        <v>0</v>
      </c>
      <c r="BI42" s="172">
        <f t="shared" si="35"/>
        <v>0</v>
      </c>
      <c r="BJ42" s="172">
        <f t="shared" si="35"/>
        <v>0</v>
      </c>
      <c r="BK42" s="172">
        <f t="shared" si="35"/>
        <v>0</v>
      </c>
      <c r="BL42" s="172">
        <f t="shared" si="35"/>
        <v>0</v>
      </c>
      <c r="BM42" s="172">
        <f t="shared" si="35"/>
        <v>0</v>
      </c>
      <c r="BN42" s="172">
        <f t="shared" ref="BN42:BW50" si="36">+IF(AND($B42&lt;BN$2, $E42&gt;BN$2), $A$5/$D$5, 0)</f>
        <v>0</v>
      </c>
      <c r="BO42" s="172">
        <f t="shared" si="36"/>
        <v>0</v>
      </c>
      <c r="BP42" s="172">
        <f t="shared" si="36"/>
        <v>0</v>
      </c>
      <c r="BQ42" s="172">
        <f t="shared" si="36"/>
        <v>0</v>
      </c>
      <c r="BR42" s="172">
        <f t="shared" si="36"/>
        <v>0</v>
      </c>
      <c r="BS42" s="172">
        <f t="shared" si="36"/>
        <v>0</v>
      </c>
      <c r="BT42" s="172">
        <f t="shared" si="36"/>
        <v>0</v>
      </c>
      <c r="BU42" s="172">
        <f t="shared" si="36"/>
        <v>0</v>
      </c>
      <c r="BV42" s="172">
        <f t="shared" si="36"/>
        <v>0</v>
      </c>
      <c r="BW42" s="172">
        <f t="shared" si="36"/>
        <v>0</v>
      </c>
      <c r="BX42" s="172">
        <f t="shared" ref="BX42:CK50" si="37">+IF(AND($B42&lt;BX$2, $E42&gt;BX$2), $A$5/$D$5, 0)</f>
        <v>0</v>
      </c>
      <c r="BY42" s="172">
        <f t="shared" si="37"/>
        <v>0</v>
      </c>
      <c r="BZ42" s="172">
        <f t="shared" si="37"/>
        <v>0</v>
      </c>
      <c r="CA42" s="172">
        <f t="shared" si="37"/>
        <v>0</v>
      </c>
      <c r="CB42" s="172">
        <f t="shared" si="37"/>
        <v>0</v>
      </c>
      <c r="CC42" s="172">
        <f t="shared" si="37"/>
        <v>0</v>
      </c>
      <c r="CD42" s="172">
        <f t="shared" si="37"/>
        <v>0</v>
      </c>
      <c r="CE42" s="172">
        <f t="shared" si="37"/>
        <v>0</v>
      </c>
      <c r="CF42" s="172">
        <f t="shared" si="37"/>
        <v>0</v>
      </c>
      <c r="CG42" s="172">
        <f t="shared" si="37"/>
        <v>0</v>
      </c>
      <c r="CH42" s="172">
        <f t="shared" si="37"/>
        <v>0</v>
      </c>
      <c r="CI42" s="172">
        <f t="shared" si="37"/>
        <v>0</v>
      </c>
      <c r="CJ42" s="172">
        <f t="shared" si="37"/>
        <v>0</v>
      </c>
      <c r="CK42" s="261">
        <f t="shared" si="37"/>
        <v>0</v>
      </c>
    </row>
    <row r="43" spans="1:89" hidden="1" outlineLevel="1" x14ac:dyDescent="0.3">
      <c r="A43" s="243"/>
      <c r="B43" s="262">
        <v>0</v>
      </c>
      <c r="C43" s="269">
        <f t="shared" si="29"/>
        <v>31</v>
      </c>
      <c r="D43" t="s">
        <v>263</v>
      </c>
      <c r="E43" s="171">
        <f t="shared" si="30"/>
        <v>152</v>
      </c>
      <c r="F43" s="244">
        <f t="shared" si="26"/>
        <v>0</v>
      </c>
      <c r="G43" s="172">
        <f t="shared" si="26"/>
        <v>0</v>
      </c>
      <c r="H43" s="172">
        <f t="shared" si="26"/>
        <v>0</v>
      </c>
      <c r="I43" s="172">
        <f t="shared" si="26"/>
        <v>0</v>
      </c>
      <c r="J43" s="172">
        <f t="shared" si="26"/>
        <v>0</v>
      </c>
      <c r="K43" s="261">
        <f t="shared" si="26"/>
        <v>0</v>
      </c>
      <c r="L43" s="172">
        <f t="shared" si="26"/>
        <v>0</v>
      </c>
      <c r="M43" s="172">
        <f t="shared" si="26"/>
        <v>0</v>
      </c>
      <c r="N43" s="172">
        <f t="shared" si="26"/>
        <v>0</v>
      </c>
      <c r="O43" s="172">
        <f t="shared" si="26"/>
        <v>0</v>
      </c>
      <c r="P43" s="172">
        <f t="shared" si="31"/>
        <v>0</v>
      </c>
      <c r="Q43" s="172">
        <f t="shared" si="31"/>
        <v>0</v>
      </c>
      <c r="R43" s="172">
        <f t="shared" si="31"/>
        <v>0</v>
      </c>
      <c r="S43" s="172">
        <f t="shared" si="31"/>
        <v>0</v>
      </c>
      <c r="T43" s="172">
        <f t="shared" si="31"/>
        <v>0</v>
      </c>
      <c r="U43" s="172">
        <f t="shared" si="31"/>
        <v>0</v>
      </c>
      <c r="V43" s="172">
        <f t="shared" si="31"/>
        <v>0</v>
      </c>
      <c r="W43" s="172">
        <f t="shared" si="31"/>
        <v>0</v>
      </c>
      <c r="X43" s="172">
        <f t="shared" si="31"/>
        <v>0</v>
      </c>
      <c r="Y43" s="172">
        <f t="shared" si="31"/>
        <v>0</v>
      </c>
      <c r="Z43" s="172">
        <f t="shared" si="32"/>
        <v>0</v>
      </c>
      <c r="AA43" s="172">
        <f t="shared" si="32"/>
        <v>0</v>
      </c>
      <c r="AB43" s="172">
        <f t="shared" si="32"/>
        <v>0</v>
      </c>
      <c r="AC43" s="172">
        <f t="shared" si="32"/>
        <v>0</v>
      </c>
      <c r="AD43" s="172">
        <f t="shared" si="32"/>
        <v>0</v>
      </c>
      <c r="AE43" s="172">
        <f t="shared" si="32"/>
        <v>0</v>
      </c>
      <c r="AF43" s="172">
        <f t="shared" si="32"/>
        <v>0</v>
      </c>
      <c r="AG43" s="172">
        <f t="shared" si="32"/>
        <v>0</v>
      </c>
      <c r="AH43" s="172">
        <f t="shared" si="32"/>
        <v>0</v>
      </c>
      <c r="AI43" s="172">
        <f t="shared" si="32"/>
        <v>0</v>
      </c>
      <c r="AJ43" s="172">
        <f t="shared" si="33"/>
        <v>0</v>
      </c>
      <c r="AK43" s="172">
        <f t="shared" si="33"/>
        <v>0</v>
      </c>
      <c r="AL43" s="172">
        <f t="shared" si="33"/>
        <v>0</v>
      </c>
      <c r="AM43" s="172">
        <f t="shared" si="33"/>
        <v>0</v>
      </c>
      <c r="AN43" s="172">
        <f t="shared" si="33"/>
        <v>0</v>
      </c>
      <c r="AO43" s="172">
        <f t="shared" si="33"/>
        <v>0</v>
      </c>
      <c r="AP43" s="172">
        <f t="shared" si="33"/>
        <v>0</v>
      </c>
      <c r="AQ43" s="172">
        <f t="shared" si="33"/>
        <v>0</v>
      </c>
      <c r="AR43" s="172">
        <f t="shared" si="33"/>
        <v>0</v>
      </c>
      <c r="AS43" s="172">
        <f t="shared" si="33"/>
        <v>0</v>
      </c>
      <c r="AT43" s="172">
        <f t="shared" si="34"/>
        <v>0</v>
      </c>
      <c r="AU43" s="172">
        <f t="shared" si="34"/>
        <v>0</v>
      </c>
      <c r="AV43" s="172">
        <f t="shared" si="34"/>
        <v>0</v>
      </c>
      <c r="AW43" s="172">
        <f t="shared" si="34"/>
        <v>0</v>
      </c>
      <c r="AX43" s="172">
        <f t="shared" si="34"/>
        <v>0</v>
      </c>
      <c r="AY43" s="172">
        <f t="shared" si="34"/>
        <v>0</v>
      </c>
      <c r="AZ43" s="172">
        <f t="shared" si="34"/>
        <v>0</v>
      </c>
      <c r="BA43" s="172">
        <f t="shared" si="34"/>
        <v>0</v>
      </c>
      <c r="BB43" s="172">
        <f t="shared" si="34"/>
        <v>0</v>
      </c>
      <c r="BC43" s="172">
        <f t="shared" si="34"/>
        <v>0</v>
      </c>
      <c r="BD43" s="172">
        <f t="shared" si="35"/>
        <v>0</v>
      </c>
      <c r="BE43" s="172">
        <f t="shared" si="35"/>
        <v>0</v>
      </c>
      <c r="BF43" s="172">
        <f t="shared" si="35"/>
        <v>0</v>
      </c>
      <c r="BG43" s="172">
        <f t="shared" si="35"/>
        <v>0</v>
      </c>
      <c r="BH43" s="172">
        <f t="shared" si="35"/>
        <v>0</v>
      </c>
      <c r="BI43" s="172">
        <f t="shared" si="35"/>
        <v>0</v>
      </c>
      <c r="BJ43" s="172">
        <f t="shared" si="35"/>
        <v>0</v>
      </c>
      <c r="BK43" s="172">
        <f t="shared" si="35"/>
        <v>0</v>
      </c>
      <c r="BL43" s="172">
        <f t="shared" si="35"/>
        <v>0</v>
      </c>
      <c r="BM43" s="172">
        <f t="shared" si="35"/>
        <v>0</v>
      </c>
      <c r="BN43" s="172">
        <f t="shared" si="36"/>
        <v>0</v>
      </c>
      <c r="BO43" s="172">
        <f t="shared" si="36"/>
        <v>0</v>
      </c>
      <c r="BP43" s="172">
        <f t="shared" si="36"/>
        <v>0</v>
      </c>
      <c r="BQ43" s="172">
        <f t="shared" si="36"/>
        <v>0</v>
      </c>
      <c r="BR43" s="172">
        <f t="shared" si="36"/>
        <v>0</v>
      </c>
      <c r="BS43" s="172">
        <f t="shared" si="36"/>
        <v>0</v>
      </c>
      <c r="BT43" s="172">
        <f t="shared" si="36"/>
        <v>0</v>
      </c>
      <c r="BU43" s="172">
        <f t="shared" si="36"/>
        <v>0</v>
      </c>
      <c r="BV43" s="172">
        <f t="shared" si="36"/>
        <v>0</v>
      </c>
      <c r="BW43" s="172">
        <f t="shared" si="36"/>
        <v>0</v>
      </c>
      <c r="BX43" s="172">
        <f t="shared" si="37"/>
        <v>0</v>
      </c>
      <c r="BY43" s="172">
        <f t="shared" si="37"/>
        <v>0</v>
      </c>
      <c r="BZ43" s="172">
        <f t="shared" si="37"/>
        <v>0</v>
      </c>
      <c r="CA43" s="172">
        <f t="shared" si="37"/>
        <v>0</v>
      </c>
      <c r="CB43" s="172">
        <f t="shared" si="37"/>
        <v>0</v>
      </c>
      <c r="CC43" s="172">
        <f t="shared" si="37"/>
        <v>0</v>
      </c>
      <c r="CD43" s="172">
        <f t="shared" si="37"/>
        <v>0</v>
      </c>
      <c r="CE43" s="172">
        <f t="shared" si="37"/>
        <v>0</v>
      </c>
      <c r="CF43" s="172">
        <f t="shared" si="37"/>
        <v>0</v>
      </c>
      <c r="CG43" s="172">
        <f t="shared" si="37"/>
        <v>0</v>
      </c>
      <c r="CH43" s="172">
        <f t="shared" si="37"/>
        <v>0</v>
      </c>
      <c r="CI43" s="172">
        <f t="shared" si="37"/>
        <v>0</v>
      </c>
      <c r="CJ43" s="172">
        <f t="shared" si="37"/>
        <v>0</v>
      </c>
      <c r="CK43" s="261">
        <f t="shared" si="37"/>
        <v>0</v>
      </c>
    </row>
    <row r="44" spans="1:89" hidden="1" outlineLevel="1" x14ac:dyDescent="0.3">
      <c r="A44" s="243"/>
      <c r="B44" s="262">
        <v>0</v>
      </c>
      <c r="C44" s="269">
        <f t="shared" si="29"/>
        <v>31</v>
      </c>
      <c r="D44" t="s">
        <v>264</v>
      </c>
      <c r="E44" s="171">
        <f t="shared" si="30"/>
        <v>152</v>
      </c>
      <c r="F44" s="244">
        <f t="shared" si="26"/>
        <v>0</v>
      </c>
      <c r="G44" s="172">
        <f t="shared" si="26"/>
        <v>0</v>
      </c>
      <c r="H44" s="172">
        <f t="shared" si="26"/>
        <v>0</v>
      </c>
      <c r="I44" s="172">
        <f t="shared" si="26"/>
        <v>0</v>
      </c>
      <c r="J44" s="172">
        <f t="shared" si="26"/>
        <v>0</v>
      </c>
      <c r="K44" s="261">
        <f t="shared" si="26"/>
        <v>0</v>
      </c>
      <c r="L44" s="172">
        <f t="shared" si="26"/>
        <v>0</v>
      </c>
      <c r="M44" s="172">
        <f t="shared" si="26"/>
        <v>0</v>
      </c>
      <c r="N44" s="172">
        <f t="shared" si="26"/>
        <v>0</v>
      </c>
      <c r="O44" s="172">
        <f t="shared" si="26"/>
        <v>0</v>
      </c>
      <c r="P44" s="172">
        <f t="shared" si="31"/>
        <v>0</v>
      </c>
      <c r="Q44" s="172">
        <f t="shared" si="31"/>
        <v>0</v>
      </c>
      <c r="R44" s="172">
        <f t="shared" si="31"/>
        <v>0</v>
      </c>
      <c r="S44" s="172">
        <f t="shared" si="31"/>
        <v>0</v>
      </c>
      <c r="T44" s="172">
        <f t="shared" si="31"/>
        <v>0</v>
      </c>
      <c r="U44" s="172">
        <f t="shared" si="31"/>
        <v>0</v>
      </c>
      <c r="V44" s="172">
        <f t="shared" si="31"/>
        <v>0</v>
      </c>
      <c r="W44" s="172">
        <f t="shared" si="31"/>
        <v>0</v>
      </c>
      <c r="X44" s="172">
        <f t="shared" si="31"/>
        <v>0</v>
      </c>
      <c r="Y44" s="172">
        <f t="shared" si="31"/>
        <v>0</v>
      </c>
      <c r="Z44" s="172">
        <f t="shared" si="32"/>
        <v>0</v>
      </c>
      <c r="AA44" s="172">
        <f t="shared" si="32"/>
        <v>0</v>
      </c>
      <c r="AB44" s="172">
        <f t="shared" si="32"/>
        <v>0</v>
      </c>
      <c r="AC44" s="172">
        <f t="shared" si="32"/>
        <v>0</v>
      </c>
      <c r="AD44" s="172">
        <f t="shared" si="32"/>
        <v>0</v>
      </c>
      <c r="AE44" s="172">
        <f t="shared" si="32"/>
        <v>0</v>
      </c>
      <c r="AF44" s="172">
        <f t="shared" si="32"/>
        <v>0</v>
      </c>
      <c r="AG44" s="172">
        <f t="shared" si="32"/>
        <v>0</v>
      </c>
      <c r="AH44" s="172">
        <f t="shared" si="32"/>
        <v>0</v>
      </c>
      <c r="AI44" s="172">
        <f t="shared" si="32"/>
        <v>0</v>
      </c>
      <c r="AJ44" s="172">
        <f t="shared" si="33"/>
        <v>0</v>
      </c>
      <c r="AK44" s="172">
        <f t="shared" si="33"/>
        <v>0</v>
      </c>
      <c r="AL44" s="172">
        <f t="shared" si="33"/>
        <v>0</v>
      </c>
      <c r="AM44" s="172">
        <f t="shared" si="33"/>
        <v>0</v>
      </c>
      <c r="AN44" s="172">
        <f t="shared" si="33"/>
        <v>0</v>
      </c>
      <c r="AO44" s="172">
        <f t="shared" si="33"/>
        <v>0</v>
      </c>
      <c r="AP44" s="172">
        <f t="shared" si="33"/>
        <v>0</v>
      </c>
      <c r="AQ44" s="172">
        <f t="shared" si="33"/>
        <v>0</v>
      </c>
      <c r="AR44" s="172">
        <f t="shared" si="33"/>
        <v>0</v>
      </c>
      <c r="AS44" s="172">
        <f t="shared" si="33"/>
        <v>0</v>
      </c>
      <c r="AT44" s="172">
        <f t="shared" si="34"/>
        <v>0</v>
      </c>
      <c r="AU44" s="172">
        <f t="shared" si="34"/>
        <v>0</v>
      </c>
      <c r="AV44" s="172">
        <f t="shared" si="34"/>
        <v>0</v>
      </c>
      <c r="AW44" s="172">
        <f t="shared" si="34"/>
        <v>0</v>
      </c>
      <c r="AX44" s="172">
        <f t="shared" si="34"/>
        <v>0</v>
      </c>
      <c r="AY44" s="172">
        <f t="shared" si="34"/>
        <v>0</v>
      </c>
      <c r="AZ44" s="172">
        <f t="shared" si="34"/>
        <v>0</v>
      </c>
      <c r="BA44" s="172">
        <f t="shared" si="34"/>
        <v>0</v>
      </c>
      <c r="BB44" s="172">
        <f t="shared" si="34"/>
        <v>0</v>
      </c>
      <c r="BC44" s="172">
        <f t="shared" si="34"/>
        <v>0</v>
      </c>
      <c r="BD44" s="172">
        <f t="shared" si="35"/>
        <v>0</v>
      </c>
      <c r="BE44" s="172">
        <f t="shared" si="35"/>
        <v>0</v>
      </c>
      <c r="BF44" s="172">
        <f t="shared" si="35"/>
        <v>0</v>
      </c>
      <c r="BG44" s="172">
        <f t="shared" si="35"/>
        <v>0</v>
      </c>
      <c r="BH44" s="172">
        <f t="shared" si="35"/>
        <v>0</v>
      </c>
      <c r="BI44" s="172">
        <f t="shared" si="35"/>
        <v>0</v>
      </c>
      <c r="BJ44" s="172">
        <f t="shared" si="35"/>
        <v>0</v>
      </c>
      <c r="BK44" s="172">
        <f t="shared" si="35"/>
        <v>0</v>
      </c>
      <c r="BL44" s="172">
        <f t="shared" si="35"/>
        <v>0</v>
      </c>
      <c r="BM44" s="172">
        <f t="shared" si="35"/>
        <v>0</v>
      </c>
      <c r="BN44" s="172">
        <f t="shared" si="36"/>
        <v>0</v>
      </c>
      <c r="BO44" s="172">
        <f t="shared" si="36"/>
        <v>0</v>
      </c>
      <c r="BP44" s="172">
        <f t="shared" si="36"/>
        <v>0</v>
      </c>
      <c r="BQ44" s="172">
        <f t="shared" si="36"/>
        <v>0</v>
      </c>
      <c r="BR44" s="172">
        <f t="shared" si="36"/>
        <v>0</v>
      </c>
      <c r="BS44" s="172">
        <f t="shared" si="36"/>
        <v>0</v>
      </c>
      <c r="BT44" s="172">
        <f t="shared" si="36"/>
        <v>0</v>
      </c>
      <c r="BU44" s="172">
        <f t="shared" si="36"/>
        <v>0</v>
      </c>
      <c r="BV44" s="172">
        <f t="shared" si="36"/>
        <v>0</v>
      </c>
      <c r="BW44" s="172">
        <f t="shared" si="36"/>
        <v>0</v>
      </c>
      <c r="BX44" s="172">
        <f t="shared" si="37"/>
        <v>0</v>
      </c>
      <c r="BY44" s="172">
        <f t="shared" si="37"/>
        <v>0</v>
      </c>
      <c r="BZ44" s="172">
        <f t="shared" si="37"/>
        <v>0</v>
      </c>
      <c r="CA44" s="172">
        <f t="shared" si="37"/>
        <v>0</v>
      </c>
      <c r="CB44" s="172">
        <f t="shared" si="37"/>
        <v>0</v>
      </c>
      <c r="CC44" s="172">
        <f t="shared" si="37"/>
        <v>0</v>
      </c>
      <c r="CD44" s="172">
        <f t="shared" si="37"/>
        <v>0</v>
      </c>
      <c r="CE44" s="172">
        <f t="shared" si="37"/>
        <v>0</v>
      </c>
      <c r="CF44" s="172">
        <f t="shared" si="37"/>
        <v>0</v>
      </c>
      <c r="CG44" s="172">
        <f t="shared" si="37"/>
        <v>0</v>
      </c>
      <c r="CH44" s="172">
        <f t="shared" si="37"/>
        <v>0</v>
      </c>
      <c r="CI44" s="172">
        <f t="shared" si="37"/>
        <v>0</v>
      </c>
      <c r="CJ44" s="172">
        <f t="shared" si="37"/>
        <v>0</v>
      </c>
      <c r="CK44" s="261">
        <f t="shared" si="37"/>
        <v>0</v>
      </c>
    </row>
    <row r="45" spans="1:89" hidden="1" outlineLevel="1" x14ac:dyDescent="0.3">
      <c r="A45" s="243"/>
      <c r="B45" s="262">
        <v>0</v>
      </c>
      <c r="C45" s="269">
        <f t="shared" si="29"/>
        <v>31</v>
      </c>
      <c r="D45" t="s">
        <v>265</v>
      </c>
      <c r="E45" s="171">
        <f t="shared" si="30"/>
        <v>152</v>
      </c>
      <c r="F45" s="244">
        <f t="shared" si="26"/>
        <v>0</v>
      </c>
      <c r="G45" s="172">
        <f t="shared" si="26"/>
        <v>0</v>
      </c>
      <c r="H45" s="172">
        <f t="shared" si="26"/>
        <v>0</v>
      </c>
      <c r="I45" s="172">
        <f t="shared" si="26"/>
        <v>0</v>
      </c>
      <c r="J45" s="172">
        <f t="shared" si="26"/>
        <v>0</v>
      </c>
      <c r="K45" s="261">
        <f t="shared" si="26"/>
        <v>0</v>
      </c>
      <c r="L45" s="172">
        <f t="shared" si="26"/>
        <v>0</v>
      </c>
      <c r="M45" s="172">
        <f t="shared" si="26"/>
        <v>0</v>
      </c>
      <c r="N45" s="172">
        <f t="shared" si="26"/>
        <v>0</v>
      </c>
      <c r="O45" s="172">
        <f t="shared" si="26"/>
        <v>0</v>
      </c>
      <c r="P45" s="172">
        <f t="shared" si="31"/>
        <v>0</v>
      </c>
      <c r="Q45" s="172">
        <f t="shared" si="31"/>
        <v>0</v>
      </c>
      <c r="R45" s="172">
        <f t="shared" si="31"/>
        <v>0</v>
      </c>
      <c r="S45" s="172">
        <f t="shared" si="31"/>
        <v>0</v>
      </c>
      <c r="T45" s="172">
        <f t="shared" si="31"/>
        <v>0</v>
      </c>
      <c r="U45" s="172">
        <f t="shared" si="31"/>
        <v>0</v>
      </c>
      <c r="V45" s="172">
        <f t="shared" si="31"/>
        <v>0</v>
      </c>
      <c r="W45" s="172">
        <f t="shared" si="31"/>
        <v>0</v>
      </c>
      <c r="X45" s="172">
        <f t="shared" si="31"/>
        <v>0</v>
      </c>
      <c r="Y45" s="172">
        <f t="shared" si="31"/>
        <v>0</v>
      </c>
      <c r="Z45" s="172">
        <f t="shared" si="32"/>
        <v>0</v>
      </c>
      <c r="AA45" s="172">
        <f t="shared" si="32"/>
        <v>0</v>
      </c>
      <c r="AB45" s="172">
        <f t="shared" si="32"/>
        <v>0</v>
      </c>
      <c r="AC45" s="172">
        <f t="shared" si="32"/>
        <v>0</v>
      </c>
      <c r="AD45" s="172">
        <f t="shared" si="32"/>
        <v>0</v>
      </c>
      <c r="AE45" s="172">
        <f t="shared" si="32"/>
        <v>0</v>
      </c>
      <c r="AF45" s="172">
        <f t="shared" si="32"/>
        <v>0</v>
      </c>
      <c r="AG45" s="172">
        <f t="shared" si="32"/>
        <v>0</v>
      </c>
      <c r="AH45" s="172">
        <f t="shared" si="32"/>
        <v>0</v>
      </c>
      <c r="AI45" s="172">
        <f t="shared" si="32"/>
        <v>0</v>
      </c>
      <c r="AJ45" s="172">
        <f t="shared" si="33"/>
        <v>0</v>
      </c>
      <c r="AK45" s="172">
        <f t="shared" si="33"/>
        <v>0</v>
      </c>
      <c r="AL45" s="172">
        <f t="shared" si="33"/>
        <v>0</v>
      </c>
      <c r="AM45" s="172">
        <f t="shared" si="33"/>
        <v>0</v>
      </c>
      <c r="AN45" s="172">
        <f t="shared" si="33"/>
        <v>0</v>
      </c>
      <c r="AO45" s="172">
        <f t="shared" si="33"/>
        <v>0</v>
      </c>
      <c r="AP45" s="172">
        <f t="shared" si="33"/>
        <v>0</v>
      </c>
      <c r="AQ45" s="172">
        <f t="shared" si="33"/>
        <v>0</v>
      </c>
      <c r="AR45" s="172">
        <f t="shared" si="33"/>
        <v>0</v>
      </c>
      <c r="AS45" s="172">
        <f t="shared" si="33"/>
        <v>0</v>
      </c>
      <c r="AT45" s="172">
        <f t="shared" si="34"/>
        <v>0</v>
      </c>
      <c r="AU45" s="172">
        <f t="shared" si="34"/>
        <v>0</v>
      </c>
      <c r="AV45" s="172">
        <f t="shared" si="34"/>
        <v>0</v>
      </c>
      <c r="AW45" s="172">
        <f t="shared" si="34"/>
        <v>0</v>
      </c>
      <c r="AX45" s="172">
        <f t="shared" si="34"/>
        <v>0</v>
      </c>
      <c r="AY45" s="172">
        <f t="shared" si="34"/>
        <v>0</v>
      </c>
      <c r="AZ45" s="172">
        <f t="shared" si="34"/>
        <v>0</v>
      </c>
      <c r="BA45" s="172">
        <f t="shared" si="34"/>
        <v>0</v>
      </c>
      <c r="BB45" s="172">
        <f t="shared" si="34"/>
        <v>0</v>
      </c>
      <c r="BC45" s="172">
        <f t="shared" si="34"/>
        <v>0</v>
      </c>
      <c r="BD45" s="172">
        <f t="shared" si="35"/>
        <v>0</v>
      </c>
      <c r="BE45" s="172">
        <f t="shared" si="35"/>
        <v>0</v>
      </c>
      <c r="BF45" s="172">
        <f t="shared" si="35"/>
        <v>0</v>
      </c>
      <c r="BG45" s="172">
        <f t="shared" si="35"/>
        <v>0</v>
      </c>
      <c r="BH45" s="172">
        <f t="shared" si="35"/>
        <v>0</v>
      </c>
      <c r="BI45" s="172">
        <f t="shared" si="35"/>
        <v>0</v>
      </c>
      <c r="BJ45" s="172">
        <f t="shared" si="35"/>
        <v>0</v>
      </c>
      <c r="BK45" s="172">
        <f t="shared" si="35"/>
        <v>0</v>
      </c>
      <c r="BL45" s="172">
        <f t="shared" si="35"/>
        <v>0</v>
      </c>
      <c r="BM45" s="172">
        <f t="shared" si="35"/>
        <v>0</v>
      </c>
      <c r="BN45" s="172">
        <f t="shared" si="36"/>
        <v>0</v>
      </c>
      <c r="BO45" s="172">
        <f t="shared" si="36"/>
        <v>0</v>
      </c>
      <c r="BP45" s="172">
        <f t="shared" si="36"/>
        <v>0</v>
      </c>
      <c r="BQ45" s="172">
        <f t="shared" si="36"/>
        <v>0</v>
      </c>
      <c r="BR45" s="172">
        <f t="shared" si="36"/>
        <v>0</v>
      </c>
      <c r="BS45" s="172">
        <f t="shared" si="36"/>
        <v>0</v>
      </c>
      <c r="BT45" s="172">
        <f t="shared" si="36"/>
        <v>0</v>
      </c>
      <c r="BU45" s="172">
        <f t="shared" si="36"/>
        <v>0</v>
      </c>
      <c r="BV45" s="172">
        <f t="shared" si="36"/>
        <v>0</v>
      </c>
      <c r="BW45" s="172">
        <f t="shared" si="36"/>
        <v>0</v>
      </c>
      <c r="BX45" s="172">
        <f t="shared" si="37"/>
        <v>0</v>
      </c>
      <c r="BY45" s="172">
        <f t="shared" si="37"/>
        <v>0</v>
      </c>
      <c r="BZ45" s="172">
        <f t="shared" si="37"/>
        <v>0</v>
      </c>
      <c r="CA45" s="172">
        <f t="shared" si="37"/>
        <v>0</v>
      </c>
      <c r="CB45" s="172">
        <f t="shared" si="37"/>
        <v>0</v>
      </c>
      <c r="CC45" s="172">
        <f t="shared" si="37"/>
        <v>0</v>
      </c>
      <c r="CD45" s="172">
        <f t="shared" si="37"/>
        <v>0</v>
      </c>
      <c r="CE45" s="172">
        <f t="shared" si="37"/>
        <v>0</v>
      </c>
      <c r="CF45" s="172">
        <f t="shared" si="37"/>
        <v>0</v>
      </c>
      <c r="CG45" s="172">
        <f t="shared" si="37"/>
        <v>0</v>
      </c>
      <c r="CH45" s="172">
        <f t="shared" si="37"/>
        <v>0</v>
      </c>
      <c r="CI45" s="172">
        <f t="shared" si="37"/>
        <v>0</v>
      </c>
      <c r="CJ45" s="172">
        <f t="shared" si="37"/>
        <v>0</v>
      </c>
      <c r="CK45" s="261">
        <f t="shared" si="37"/>
        <v>0</v>
      </c>
    </row>
    <row r="46" spans="1:89" hidden="1" outlineLevel="1" x14ac:dyDescent="0.3">
      <c r="A46" s="243"/>
      <c r="B46" s="262">
        <v>0</v>
      </c>
      <c r="C46" s="269">
        <f t="shared" si="29"/>
        <v>31</v>
      </c>
      <c r="D46" t="s">
        <v>266</v>
      </c>
      <c r="E46" s="171">
        <f t="shared" si="30"/>
        <v>152</v>
      </c>
      <c r="F46" s="244">
        <f t="shared" si="26"/>
        <v>0</v>
      </c>
      <c r="G46" s="172">
        <f t="shared" si="26"/>
        <v>0</v>
      </c>
      <c r="H46" s="172">
        <f t="shared" si="26"/>
        <v>0</v>
      </c>
      <c r="I46" s="172">
        <f t="shared" si="26"/>
        <v>0</v>
      </c>
      <c r="J46" s="172">
        <f t="shared" si="26"/>
        <v>0</v>
      </c>
      <c r="K46" s="261">
        <f t="shared" si="26"/>
        <v>0</v>
      </c>
      <c r="L46" s="172">
        <f t="shared" si="26"/>
        <v>0</v>
      </c>
      <c r="M46" s="172">
        <f t="shared" si="26"/>
        <v>0</v>
      </c>
      <c r="N46" s="172">
        <f t="shared" si="26"/>
        <v>0</v>
      </c>
      <c r="O46" s="172">
        <f t="shared" si="26"/>
        <v>0</v>
      </c>
      <c r="P46" s="172">
        <f t="shared" si="31"/>
        <v>0</v>
      </c>
      <c r="Q46" s="172">
        <f t="shared" si="31"/>
        <v>0</v>
      </c>
      <c r="R46" s="172">
        <f t="shared" si="31"/>
        <v>0</v>
      </c>
      <c r="S46" s="172">
        <f t="shared" si="31"/>
        <v>0</v>
      </c>
      <c r="T46" s="172">
        <f t="shared" si="31"/>
        <v>0</v>
      </c>
      <c r="U46" s="172">
        <f t="shared" si="31"/>
        <v>0</v>
      </c>
      <c r="V46" s="172">
        <f t="shared" si="31"/>
        <v>0</v>
      </c>
      <c r="W46" s="172">
        <f t="shared" si="31"/>
        <v>0</v>
      </c>
      <c r="X46" s="172">
        <f t="shared" si="31"/>
        <v>0</v>
      </c>
      <c r="Y46" s="172">
        <f t="shared" si="31"/>
        <v>0</v>
      </c>
      <c r="Z46" s="172">
        <f t="shared" si="32"/>
        <v>0</v>
      </c>
      <c r="AA46" s="172">
        <f t="shared" si="32"/>
        <v>0</v>
      </c>
      <c r="AB46" s="172">
        <f t="shared" si="32"/>
        <v>0</v>
      </c>
      <c r="AC46" s="172">
        <f t="shared" si="32"/>
        <v>0</v>
      </c>
      <c r="AD46" s="172">
        <f t="shared" si="32"/>
        <v>0</v>
      </c>
      <c r="AE46" s="172">
        <f t="shared" si="32"/>
        <v>0</v>
      </c>
      <c r="AF46" s="172">
        <f t="shared" si="32"/>
        <v>0</v>
      </c>
      <c r="AG46" s="172">
        <f t="shared" si="32"/>
        <v>0</v>
      </c>
      <c r="AH46" s="172">
        <f t="shared" si="32"/>
        <v>0</v>
      </c>
      <c r="AI46" s="172">
        <f t="shared" si="32"/>
        <v>0</v>
      </c>
      <c r="AJ46" s="172">
        <f t="shared" si="33"/>
        <v>0</v>
      </c>
      <c r="AK46" s="172">
        <f t="shared" si="33"/>
        <v>0</v>
      </c>
      <c r="AL46" s="172">
        <f t="shared" si="33"/>
        <v>0</v>
      </c>
      <c r="AM46" s="172">
        <f t="shared" si="33"/>
        <v>0</v>
      </c>
      <c r="AN46" s="172">
        <f t="shared" si="33"/>
        <v>0</v>
      </c>
      <c r="AO46" s="172">
        <f t="shared" si="33"/>
        <v>0</v>
      </c>
      <c r="AP46" s="172">
        <f t="shared" si="33"/>
        <v>0</v>
      </c>
      <c r="AQ46" s="172">
        <f t="shared" si="33"/>
        <v>0</v>
      </c>
      <c r="AR46" s="172">
        <f t="shared" si="33"/>
        <v>0</v>
      </c>
      <c r="AS46" s="172">
        <f t="shared" si="33"/>
        <v>0</v>
      </c>
      <c r="AT46" s="172">
        <f t="shared" si="34"/>
        <v>0</v>
      </c>
      <c r="AU46" s="172">
        <f t="shared" si="34"/>
        <v>0</v>
      </c>
      <c r="AV46" s="172">
        <f t="shared" si="34"/>
        <v>0</v>
      </c>
      <c r="AW46" s="172">
        <f t="shared" si="34"/>
        <v>0</v>
      </c>
      <c r="AX46" s="172">
        <f t="shared" si="34"/>
        <v>0</v>
      </c>
      <c r="AY46" s="172">
        <f t="shared" si="34"/>
        <v>0</v>
      </c>
      <c r="AZ46" s="172">
        <f t="shared" si="34"/>
        <v>0</v>
      </c>
      <c r="BA46" s="172">
        <f t="shared" si="34"/>
        <v>0</v>
      </c>
      <c r="BB46" s="172">
        <f t="shared" si="34"/>
        <v>0</v>
      </c>
      <c r="BC46" s="172">
        <f t="shared" si="34"/>
        <v>0</v>
      </c>
      <c r="BD46" s="172">
        <f t="shared" si="35"/>
        <v>0</v>
      </c>
      <c r="BE46" s="172">
        <f t="shared" si="35"/>
        <v>0</v>
      </c>
      <c r="BF46" s="172">
        <f t="shared" si="35"/>
        <v>0</v>
      </c>
      <c r="BG46" s="172">
        <f t="shared" si="35"/>
        <v>0</v>
      </c>
      <c r="BH46" s="172">
        <f t="shared" si="35"/>
        <v>0</v>
      </c>
      <c r="BI46" s="172">
        <f t="shared" si="35"/>
        <v>0</v>
      </c>
      <c r="BJ46" s="172">
        <f t="shared" si="35"/>
        <v>0</v>
      </c>
      <c r="BK46" s="172">
        <f t="shared" si="35"/>
        <v>0</v>
      </c>
      <c r="BL46" s="172">
        <f t="shared" si="35"/>
        <v>0</v>
      </c>
      <c r="BM46" s="172">
        <f t="shared" si="35"/>
        <v>0</v>
      </c>
      <c r="BN46" s="172">
        <f t="shared" si="36"/>
        <v>0</v>
      </c>
      <c r="BO46" s="172">
        <f t="shared" si="36"/>
        <v>0</v>
      </c>
      <c r="BP46" s="172">
        <f t="shared" si="36"/>
        <v>0</v>
      </c>
      <c r="BQ46" s="172">
        <f t="shared" si="36"/>
        <v>0</v>
      </c>
      <c r="BR46" s="172">
        <f t="shared" si="36"/>
        <v>0</v>
      </c>
      <c r="BS46" s="172">
        <f t="shared" si="36"/>
        <v>0</v>
      </c>
      <c r="BT46" s="172">
        <f t="shared" si="36"/>
        <v>0</v>
      </c>
      <c r="BU46" s="172">
        <f t="shared" si="36"/>
        <v>0</v>
      </c>
      <c r="BV46" s="172">
        <f t="shared" si="36"/>
        <v>0</v>
      </c>
      <c r="BW46" s="172">
        <f t="shared" si="36"/>
        <v>0</v>
      </c>
      <c r="BX46" s="172">
        <f t="shared" si="37"/>
        <v>0</v>
      </c>
      <c r="BY46" s="172">
        <f t="shared" si="37"/>
        <v>0</v>
      </c>
      <c r="BZ46" s="172">
        <f t="shared" si="37"/>
        <v>0</v>
      </c>
      <c r="CA46" s="172">
        <f t="shared" si="37"/>
        <v>0</v>
      </c>
      <c r="CB46" s="172">
        <f t="shared" si="37"/>
        <v>0</v>
      </c>
      <c r="CC46" s="172">
        <f t="shared" si="37"/>
        <v>0</v>
      </c>
      <c r="CD46" s="172">
        <f t="shared" si="37"/>
        <v>0</v>
      </c>
      <c r="CE46" s="172">
        <f t="shared" si="37"/>
        <v>0</v>
      </c>
      <c r="CF46" s="172">
        <f t="shared" si="37"/>
        <v>0</v>
      </c>
      <c r="CG46" s="172">
        <f t="shared" si="37"/>
        <v>0</v>
      </c>
      <c r="CH46" s="172">
        <f t="shared" si="37"/>
        <v>0</v>
      </c>
      <c r="CI46" s="172">
        <f t="shared" si="37"/>
        <v>0</v>
      </c>
      <c r="CJ46" s="172">
        <f t="shared" si="37"/>
        <v>0</v>
      </c>
      <c r="CK46" s="261">
        <f t="shared" si="37"/>
        <v>0</v>
      </c>
    </row>
    <row r="47" spans="1:89" hidden="1" outlineLevel="1" x14ac:dyDescent="0.3">
      <c r="A47" s="243"/>
      <c r="B47" s="262">
        <v>0</v>
      </c>
      <c r="C47" s="269">
        <f t="shared" si="29"/>
        <v>31</v>
      </c>
      <c r="D47" t="s">
        <v>267</v>
      </c>
      <c r="E47" s="171">
        <f t="shared" si="30"/>
        <v>152</v>
      </c>
      <c r="F47" s="244">
        <f t="shared" si="26"/>
        <v>0</v>
      </c>
      <c r="G47" s="172">
        <f t="shared" si="26"/>
        <v>0</v>
      </c>
      <c r="H47" s="172">
        <f t="shared" si="26"/>
        <v>0</v>
      </c>
      <c r="I47" s="172">
        <f t="shared" si="26"/>
        <v>0</v>
      </c>
      <c r="J47" s="172">
        <f t="shared" si="26"/>
        <v>0</v>
      </c>
      <c r="K47" s="261">
        <f t="shared" si="26"/>
        <v>0</v>
      </c>
      <c r="L47" s="172">
        <f t="shared" si="26"/>
        <v>0</v>
      </c>
      <c r="M47" s="172">
        <f t="shared" si="26"/>
        <v>0</v>
      </c>
      <c r="N47" s="172">
        <f t="shared" si="26"/>
        <v>0</v>
      </c>
      <c r="O47" s="172">
        <f t="shared" si="26"/>
        <v>0</v>
      </c>
      <c r="P47" s="172">
        <f t="shared" si="31"/>
        <v>0</v>
      </c>
      <c r="Q47" s="172">
        <f t="shared" si="31"/>
        <v>0</v>
      </c>
      <c r="R47" s="172">
        <f t="shared" si="31"/>
        <v>0</v>
      </c>
      <c r="S47" s="172">
        <f t="shared" si="31"/>
        <v>0</v>
      </c>
      <c r="T47" s="172">
        <f t="shared" si="31"/>
        <v>0</v>
      </c>
      <c r="U47" s="172">
        <f t="shared" si="31"/>
        <v>0</v>
      </c>
      <c r="V47" s="172">
        <f t="shared" si="31"/>
        <v>0</v>
      </c>
      <c r="W47" s="172">
        <f t="shared" si="31"/>
        <v>0</v>
      </c>
      <c r="X47" s="172">
        <f t="shared" si="31"/>
        <v>0</v>
      </c>
      <c r="Y47" s="172">
        <f t="shared" si="31"/>
        <v>0</v>
      </c>
      <c r="Z47" s="172">
        <f t="shared" si="32"/>
        <v>0</v>
      </c>
      <c r="AA47" s="172">
        <f t="shared" si="32"/>
        <v>0</v>
      </c>
      <c r="AB47" s="172">
        <f t="shared" si="32"/>
        <v>0</v>
      </c>
      <c r="AC47" s="172">
        <f t="shared" si="32"/>
        <v>0</v>
      </c>
      <c r="AD47" s="172">
        <f t="shared" si="32"/>
        <v>0</v>
      </c>
      <c r="AE47" s="172">
        <f t="shared" si="32"/>
        <v>0</v>
      </c>
      <c r="AF47" s="172">
        <f t="shared" si="32"/>
        <v>0</v>
      </c>
      <c r="AG47" s="172">
        <f t="shared" si="32"/>
        <v>0</v>
      </c>
      <c r="AH47" s="172">
        <f t="shared" si="32"/>
        <v>0</v>
      </c>
      <c r="AI47" s="172">
        <f t="shared" si="32"/>
        <v>0</v>
      </c>
      <c r="AJ47" s="172">
        <f t="shared" si="33"/>
        <v>0</v>
      </c>
      <c r="AK47" s="172">
        <f t="shared" si="33"/>
        <v>0</v>
      </c>
      <c r="AL47" s="172">
        <f t="shared" si="33"/>
        <v>0</v>
      </c>
      <c r="AM47" s="172">
        <f t="shared" si="33"/>
        <v>0</v>
      </c>
      <c r="AN47" s="172">
        <f t="shared" si="33"/>
        <v>0</v>
      </c>
      <c r="AO47" s="172">
        <f t="shared" si="33"/>
        <v>0</v>
      </c>
      <c r="AP47" s="172">
        <f t="shared" si="33"/>
        <v>0</v>
      </c>
      <c r="AQ47" s="172">
        <f t="shared" si="33"/>
        <v>0</v>
      </c>
      <c r="AR47" s="172">
        <f t="shared" si="33"/>
        <v>0</v>
      </c>
      <c r="AS47" s="172">
        <f t="shared" si="33"/>
        <v>0</v>
      </c>
      <c r="AT47" s="172">
        <f t="shared" si="34"/>
        <v>0</v>
      </c>
      <c r="AU47" s="172">
        <f t="shared" si="34"/>
        <v>0</v>
      </c>
      <c r="AV47" s="172">
        <f t="shared" si="34"/>
        <v>0</v>
      </c>
      <c r="AW47" s="172">
        <f t="shared" si="34"/>
        <v>0</v>
      </c>
      <c r="AX47" s="172">
        <f t="shared" si="34"/>
        <v>0</v>
      </c>
      <c r="AY47" s="172">
        <f t="shared" si="34"/>
        <v>0</v>
      </c>
      <c r="AZ47" s="172">
        <f t="shared" si="34"/>
        <v>0</v>
      </c>
      <c r="BA47" s="172">
        <f t="shared" si="34"/>
        <v>0</v>
      </c>
      <c r="BB47" s="172">
        <f t="shared" si="34"/>
        <v>0</v>
      </c>
      <c r="BC47" s="172">
        <f t="shared" si="34"/>
        <v>0</v>
      </c>
      <c r="BD47" s="172">
        <f t="shared" si="35"/>
        <v>0</v>
      </c>
      <c r="BE47" s="172">
        <f t="shared" si="35"/>
        <v>0</v>
      </c>
      <c r="BF47" s="172">
        <f t="shared" si="35"/>
        <v>0</v>
      </c>
      <c r="BG47" s="172">
        <f t="shared" si="35"/>
        <v>0</v>
      </c>
      <c r="BH47" s="172">
        <f t="shared" si="35"/>
        <v>0</v>
      </c>
      <c r="BI47" s="172">
        <f t="shared" si="35"/>
        <v>0</v>
      </c>
      <c r="BJ47" s="172">
        <f t="shared" si="35"/>
        <v>0</v>
      </c>
      <c r="BK47" s="172">
        <f t="shared" si="35"/>
        <v>0</v>
      </c>
      <c r="BL47" s="172">
        <f t="shared" si="35"/>
        <v>0</v>
      </c>
      <c r="BM47" s="172">
        <f t="shared" si="35"/>
        <v>0</v>
      </c>
      <c r="BN47" s="172">
        <f t="shared" si="36"/>
        <v>0</v>
      </c>
      <c r="BO47" s="172">
        <f t="shared" si="36"/>
        <v>0</v>
      </c>
      <c r="BP47" s="172">
        <f t="shared" si="36"/>
        <v>0</v>
      </c>
      <c r="BQ47" s="172">
        <f t="shared" si="36"/>
        <v>0</v>
      </c>
      <c r="BR47" s="172">
        <f t="shared" si="36"/>
        <v>0</v>
      </c>
      <c r="BS47" s="172">
        <f t="shared" si="36"/>
        <v>0</v>
      </c>
      <c r="BT47" s="172">
        <f t="shared" si="36"/>
        <v>0</v>
      </c>
      <c r="BU47" s="172">
        <f t="shared" si="36"/>
        <v>0</v>
      </c>
      <c r="BV47" s="172">
        <f t="shared" si="36"/>
        <v>0</v>
      </c>
      <c r="BW47" s="172">
        <f t="shared" si="36"/>
        <v>0</v>
      </c>
      <c r="BX47" s="172">
        <f t="shared" si="37"/>
        <v>0</v>
      </c>
      <c r="BY47" s="172">
        <f t="shared" si="37"/>
        <v>0</v>
      </c>
      <c r="BZ47" s="172">
        <f t="shared" si="37"/>
        <v>0</v>
      </c>
      <c r="CA47" s="172">
        <f t="shared" si="37"/>
        <v>0</v>
      </c>
      <c r="CB47" s="172">
        <f t="shared" si="37"/>
        <v>0</v>
      </c>
      <c r="CC47" s="172">
        <f t="shared" si="37"/>
        <v>0</v>
      </c>
      <c r="CD47" s="172">
        <f t="shared" si="37"/>
        <v>0</v>
      </c>
      <c r="CE47" s="172">
        <f t="shared" si="37"/>
        <v>0</v>
      </c>
      <c r="CF47" s="172">
        <f t="shared" si="37"/>
        <v>0</v>
      </c>
      <c r="CG47" s="172">
        <f t="shared" si="37"/>
        <v>0</v>
      </c>
      <c r="CH47" s="172">
        <f t="shared" si="37"/>
        <v>0</v>
      </c>
      <c r="CI47" s="172">
        <f t="shared" si="37"/>
        <v>0</v>
      </c>
      <c r="CJ47" s="172">
        <f t="shared" si="37"/>
        <v>0</v>
      </c>
      <c r="CK47" s="261">
        <f t="shared" si="37"/>
        <v>0</v>
      </c>
    </row>
    <row r="48" spans="1:89" hidden="1" outlineLevel="1" x14ac:dyDescent="0.3">
      <c r="A48" s="243"/>
      <c r="B48" s="262">
        <v>0</v>
      </c>
      <c r="C48" s="269">
        <f t="shared" si="29"/>
        <v>31</v>
      </c>
      <c r="D48" t="s">
        <v>268</v>
      </c>
      <c r="E48" s="171">
        <f t="shared" si="30"/>
        <v>152</v>
      </c>
      <c r="F48" s="244">
        <f t="shared" si="26"/>
        <v>0</v>
      </c>
      <c r="G48" s="172">
        <f t="shared" si="26"/>
        <v>0</v>
      </c>
      <c r="H48" s="172">
        <f t="shared" si="26"/>
        <v>0</v>
      </c>
      <c r="I48" s="172">
        <f t="shared" si="26"/>
        <v>0</v>
      </c>
      <c r="J48" s="172">
        <f t="shared" si="26"/>
        <v>0</v>
      </c>
      <c r="K48" s="261">
        <f t="shared" si="26"/>
        <v>0</v>
      </c>
      <c r="L48" s="172">
        <f t="shared" si="26"/>
        <v>0</v>
      </c>
      <c r="M48" s="172">
        <f t="shared" si="26"/>
        <v>0</v>
      </c>
      <c r="N48" s="172">
        <f t="shared" si="26"/>
        <v>0</v>
      </c>
      <c r="O48" s="172">
        <f t="shared" si="26"/>
        <v>0</v>
      </c>
      <c r="P48" s="172">
        <f t="shared" si="31"/>
        <v>0</v>
      </c>
      <c r="Q48" s="172">
        <f t="shared" si="31"/>
        <v>0</v>
      </c>
      <c r="R48" s="172">
        <f t="shared" si="31"/>
        <v>0</v>
      </c>
      <c r="S48" s="172">
        <f t="shared" si="31"/>
        <v>0</v>
      </c>
      <c r="T48" s="172">
        <f t="shared" si="31"/>
        <v>0</v>
      </c>
      <c r="U48" s="172">
        <f t="shared" si="31"/>
        <v>0</v>
      </c>
      <c r="V48" s="172">
        <f t="shared" si="31"/>
        <v>0</v>
      </c>
      <c r="W48" s="172">
        <f t="shared" si="31"/>
        <v>0</v>
      </c>
      <c r="X48" s="172">
        <f t="shared" si="31"/>
        <v>0</v>
      </c>
      <c r="Y48" s="172">
        <f t="shared" si="31"/>
        <v>0</v>
      </c>
      <c r="Z48" s="172">
        <f t="shared" si="32"/>
        <v>0</v>
      </c>
      <c r="AA48" s="172">
        <f t="shared" si="32"/>
        <v>0</v>
      </c>
      <c r="AB48" s="172">
        <f t="shared" si="32"/>
        <v>0</v>
      </c>
      <c r="AC48" s="172">
        <f t="shared" si="32"/>
        <v>0</v>
      </c>
      <c r="AD48" s="172">
        <f t="shared" si="32"/>
        <v>0</v>
      </c>
      <c r="AE48" s="172">
        <f t="shared" si="32"/>
        <v>0</v>
      </c>
      <c r="AF48" s="172">
        <f t="shared" si="32"/>
        <v>0</v>
      </c>
      <c r="AG48" s="172">
        <f t="shared" si="32"/>
        <v>0</v>
      </c>
      <c r="AH48" s="172">
        <f t="shared" si="32"/>
        <v>0</v>
      </c>
      <c r="AI48" s="172">
        <f t="shared" si="32"/>
        <v>0</v>
      </c>
      <c r="AJ48" s="172">
        <f t="shared" si="33"/>
        <v>0</v>
      </c>
      <c r="AK48" s="172">
        <f t="shared" si="33"/>
        <v>0</v>
      </c>
      <c r="AL48" s="172">
        <f t="shared" si="33"/>
        <v>0</v>
      </c>
      <c r="AM48" s="172">
        <f t="shared" si="33"/>
        <v>0</v>
      </c>
      <c r="AN48" s="172">
        <f t="shared" si="33"/>
        <v>0</v>
      </c>
      <c r="AO48" s="172">
        <f t="shared" si="33"/>
        <v>0</v>
      </c>
      <c r="AP48" s="172">
        <f t="shared" si="33"/>
        <v>0</v>
      </c>
      <c r="AQ48" s="172">
        <f t="shared" si="33"/>
        <v>0</v>
      </c>
      <c r="AR48" s="172">
        <f t="shared" si="33"/>
        <v>0</v>
      </c>
      <c r="AS48" s="172">
        <f t="shared" si="33"/>
        <v>0</v>
      </c>
      <c r="AT48" s="172">
        <f t="shared" si="34"/>
        <v>0</v>
      </c>
      <c r="AU48" s="172">
        <f t="shared" si="34"/>
        <v>0</v>
      </c>
      <c r="AV48" s="172">
        <f t="shared" si="34"/>
        <v>0</v>
      </c>
      <c r="AW48" s="172">
        <f t="shared" si="34"/>
        <v>0</v>
      </c>
      <c r="AX48" s="172">
        <f t="shared" si="34"/>
        <v>0</v>
      </c>
      <c r="AY48" s="172">
        <f t="shared" si="34"/>
        <v>0</v>
      </c>
      <c r="AZ48" s="172">
        <f t="shared" si="34"/>
        <v>0</v>
      </c>
      <c r="BA48" s="172">
        <f t="shared" si="34"/>
        <v>0</v>
      </c>
      <c r="BB48" s="172">
        <f t="shared" si="34"/>
        <v>0</v>
      </c>
      <c r="BC48" s="172">
        <f t="shared" si="34"/>
        <v>0</v>
      </c>
      <c r="BD48" s="172">
        <f t="shared" si="35"/>
        <v>0</v>
      </c>
      <c r="BE48" s="172">
        <f t="shared" si="35"/>
        <v>0</v>
      </c>
      <c r="BF48" s="172">
        <f t="shared" si="35"/>
        <v>0</v>
      </c>
      <c r="BG48" s="172">
        <f t="shared" si="35"/>
        <v>0</v>
      </c>
      <c r="BH48" s="172">
        <f t="shared" si="35"/>
        <v>0</v>
      </c>
      <c r="BI48" s="172">
        <f t="shared" si="35"/>
        <v>0</v>
      </c>
      <c r="BJ48" s="172">
        <f t="shared" si="35"/>
        <v>0</v>
      </c>
      <c r="BK48" s="172">
        <f t="shared" si="35"/>
        <v>0</v>
      </c>
      <c r="BL48" s="172">
        <f t="shared" si="35"/>
        <v>0</v>
      </c>
      <c r="BM48" s="172">
        <f t="shared" si="35"/>
        <v>0</v>
      </c>
      <c r="BN48" s="172">
        <f t="shared" si="36"/>
        <v>0</v>
      </c>
      <c r="BO48" s="172">
        <f t="shared" si="36"/>
        <v>0</v>
      </c>
      <c r="BP48" s="172">
        <f t="shared" si="36"/>
        <v>0</v>
      </c>
      <c r="BQ48" s="172">
        <f t="shared" si="36"/>
        <v>0</v>
      </c>
      <c r="BR48" s="172">
        <f t="shared" si="36"/>
        <v>0</v>
      </c>
      <c r="BS48" s="172">
        <f t="shared" si="36"/>
        <v>0</v>
      </c>
      <c r="BT48" s="172">
        <f t="shared" si="36"/>
        <v>0</v>
      </c>
      <c r="BU48" s="172">
        <f t="shared" si="36"/>
        <v>0</v>
      </c>
      <c r="BV48" s="172">
        <f t="shared" si="36"/>
        <v>0</v>
      </c>
      <c r="BW48" s="172">
        <f t="shared" si="36"/>
        <v>0</v>
      </c>
      <c r="BX48" s="172">
        <f t="shared" si="37"/>
        <v>0</v>
      </c>
      <c r="BY48" s="172">
        <f t="shared" si="37"/>
        <v>0</v>
      </c>
      <c r="BZ48" s="172">
        <f t="shared" si="37"/>
        <v>0</v>
      </c>
      <c r="CA48" s="172">
        <f t="shared" si="37"/>
        <v>0</v>
      </c>
      <c r="CB48" s="172">
        <f t="shared" si="37"/>
        <v>0</v>
      </c>
      <c r="CC48" s="172">
        <f t="shared" si="37"/>
        <v>0</v>
      </c>
      <c r="CD48" s="172">
        <f t="shared" si="37"/>
        <v>0</v>
      </c>
      <c r="CE48" s="172">
        <f t="shared" si="37"/>
        <v>0</v>
      </c>
      <c r="CF48" s="172">
        <f t="shared" si="37"/>
        <v>0</v>
      </c>
      <c r="CG48" s="172">
        <f t="shared" si="37"/>
        <v>0</v>
      </c>
      <c r="CH48" s="172">
        <f t="shared" si="37"/>
        <v>0</v>
      </c>
      <c r="CI48" s="172">
        <f t="shared" si="37"/>
        <v>0</v>
      </c>
      <c r="CJ48" s="172">
        <f t="shared" si="37"/>
        <v>0</v>
      </c>
      <c r="CK48" s="261">
        <f t="shared" si="37"/>
        <v>0</v>
      </c>
    </row>
    <row r="49" spans="1:89" hidden="1" outlineLevel="1" x14ac:dyDescent="0.3">
      <c r="A49" s="243"/>
      <c r="B49" s="262">
        <v>0</v>
      </c>
      <c r="C49" s="269">
        <f t="shared" si="29"/>
        <v>31</v>
      </c>
      <c r="D49" t="s">
        <v>269</v>
      </c>
      <c r="E49" s="171">
        <f t="shared" si="30"/>
        <v>152</v>
      </c>
      <c r="F49" s="244">
        <f t="shared" si="26"/>
        <v>0</v>
      </c>
      <c r="G49" s="172">
        <f t="shared" si="26"/>
        <v>0</v>
      </c>
      <c r="H49" s="172">
        <f t="shared" si="26"/>
        <v>0</v>
      </c>
      <c r="I49" s="172">
        <f t="shared" si="26"/>
        <v>0</v>
      </c>
      <c r="J49" s="172">
        <f t="shared" si="26"/>
        <v>0</v>
      </c>
      <c r="K49" s="261">
        <f t="shared" si="26"/>
        <v>0</v>
      </c>
      <c r="L49" s="172">
        <f t="shared" si="26"/>
        <v>0</v>
      </c>
      <c r="M49" s="172">
        <f t="shared" si="26"/>
        <v>0</v>
      </c>
      <c r="N49" s="172">
        <f t="shared" si="26"/>
        <v>0</v>
      </c>
      <c r="O49" s="172">
        <f t="shared" si="26"/>
        <v>0</v>
      </c>
      <c r="P49" s="172">
        <f t="shared" si="31"/>
        <v>0</v>
      </c>
      <c r="Q49" s="172">
        <f t="shared" si="31"/>
        <v>0</v>
      </c>
      <c r="R49" s="172">
        <f t="shared" si="31"/>
        <v>0</v>
      </c>
      <c r="S49" s="172">
        <f t="shared" si="31"/>
        <v>0</v>
      </c>
      <c r="T49" s="172">
        <f t="shared" si="31"/>
        <v>0</v>
      </c>
      <c r="U49" s="172">
        <f t="shared" si="31"/>
        <v>0</v>
      </c>
      <c r="V49" s="172">
        <f t="shared" si="31"/>
        <v>0</v>
      </c>
      <c r="W49" s="172">
        <f t="shared" si="31"/>
        <v>0</v>
      </c>
      <c r="X49" s="172">
        <f t="shared" si="31"/>
        <v>0</v>
      </c>
      <c r="Y49" s="172">
        <f t="shared" si="31"/>
        <v>0</v>
      </c>
      <c r="Z49" s="172">
        <f t="shared" si="32"/>
        <v>0</v>
      </c>
      <c r="AA49" s="172">
        <f t="shared" si="32"/>
        <v>0</v>
      </c>
      <c r="AB49" s="172">
        <f t="shared" si="32"/>
        <v>0</v>
      </c>
      <c r="AC49" s="172">
        <f t="shared" si="32"/>
        <v>0</v>
      </c>
      <c r="AD49" s="172">
        <f t="shared" si="32"/>
        <v>0</v>
      </c>
      <c r="AE49" s="172">
        <f t="shared" si="32"/>
        <v>0</v>
      </c>
      <c r="AF49" s="172">
        <f t="shared" si="32"/>
        <v>0</v>
      </c>
      <c r="AG49" s="172">
        <f t="shared" si="32"/>
        <v>0</v>
      </c>
      <c r="AH49" s="172">
        <f t="shared" si="32"/>
        <v>0</v>
      </c>
      <c r="AI49" s="172">
        <f t="shared" si="32"/>
        <v>0</v>
      </c>
      <c r="AJ49" s="172">
        <f t="shared" si="33"/>
        <v>0</v>
      </c>
      <c r="AK49" s="172">
        <f t="shared" si="33"/>
        <v>0</v>
      </c>
      <c r="AL49" s="172">
        <f t="shared" si="33"/>
        <v>0</v>
      </c>
      <c r="AM49" s="172">
        <f t="shared" si="33"/>
        <v>0</v>
      </c>
      <c r="AN49" s="172">
        <f t="shared" si="33"/>
        <v>0</v>
      </c>
      <c r="AO49" s="172">
        <f t="shared" si="33"/>
        <v>0</v>
      </c>
      <c r="AP49" s="172">
        <f t="shared" si="33"/>
        <v>0</v>
      </c>
      <c r="AQ49" s="172">
        <f t="shared" si="33"/>
        <v>0</v>
      </c>
      <c r="AR49" s="172">
        <f t="shared" si="33"/>
        <v>0</v>
      </c>
      <c r="AS49" s="172">
        <f t="shared" si="33"/>
        <v>0</v>
      </c>
      <c r="AT49" s="172">
        <f t="shared" si="34"/>
        <v>0</v>
      </c>
      <c r="AU49" s="172">
        <f t="shared" si="34"/>
        <v>0</v>
      </c>
      <c r="AV49" s="172">
        <f t="shared" si="34"/>
        <v>0</v>
      </c>
      <c r="AW49" s="172">
        <f t="shared" si="34"/>
        <v>0</v>
      </c>
      <c r="AX49" s="172">
        <f t="shared" si="34"/>
        <v>0</v>
      </c>
      <c r="AY49" s="172">
        <f t="shared" si="34"/>
        <v>0</v>
      </c>
      <c r="AZ49" s="172">
        <f t="shared" si="34"/>
        <v>0</v>
      </c>
      <c r="BA49" s="172">
        <f t="shared" si="34"/>
        <v>0</v>
      </c>
      <c r="BB49" s="172">
        <f t="shared" si="34"/>
        <v>0</v>
      </c>
      <c r="BC49" s="172">
        <f t="shared" si="34"/>
        <v>0</v>
      </c>
      <c r="BD49" s="172">
        <f t="shared" si="35"/>
        <v>0</v>
      </c>
      <c r="BE49" s="172">
        <f t="shared" si="35"/>
        <v>0</v>
      </c>
      <c r="BF49" s="172">
        <f t="shared" si="35"/>
        <v>0</v>
      </c>
      <c r="BG49" s="172">
        <f t="shared" si="35"/>
        <v>0</v>
      </c>
      <c r="BH49" s="172">
        <f t="shared" si="35"/>
        <v>0</v>
      </c>
      <c r="BI49" s="172">
        <f t="shared" si="35"/>
        <v>0</v>
      </c>
      <c r="BJ49" s="172">
        <f t="shared" si="35"/>
        <v>0</v>
      </c>
      <c r="BK49" s="172">
        <f t="shared" si="35"/>
        <v>0</v>
      </c>
      <c r="BL49" s="172">
        <f t="shared" si="35"/>
        <v>0</v>
      </c>
      <c r="BM49" s="172">
        <f t="shared" si="35"/>
        <v>0</v>
      </c>
      <c r="BN49" s="172">
        <f t="shared" si="36"/>
        <v>0</v>
      </c>
      <c r="BO49" s="172">
        <f t="shared" si="36"/>
        <v>0</v>
      </c>
      <c r="BP49" s="172">
        <f t="shared" si="36"/>
        <v>0</v>
      </c>
      <c r="BQ49" s="172">
        <f t="shared" si="36"/>
        <v>0</v>
      </c>
      <c r="BR49" s="172">
        <f t="shared" si="36"/>
        <v>0</v>
      </c>
      <c r="BS49" s="172">
        <f t="shared" si="36"/>
        <v>0</v>
      </c>
      <c r="BT49" s="172">
        <f t="shared" si="36"/>
        <v>0</v>
      </c>
      <c r="BU49" s="172">
        <f t="shared" si="36"/>
        <v>0</v>
      </c>
      <c r="BV49" s="172">
        <f t="shared" si="36"/>
        <v>0</v>
      </c>
      <c r="BW49" s="172">
        <f t="shared" si="36"/>
        <v>0</v>
      </c>
      <c r="BX49" s="172">
        <f t="shared" si="37"/>
        <v>0</v>
      </c>
      <c r="BY49" s="172">
        <f t="shared" si="37"/>
        <v>0</v>
      </c>
      <c r="BZ49" s="172">
        <f t="shared" si="37"/>
        <v>0</v>
      </c>
      <c r="CA49" s="172">
        <f t="shared" si="37"/>
        <v>0</v>
      </c>
      <c r="CB49" s="172">
        <f t="shared" si="37"/>
        <v>0</v>
      </c>
      <c r="CC49" s="172">
        <f t="shared" si="37"/>
        <v>0</v>
      </c>
      <c r="CD49" s="172">
        <f t="shared" si="37"/>
        <v>0</v>
      </c>
      <c r="CE49" s="172">
        <f t="shared" si="37"/>
        <v>0</v>
      </c>
      <c r="CF49" s="172">
        <f t="shared" si="37"/>
        <v>0</v>
      </c>
      <c r="CG49" s="172">
        <f t="shared" si="37"/>
        <v>0</v>
      </c>
      <c r="CH49" s="172">
        <f t="shared" si="37"/>
        <v>0</v>
      </c>
      <c r="CI49" s="172">
        <f t="shared" si="37"/>
        <v>0</v>
      </c>
      <c r="CJ49" s="172">
        <f t="shared" si="37"/>
        <v>0</v>
      </c>
      <c r="CK49" s="261">
        <f t="shared" si="37"/>
        <v>0</v>
      </c>
    </row>
    <row r="50" spans="1:89" hidden="1" outlineLevel="1" x14ac:dyDescent="0.3">
      <c r="A50" s="243"/>
      <c r="B50" s="262">
        <v>0</v>
      </c>
      <c r="C50" s="269">
        <f t="shared" si="29"/>
        <v>31</v>
      </c>
      <c r="D50" t="s">
        <v>270</v>
      </c>
      <c r="E50" s="171">
        <f t="shared" si="30"/>
        <v>152</v>
      </c>
      <c r="F50" s="244">
        <f t="shared" si="26"/>
        <v>0</v>
      </c>
      <c r="G50" s="172">
        <f t="shared" si="26"/>
        <v>0</v>
      </c>
      <c r="H50" s="172">
        <f t="shared" si="26"/>
        <v>0</v>
      </c>
      <c r="I50" s="172">
        <f t="shared" si="26"/>
        <v>0</v>
      </c>
      <c r="J50" s="172">
        <f t="shared" si="26"/>
        <v>0</v>
      </c>
      <c r="K50" s="261">
        <f t="shared" si="26"/>
        <v>0</v>
      </c>
      <c r="L50" s="172">
        <f t="shared" si="26"/>
        <v>0</v>
      </c>
      <c r="M50" s="172">
        <f t="shared" si="26"/>
        <v>0</v>
      </c>
      <c r="N50" s="172">
        <f t="shared" si="26"/>
        <v>0</v>
      </c>
      <c r="O50" s="172">
        <f t="shared" si="26"/>
        <v>0</v>
      </c>
      <c r="P50" s="172">
        <f t="shared" si="31"/>
        <v>0</v>
      </c>
      <c r="Q50" s="172">
        <f t="shared" si="31"/>
        <v>0</v>
      </c>
      <c r="R50" s="172">
        <f t="shared" si="31"/>
        <v>0</v>
      </c>
      <c r="S50" s="172">
        <f t="shared" si="31"/>
        <v>0</v>
      </c>
      <c r="T50" s="172">
        <f t="shared" si="31"/>
        <v>0</v>
      </c>
      <c r="U50" s="172">
        <f t="shared" si="31"/>
        <v>0</v>
      </c>
      <c r="V50" s="172">
        <f t="shared" si="31"/>
        <v>0</v>
      </c>
      <c r="W50" s="172">
        <f t="shared" si="31"/>
        <v>0</v>
      </c>
      <c r="X50" s="172">
        <f t="shared" si="31"/>
        <v>0</v>
      </c>
      <c r="Y50" s="172">
        <f t="shared" si="31"/>
        <v>0</v>
      </c>
      <c r="Z50" s="172">
        <f t="shared" si="32"/>
        <v>0</v>
      </c>
      <c r="AA50" s="172">
        <f t="shared" si="32"/>
        <v>0</v>
      </c>
      <c r="AB50" s="172">
        <f t="shared" si="32"/>
        <v>0</v>
      </c>
      <c r="AC50" s="172">
        <f t="shared" si="32"/>
        <v>0</v>
      </c>
      <c r="AD50" s="172">
        <f t="shared" si="32"/>
        <v>0</v>
      </c>
      <c r="AE50" s="172">
        <f t="shared" si="32"/>
        <v>0</v>
      </c>
      <c r="AF50" s="172">
        <f t="shared" si="32"/>
        <v>0</v>
      </c>
      <c r="AG50" s="172">
        <f t="shared" si="32"/>
        <v>0</v>
      </c>
      <c r="AH50" s="172">
        <f t="shared" si="32"/>
        <v>0</v>
      </c>
      <c r="AI50" s="172">
        <f t="shared" si="32"/>
        <v>0</v>
      </c>
      <c r="AJ50" s="172">
        <f t="shared" si="33"/>
        <v>0</v>
      </c>
      <c r="AK50" s="172">
        <f t="shared" si="33"/>
        <v>0</v>
      </c>
      <c r="AL50" s="172">
        <f t="shared" si="33"/>
        <v>0</v>
      </c>
      <c r="AM50" s="172">
        <f t="shared" si="33"/>
        <v>0</v>
      </c>
      <c r="AN50" s="172">
        <f t="shared" si="33"/>
        <v>0</v>
      </c>
      <c r="AO50" s="172">
        <f t="shared" si="33"/>
        <v>0</v>
      </c>
      <c r="AP50" s="172">
        <f t="shared" si="33"/>
        <v>0</v>
      </c>
      <c r="AQ50" s="172">
        <f t="shared" si="33"/>
        <v>0</v>
      </c>
      <c r="AR50" s="172">
        <f t="shared" si="33"/>
        <v>0</v>
      </c>
      <c r="AS50" s="172">
        <f t="shared" si="33"/>
        <v>0</v>
      </c>
      <c r="AT50" s="172">
        <f t="shared" si="34"/>
        <v>0</v>
      </c>
      <c r="AU50" s="172">
        <f t="shared" si="34"/>
        <v>0</v>
      </c>
      <c r="AV50" s="172">
        <f t="shared" si="34"/>
        <v>0</v>
      </c>
      <c r="AW50" s="172">
        <f t="shared" si="34"/>
        <v>0</v>
      </c>
      <c r="AX50" s="172">
        <f t="shared" si="34"/>
        <v>0</v>
      </c>
      <c r="AY50" s="172">
        <f t="shared" si="34"/>
        <v>0</v>
      </c>
      <c r="AZ50" s="172">
        <f t="shared" si="34"/>
        <v>0</v>
      </c>
      <c r="BA50" s="172">
        <f t="shared" si="34"/>
        <v>0</v>
      </c>
      <c r="BB50" s="172">
        <f t="shared" si="34"/>
        <v>0</v>
      </c>
      <c r="BC50" s="172">
        <f t="shared" si="34"/>
        <v>0</v>
      </c>
      <c r="BD50" s="172">
        <f t="shared" si="35"/>
        <v>0</v>
      </c>
      <c r="BE50" s="172">
        <f t="shared" si="35"/>
        <v>0</v>
      </c>
      <c r="BF50" s="172">
        <f t="shared" si="35"/>
        <v>0</v>
      </c>
      <c r="BG50" s="172">
        <f t="shared" si="35"/>
        <v>0</v>
      </c>
      <c r="BH50" s="172">
        <f t="shared" si="35"/>
        <v>0</v>
      </c>
      <c r="BI50" s="172">
        <f t="shared" si="35"/>
        <v>0</v>
      </c>
      <c r="BJ50" s="172">
        <f t="shared" si="35"/>
        <v>0</v>
      </c>
      <c r="BK50" s="172">
        <f t="shared" si="35"/>
        <v>0</v>
      </c>
      <c r="BL50" s="172">
        <f t="shared" si="35"/>
        <v>0</v>
      </c>
      <c r="BM50" s="172">
        <f t="shared" si="35"/>
        <v>0</v>
      </c>
      <c r="BN50" s="172">
        <f t="shared" si="36"/>
        <v>0</v>
      </c>
      <c r="BO50" s="172">
        <f t="shared" si="36"/>
        <v>0</v>
      </c>
      <c r="BP50" s="172">
        <f t="shared" si="36"/>
        <v>0</v>
      </c>
      <c r="BQ50" s="172">
        <f t="shared" si="36"/>
        <v>0</v>
      </c>
      <c r="BR50" s="172">
        <f t="shared" si="36"/>
        <v>0</v>
      </c>
      <c r="BS50" s="172">
        <f t="shared" si="36"/>
        <v>0</v>
      </c>
      <c r="BT50" s="172">
        <f t="shared" si="36"/>
        <v>0</v>
      </c>
      <c r="BU50" s="172">
        <f t="shared" si="36"/>
        <v>0</v>
      </c>
      <c r="BV50" s="172">
        <f t="shared" si="36"/>
        <v>0</v>
      </c>
      <c r="BW50" s="172">
        <f t="shared" si="36"/>
        <v>0</v>
      </c>
      <c r="BX50" s="172">
        <f t="shared" si="37"/>
        <v>0</v>
      </c>
      <c r="BY50" s="172">
        <f t="shared" si="37"/>
        <v>0</v>
      </c>
      <c r="BZ50" s="172">
        <f t="shared" si="37"/>
        <v>0</v>
      </c>
      <c r="CA50" s="172">
        <f t="shared" si="37"/>
        <v>0</v>
      </c>
      <c r="CB50" s="172">
        <f t="shared" si="37"/>
        <v>0</v>
      </c>
      <c r="CC50" s="172">
        <f t="shared" si="37"/>
        <v>0</v>
      </c>
      <c r="CD50" s="172">
        <f t="shared" si="37"/>
        <v>0</v>
      </c>
      <c r="CE50" s="172">
        <f t="shared" si="37"/>
        <v>0</v>
      </c>
      <c r="CF50" s="172">
        <f t="shared" si="37"/>
        <v>0</v>
      </c>
      <c r="CG50" s="172">
        <f t="shared" si="37"/>
        <v>0</v>
      </c>
      <c r="CH50" s="172">
        <f t="shared" si="37"/>
        <v>0</v>
      </c>
      <c r="CI50" s="172">
        <f t="shared" si="37"/>
        <v>0</v>
      </c>
      <c r="CJ50" s="172">
        <f t="shared" si="37"/>
        <v>0</v>
      </c>
      <c r="CK50" s="261">
        <f t="shared" si="37"/>
        <v>0</v>
      </c>
    </row>
    <row r="51" spans="1:89" hidden="1" outlineLevel="1" x14ac:dyDescent="0.3">
      <c r="A51" s="243"/>
      <c r="B51" s="262">
        <v>0</v>
      </c>
      <c r="C51" s="269">
        <f t="shared" si="29"/>
        <v>31</v>
      </c>
      <c r="D51" t="s">
        <v>271</v>
      </c>
      <c r="E51" s="171">
        <f t="shared" si="30"/>
        <v>152</v>
      </c>
      <c r="F51" s="244">
        <f t="shared" ref="F51:O60" si="38">+IF(AND($B51&lt;F$2, $E51&gt;F$2), $A$5/$D$5, 0)</f>
        <v>0</v>
      </c>
      <c r="G51" s="172">
        <f t="shared" si="38"/>
        <v>0</v>
      </c>
      <c r="H51" s="172">
        <f t="shared" si="38"/>
        <v>0</v>
      </c>
      <c r="I51" s="172">
        <f t="shared" si="38"/>
        <v>0</v>
      </c>
      <c r="J51" s="172">
        <f t="shared" si="38"/>
        <v>0</v>
      </c>
      <c r="K51" s="261">
        <f t="shared" si="38"/>
        <v>0</v>
      </c>
      <c r="L51" s="172">
        <f t="shared" si="38"/>
        <v>0</v>
      </c>
      <c r="M51" s="172">
        <f t="shared" si="38"/>
        <v>0</v>
      </c>
      <c r="N51" s="172">
        <f t="shared" si="38"/>
        <v>0</v>
      </c>
      <c r="O51" s="172">
        <f t="shared" si="38"/>
        <v>0</v>
      </c>
      <c r="P51" s="172">
        <f t="shared" ref="P51:Y60" si="39">+IF(AND($B51&lt;P$2, $E51&gt;P$2), $A$5/$D$5, 0)</f>
        <v>0</v>
      </c>
      <c r="Q51" s="172">
        <f t="shared" si="39"/>
        <v>0</v>
      </c>
      <c r="R51" s="172">
        <f t="shared" si="39"/>
        <v>0</v>
      </c>
      <c r="S51" s="172">
        <f t="shared" si="39"/>
        <v>0</v>
      </c>
      <c r="T51" s="172">
        <f t="shared" si="39"/>
        <v>0</v>
      </c>
      <c r="U51" s="172">
        <f t="shared" si="39"/>
        <v>0</v>
      </c>
      <c r="V51" s="172">
        <f t="shared" si="39"/>
        <v>0</v>
      </c>
      <c r="W51" s="172">
        <f t="shared" si="39"/>
        <v>0</v>
      </c>
      <c r="X51" s="172">
        <f t="shared" si="39"/>
        <v>0</v>
      </c>
      <c r="Y51" s="172">
        <f t="shared" si="39"/>
        <v>0</v>
      </c>
      <c r="Z51" s="172">
        <f t="shared" ref="Z51:AI60" si="40">+IF(AND($B51&lt;Z$2, $E51&gt;Z$2), $A$5/$D$5, 0)</f>
        <v>0</v>
      </c>
      <c r="AA51" s="172">
        <f t="shared" si="40"/>
        <v>0</v>
      </c>
      <c r="AB51" s="172">
        <f t="shared" si="40"/>
        <v>0</v>
      </c>
      <c r="AC51" s="172">
        <f t="shared" si="40"/>
        <v>0</v>
      </c>
      <c r="AD51" s="172">
        <f t="shared" si="40"/>
        <v>0</v>
      </c>
      <c r="AE51" s="172">
        <f t="shared" si="40"/>
        <v>0</v>
      </c>
      <c r="AF51" s="172">
        <f t="shared" si="40"/>
        <v>0</v>
      </c>
      <c r="AG51" s="172">
        <f t="shared" si="40"/>
        <v>0</v>
      </c>
      <c r="AH51" s="172">
        <f t="shared" si="40"/>
        <v>0</v>
      </c>
      <c r="AI51" s="172">
        <f t="shared" si="40"/>
        <v>0</v>
      </c>
      <c r="AJ51" s="172">
        <f t="shared" ref="AJ51:AS60" si="41">+IF(AND($B51&lt;AJ$2, $E51&gt;AJ$2), $A$5/$D$5, 0)</f>
        <v>0</v>
      </c>
      <c r="AK51" s="172">
        <f t="shared" si="41"/>
        <v>0</v>
      </c>
      <c r="AL51" s="172">
        <f t="shared" si="41"/>
        <v>0</v>
      </c>
      <c r="AM51" s="172">
        <f t="shared" si="41"/>
        <v>0</v>
      </c>
      <c r="AN51" s="172">
        <f t="shared" si="41"/>
        <v>0</v>
      </c>
      <c r="AO51" s="172">
        <f t="shared" si="41"/>
        <v>0</v>
      </c>
      <c r="AP51" s="172">
        <f t="shared" si="41"/>
        <v>0</v>
      </c>
      <c r="AQ51" s="172">
        <f t="shared" si="41"/>
        <v>0</v>
      </c>
      <c r="AR51" s="172">
        <f t="shared" si="41"/>
        <v>0</v>
      </c>
      <c r="AS51" s="172">
        <f t="shared" si="41"/>
        <v>0</v>
      </c>
      <c r="AT51" s="172">
        <f t="shared" ref="AT51:BC60" si="42">+IF(AND($B51&lt;AT$2, $E51&gt;AT$2), $A$5/$D$5, 0)</f>
        <v>0</v>
      </c>
      <c r="AU51" s="172">
        <f t="shared" si="42"/>
        <v>0</v>
      </c>
      <c r="AV51" s="172">
        <f t="shared" si="42"/>
        <v>0</v>
      </c>
      <c r="AW51" s="172">
        <f t="shared" si="42"/>
        <v>0</v>
      </c>
      <c r="AX51" s="172">
        <f t="shared" si="42"/>
        <v>0</v>
      </c>
      <c r="AY51" s="172">
        <f t="shared" si="42"/>
        <v>0</v>
      </c>
      <c r="AZ51" s="172">
        <f t="shared" si="42"/>
        <v>0</v>
      </c>
      <c r="BA51" s="172">
        <f t="shared" si="42"/>
        <v>0</v>
      </c>
      <c r="BB51" s="172">
        <f t="shared" si="42"/>
        <v>0</v>
      </c>
      <c r="BC51" s="172">
        <f t="shared" si="42"/>
        <v>0</v>
      </c>
      <c r="BD51" s="172">
        <f t="shared" ref="BD51:BM60" si="43">+IF(AND($B51&lt;BD$2, $E51&gt;BD$2), $A$5/$D$5, 0)</f>
        <v>0</v>
      </c>
      <c r="BE51" s="172">
        <f t="shared" si="43"/>
        <v>0</v>
      </c>
      <c r="BF51" s="172">
        <f t="shared" si="43"/>
        <v>0</v>
      </c>
      <c r="BG51" s="172">
        <f t="shared" si="43"/>
        <v>0</v>
      </c>
      <c r="BH51" s="172">
        <f t="shared" si="43"/>
        <v>0</v>
      </c>
      <c r="BI51" s="172">
        <f t="shared" si="43"/>
        <v>0</v>
      </c>
      <c r="BJ51" s="172">
        <f t="shared" si="43"/>
        <v>0</v>
      </c>
      <c r="BK51" s="172">
        <f t="shared" si="43"/>
        <v>0</v>
      </c>
      <c r="BL51" s="172">
        <f t="shared" si="43"/>
        <v>0</v>
      </c>
      <c r="BM51" s="172">
        <f t="shared" si="43"/>
        <v>0</v>
      </c>
      <c r="BN51" s="172">
        <f t="shared" ref="BN51:BW60" si="44">+IF(AND($B51&lt;BN$2, $E51&gt;BN$2), $A$5/$D$5, 0)</f>
        <v>0</v>
      </c>
      <c r="BO51" s="172">
        <f t="shared" si="44"/>
        <v>0</v>
      </c>
      <c r="BP51" s="172">
        <f t="shared" si="44"/>
        <v>0</v>
      </c>
      <c r="BQ51" s="172">
        <f t="shared" si="44"/>
        <v>0</v>
      </c>
      <c r="BR51" s="172">
        <f t="shared" si="44"/>
        <v>0</v>
      </c>
      <c r="BS51" s="172">
        <f t="shared" si="44"/>
        <v>0</v>
      </c>
      <c r="BT51" s="172">
        <f t="shared" si="44"/>
        <v>0</v>
      </c>
      <c r="BU51" s="172">
        <f t="shared" si="44"/>
        <v>0</v>
      </c>
      <c r="BV51" s="172">
        <f t="shared" si="44"/>
        <v>0</v>
      </c>
      <c r="BW51" s="172">
        <f t="shared" si="44"/>
        <v>0</v>
      </c>
      <c r="BX51" s="172">
        <f t="shared" ref="BX51:CK60" si="45">+IF(AND($B51&lt;BX$2, $E51&gt;BX$2), $A$5/$D$5, 0)</f>
        <v>0</v>
      </c>
      <c r="BY51" s="172">
        <f t="shared" si="45"/>
        <v>0</v>
      </c>
      <c r="BZ51" s="172">
        <f t="shared" si="45"/>
        <v>0</v>
      </c>
      <c r="CA51" s="172">
        <f t="shared" si="45"/>
        <v>0</v>
      </c>
      <c r="CB51" s="172">
        <f t="shared" si="45"/>
        <v>0</v>
      </c>
      <c r="CC51" s="172">
        <f t="shared" si="45"/>
        <v>0</v>
      </c>
      <c r="CD51" s="172">
        <f t="shared" si="45"/>
        <v>0</v>
      </c>
      <c r="CE51" s="172">
        <f t="shared" si="45"/>
        <v>0</v>
      </c>
      <c r="CF51" s="172">
        <f t="shared" si="45"/>
        <v>0</v>
      </c>
      <c r="CG51" s="172">
        <f t="shared" si="45"/>
        <v>0</v>
      </c>
      <c r="CH51" s="172">
        <f t="shared" si="45"/>
        <v>0</v>
      </c>
      <c r="CI51" s="172">
        <f t="shared" si="45"/>
        <v>0</v>
      </c>
      <c r="CJ51" s="172">
        <f t="shared" si="45"/>
        <v>0</v>
      </c>
      <c r="CK51" s="261">
        <f t="shared" si="45"/>
        <v>0</v>
      </c>
    </row>
    <row r="52" spans="1:89" hidden="1" outlineLevel="1" x14ac:dyDescent="0.3">
      <c r="A52" s="243"/>
      <c r="B52" s="262">
        <v>0</v>
      </c>
      <c r="C52" s="269">
        <f t="shared" si="29"/>
        <v>31</v>
      </c>
      <c r="D52" t="s">
        <v>272</v>
      </c>
      <c r="E52" s="171">
        <f t="shared" si="30"/>
        <v>152</v>
      </c>
      <c r="F52" s="244">
        <f t="shared" si="38"/>
        <v>0</v>
      </c>
      <c r="G52" s="172">
        <f t="shared" si="38"/>
        <v>0</v>
      </c>
      <c r="H52" s="172">
        <f t="shared" si="38"/>
        <v>0</v>
      </c>
      <c r="I52" s="172">
        <f t="shared" si="38"/>
        <v>0</v>
      </c>
      <c r="J52" s="172">
        <f t="shared" si="38"/>
        <v>0</v>
      </c>
      <c r="K52" s="261">
        <f t="shared" si="38"/>
        <v>0</v>
      </c>
      <c r="L52" s="172">
        <f t="shared" si="38"/>
        <v>0</v>
      </c>
      <c r="M52" s="172">
        <f t="shared" si="38"/>
        <v>0</v>
      </c>
      <c r="N52" s="172">
        <f t="shared" si="38"/>
        <v>0</v>
      </c>
      <c r="O52" s="172">
        <f t="shared" si="38"/>
        <v>0</v>
      </c>
      <c r="P52" s="172">
        <f t="shared" si="39"/>
        <v>0</v>
      </c>
      <c r="Q52" s="172">
        <f t="shared" si="39"/>
        <v>0</v>
      </c>
      <c r="R52" s="172">
        <f t="shared" si="39"/>
        <v>0</v>
      </c>
      <c r="S52" s="172">
        <f t="shared" si="39"/>
        <v>0</v>
      </c>
      <c r="T52" s="172">
        <f t="shared" si="39"/>
        <v>0</v>
      </c>
      <c r="U52" s="172">
        <f t="shared" si="39"/>
        <v>0</v>
      </c>
      <c r="V52" s="172">
        <f t="shared" si="39"/>
        <v>0</v>
      </c>
      <c r="W52" s="172">
        <f t="shared" si="39"/>
        <v>0</v>
      </c>
      <c r="X52" s="172">
        <f t="shared" si="39"/>
        <v>0</v>
      </c>
      <c r="Y52" s="172">
        <f t="shared" si="39"/>
        <v>0</v>
      </c>
      <c r="Z52" s="172">
        <f t="shared" si="40"/>
        <v>0</v>
      </c>
      <c r="AA52" s="172">
        <f t="shared" si="40"/>
        <v>0</v>
      </c>
      <c r="AB52" s="172">
        <f t="shared" si="40"/>
        <v>0</v>
      </c>
      <c r="AC52" s="172">
        <f t="shared" si="40"/>
        <v>0</v>
      </c>
      <c r="AD52" s="172">
        <f t="shared" si="40"/>
        <v>0</v>
      </c>
      <c r="AE52" s="172">
        <f t="shared" si="40"/>
        <v>0</v>
      </c>
      <c r="AF52" s="172">
        <f t="shared" si="40"/>
        <v>0</v>
      </c>
      <c r="AG52" s="172">
        <f t="shared" si="40"/>
        <v>0</v>
      </c>
      <c r="AH52" s="172">
        <f t="shared" si="40"/>
        <v>0</v>
      </c>
      <c r="AI52" s="172">
        <f t="shared" si="40"/>
        <v>0</v>
      </c>
      <c r="AJ52" s="172">
        <f t="shared" si="41"/>
        <v>0</v>
      </c>
      <c r="AK52" s="172">
        <f t="shared" si="41"/>
        <v>0</v>
      </c>
      <c r="AL52" s="172">
        <f t="shared" si="41"/>
        <v>0</v>
      </c>
      <c r="AM52" s="172">
        <f t="shared" si="41"/>
        <v>0</v>
      </c>
      <c r="AN52" s="172">
        <f t="shared" si="41"/>
        <v>0</v>
      </c>
      <c r="AO52" s="172">
        <f t="shared" si="41"/>
        <v>0</v>
      </c>
      <c r="AP52" s="172">
        <f t="shared" si="41"/>
        <v>0</v>
      </c>
      <c r="AQ52" s="172">
        <f t="shared" si="41"/>
        <v>0</v>
      </c>
      <c r="AR52" s="172">
        <f t="shared" si="41"/>
        <v>0</v>
      </c>
      <c r="AS52" s="172">
        <f t="shared" si="41"/>
        <v>0</v>
      </c>
      <c r="AT52" s="172">
        <f t="shared" si="42"/>
        <v>0</v>
      </c>
      <c r="AU52" s="172">
        <f t="shared" si="42"/>
        <v>0</v>
      </c>
      <c r="AV52" s="172">
        <f t="shared" si="42"/>
        <v>0</v>
      </c>
      <c r="AW52" s="172">
        <f t="shared" si="42"/>
        <v>0</v>
      </c>
      <c r="AX52" s="172">
        <f t="shared" si="42"/>
        <v>0</v>
      </c>
      <c r="AY52" s="172">
        <f t="shared" si="42"/>
        <v>0</v>
      </c>
      <c r="AZ52" s="172">
        <f t="shared" si="42"/>
        <v>0</v>
      </c>
      <c r="BA52" s="172">
        <f t="shared" si="42"/>
        <v>0</v>
      </c>
      <c r="BB52" s="172">
        <f t="shared" si="42"/>
        <v>0</v>
      </c>
      <c r="BC52" s="172">
        <f t="shared" si="42"/>
        <v>0</v>
      </c>
      <c r="BD52" s="172">
        <f t="shared" si="43"/>
        <v>0</v>
      </c>
      <c r="BE52" s="172">
        <f t="shared" si="43"/>
        <v>0</v>
      </c>
      <c r="BF52" s="172">
        <f t="shared" si="43"/>
        <v>0</v>
      </c>
      <c r="BG52" s="172">
        <f t="shared" si="43"/>
        <v>0</v>
      </c>
      <c r="BH52" s="172">
        <f t="shared" si="43"/>
        <v>0</v>
      </c>
      <c r="BI52" s="172">
        <f t="shared" si="43"/>
        <v>0</v>
      </c>
      <c r="BJ52" s="172">
        <f t="shared" si="43"/>
        <v>0</v>
      </c>
      <c r="BK52" s="172">
        <f t="shared" si="43"/>
        <v>0</v>
      </c>
      <c r="BL52" s="172">
        <f t="shared" si="43"/>
        <v>0</v>
      </c>
      <c r="BM52" s="172">
        <f t="shared" si="43"/>
        <v>0</v>
      </c>
      <c r="BN52" s="172">
        <f t="shared" si="44"/>
        <v>0</v>
      </c>
      <c r="BO52" s="172">
        <f t="shared" si="44"/>
        <v>0</v>
      </c>
      <c r="BP52" s="172">
        <f t="shared" si="44"/>
        <v>0</v>
      </c>
      <c r="BQ52" s="172">
        <f t="shared" si="44"/>
        <v>0</v>
      </c>
      <c r="BR52" s="172">
        <f t="shared" si="44"/>
        <v>0</v>
      </c>
      <c r="BS52" s="172">
        <f t="shared" si="44"/>
        <v>0</v>
      </c>
      <c r="BT52" s="172">
        <f t="shared" si="44"/>
        <v>0</v>
      </c>
      <c r="BU52" s="172">
        <f t="shared" si="44"/>
        <v>0</v>
      </c>
      <c r="BV52" s="172">
        <f t="shared" si="44"/>
        <v>0</v>
      </c>
      <c r="BW52" s="172">
        <f t="shared" si="44"/>
        <v>0</v>
      </c>
      <c r="BX52" s="172">
        <f t="shared" si="45"/>
        <v>0</v>
      </c>
      <c r="BY52" s="172">
        <f t="shared" si="45"/>
        <v>0</v>
      </c>
      <c r="BZ52" s="172">
        <f t="shared" si="45"/>
        <v>0</v>
      </c>
      <c r="CA52" s="172">
        <f t="shared" si="45"/>
        <v>0</v>
      </c>
      <c r="CB52" s="172">
        <f t="shared" si="45"/>
        <v>0</v>
      </c>
      <c r="CC52" s="172">
        <f t="shared" si="45"/>
        <v>0</v>
      </c>
      <c r="CD52" s="172">
        <f t="shared" si="45"/>
        <v>0</v>
      </c>
      <c r="CE52" s="172">
        <f t="shared" si="45"/>
        <v>0</v>
      </c>
      <c r="CF52" s="172">
        <f t="shared" si="45"/>
        <v>0</v>
      </c>
      <c r="CG52" s="172">
        <f t="shared" si="45"/>
        <v>0</v>
      </c>
      <c r="CH52" s="172">
        <f t="shared" si="45"/>
        <v>0</v>
      </c>
      <c r="CI52" s="172">
        <f t="shared" si="45"/>
        <v>0</v>
      </c>
      <c r="CJ52" s="172">
        <f t="shared" si="45"/>
        <v>0</v>
      </c>
      <c r="CK52" s="261">
        <f t="shared" si="45"/>
        <v>0</v>
      </c>
    </row>
    <row r="53" spans="1:89" hidden="1" outlineLevel="1" x14ac:dyDescent="0.3">
      <c r="A53" s="243"/>
      <c r="B53" s="262">
        <v>0</v>
      </c>
      <c r="C53" s="269">
        <f t="shared" si="29"/>
        <v>31</v>
      </c>
      <c r="D53" t="s">
        <v>273</v>
      </c>
      <c r="E53" s="171">
        <f t="shared" si="30"/>
        <v>152</v>
      </c>
      <c r="F53" s="244">
        <f t="shared" si="38"/>
        <v>0</v>
      </c>
      <c r="G53" s="172">
        <f t="shared" si="38"/>
        <v>0</v>
      </c>
      <c r="H53" s="172">
        <f t="shared" si="38"/>
        <v>0</v>
      </c>
      <c r="I53" s="172">
        <f t="shared" si="38"/>
        <v>0</v>
      </c>
      <c r="J53" s="172">
        <f t="shared" si="38"/>
        <v>0</v>
      </c>
      <c r="K53" s="261">
        <f t="shared" si="38"/>
        <v>0</v>
      </c>
      <c r="L53" s="172">
        <f t="shared" si="38"/>
        <v>0</v>
      </c>
      <c r="M53" s="172">
        <f t="shared" si="38"/>
        <v>0</v>
      </c>
      <c r="N53" s="172">
        <f t="shared" si="38"/>
        <v>0</v>
      </c>
      <c r="O53" s="172">
        <f t="shared" si="38"/>
        <v>0</v>
      </c>
      <c r="P53" s="172">
        <f t="shared" si="39"/>
        <v>0</v>
      </c>
      <c r="Q53" s="172">
        <f t="shared" si="39"/>
        <v>0</v>
      </c>
      <c r="R53" s="172">
        <f t="shared" si="39"/>
        <v>0</v>
      </c>
      <c r="S53" s="172">
        <f t="shared" si="39"/>
        <v>0</v>
      </c>
      <c r="T53" s="172">
        <f t="shared" si="39"/>
        <v>0</v>
      </c>
      <c r="U53" s="172">
        <f t="shared" si="39"/>
        <v>0</v>
      </c>
      <c r="V53" s="172">
        <f t="shared" si="39"/>
        <v>0</v>
      </c>
      <c r="W53" s="172">
        <f t="shared" si="39"/>
        <v>0</v>
      </c>
      <c r="X53" s="172">
        <f t="shared" si="39"/>
        <v>0</v>
      </c>
      <c r="Y53" s="172">
        <f t="shared" si="39"/>
        <v>0</v>
      </c>
      <c r="Z53" s="172">
        <f t="shared" si="40"/>
        <v>0</v>
      </c>
      <c r="AA53" s="172">
        <f t="shared" si="40"/>
        <v>0</v>
      </c>
      <c r="AB53" s="172">
        <f t="shared" si="40"/>
        <v>0</v>
      </c>
      <c r="AC53" s="172">
        <f t="shared" si="40"/>
        <v>0</v>
      </c>
      <c r="AD53" s="172">
        <f t="shared" si="40"/>
        <v>0</v>
      </c>
      <c r="AE53" s="172">
        <f t="shared" si="40"/>
        <v>0</v>
      </c>
      <c r="AF53" s="172">
        <f t="shared" si="40"/>
        <v>0</v>
      </c>
      <c r="AG53" s="172">
        <f t="shared" si="40"/>
        <v>0</v>
      </c>
      <c r="AH53" s="172">
        <f t="shared" si="40"/>
        <v>0</v>
      </c>
      <c r="AI53" s="172">
        <f t="shared" si="40"/>
        <v>0</v>
      </c>
      <c r="AJ53" s="172">
        <f t="shared" si="41"/>
        <v>0</v>
      </c>
      <c r="AK53" s="172">
        <f t="shared" si="41"/>
        <v>0</v>
      </c>
      <c r="AL53" s="172">
        <f t="shared" si="41"/>
        <v>0</v>
      </c>
      <c r="AM53" s="172">
        <f t="shared" si="41"/>
        <v>0</v>
      </c>
      <c r="AN53" s="172">
        <f t="shared" si="41"/>
        <v>0</v>
      </c>
      <c r="AO53" s="172">
        <f t="shared" si="41"/>
        <v>0</v>
      </c>
      <c r="AP53" s="172">
        <f t="shared" si="41"/>
        <v>0</v>
      </c>
      <c r="AQ53" s="172">
        <f t="shared" si="41"/>
        <v>0</v>
      </c>
      <c r="AR53" s="172">
        <f t="shared" si="41"/>
        <v>0</v>
      </c>
      <c r="AS53" s="172">
        <f t="shared" si="41"/>
        <v>0</v>
      </c>
      <c r="AT53" s="172">
        <f t="shared" si="42"/>
        <v>0</v>
      </c>
      <c r="AU53" s="172">
        <f t="shared" si="42"/>
        <v>0</v>
      </c>
      <c r="AV53" s="172">
        <f t="shared" si="42"/>
        <v>0</v>
      </c>
      <c r="AW53" s="172">
        <f t="shared" si="42"/>
        <v>0</v>
      </c>
      <c r="AX53" s="172">
        <f t="shared" si="42"/>
        <v>0</v>
      </c>
      <c r="AY53" s="172">
        <f t="shared" si="42"/>
        <v>0</v>
      </c>
      <c r="AZ53" s="172">
        <f t="shared" si="42"/>
        <v>0</v>
      </c>
      <c r="BA53" s="172">
        <f t="shared" si="42"/>
        <v>0</v>
      </c>
      <c r="BB53" s="172">
        <f t="shared" si="42"/>
        <v>0</v>
      </c>
      <c r="BC53" s="172">
        <f t="shared" si="42"/>
        <v>0</v>
      </c>
      <c r="BD53" s="172">
        <f t="shared" si="43"/>
        <v>0</v>
      </c>
      <c r="BE53" s="172">
        <f t="shared" si="43"/>
        <v>0</v>
      </c>
      <c r="BF53" s="172">
        <f t="shared" si="43"/>
        <v>0</v>
      </c>
      <c r="BG53" s="172">
        <f t="shared" si="43"/>
        <v>0</v>
      </c>
      <c r="BH53" s="172">
        <f t="shared" si="43"/>
        <v>0</v>
      </c>
      <c r="BI53" s="172">
        <f t="shared" si="43"/>
        <v>0</v>
      </c>
      <c r="BJ53" s="172">
        <f t="shared" si="43"/>
        <v>0</v>
      </c>
      <c r="BK53" s="172">
        <f t="shared" si="43"/>
        <v>0</v>
      </c>
      <c r="BL53" s="172">
        <f t="shared" si="43"/>
        <v>0</v>
      </c>
      <c r="BM53" s="172">
        <f t="shared" si="43"/>
        <v>0</v>
      </c>
      <c r="BN53" s="172">
        <f t="shared" si="44"/>
        <v>0</v>
      </c>
      <c r="BO53" s="172">
        <f t="shared" si="44"/>
        <v>0</v>
      </c>
      <c r="BP53" s="172">
        <f t="shared" si="44"/>
        <v>0</v>
      </c>
      <c r="BQ53" s="172">
        <f t="shared" si="44"/>
        <v>0</v>
      </c>
      <c r="BR53" s="172">
        <f t="shared" si="44"/>
        <v>0</v>
      </c>
      <c r="BS53" s="172">
        <f t="shared" si="44"/>
        <v>0</v>
      </c>
      <c r="BT53" s="172">
        <f t="shared" si="44"/>
        <v>0</v>
      </c>
      <c r="BU53" s="172">
        <f t="shared" si="44"/>
        <v>0</v>
      </c>
      <c r="BV53" s="172">
        <f t="shared" si="44"/>
        <v>0</v>
      </c>
      <c r="BW53" s="172">
        <f t="shared" si="44"/>
        <v>0</v>
      </c>
      <c r="BX53" s="172">
        <f t="shared" si="45"/>
        <v>0</v>
      </c>
      <c r="BY53" s="172">
        <f t="shared" si="45"/>
        <v>0</v>
      </c>
      <c r="BZ53" s="172">
        <f t="shared" si="45"/>
        <v>0</v>
      </c>
      <c r="CA53" s="172">
        <f t="shared" si="45"/>
        <v>0</v>
      </c>
      <c r="CB53" s="172">
        <f t="shared" si="45"/>
        <v>0</v>
      </c>
      <c r="CC53" s="172">
        <f t="shared" si="45"/>
        <v>0</v>
      </c>
      <c r="CD53" s="172">
        <f t="shared" si="45"/>
        <v>0</v>
      </c>
      <c r="CE53" s="172">
        <f t="shared" si="45"/>
        <v>0</v>
      </c>
      <c r="CF53" s="172">
        <f t="shared" si="45"/>
        <v>0</v>
      </c>
      <c r="CG53" s="172">
        <f t="shared" si="45"/>
        <v>0</v>
      </c>
      <c r="CH53" s="172">
        <f t="shared" si="45"/>
        <v>0</v>
      </c>
      <c r="CI53" s="172">
        <f t="shared" si="45"/>
        <v>0</v>
      </c>
      <c r="CJ53" s="172">
        <f t="shared" si="45"/>
        <v>0</v>
      </c>
      <c r="CK53" s="261">
        <f t="shared" si="45"/>
        <v>0</v>
      </c>
    </row>
    <row r="54" spans="1:89" hidden="1" outlineLevel="1" x14ac:dyDescent="0.3">
      <c r="A54" s="243"/>
      <c r="B54" s="262">
        <v>0</v>
      </c>
      <c r="C54" s="269">
        <f t="shared" si="29"/>
        <v>31</v>
      </c>
      <c r="D54" t="s">
        <v>274</v>
      </c>
      <c r="E54" s="171">
        <f t="shared" si="30"/>
        <v>152</v>
      </c>
      <c r="F54" s="244">
        <f t="shared" si="38"/>
        <v>0</v>
      </c>
      <c r="G54" s="172">
        <f t="shared" si="38"/>
        <v>0</v>
      </c>
      <c r="H54" s="172">
        <f t="shared" si="38"/>
        <v>0</v>
      </c>
      <c r="I54" s="172">
        <f t="shared" si="38"/>
        <v>0</v>
      </c>
      <c r="J54" s="172">
        <f t="shared" si="38"/>
        <v>0</v>
      </c>
      <c r="K54" s="261">
        <f t="shared" si="38"/>
        <v>0</v>
      </c>
      <c r="L54" s="172">
        <f t="shared" si="38"/>
        <v>0</v>
      </c>
      <c r="M54" s="172">
        <f t="shared" si="38"/>
        <v>0</v>
      </c>
      <c r="N54" s="172">
        <f t="shared" si="38"/>
        <v>0</v>
      </c>
      <c r="O54" s="172">
        <f t="shared" si="38"/>
        <v>0</v>
      </c>
      <c r="P54" s="172">
        <f t="shared" si="39"/>
        <v>0</v>
      </c>
      <c r="Q54" s="172">
        <f t="shared" si="39"/>
        <v>0</v>
      </c>
      <c r="R54" s="172">
        <f t="shared" si="39"/>
        <v>0</v>
      </c>
      <c r="S54" s="172">
        <f t="shared" si="39"/>
        <v>0</v>
      </c>
      <c r="T54" s="172">
        <f t="shared" si="39"/>
        <v>0</v>
      </c>
      <c r="U54" s="172">
        <f t="shared" si="39"/>
        <v>0</v>
      </c>
      <c r="V54" s="172">
        <f t="shared" si="39"/>
        <v>0</v>
      </c>
      <c r="W54" s="172">
        <f t="shared" si="39"/>
        <v>0</v>
      </c>
      <c r="X54" s="172">
        <f t="shared" si="39"/>
        <v>0</v>
      </c>
      <c r="Y54" s="172">
        <f t="shared" si="39"/>
        <v>0</v>
      </c>
      <c r="Z54" s="172">
        <f t="shared" si="40"/>
        <v>0</v>
      </c>
      <c r="AA54" s="172">
        <f t="shared" si="40"/>
        <v>0</v>
      </c>
      <c r="AB54" s="172">
        <f t="shared" si="40"/>
        <v>0</v>
      </c>
      <c r="AC54" s="172">
        <f t="shared" si="40"/>
        <v>0</v>
      </c>
      <c r="AD54" s="172">
        <f t="shared" si="40"/>
        <v>0</v>
      </c>
      <c r="AE54" s="172">
        <f t="shared" si="40"/>
        <v>0</v>
      </c>
      <c r="AF54" s="172">
        <f t="shared" si="40"/>
        <v>0</v>
      </c>
      <c r="AG54" s="172">
        <f t="shared" si="40"/>
        <v>0</v>
      </c>
      <c r="AH54" s="172">
        <f t="shared" si="40"/>
        <v>0</v>
      </c>
      <c r="AI54" s="172">
        <f t="shared" si="40"/>
        <v>0</v>
      </c>
      <c r="AJ54" s="172">
        <f t="shared" si="41"/>
        <v>0</v>
      </c>
      <c r="AK54" s="172">
        <f t="shared" si="41"/>
        <v>0</v>
      </c>
      <c r="AL54" s="172">
        <f t="shared" si="41"/>
        <v>0</v>
      </c>
      <c r="AM54" s="172">
        <f t="shared" si="41"/>
        <v>0</v>
      </c>
      <c r="AN54" s="172">
        <f t="shared" si="41"/>
        <v>0</v>
      </c>
      <c r="AO54" s="172">
        <f t="shared" si="41"/>
        <v>0</v>
      </c>
      <c r="AP54" s="172">
        <f t="shared" si="41"/>
        <v>0</v>
      </c>
      <c r="AQ54" s="172">
        <f t="shared" si="41"/>
        <v>0</v>
      </c>
      <c r="AR54" s="172">
        <f t="shared" si="41"/>
        <v>0</v>
      </c>
      <c r="AS54" s="172">
        <f t="shared" si="41"/>
        <v>0</v>
      </c>
      <c r="AT54" s="172">
        <f t="shared" si="42"/>
        <v>0</v>
      </c>
      <c r="AU54" s="172">
        <f t="shared" si="42"/>
        <v>0</v>
      </c>
      <c r="AV54" s="172">
        <f t="shared" si="42"/>
        <v>0</v>
      </c>
      <c r="AW54" s="172">
        <f t="shared" si="42"/>
        <v>0</v>
      </c>
      <c r="AX54" s="172">
        <f t="shared" si="42"/>
        <v>0</v>
      </c>
      <c r="AY54" s="172">
        <f t="shared" si="42"/>
        <v>0</v>
      </c>
      <c r="AZ54" s="172">
        <f t="shared" si="42"/>
        <v>0</v>
      </c>
      <c r="BA54" s="172">
        <f t="shared" si="42"/>
        <v>0</v>
      </c>
      <c r="BB54" s="172">
        <f t="shared" si="42"/>
        <v>0</v>
      </c>
      <c r="BC54" s="172">
        <f t="shared" si="42"/>
        <v>0</v>
      </c>
      <c r="BD54" s="172">
        <f t="shared" si="43"/>
        <v>0</v>
      </c>
      <c r="BE54" s="172">
        <f t="shared" si="43"/>
        <v>0</v>
      </c>
      <c r="BF54" s="172">
        <f t="shared" si="43"/>
        <v>0</v>
      </c>
      <c r="BG54" s="172">
        <f t="shared" si="43"/>
        <v>0</v>
      </c>
      <c r="BH54" s="172">
        <f t="shared" si="43"/>
        <v>0</v>
      </c>
      <c r="BI54" s="172">
        <f t="shared" si="43"/>
        <v>0</v>
      </c>
      <c r="BJ54" s="172">
        <f t="shared" si="43"/>
        <v>0</v>
      </c>
      <c r="BK54" s="172">
        <f t="shared" si="43"/>
        <v>0</v>
      </c>
      <c r="BL54" s="172">
        <f t="shared" si="43"/>
        <v>0</v>
      </c>
      <c r="BM54" s="172">
        <f t="shared" si="43"/>
        <v>0</v>
      </c>
      <c r="BN54" s="172">
        <f t="shared" si="44"/>
        <v>0</v>
      </c>
      <c r="BO54" s="172">
        <f t="shared" si="44"/>
        <v>0</v>
      </c>
      <c r="BP54" s="172">
        <f t="shared" si="44"/>
        <v>0</v>
      </c>
      <c r="BQ54" s="172">
        <f t="shared" si="44"/>
        <v>0</v>
      </c>
      <c r="BR54" s="172">
        <f t="shared" si="44"/>
        <v>0</v>
      </c>
      <c r="BS54" s="172">
        <f t="shared" si="44"/>
        <v>0</v>
      </c>
      <c r="BT54" s="172">
        <f t="shared" si="44"/>
        <v>0</v>
      </c>
      <c r="BU54" s="172">
        <f t="shared" si="44"/>
        <v>0</v>
      </c>
      <c r="BV54" s="172">
        <f t="shared" si="44"/>
        <v>0</v>
      </c>
      <c r="BW54" s="172">
        <f t="shared" si="44"/>
        <v>0</v>
      </c>
      <c r="BX54" s="172">
        <f t="shared" si="45"/>
        <v>0</v>
      </c>
      <c r="BY54" s="172">
        <f t="shared" si="45"/>
        <v>0</v>
      </c>
      <c r="BZ54" s="172">
        <f t="shared" si="45"/>
        <v>0</v>
      </c>
      <c r="CA54" s="172">
        <f t="shared" si="45"/>
        <v>0</v>
      </c>
      <c r="CB54" s="172">
        <f t="shared" si="45"/>
        <v>0</v>
      </c>
      <c r="CC54" s="172">
        <f t="shared" si="45"/>
        <v>0</v>
      </c>
      <c r="CD54" s="172">
        <f t="shared" si="45"/>
        <v>0</v>
      </c>
      <c r="CE54" s="172">
        <f t="shared" si="45"/>
        <v>0</v>
      </c>
      <c r="CF54" s="172">
        <f t="shared" si="45"/>
        <v>0</v>
      </c>
      <c r="CG54" s="172">
        <f t="shared" si="45"/>
        <v>0</v>
      </c>
      <c r="CH54" s="172">
        <f t="shared" si="45"/>
        <v>0</v>
      </c>
      <c r="CI54" s="172">
        <f t="shared" si="45"/>
        <v>0</v>
      </c>
      <c r="CJ54" s="172">
        <f t="shared" si="45"/>
        <v>0</v>
      </c>
      <c r="CK54" s="261">
        <f t="shared" si="45"/>
        <v>0</v>
      </c>
    </row>
    <row r="55" spans="1:89" hidden="1" outlineLevel="1" x14ac:dyDescent="0.3">
      <c r="A55" s="243"/>
      <c r="B55" s="262">
        <v>0</v>
      </c>
      <c r="C55" s="269">
        <f t="shared" si="29"/>
        <v>31</v>
      </c>
      <c r="D55" t="s">
        <v>275</v>
      </c>
      <c r="E55" s="171">
        <f t="shared" si="30"/>
        <v>152</v>
      </c>
      <c r="F55" s="244">
        <f t="shared" si="38"/>
        <v>0</v>
      </c>
      <c r="G55" s="172">
        <f t="shared" si="38"/>
        <v>0</v>
      </c>
      <c r="H55" s="172">
        <f t="shared" si="38"/>
        <v>0</v>
      </c>
      <c r="I55" s="172">
        <f t="shared" si="38"/>
        <v>0</v>
      </c>
      <c r="J55" s="172">
        <f t="shared" si="38"/>
        <v>0</v>
      </c>
      <c r="K55" s="261">
        <f t="shared" si="38"/>
        <v>0</v>
      </c>
      <c r="L55" s="172">
        <f t="shared" si="38"/>
        <v>0</v>
      </c>
      <c r="M55" s="172">
        <f t="shared" si="38"/>
        <v>0</v>
      </c>
      <c r="N55" s="172">
        <f t="shared" si="38"/>
        <v>0</v>
      </c>
      <c r="O55" s="172">
        <f t="shared" si="38"/>
        <v>0</v>
      </c>
      <c r="P55" s="172">
        <f t="shared" si="39"/>
        <v>0</v>
      </c>
      <c r="Q55" s="172">
        <f t="shared" si="39"/>
        <v>0</v>
      </c>
      <c r="R55" s="172">
        <f t="shared" si="39"/>
        <v>0</v>
      </c>
      <c r="S55" s="172">
        <f t="shared" si="39"/>
        <v>0</v>
      </c>
      <c r="T55" s="172">
        <f t="shared" si="39"/>
        <v>0</v>
      </c>
      <c r="U55" s="172">
        <f t="shared" si="39"/>
        <v>0</v>
      </c>
      <c r="V55" s="172">
        <f t="shared" si="39"/>
        <v>0</v>
      </c>
      <c r="W55" s="172">
        <f t="shared" si="39"/>
        <v>0</v>
      </c>
      <c r="X55" s="172">
        <f t="shared" si="39"/>
        <v>0</v>
      </c>
      <c r="Y55" s="172">
        <f t="shared" si="39"/>
        <v>0</v>
      </c>
      <c r="Z55" s="172">
        <f t="shared" si="40"/>
        <v>0</v>
      </c>
      <c r="AA55" s="172">
        <f t="shared" si="40"/>
        <v>0</v>
      </c>
      <c r="AB55" s="172">
        <f t="shared" si="40"/>
        <v>0</v>
      </c>
      <c r="AC55" s="172">
        <f t="shared" si="40"/>
        <v>0</v>
      </c>
      <c r="AD55" s="172">
        <f t="shared" si="40"/>
        <v>0</v>
      </c>
      <c r="AE55" s="172">
        <f t="shared" si="40"/>
        <v>0</v>
      </c>
      <c r="AF55" s="172">
        <f t="shared" si="40"/>
        <v>0</v>
      </c>
      <c r="AG55" s="172">
        <f t="shared" si="40"/>
        <v>0</v>
      </c>
      <c r="AH55" s="172">
        <f t="shared" si="40"/>
        <v>0</v>
      </c>
      <c r="AI55" s="172">
        <f t="shared" si="40"/>
        <v>0</v>
      </c>
      <c r="AJ55" s="172">
        <f t="shared" si="41"/>
        <v>0</v>
      </c>
      <c r="AK55" s="172">
        <f t="shared" si="41"/>
        <v>0</v>
      </c>
      <c r="AL55" s="172">
        <f t="shared" si="41"/>
        <v>0</v>
      </c>
      <c r="AM55" s="172">
        <f t="shared" si="41"/>
        <v>0</v>
      </c>
      <c r="AN55" s="172">
        <f t="shared" si="41"/>
        <v>0</v>
      </c>
      <c r="AO55" s="172">
        <f t="shared" si="41"/>
        <v>0</v>
      </c>
      <c r="AP55" s="172">
        <f t="shared" si="41"/>
        <v>0</v>
      </c>
      <c r="AQ55" s="172">
        <f t="shared" si="41"/>
        <v>0</v>
      </c>
      <c r="AR55" s="172">
        <f t="shared" si="41"/>
        <v>0</v>
      </c>
      <c r="AS55" s="172">
        <f t="shared" si="41"/>
        <v>0</v>
      </c>
      <c r="AT55" s="172">
        <f t="shared" si="42"/>
        <v>0</v>
      </c>
      <c r="AU55" s="172">
        <f t="shared" si="42"/>
        <v>0</v>
      </c>
      <c r="AV55" s="172">
        <f t="shared" si="42"/>
        <v>0</v>
      </c>
      <c r="AW55" s="172">
        <f t="shared" si="42"/>
        <v>0</v>
      </c>
      <c r="AX55" s="172">
        <f t="shared" si="42"/>
        <v>0</v>
      </c>
      <c r="AY55" s="172">
        <f t="shared" si="42"/>
        <v>0</v>
      </c>
      <c r="AZ55" s="172">
        <f t="shared" si="42"/>
        <v>0</v>
      </c>
      <c r="BA55" s="172">
        <f t="shared" si="42"/>
        <v>0</v>
      </c>
      <c r="BB55" s="172">
        <f t="shared" si="42"/>
        <v>0</v>
      </c>
      <c r="BC55" s="172">
        <f t="shared" si="42"/>
        <v>0</v>
      </c>
      <c r="BD55" s="172">
        <f t="shared" si="43"/>
        <v>0</v>
      </c>
      <c r="BE55" s="172">
        <f t="shared" si="43"/>
        <v>0</v>
      </c>
      <c r="BF55" s="172">
        <f t="shared" si="43"/>
        <v>0</v>
      </c>
      <c r="BG55" s="172">
        <f t="shared" si="43"/>
        <v>0</v>
      </c>
      <c r="BH55" s="172">
        <f t="shared" si="43"/>
        <v>0</v>
      </c>
      <c r="BI55" s="172">
        <f t="shared" si="43"/>
        <v>0</v>
      </c>
      <c r="BJ55" s="172">
        <f t="shared" si="43"/>
        <v>0</v>
      </c>
      <c r="BK55" s="172">
        <f t="shared" si="43"/>
        <v>0</v>
      </c>
      <c r="BL55" s="172">
        <f t="shared" si="43"/>
        <v>0</v>
      </c>
      <c r="BM55" s="172">
        <f t="shared" si="43"/>
        <v>0</v>
      </c>
      <c r="BN55" s="172">
        <f t="shared" si="44"/>
        <v>0</v>
      </c>
      <c r="BO55" s="172">
        <f t="shared" si="44"/>
        <v>0</v>
      </c>
      <c r="BP55" s="172">
        <f t="shared" si="44"/>
        <v>0</v>
      </c>
      <c r="BQ55" s="172">
        <f t="shared" si="44"/>
        <v>0</v>
      </c>
      <c r="BR55" s="172">
        <f t="shared" si="44"/>
        <v>0</v>
      </c>
      <c r="BS55" s="172">
        <f t="shared" si="44"/>
        <v>0</v>
      </c>
      <c r="BT55" s="172">
        <f t="shared" si="44"/>
        <v>0</v>
      </c>
      <c r="BU55" s="172">
        <f t="shared" si="44"/>
        <v>0</v>
      </c>
      <c r="BV55" s="172">
        <f t="shared" si="44"/>
        <v>0</v>
      </c>
      <c r="BW55" s="172">
        <f t="shared" si="44"/>
        <v>0</v>
      </c>
      <c r="BX55" s="172">
        <f t="shared" si="45"/>
        <v>0</v>
      </c>
      <c r="BY55" s="172">
        <f t="shared" si="45"/>
        <v>0</v>
      </c>
      <c r="BZ55" s="172">
        <f t="shared" si="45"/>
        <v>0</v>
      </c>
      <c r="CA55" s="172">
        <f t="shared" si="45"/>
        <v>0</v>
      </c>
      <c r="CB55" s="172">
        <f t="shared" si="45"/>
        <v>0</v>
      </c>
      <c r="CC55" s="172">
        <f t="shared" si="45"/>
        <v>0</v>
      </c>
      <c r="CD55" s="172">
        <f t="shared" si="45"/>
        <v>0</v>
      </c>
      <c r="CE55" s="172">
        <f t="shared" si="45"/>
        <v>0</v>
      </c>
      <c r="CF55" s="172">
        <f t="shared" si="45"/>
        <v>0</v>
      </c>
      <c r="CG55" s="172">
        <f t="shared" si="45"/>
        <v>0</v>
      </c>
      <c r="CH55" s="172">
        <f t="shared" si="45"/>
        <v>0</v>
      </c>
      <c r="CI55" s="172">
        <f t="shared" si="45"/>
        <v>0</v>
      </c>
      <c r="CJ55" s="172">
        <f t="shared" si="45"/>
        <v>0</v>
      </c>
      <c r="CK55" s="261">
        <f t="shared" si="45"/>
        <v>0</v>
      </c>
    </row>
    <row r="56" spans="1:89" hidden="1" outlineLevel="1" x14ac:dyDescent="0.3">
      <c r="A56" s="243"/>
      <c r="B56" s="262">
        <v>0</v>
      </c>
      <c r="C56" s="269">
        <f t="shared" si="29"/>
        <v>31</v>
      </c>
      <c r="D56" t="s">
        <v>276</v>
      </c>
      <c r="E56" s="171">
        <f t="shared" si="30"/>
        <v>152</v>
      </c>
      <c r="F56" s="244">
        <f t="shared" si="38"/>
        <v>0</v>
      </c>
      <c r="G56" s="172">
        <f t="shared" si="38"/>
        <v>0</v>
      </c>
      <c r="H56" s="172">
        <f t="shared" si="38"/>
        <v>0</v>
      </c>
      <c r="I56" s="172">
        <f t="shared" si="38"/>
        <v>0</v>
      </c>
      <c r="J56" s="172">
        <f t="shared" si="38"/>
        <v>0</v>
      </c>
      <c r="K56" s="261">
        <f t="shared" si="38"/>
        <v>0</v>
      </c>
      <c r="L56" s="172">
        <f t="shared" si="38"/>
        <v>0</v>
      </c>
      <c r="M56" s="172">
        <f t="shared" si="38"/>
        <v>0</v>
      </c>
      <c r="N56" s="172">
        <f t="shared" si="38"/>
        <v>0</v>
      </c>
      <c r="O56" s="172">
        <f t="shared" si="38"/>
        <v>0</v>
      </c>
      <c r="P56" s="172">
        <f t="shared" si="39"/>
        <v>0</v>
      </c>
      <c r="Q56" s="172">
        <f t="shared" si="39"/>
        <v>0</v>
      </c>
      <c r="R56" s="172">
        <f t="shared" si="39"/>
        <v>0</v>
      </c>
      <c r="S56" s="172">
        <f t="shared" si="39"/>
        <v>0</v>
      </c>
      <c r="T56" s="172">
        <f t="shared" si="39"/>
        <v>0</v>
      </c>
      <c r="U56" s="172">
        <f t="shared" si="39"/>
        <v>0</v>
      </c>
      <c r="V56" s="172">
        <f t="shared" si="39"/>
        <v>0</v>
      </c>
      <c r="W56" s="172">
        <f t="shared" si="39"/>
        <v>0</v>
      </c>
      <c r="X56" s="172">
        <f t="shared" si="39"/>
        <v>0</v>
      </c>
      <c r="Y56" s="172">
        <f t="shared" si="39"/>
        <v>0</v>
      </c>
      <c r="Z56" s="172">
        <f t="shared" si="40"/>
        <v>0</v>
      </c>
      <c r="AA56" s="172">
        <f t="shared" si="40"/>
        <v>0</v>
      </c>
      <c r="AB56" s="172">
        <f t="shared" si="40"/>
        <v>0</v>
      </c>
      <c r="AC56" s="172">
        <f t="shared" si="40"/>
        <v>0</v>
      </c>
      <c r="AD56" s="172">
        <f t="shared" si="40"/>
        <v>0</v>
      </c>
      <c r="AE56" s="172">
        <f t="shared" si="40"/>
        <v>0</v>
      </c>
      <c r="AF56" s="172">
        <f t="shared" si="40"/>
        <v>0</v>
      </c>
      <c r="AG56" s="172">
        <f t="shared" si="40"/>
        <v>0</v>
      </c>
      <c r="AH56" s="172">
        <f t="shared" si="40"/>
        <v>0</v>
      </c>
      <c r="AI56" s="172">
        <f t="shared" si="40"/>
        <v>0</v>
      </c>
      <c r="AJ56" s="172">
        <f t="shared" si="41"/>
        <v>0</v>
      </c>
      <c r="AK56" s="172">
        <f t="shared" si="41"/>
        <v>0</v>
      </c>
      <c r="AL56" s="172">
        <f t="shared" si="41"/>
        <v>0</v>
      </c>
      <c r="AM56" s="172">
        <f t="shared" si="41"/>
        <v>0</v>
      </c>
      <c r="AN56" s="172">
        <f t="shared" si="41"/>
        <v>0</v>
      </c>
      <c r="AO56" s="172">
        <f t="shared" si="41"/>
        <v>0</v>
      </c>
      <c r="AP56" s="172">
        <f t="shared" si="41"/>
        <v>0</v>
      </c>
      <c r="AQ56" s="172">
        <f t="shared" si="41"/>
        <v>0</v>
      </c>
      <c r="AR56" s="172">
        <f t="shared" si="41"/>
        <v>0</v>
      </c>
      <c r="AS56" s="172">
        <f t="shared" si="41"/>
        <v>0</v>
      </c>
      <c r="AT56" s="172">
        <f t="shared" si="42"/>
        <v>0</v>
      </c>
      <c r="AU56" s="172">
        <f t="shared" si="42"/>
        <v>0</v>
      </c>
      <c r="AV56" s="172">
        <f t="shared" si="42"/>
        <v>0</v>
      </c>
      <c r="AW56" s="172">
        <f t="shared" si="42"/>
        <v>0</v>
      </c>
      <c r="AX56" s="172">
        <f t="shared" si="42"/>
        <v>0</v>
      </c>
      <c r="AY56" s="172">
        <f t="shared" si="42"/>
        <v>0</v>
      </c>
      <c r="AZ56" s="172">
        <f t="shared" si="42"/>
        <v>0</v>
      </c>
      <c r="BA56" s="172">
        <f t="shared" si="42"/>
        <v>0</v>
      </c>
      <c r="BB56" s="172">
        <f t="shared" si="42"/>
        <v>0</v>
      </c>
      <c r="BC56" s="172">
        <f t="shared" si="42"/>
        <v>0</v>
      </c>
      <c r="BD56" s="172">
        <f t="shared" si="43"/>
        <v>0</v>
      </c>
      <c r="BE56" s="172">
        <f t="shared" si="43"/>
        <v>0</v>
      </c>
      <c r="BF56" s="172">
        <f t="shared" si="43"/>
        <v>0</v>
      </c>
      <c r="BG56" s="172">
        <f t="shared" si="43"/>
        <v>0</v>
      </c>
      <c r="BH56" s="172">
        <f t="shared" si="43"/>
        <v>0</v>
      </c>
      <c r="BI56" s="172">
        <f t="shared" si="43"/>
        <v>0</v>
      </c>
      <c r="BJ56" s="172">
        <f t="shared" si="43"/>
        <v>0</v>
      </c>
      <c r="BK56" s="172">
        <f t="shared" si="43"/>
        <v>0</v>
      </c>
      <c r="BL56" s="172">
        <f t="shared" si="43"/>
        <v>0</v>
      </c>
      <c r="BM56" s="172">
        <f t="shared" si="43"/>
        <v>0</v>
      </c>
      <c r="BN56" s="172">
        <f t="shared" si="44"/>
        <v>0</v>
      </c>
      <c r="BO56" s="172">
        <f t="shared" si="44"/>
        <v>0</v>
      </c>
      <c r="BP56" s="172">
        <f t="shared" si="44"/>
        <v>0</v>
      </c>
      <c r="BQ56" s="172">
        <f t="shared" si="44"/>
        <v>0</v>
      </c>
      <c r="BR56" s="172">
        <f t="shared" si="44"/>
        <v>0</v>
      </c>
      <c r="BS56" s="172">
        <f t="shared" si="44"/>
        <v>0</v>
      </c>
      <c r="BT56" s="172">
        <f t="shared" si="44"/>
        <v>0</v>
      </c>
      <c r="BU56" s="172">
        <f t="shared" si="44"/>
        <v>0</v>
      </c>
      <c r="BV56" s="172">
        <f t="shared" si="44"/>
        <v>0</v>
      </c>
      <c r="BW56" s="172">
        <f t="shared" si="44"/>
        <v>0</v>
      </c>
      <c r="BX56" s="172">
        <f t="shared" si="45"/>
        <v>0</v>
      </c>
      <c r="BY56" s="172">
        <f t="shared" si="45"/>
        <v>0</v>
      </c>
      <c r="BZ56" s="172">
        <f t="shared" si="45"/>
        <v>0</v>
      </c>
      <c r="CA56" s="172">
        <f t="shared" si="45"/>
        <v>0</v>
      </c>
      <c r="CB56" s="172">
        <f t="shared" si="45"/>
        <v>0</v>
      </c>
      <c r="CC56" s="172">
        <f t="shared" si="45"/>
        <v>0</v>
      </c>
      <c r="CD56" s="172">
        <f t="shared" si="45"/>
        <v>0</v>
      </c>
      <c r="CE56" s="172">
        <f t="shared" si="45"/>
        <v>0</v>
      </c>
      <c r="CF56" s="172">
        <f t="shared" si="45"/>
        <v>0</v>
      </c>
      <c r="CG56" s="172">
        <f t="shared" si="45"/>
        <v>0</v>
      </c>
      <c r="CH56" s="172">
        <f t="shared" si="45"/>
        <v>0</v>
      </c>
      <c r="CI56" s="172">
        <f t="shared" si="45"/>
        <v>0</v>
      </c>
      <c r="CJ56" s="172">
        <f t="shared" si="45"/>
        <v>0</v>
      </c>
      <c r="CK56" s="261">
        <f t="shared" si="45"/>
        <v>0</v>
      </c>
    </row>
    <row r="57" spans="1:89" hidden="1" outlineLevel="1" x14ac:dyDescent="0.3">
      <c r="A57" s="243"/>
      <c r="B57" s="262">
        <v>0</v>
      </c>
      <c r="C57" s="269">
        <f t="shared" si="29"/>
        <v>31</v>
      </c>
      <c r="D57" t="s">
        <v>277</v>
      </c>
      <c r="E57" s="171">
        <f t="shared" si="30"/>
        <v>152</v>
      </c>
      <c r="F57" s="244">
        <f t="shared" si="38"/>
        <v>0</v>
      </c>
      <c r="G57" s="172">
        <f t="shared" si="38"/>
        <v>0</v>
      </c>
      <c r="H57" s="172">
        <f t="shared" si="38"/>
        <v>0</v>
      </c>
      <c r="I57" s="172">
        <f t="shared" si="38"/>
        <v>0</v>
      </c>
      <c r="J57" s="172">
        <f t="shared" si="38"/>
        <v>0</v>
      </c>
      <c r="K57" s="261">
        <f t="shared" si="38"/>
        <v>0</v>
      </c>
      <c r="L57" s="172">
        <f t="shared" si="38"/>
        <v>0</v>
      </c>
      <c r="M57" s="172">
        <f t="shared" si="38"/>
        <v>0</v>
      </c>
      <c r="N57" s="172">
        <f t="shared" si="38"/>
        <v>0</v>
      </c>
      <c r="O57" s="172">
        <f t="shared" si="38"/>
        <v>0</v>
      </c>
      <c r="P57" s="172">
        <f t="shared" si="39"/>
        <v>0</v>
      </c>
      <c r="Q57" s="172">
        <f t="shared" si="39"/>
        <v>0</v>
      </c>
      <c r="R57" s="172">
        <f t="shared" si="39"/>
        <v>0</v>
      </c>
      <c r="S57" s="172">
        <f t="shared" si="39"/>
        <v>0</v>
      </c>
      <c r="T57" s="172">
        <f t="shared" si="39"/>
        <v>0</v>
      </c>
      <c r="U57" s="172">
        <f t="shared" si="39"/>
        <v>0</v>
      </c>
      <c r="V57" s="172">
        <f t="shared" si="39"/>
        <v>0</v>
      </c>
      <c r="W57" s="172">
        <f t="shared" si="39"/>
        <v>0</v>
      </c>
      <c r="X57" s="172">
        <f t="shared" si="39"/>
        <v>0</v>
      </c>
      <c r="Y57" s="172">
        <f t="shared" si="39"/>
        <v>0</v>
      </c>
      <c r="Z57" s="172">
        <f t="shared" si="40"/>
        <v>0</v>
      </c>
      <c r="AA57" s="172">
        <f t="shared" si="40"/>
        <v>0</v>
      </c>
      <c r="AB57" s="172">
        <f t="shared" si="40"/>
        <v>0</v>
      </c>
      <c r="AC57" s="172">
        <f t="shared" si="40"/>
        <v>0</v>
      </c>
      <c r="AD57" s="172">
        <f t="shared" si="40"/>
        <v>0</v>
      </c>
      <c r="AE57" s="172">
        <f t="shared" si="40"/>
        <v>0</v>
      </c>
      <c r="AF57" s="172">
        <f t="shared" si="40"/>
        <v>0</v>
      </c>
      <c r="AG57" s="172">
        <f t="shared" si="40"/>
        <v>0</v>
      </c>
      <c r="AH57" s="172">
        <f t="shared" si="40"/>
        <v>0</v>
      </c>
      <c r="AI57" s="172">
        <f t="shared" si="40"/>
        <v>0</v>
      </c>
      <c r="AJ57" s="172">
        <f t="shared" si="41"/>
        <v>0</v>
      </c>
      <c r="AK57" s="172">
        <f t="shared" si="41"/>
        <v>0</v>
      </c>
      <c r="AL57" s="172">
        <f t="shared" si="41"/>
        <v>0</v>
      </c>
      <c r="AM57" s="172">
        <f t="shared" si="41"/>
        <v>0</v>
      </c>
      <c r="AN57" s="172">
        <f t="shared" si="41"/>
        <v>0</v>
      </c>
      <c r="AO57" s="172">
        <f t="shared" si="41"/>
        <v>0</v>
      </c>
      <c r="AP57" s="172">
        <f t="shared" si="41"/>
        <v>0</v>
      </c>
      <c r="AQ57" s="172">
        <f t="shared" si="41"/>
        <v>0</v>
      </c>
      <c r="AR57" s="172">
        <f t="shared" si="41"/>
        <v>0</v>
      </c>
      <c r="AS57" s="172">
        <f t="shared" si="41"/>
        <v>0</v>
      </c>
      <c r="AT57" s="172">
        <f t="shared" si="42"/>
        <v>0</v>
      </c>
      <c r="AU57" s="172">
        <f t="shared" si="42"/>
        <v>0</v>
      </c>
      <c r="AV57" s="172">
        <f t="shared" si="42"/>
        <v>0</v>
      </c>
      <c r="AW57" s="172">
        <f t="shared" si="42"/>
        <v>0</v>
      </c>
      <c r="AX57" s="172">
        <f t="shared" si="42"/>
        <v>0</v>
      </c>
      <c r="AY57" s="172">
        <f t="shared" si="42"/>
        <v>0</v>
      </c>
      <c r="AZ57" s="172">
        <f t="shared" si="42"/>
        <v>0</v>
      </c>
      <c r="BA57" s="172">
        <f t="shared" si="42"/>
        <v>0</v>
      </c>
      <c r="BB57" s="172">
        <f t="shared" si="42"/>
        <v>0</v>
      </c>
      <c r="BC57" s="172">
        <f t="shared" si="42"/>
        <v>0</v>
      </c>
      <c r="BD57" s="172">
        <f t="shared" si="43"/>
        <v>0</v>
      </c>
      <c r="BE57" s="172">
        <f t="shared" si="43"/>
        <v>0</v>
      </c>
      <c r="BF57" s="172">
        <f t="shared" si="43"/>
        <v>0</v>
      </c>
      <c r="BG57" s="172">
        <f t="shared" si="43"/>
        <v>0</v>
      </c>
      <c r="BH57" s="172">
        <f t="shared" si="43"/>
        <v>0</v>
      </c>
      <c r="BI57" s="172">
        <f t="shared" si="43"/>
        <v>0</v>
      </c>
      <c r="BJ57" s="172">
        <f t="shared" si="43"/>
        <v>0</v>
      </c>
      <c r="BK57" s="172">
        <f t="shared" si="43"/>
        <v>0</v>
      </c>
      <c r="BL57" s="172">
        <f t="shared" si="43"/>
        <v>0</v>
      </c>
      <c r="BM57" s="172">
        <f t="shared" si="43"/>
        <v>0</v>
      </c>
      <c r="BN57" s="172">
        <f t="shared" si="44"/>
        <v>0</v>
      </c>
      <c r="BO57" s="172">
        <f t="shared" si="44"/>
        <v>0</v>
      </c>
      <c r="BP57" s="172">
        <f t="shared" si="44"/>
        <v>0</v>
      </c>
      <c r="BQ57" s="172">
        <f t="shared" si="44"/>
        <v>0</v>
      </c>
      <c r="BR57" s="172">
        <f t="shared" si="44"/>
        <v>0</v>
      </c>
      <c r="BS57" s="172">
        <f t="shared" si="44"/>
        <v>0</v>
      </c>
      <c r="BT57" s="172">
        <f t="shared" si="44"/>
        <v>0</v>
      </c>
      <c r="BU57" s="172">
        <f t="shared" si="44"/>
        <v>0</v>
      </c>
      <c r="BV57" s="172">
        <f t="shared" si="44"/>
        <v>0</v>
      </c>
      <c r="BW57" s="172">
        <f t="shared" si="44"/>
        <v>0</v>
      </c>
      <c r="BX57" s="172">
        <f t="shared" si="45"/>
        <v>0</v>
      </c>
      <c r="BY57" s="172">
        <f t="shared" si="45"/>
        <v>0</v>
      </c>
      <c r="BZ57" s="172">
        <f t="shared" si="45"/>
        <v>0</v>
      </c>
      <c r="CA57" s="172">
        <f t="shared" si="45"/>
        <v>0</v>
      </c>
      <c r="CB57" s="172">
        <f t="shared" si="45"/>
        <v>0</v>
      </c>
      <c r="CC57" s="172">
        <f t="shared" si="45"/>
        <v>0</v>
      </c>
      <c r="CD57" s="172">
        <f t="shared" si="45"/>
        <v>0</v>
      </c>
      <c r="CE57" s="172">
        <f t="shared" si="45"/>
        <v>0</v>
      </c>
      <c r="CF57" s="172">
        <f t="shared" si="45"/>
        <v>0</v>
      </c>
      <c r="CG57" s="172">
        <f t="shared" si="45"/>
        <v>0</v>
      </c>
      <c r="CH57" s="172">
        <f t="shared" si="45"/>
        <v>0</v>
      </c>
      <c r="CI57" s="172">
        <f t="shared" si="45"/>
        <v>0</v>
      </c>
      <c r="CJ57" s="172">
        <f t="shared" si="45"/>
        <v>0</v>
      </c>
      <c r="CK57" s="261">
        <f t="shared" si="45"/>
        <v>0</v>
      </c>
    </row>
    <row r="58" spans="1:89" hidden="1" outlineLevel="1" x14ac:dyDescent="0.3">
      <c r="A58" s="243"/>
      <c r="B58" s="262">
        <v>0</v>
      </c>
      <c r="C58" s="269">
        <f t="shared" si="29"/>
        <v>31</v>
      </c>
      <c r="D58" t="s">
        <v>278</v>
      </c>
      <c r="E58" s="171">
        <f t="shared" si="30"/>
        <v>152</v>
      </c>
      <c r="F58" s="244">
        <f t="shared" si="38"/>
        <v>0</v>
      </c>
      <c r="G58" s="172">
        <f t="shared" si="38"/>
        <v>0</v>
      </c>
      <c r="H58" s="172">
        <f t="shared" si="38"/>
        <v>0</v>
      </c>
      <c r="I58" s="172">
        <f t="shared" si="38"/>
        <v>0</v>
      </c>
      <c r="J58" s="172">
        <f t="shared" si="38"/>
        <v>0</v>
      </c>
      <c r="K58" s="261">
        <f t="shared" si="38"/>
        <v>0</v>
      </c>
      <c r="L58" s="172">
        <f t="shared" si="38"/>
        <v>0</v>
      </c>
      <c r="M58" s="172">
        <f t="shared" si="38"/>
        <v>0</v>
      </c>
      <c r="N58" s="172">
        <f t="shared" si="38"/>
        <v>0</v>
      </c>
      <c r="O58" s="172">
        <f t="shared" si="38"/>
        <v>0</v>
      </c>
      <c r="P58" s="172">
        <f t="shared" si="39"/>
        <v>0</v>
      </c>
      <c r="Q58" s="172">
        <f t="shared" si="39"/>
        <v>0</v>
      </c>
      <c r="R58" s="172">
        <f t="shared" si="39"/>
        <v>0</v>
      </c>
      <c r="S58" s="172">
        <f t="shared" si="39"/>
        <v>0</v>
      </c>
      <c r="T58" s="172">
        <f t="shared" si="39"/>
        <v>0</v>
      </c>
      <c r="U58" s="172">
        <f t="shared" si="39"/>
        <v>0</v>
      </c>
      <c r="V58" s="172">
        <f t="shared" si="39"/>
        <v>0</v>
      </c>
      <c r="W58" s="172">
        <f t="shared" si="39"/>
        <v>0</v>
      </c>
      <c r="X58" s="172">
        <f t="shared" si="39"/>
        <v>0</v>
      </c>
      <c r="Y58" s="172">
        <f t="shared" si="39"/>
        <v>0</v>
      </c>
      <c r="Z58" s="172">
        <f t="shared" si="40"/>
        <v>0</v>
      </c>
      <c r="AA58" s="172">
        <f t="shared" si="40"/>
        <v>0</v>
      </c>
      <c r="AB58" s="172">
        <f t="shared" si="40"/>
        <v>0</v>
      </c>
      <c r="AC58" s="172">
        <f t="shared" si="40"/>
        <v>0</v>
      </c>
      <c r="AD58" s="172">
        <f t="shared" si="40"/>
        <v>0</v>
      </c>
      <c r="AE58" s="172">
        <f t="shared" si="40"/>
        <v>0</v>
      </c>
      <c r="AF58" s="172">
        <f t="shared" si="40"/>
        <v>0</v>
      </c>
      <c r="AG58" s="172">
        <f t="shared" si="40"/>
        <v>0</v>
      </c>
      <c r="AH58" s="172">
        <f t="shared" si="40"/>
        <v>0</v>
      </c>
      <c r="AI58" s="172">
        <f t="shared" si="40"/>
        <v>0</v>
      </c>
      <c r="AJ58" s="172">
        <f t="shared" si="41"/>
        <v>0</v>
      </c>
      <c r="AK58" s="172">
        <f t="shared" si="41"/>
        <v>0</v>
      </c>
      <c r="AL58" s="172">
        <f t="shared" si="41"/>
        <v>0</v>
      </c>
      <c r="AM58" s="172">
        <f t="shared" si="41"/>
        <v>0</v>
      </c>
      <c r="AN58" s="172">
        <f t="shared" si="41"/>
        <v>0</v>
      </c>
      <c r="AO58" s="172">
        <f t="shared" si="41"/>
        <v>0</v>
      </c>
      <c r="AP58" s="172">
        <f t="shared" si="41"/>
        <v>0</v>
      </c>
      <c r="AQ58" s="172">
        <f t="shared" si="41"/>
        <v>0</v>
      </c>
      <c r="AR58" s="172">
        <f t="shared" si="41"/>
        <v>0</v>
      </c>
      <c r="AS58" s="172">
        <f t="shared" si="41"/>
        <v>0</v>
      </c>
      <c r="AT58" s="172">
        <f t="shared" si="42"/>
        <v>0</v>
      </c>
      <c r="AU58" s="172">
        <f t="shared" si="42"/>
        <v>0</v>
      </c>
      <c r="AV58" s="172">
        <f t="shared" si="42"/>
        <v>0</v>
      </c>
      <c r="AW58" s="172">
        <f t="shared" si="42"/>
        <v>0</v>
      </c>
      <c r="AX58" s="172">
        <f t="shared" si="42"/>
        <v>0</v>
      </c>
      <c r="AY58" s="172">
        <f t="shared" si="42"/>
        <v>0</v>
      </c>
      <c r="AZ58" s="172">
        <f t="shared" si="42"/>
        <v>0</v>
      </c>
      <c r="BA58" s="172">
        <f t="shared" si="42"/>
        <v>0</v>
      </c>
      <c r="BB58" s="172">
        <f t="shared" si="42"/>
        <v>0</v>
      </c>
      <c r="BC58" s="172">
        <f t="shared" si="42"/>
        <v>0</v>
      </c>
      <c r="BD58" s="172">
        <f t="shared" si="43"/>
        <v>0</v>
      </c>
      <c r="BE58" s="172">
        <f t="shared" si="43"/>
        <v>0</v>
      </c>
      <c r="BF58" s="172">
        <f t="shared" si="43"/>
        <v>0</v>
      </c>
      <c r="BG58" s="172">
        <f t="shared" si="43"/>
        <v>0</v>
      </c>
      <c r="BH58" s="172">
        <f t="shared" si="43"/>
        <v>0</v>
      </c>
      <c r="BI58" s="172">
        <f t="shared" si="43"/>
        <v>0</v>
      </c>
      <c r="BJ58" s="172">
        <f t="shared" si="43"/>
        <v>0</v>
      </c>
      <c r="BK58" s="172">
        <f t="shared" si="43"/>
        <v>0</v>
      </c>
      <c r="BL58" s="172">
        <f t="shared" si="43"/>
        <v>0</v>
      </c>
      <c r="BM58" s="172">
        <f t="shared" si="43"/>
        <v>0</v>
      </c>
      <c r="BN58" s="172">
        <f t="shared" si="44"/>
        <v>0</v>
      </c>
      <c r="BO58" s="172">
        <f t="shared" si="44"/>
        <v>0</v>
      </c>
      <c r="BP58" s="172">
        <f t="shared" si="44"/>
        <v>0</v>
      </c>
      <c r="BQ58" s="172">
        <f t="shared" si="44"/>
        <v>0</v>
      </c>
      <c r="BR58" s="172">
        <f t="shared" si="44"/>
        <v>0</v>
      </c>
      <c r="BS58" s="172">
        <f t="shared" si="44"/>
        <v>0</v>
      </c>
      <c r="BT58" s="172">
        <f t="shared" si="44"/>
        <v>0</v>
      </c>
      <c r="BU58" s="172">
        <f t="shared" si="44"/>
        <v>0</v>
      </c>
      <c r="BV58" s="172">
        <f t="shared" si="44"/>
        <v>0</v>
      </c>
      <c r="BW58" s="172">
        <f t="shared" si="44"/>
        <v>0</v>
      </c>
      <c r="BX58" s="172">
        <f t="shared" si="45"/>
        <v>0</v>
      </c>
      <c r="BY58" s="172">
        <f t="shared" si="45"/>
        <v>0</v>
      </c>
      <c r="BZ58" s="172">
        <f t="shared" si="45"/>
        <v>0</v>
      </c>
      <c r="CA58" s="172">
        <f t="shared" si="45"/>
        <v>0</v>
      </c>
      <c r="CB58" s="172">
        <f t="shared" si="45"/>
        <v>0</v>
      </c>
      <c r="CC58" s="172">
        <f t="shared" si="45"/>
        <v>0</v>
      </c>
      <c r="CD58" s="172">
        <f t="shared" si="45"/>
        <v>0</v>
      </c>
      <c r="CE58" s="172">
        <f t="shared" si="45"/>
        <v>0</v>
      </c>
      <c r="CF58" s="172">
        <f t="shared" si="45"/>
        <v>0</v>
      </c>
      <c r="CG58" s="172">
        <f t="shared" si="45"/>
        <v>0</v>
      </c>
      <c r="CH58" s="172">
        <f t="shared" si="45"/>
        <v>0</v>
      </c>
      <c r="CI58" s="172">
        <f t="shared" si="45"/>
        <v>0</v>
      </c>
      <c r="CJ58" s="172">
        <f t="shared" si="45"/>
        <v>0</v>
      </c>
      <c r="CK58" s="261">
        <f t="shared" si="45"/>
        <v>0</v>
      </c>
    </row>
    <row r="59" spans="1:89" hidden="1" outlineLevel="1" x14ac:dyDescent="0.3">
      <c r="A59" s="243"/>
      <c r="B59" s="262">
        <v>0</v>
      </c>
      <c r="C59" s="269">
        <f t="shared" si="29"/>
        <v>31</v>
      </c>
      <c r="D59" t="s">
        <v>279</v>
      </c>
      <c r="E59" s="171">
        <f t="shared" si="30"/>
        <v>152</v>
      </c>
      <c r="F59" s="244">
        <f t="shared" si="38"/>
        <v>0</v>
      </c>
      <c r="G59" s="172">
        <f t="shared" si="38"/>
        <v>0</v>
      </c>
      <c r="H59" s="172">
        <f t="shared" si="38"/>
        <v>0</v>
      </c>
      <c r="I59" s="172">
        <f t="shared" si="38"/>
        <v>0</v>
      </c>
      <c r="J59" s="172">
        <f t="shared" si="38"/>
        <v>0</v>
      </c>
      <c r="K59" s="261">
        <f t="shared" si="38"/>
        <v>0</v>
      </c>
      <c r="L59" s="172">
        <f t="shared" si="38"/>
        <v>0</v>
      </c>
      <c r="M59" s="172">
        <f t="shared" si="38"/>
        <v>0</v>
      </c>
      <c r="N59" s="172">
        <f t="shared" si="38"/>
        <v>0</v>
      </c>
      <c r="O59" s="172">
        <f t="shared" si="38"/>
        <v>0</v>
      </c>
      <c r="P59" s="172">
        <f t="shared" si="39"/>
        <v>0</v>
      </c>
      <c r="Q59" s="172">
        <f t="shared" si="39"/>
        <v>0</v>
      </c>
      <c r="R59" s="172">
        <f t="shared" si="39"/>
        <v>0</v>
      </c>
      <c r="S59" s="172">
        <f t="shared" si="39"/>
        <v>0</v>
      </c>
      <c r="T59" s="172">
        <f t="shared" si="39"/>
        <v>0</v>
      </c>
      <c r="U59" s="172">
        <f t="shared" si="39"/>
        <v>0</v>
      </c>
      <c r="V59" s="172">
        <f t="shared" si="39"/>
        <v>0</v>
      </c>
      <c r="W59" s="172">
        <f t="shared" si="39"/>
        <v>0</v>
      </c>
      <c r="X59" s="172">
        <f t="shared" si="39"/>
        <v>0</v>
      </c>
      <c r="Y59" s="172">
        <f t="shared" si="39"/>
        <v>0</v>
      </c>
      <c r="Z59" s="172">
        <f t="shared" si="40"/>
        <v>0</v>
      </c>
      <c r="AA59" s="172">
        <f t="shared" si="40"/>
        <v>0</v>
      </c>
      <c r="AB59" s="172">
        <f t="shared" si="40"/>
        <v>0</v>
      </c>
      <c r="AC59" s="172">
        <f t="shared" si="40"/>
        <v>0</v>
      </c>
      <c r="AD59" s="172">
        <f t="shared" si="40"/>
        <v>0</v>
      </c>
      <c r="AE59" s="172">
        <f t="shared" si="40"/>
        <v>0</v>
      </c>
      <c r="AF59" s="172">
        <f t="shared" si="40"/>
        <v>0</v>
      </c>
      <c r="AG59" s="172">
        <f t="shared" si="40"/>
        <v>0</v>
      </c>
      <c r="AH59" s="172">
        <f t="shared" si="40"/>
        <v>0</v>
      </c>
      <c r="AI59" s="172">
        <f t="shared" si="40"/>
        <v>0</v>
      </c>
      <c r="AJ59" s="172">
        <f t="shared" si="41"/>
        <v>0</v>
      </c>
      <c r="AK59" s="172">
        <f t="shared" si="41"/>
        <v>0</v>
      </c>
      <c r="AL59" s="172">
        <f t="shared" si="41"/>
        <v>0</v>
      </c>
      <c r="AM59" s="172">
        <f t="shared" si="41"/>
        <v>0</v>
      </c>
      <c r="AN59" s="172">
        <f t="shared" si="41"/>
        <v>0</v>
      </c>
      <c r="AO59" s="172">
        <f t="shared" si="41"/>
        <v>0</v>
      </c>
      <c r="AP59" s="172">
        <f t="shared" si="41"/>
        <v>0</v>
      </c>
      <c r="AQ59" s="172">
        <f t="shared" si="41"/>
        <v>0</v>
      </c>
      <c r="AR59" s="172">
        <f t="shared" si="41"/>
        <v>0</v>
      </c>
      <c r="AS59" s="172">
        <f t="shared" si="41"/>
        <v>0</v>
      </c>
      <c r="AT59" s="172">
        <f t="shared" si="42"/>
        <v>0</v>
      </c>
      <c r="AU59" s="172">
        <f t="shared" si="42"/>
        <v>0</v>
      </c>
      <c r="AV59" s="172">
        <f t="shared" si="42"/>
        <v>0</v>
      </c>
      <c r="AW59" s="172">
        <f t="shared" si="42"/>
        <v>0</v>
      </c>
      <c r="AX59" s="172">
        <f t="shared" si="42"/>
        <v>0</v>
      </c>
      <c r="AY59" s="172">
        <f t="shared" si="42"/>
        <v>0</v>
      </c>
      <c r="AZ59" s="172">
        <f t="shared" si="42"/>
        <v>0</v>
      </c>
      <c r="BA59" s="172">
        <f t="shared" si="42"/>
        <v>0</v>
      </c>
      <c r="BB59" s="172">
        <f t="shared" si="42"/>
        <v>0</v>
      </c>
      <c r="BC59" s="172">
        <f t="shared" si="42"/>
        <v>0</v>
      </c>
      <c r="BD59" s="172">
        <f t="shared" si="43"/>
        <v>0</v>
      </c>
      <c r="BE59" s="172">
        <f t="shared" si="43"/>
        <v>0</v>
      </c>
      <c r="BF59" s="172">
        <f t="shared" si="43"/>
        <v>0</v>
      </c>
      <c r="BG59" s="172">
        <f t="shared" si="43"/>
        <v>0</v>
      </c>
      <c r="BH59" s="172">
        <f t="shared" si="43"/>
        <v>0</v>
      </c>
      <c r="BI59" s="172">
        <f t="shared" si="43"/>
        <v>0</v>
      </c>
      <c r="BJ59" s="172">
        <f t="shared" si="43"/>
        <v>0</v>
      </c>
      <c r="BK59" s="172">
        <f t="shared" si="43"/>
        <v>0</v>
      </c>
      <c r="BL59" s="172">
        <f t="shared" si="43"/>
        <v>0</v>
      </c>
      <c r="BM59" s="172">
        <f t="shared" si="43"/>
        <v>0</v>
      </c>
      <c r="BN59" s="172">
        <f t="shared" si="44"/>
        <v>0</v>
      </c>
      <c r="BO59" s="172">
        <f t="shared" si="44"/>
        <v>0</v>
      </c>
      <c r="BP59" s="172">
        <f t="shared" si="44"/>
        <v>0</v>
      </c>
      <c r="BQ59" s="172">
        <f t="shared" si="44"/>
        <v>0</v>
      </c>
      <c r="BR59" s="172">
        <f t="shared" si="44"/>
        <v>0</v>
      </c>
      <c r="BS59" s="172">
        <f t="shared" si="44"/>
        <v>0</v>
      </c>
      <c r="BT59" s="172">
        <f t="shared" si="44"/>
        <v>0</v>
      </c>
      <c r="BU59" s="172">
        <f t="shared" si="44"/>
        <v>0</v>
      </c>
      <c r="BV59" s="172">
        <f t="shared" si="44"/>
        <v>0</v>
      </c>
      <c r="BW59" s="172">
        <f t="shared" si="44"/>
        <v>0</v>
      </c>
      <c r="BX59" s="172">
        <f t="shared" si="45"/>
        <v>0</v>
      </c>
      <c r="BY59" s="172">
        <f t="shared" si="45"/>
        <v>0</v>
      </c>
      <c r="BZ59" s="172">
        <f t="shared" si="45"/>
        <v>0</v>
      </c>
      <c r="CA59" s="172">
        <f t="shared" si="45"/>
        <v>0</v>
      </c>
      <c r="CB59" s="172">
        <f t="shared" si="45"/>
        <v>0</v>
      </c>
      <c r="CC59" s="172">
        <f t="shared" si="45"/>
        <v>0</v>
      </c>
      <c r="CD59" s="172">
        <f t="shared" si="45"/>
        <v>0</v>
      </c>
      <c r="CE59" s="172">
        <f t="shared" si="45"/>
        <v>0</v>
      </c>
      <c r="CF59" s="172">
        <f t="shared" si="45"/>
        <v>0</v>
      </c>
      <c r="CG59" s="172">
        <f t="shared" si="45"/>
        <v>0</v>
      </c>
      <c r="CH59" s="172">
        <f t="shared" si="45"/>
        <v>0</v>
      </c>
      <c r="CI59" s="172">
        <f t="shared" si="45"/>
        <v>0</v>
      </c>
      <c r="CJ59" s="172">
        <f t="shared" si="45"/>
        <v>0</v>
      </c>
      <c r="CK59" s="261">
        <f t="shared" si="45"/>
        <v>0</v>
      </c>
    </row>
    <row r="60" spans="1:89" hidden="1" outlineLevel="1" x14ac:dyDescent="0.3">
      <c r="A60" s="243"/>
      <c r="B60" s="262">
        <v>0</v>
      </c>
      <c r="C60" s="269">
        <f t="shared" si="29"/>
        <v>31</v>
      </c>
      <c r="D60" t="s">
        <v>280</v>
      </c>
      <c r="E60" s="171">
        <f t="shared" si="30"/>
        <v>152</v>
      </c>
      <c r="F60" s="244">
        <f t="shared" si="38"/>
        <v>0</v>
      </c>
      <c r="G60" s="172">
        <f t="shared" si="38"/>
        <v>0</v>
      </c>
      <c r="H60" s="172">
        <f t="shared" si="38"/>
        <v>0</v>
      </c>
      <c r="I60" s="172">
        <f t="shared" si="38"/>
        <v>0</v>
      </c>
      <c r="J60" s="172">
        <f t="shared" si="38"/>
        <v>0</v>
      </c>
      <c r="K60" s="261">
        <f t="shared" si="38"/>
        <v>0</v>
      </c>
      <c r="L60" s="172">
        <f t="shared" si="38"/>
        <v>0</v>
      </c>
      <c r="M60" s="172">
        <f t="shared" si="38"/>
        <v>0</v>
      </c>
      <c r="N60" s="172">
        <f t="shared" si="38"/>
        <v>0</v>
      </c>
      <c r="O60" s="172">
        <f t="shared" si="38"/>
        <v>0</v>
      </c>
      <c r="P60" s="172">
        <f t="shared" si="39"/>
        <v>0</v>
      </c>
      <c r="Q60" s="172">
        <f t="shared" si="39"/>
        <v>0</v>
      </c>
      <c r="R60" s="172">
        <f t="shared" si="39"/>
        <v>0</v>
      </c>
      <c r="S60" s="172">
        <f t="shared" si="39"/>
        <v>0</v>
      </c>
      <c r="T60" s="172">
        <f t="shared" si="39"/>
        <v>0</v>
      </c>
      <c r="U60" s="172">
        <f t="shared" si="39"/>
        <v>0</v>
      </c>
      <c r="V60" s="172">
        <f t="shared" si="39"/>
        <v>0</v>
      </c>
      <c r="W60" s="172">
        <f t="shared" si="39"/>
        <v>0</v>
      </c>
      <c r="X60" s="172">
        <f t="shared" si="39"/>
        <v>0</v>
      </c>
      <c r="Y60" s="172">
        <f t="shared" si="39"/>
        <v>0</v>
      </c>
      <c r="Z60" s="172">
        <f t="shared" si="40"/>
        <v>0</v>
      </c>
      <c r="AA60" s="172">
        <f t="shared" si="40"/>
        <v>0</v>
      </c>
      <c r="AB60" s="172">
        <f t="shared" si="40"/>
        <v>0</v>
      </c>
      <c r="AC60" s="172">
        <f t="shared" si="40"/>
        <v>0</v>
      </c>
      <c r="AD60" s="172">
        <f t="shared" si="40"/>
        <v>0</v>
      </c>
      <c r="AE60" s="172">
        <f t="shared" si="40"/>
        <v>0</v>
      </c>
      <c r="AF60" s="172">
        <f t="shared" si="40"/>
        <v>0</v>
      </c>
      <c r="AG60" s="172">
        <f t="shared" si="40"/>
        <v>0</v>
      </c>
      <c r="AH60" s="172">
        <f t="shared" si="40"/>
        <v>0</v>
      </c>
      <c r="AI60" s="172">
        <f t="shared" si="40"/>
        <v>0</v>
      </c>
      <c r="AJ60" s="172">
        <f t="shared" si="41"/>
        <v>0</v>
      </c>
      <c r="AK60" s="172">
        <f t="shared" si="41"/>
        <v>0</v>
      </c>
      <c r="AL60" s="172">
        <f t="shared" si="41"/>
        <v>0</v>
      </c>
      <c r="AM60" s="172">
        <f t="shared" si="41"/>
        <v>0</v>
      </c>
      <c r="AN60" s="172">
        <f t="shared" si="41"/>
        <v>0</v>
      </c>
      <c r="AO60" s="172">
        <f t="shared" si="41"/>
        <v>0</v>
      </c>
      <c r="AP60" s="172">
        <f t="shared" si="41"/>
        <v>0</v>
      </c>
      <c r="AQ60" s="172">
        <f t="shared" si="41"/>
        <v>0</v>
      </c>
      <c r="AR60" s="172">
        <f t="shared" si="41"/>
        <v>0</v>
      </c>
      <c r="AS60" s="172">
        <f t="shared" si="41"/>
        <v>0</v>
      </c>
      <c r="AT60" s="172">
        <f t="shared" si="42"/>
        <v>0</v>
      </c>
      <c r="AU60" s="172">
        <f t="shared" si="42"/>
        <v>0</v>
      </c>
      <c r="AV60" s="172">
        <f t="shared" si="42"/>
        <v>0</v>
      </c>
      <c r="AW60" s="172">
        <f t="shared" si="42"/>
        <v>0</v>
      </c>
      <c r="AX60" s="172">
        <f t="shared" si="42"/>
        <v>0</v>
      </c>
      <c r="AY60" s="172">
        <f t="shared" si="42"/>
        <v>0</v>
      </c>
      <c r="AZ60" s="172">
        <f t="shared" si="42"/>
        <v>0</v>
      </c>
      <c r="BA60" s="172">
        <f t="shared" si="42"/>
        <v>0</v>
      </c>
      <c r="BB60" s="172">
        <f t="shared" si="42"/>
        <v>0</v>
      </c>
      <c r="BC60" s="172">
        <f t="shared" si="42"/>
        <v>0</v>
      </c>
      <c r="BD60" s="172">
        <f t="shared" si="43"/>
        <v>0</v>
      </c>
      <c r="BE60" s="172">
        <f t="shared" si="43"/>
        <v>0</v>
      </c>
      <c r="BF60" s="172">
        <f t="shared" si="43"/>
        <v>0</v>
      </c>
      <c r="BG60" s="172">
        <f t="shared" si="43"/>
        <v>0</v>
      </c>
      <c r="BH60" s="172">
        <f t="shared" si="43"/>
        <v>0</v>
      </c>
      <c r="BI60" s="172">
        <f t="shared" si="43"/>
        <v>0</v>
      </c>
      <c r="BJ60" s="172">
        <f t="shared" si="43"/>
        <v>0</v>
      </c>
      <c r="BK60" s="172">
        <f t="shared" si="43"/>
        <v>0</v>
      </c>
      <c r="BL60" s="172">
        <f t="shared" si="43"/>
        <v>0</v>
      </c>
      <c r="BM60" s="172">
        <f t="shared" si="43"/>
        <v>0</v>
      </c>
      <c r="BN60" s="172">
        <f t="shared" si="44"/>
        <v>0</v>
      </c>
      <c r="BO60" s="172">
        <f t="shared" si="44"/>
        <v>0</v>
      </c>
      <c r="BP60" s="172">
        <f t="shared" si="44"/>
        <v>0</v>
      </c>
      <c r="BQ60" s="172">
        <f t="shared" si="44"/>
        <v>0</v>
      </c>
      <c r="BR60" s="172">
        <f t="shared" si="44"/>
        <v>0</v>
      </c>
      <c r="BS60" s="172">
        <f t="shared" si="44"/>
        <v>0</v>
      </c>
      <c r="BT60" s="172">
        <f t="shared" si="44"/>
        <v>0</v>
      </c>
      <c r="BU60" s="172">
        <f t="shared" si="44"/>
        <v>0</v>
      </c>
      <c r="BV60" s="172">
        <f t="shared" si="44"/>
        <v>0</v>
      </c>
      <c r="BW60" s="172">
        <f t="shared" si="44"/>
        <v>0</v>
      </c>
      <c r="BX60" s="172">
        <f t="shared" si="45"/>
        <v>0</v>
      </c>
      <c r="BY60" s="172">
        <f t="shared" si="45"/>
        <v>0</v>
      </c>
      <c r="BZ60" s="172">
        <f t="shared" si="45"/>
        <v>0</v>
      </c>
      <c r="CA60" s="172">
        <f t="shared" si="45"/>
        <v>0</v>
      </c>
      <c r="CB60" s="172">
        <f t="shared" si="45"/>
        <v>0</v>
      </c>
      <c r="CC60" s="172">
        <f t="shared" si="45"/>
        <v>0</v>
      </c>
      <c r="CD60" s="172">
        <f t="shared" si="45"/>
        <v>0</v>
      </c>
      <c r="CE60" s="172">
        <f t="shared" si="45"/>
        <v>0</v>
      </c>
      <c r="CF60" s="172">
        <f t="shared" si="45"/>
        <v>0</v>
      </c>
      <c r="CG60" s="172">
        <f t="shared" si="45"/>
        <v>0</v>
      </c>
      <c r="CH60" s="172">
        <f t="shared" si="45"/>
        <v>0</v>
      </c>
      <c r="CI60" s="172">
        <f t="shared" si="45"/>
        <v>0</v>
      </c>
      <c r="CJ60" s="172">
        <f t="shared" si="45"/>
        <v>0</v>
      </c>
      <c r="CK60" s="261">
        <f t="shared" si="45"/>
        <v>0</v>
      </c>
    </row>
    <row r="61" spans="1:89" hidden="1" outlineLevel="1" x14ac:dyDescent="0.3">
      <c r="A61" s="243"/>
      <c r="B61" s="262">
        <v>0</v>
      </c>
      <c r="C61" s="269">
        <f t="shared" si="29"/>
        <v>31</v>
      </c>
      <c r="D61" t="s">
        <v>281</v>
      </c>
      <c r="E61" s="171">
        <f t="shared" si="30"/>
        <v>152</v>
      </c>
      <c r="F61" s="244">
        <f t="shared" ref="F61:O70" si="46">+IF(AND($B61&lt;F$2, $E61&gt;F$2), $A$5/$D$5, 0)</f>
        <v>0</v>
      </c>
      <c r="G61" s="172">
        <f t="shared" si="46"/>
        <v>0</v>
      </c>
      <c r="H61" s="172">
        <f t="shared" si="46"/>
        <v>0</v>
      </c>
      <c r="I61" s="172">
        <f t="shared" si="46"/>
        <v>0</v>
      </c>
      <c r="J61" s="172">
        <f t="shared" si="46"/>
        <v>0</v>
      </c>
      <c r="K61" s="261">
        <f t="shared" si="46"/>
        <v>0</v>
      </c>
      <c r="L61" s="172">
        <f t="shared" si="46"/>
        <v>0</v>
      </c>
      <c r="M61" s="172">
        <f t="shared" si="46"/>
        <v>0</v>
      </c>
      <c r="N61" s="172">
        <f t="shared" si="46"/>
        <v>0</v>
      </c>
      <c r="O61" s="172">
        <f t="shared" si="46"/>
        <v>0</v>
      </c>
      <c r="P61" s="172">
        <f t="shared" ref="P61:Y70" si="47">+IF(AND($B61&lt;P$2, $E61&gt;P$2), $A$5/$D$5, 0)</f>
        <v>0</v>
      </c>
      <c r="Q61" s="172">
        <f t="shared" si="47"/>
        <v>0</v>
      </c>
      <c r="R61" s="172">
        <f t="shared" si="47"/>
        <v>0</v>
      </c>
      <c r="S61" s="172">
        <f t="shared" si="47"/>
        <v>0</v>
      </c>
      <c r="T61" s="172">
        <f t="shared" si="47"/>
        <v>0</v>
      </c>
      <c r="U61" s="172">
        <f t="shared" si="47"/>
        <v>0</v>
      </c>
      <c r="V61" s="172">
        <f t="shared" si="47"/>
        <v>0</v>
      </c>
      <c r="W61" s="172">
        <f t="shared" si="47"/>
        <v>0</v>
      </c>
      <c r="X61" s="172">
        <f t="shared" si="47"/>
        <v>0</v>
      </c>
      <c r="Y61" s="172">
        <f t="shared" si="47"/>
        <v>0</v>
      </c>
      <c r="Z61" s="172">
        <f t="shared" ref="Z61:AI70" si="48">+IF(AND($B61&lt;Z$2, $E61&gt;Z$2), $A$5/$D$5, 0)</f>
        <v>0</v>
      </c>
      <c r="AA61" s="172">
        <f t="shared" si="48"/>
        <v>0</v>
      </c>
      <c r="AB61" s="172">
        <f t="shared" si="48"/>
        <v>0</v>
      </c>
      <c r="AC61" s="172">
        <f t="shared" si="48"/>
        <v>0</v>
      </c>
      <c r="AD61" s="172">
        <f t="shared" si="48"/>
        <v>0</v>
      </c>
      <c r="AE61" s="172">
        <f t="shared" si="48"/>
        <v>0</v>
      </c>
      <c r="AF61" s="172">
        <f t="shared" si="48"/>
        <v>0</v>
      </c>
      <c r="AG61" s="172">
        <f t="shared" si="48"/>
        <v>0</v>
      </c>
      <c r="AH61" s="172">
        <f t="shared" si="48"/>
        <v>0</v>
      </c>
      <c r="AI61" s="172">
        <f t="shared" si="48"/>
        <v>0</v>
      </c>
      <c r="AJ61" s="172">
        <f t="shared" ref="AJ61:AS70" si="49">+IF(AND($B61&lt;AJ$2, $E61&gt;AJ$2), $A$5/$D$5, 0)</f>
        <v>0</v>
      </c>
      <c r="AK61" s="172">
        <f t="shared" si="49"/>
        <v>0</v>
      </c>
      <c r="AL61" s="172">
        <f t="shared" si="49"/>
        <v>0</v>
      </c>
      <c r="AM61" s="172">
        <f t="shared" si="49"/>
        <v>0</v>
      </c>
      <c r="AN61" s="172">
        <f t="shared" si="49"/>
        <v>0</v>
      </c>
      <c r="AO61" s="172">
        <f t="shared" si="49"/>
        <v>0</v>
      </c>
      <c r="AP61" s="172">
        <f t="shared" si="49"/>
        <v>0</v>
      </c>
      <c r="AQ61" s="172">
        <f t="shared" si="49"/>
        <v>0</v>
      </c>
      <c r="AR61" s="172">
        <f t="shared" si="49"/>
        <v>0</v>
      </c>
      <c r="AS61" s="172">
        <f t="shared" si="49"/>
        <v>0</v>
      </c>
      <c r="AT61" s="172">
        <f t="shared" ref="AT61:BC70" si="50">+IF(AND($B61&lt;AT$2, $E61&gt;AT$2), $A$5/$D$5, 0)</f>
        <v>0</v>
      </c>
      <c r="AU61" s="172">
        <f t="shared" si="50"/>
        <v>0</v>
      </c>
      <c r="AV61" s="172">
        <f t="shared" si="50"/>
        <v>0</v>
      </c>
      <c r="AW61" s="172">
        <f t="shared" si="50"/>
        <v>0</v>
      </c>
      <c r="AX61" s="172">
        <f t="shared" si="50"/>
        <v>0</v>
      </c>
      <c r="AY61" s="172">
        <f t="shared" si="50"/>
        <v>0</v>
      </c>
      <c r="AZ61" s="172">
        <f t="shared" si="50"/>
        <v>0</v>
      </c>
      <c r="BA61" s="172">
        <f t="shared" si="50"/>
        <v>0</v>
      </c>
      <c r="BB61" s="172">
        <f t="shared" si="50"/>
        <v>0</v>
      </c>
      <c r="BC61" s="172">
        <f t="shared" si="50"/>
        <v>0</v>
      </c>
      <c r="BD61" s="172">
        <f t="shared" ref="BD61:BM70" si="51">+IF(AND($B61&lt;BD$2, $E61&gt;BD$2), $A$5/$D$5, 0)</f>
        <v>0</v>
      </c>
      <c r="BE61" s="172">
        <f t="shared" si="51"/>
        <v>0</v>
      </c>
      <c r="BF61" s="172">
        <f t="shared" si="51"/>
        <v>0</v>
      </c>
      <c r="BG61" s="172">
        <f t="shared" si="51"/>
        <v>0</v>
      </c>
      <c r="BH61" s="172">
        <f t="shared" si="51"/>
        <v>0</v>
      </c>
      <c r="BI61" s="172">
        <f t="shared" si="51"/>
        <v>0</v>
      </c>
      <c r="BJ61" s="172">
        <f t="shared" si="51"/>
        <v>0</v>
      </c>
      <c r="BK61" s="172">
        <f t="shared" si="51"/>
        <v>0</v>
      </c>
      <c r="BL61" s="172">
        <f t="shared" si="51"/>
        <v>0</v>
      </c>
      <c r="BM61" s="172">
        <f t="shared" si="51"/>
        <v>0</v>
      </c>
      <c r="BN61" s="172">
        <f t="shared" ref="BN61:BW70" si="52">+IF(AND($B61&lt;BN$2, $E61&gt;BN$2), $A$5/$D$5, 0)</f>
        <v>0</v>
      </c>
      <c r="BO61" s="172">
        <f t="shared" si="52"/>
        <v>0</v>
      </c>
      <c r="BP61" s="172">
        <f t="shared" si="52"/>
        <v>0</v>
      </c>
      <c r="BQ61" s="172">
        <f t="shared" si="52"/>
        <v>0</v>
      </c>
      <c r="BR61" s="172">
        <f t="shared" si="52"/>
        <v>0</v>
      </c>
      <c r="BS61" s="172">
        <f t="shared" si="52"/>
        <v>0</v>
      </c>
      <c r="BT61" s="172">
        <f t="shared" si="52"/>
        <v>0</v>
      </c>
      <c r="BU61" s="172">
        <f t="shared" si="52"/>
        <v>0</v>
      </c>
      <c r="BV61" s="172">
        <f t="shared" si="52"/>
        <v>0</v>
      </c>
      <c r="BW61" s="172">
        <f t="shared" si="52"/>
        <v>0</v>
      </c>
      <c r="BX61" s="172">
        <f t="shared" ref="BX61:CK70" si="53">+IF(AND($B61&lt;BX$2, $E61&gt;BX$2), $A$5/$D$5, 0)</f>
        <v>0</v>
      </c>
      <c r="BY61" s="172">
        <f t="shared" si="53"/>
        <v>0</v>
      </c>
      <c r="BZ61" s="172">
        <f t="shared" si="53"/>
        <v>0</v>
      </c>
      <c r="CA61" s="172">
        <f t="shared" si="53"/>
        <v>0</v>
      </c>
      <c r="CB61" s="172">
        <f t="shared" si="53"/>
        <v>0</v>
      </c>
      <c r="CC61" s="172">
        <f t="shared" si="53"/>
        <v>0</v>
      </c>
      <c r="CD61" s="172">
        <f t="shared" si="53"/>
        <v>0</v>
      </c>
      <c r="CE61" s="172">
        <f t="shared" si="53"/>
        <v>0</v>
      </c>
      <c r="CF61" s="172">
        <f t="shared" si="53"/>
        <v>0</v>
      </c>
      <c r="CG61" s="172">
        <f t="shared" si="53"/>
        <v>0</v>
      </c>
      <c r="CH61" s="172">
        <f t="shared" si="53"/>
        <v>0</v>
      </c>
      <c r="CI61" s="172">
        <f t="shared" si="53"/>
        <v>0</v>
      </c>
      <c r="CJ61" s="172">
        <f t="shared" si="53"/>
        <v>0</v>
      </c>
      <c r="CK61" s="261">
        <f t="shared" si="53"/>
        <v>0</v>
      </c>
    </row>
    <row r="62" spans="1:89" hidden="1" outlineLevel="1" x14ac:dyDescent="0.3">
      <c r="A62" s="243"/>
      <c r="B62" s="262">
        <v>0</v>
      </c>
      <c r="C62" s="269">
        <f t="shared" si="29"/>
        <v>31</v>
      </c>
      <c r="D62" t="s">
        <v>282</v>
      </c>
      <c r="E62" s="171">
        <f t="shared" si="30"/>
        <v>152</v>
      </c>
      <c r="F62" s="244">
        <f t="shared" si="46"/>
        <v>0</v>
      </c>
      <c r="G62" s="172">
        <f t="shared" si="46"/>
        <v>0</v>
      </c>
      <c r="H62" s="172">
        <f t="shared" si="46"/>
        <v>0</v>
      </c>
      <c r="I62" s="172">
        <f t="shared" si="46"/>
        <v>0</v>
      </c>
      <c r="J62" s="172">
        <f t="shared" si="46"/>
        <v>0</v>
      </c>
      <c r="K62" s="261">
        <f t="shared" si="46"/>
        <v>0</v>
      </c>
      <c r="L62" s="172">
        <f t="shared" si="46"/>
        <v>0</v>
      </c>
      <c r="M62" s="172">
        <f t="shared" si="46"/>
        <v>0</v>
      </c>
      <c r="N62" s="172">
        <f t="shared" si="46"/>
        <v>0</v>
      </c>
      <c r="O62" s="172">
        <f t="shared" si="46"/>
        <v>0</v>
      </c>
      <c r="P62" s="172">
        <f t="shared" si="47"/>
        <v>0</v>
      </c>
      <c r="Q62" s="172">
        <f t="shared" si="47"/>
        <v>0</v>
      </c>
      <c r="R62" s="172">
        <f t="shared" si="47"/>
        <v>0</v>
      </c>
      <c r="S62" s="172">
        <f t="shared" si="47"/>
        <v>0</v>
      </c>
      <c r="T62" s="172">
        <f t="shared" si="47"/>
        <v>0</v>
      </c>
      <c r="U62" s="172">
        <f t="shared" si="47"/>
        <v>0</v>
      </c>
      <c r="V62" s="172">
        <f t="shared" si="47"/>
        <v>0</v>
      </c>
      <c r="W62" s="172">
        <f t="shared" si="47"/>
        <v>0</v>
      </c>
      <c r="X62" s="172">
        <f t="shared" si="47"/>
        <v>0</v>
      </c>
      <c r="Y62" s="172">
        <f t="shared" si="47"/>
        <v>0</v>
      </c>
      <c r="Z62" s="172">
        <f t="shared" si="48"/>
        <v>0</v>
      </c>
      <c r="AA62" s="172">
        <f t="shared" si="48"/>
        <v>0</v>
      </c>
      <c r="AB62" s="172">
        <f t="shared" si="48"/>
        <v>0</v>
      </c>
      <c r="AC62" s="172">
        <f t="shared" si="48"/>
        <v>0</v>
      </c>
      <c r="AD62" s="172">
        <f t="shared" si="48"/>
        <v>0</v>
      </c>
      <c r="AE62" s="172">
        <f t="shared" si="48"/>
        <v>0</v>
      </c>
      <c r="AF62" s="172">
        <f t="shared" si="48"/>
        <v>0</v>
      </c>
      <c r="AG62" s="172">
        <f t="shared" si="48"/>
        <v>0</v>
      </c>
      <c r="AH62" s="172">
        <f t="shared" si="48"/>
        <v>0</v>
      </c>
      <c r="AI62" s="172">
        <f t="shared" si="48"/>
        <v>0</v>
      </c>
      <c r="AJ62" s="172">
        <f t="shared" si="49"/>
        <v>0</v>
      </c>
      <c r="AK62" s="172">
        <f t="shared" si="49"/>
        <v>0</v>
      </c>
      <c r="AL62" s="172">
        <f t="shared" si="49"/>
        <v>0</v>
      </c>
      <c r="AM62" s="172">
        <f t="shared" si="49"/>
        <v>0</v>
      </c>
      <c r="AN62" s="172">
        <f t="shared" si="49"/>
        <v>0</v>
      </c>
      <c r="AO62" s="172">
        <f t="shared" si="49"/>
        <v>0</v>
      </c>
      <c r="AP62" s="172">
        <f t="shared" si="49"/>
        <v>0</v>
      </c>
      <c r="AQ62" s="172">
        <f t="shared" si="49"/>
        <v>0</v>
      </c>
      <c r="AR62" s="172">
        <f t="shared" si="49"/>
        <v>0</v>
      </c>
      <c r="AS62" s="172">
        <f t="shared" si="49"/>
        <v>0</v>
      </c>
      <c r="AT62" s="172">
        <f t="shared" si="50"/>
        <v>0</v>
      </c>
      <c r="AU62" s="172">
        <f t="shared" si="50"/>
        <v>0</v>
      </c>
      <c r="AV62" s="172">
        <f t="shared" si="50"/>
        <v>0</v>
      </c>
      <c r="AW62" s="172">
        <f t="shared" si="50"/>
        <v>0</v>
      </c>
      <c r="AX62" s="172">
        <f t="shared" si="50"/>
        <v>0</v>
      </c>
      <c r="AY62" s="172">
        <f t="shared" si="50"/>
        <v>0</v>
      </c>
      <c r="AZ62" s="172">
        <f t="shared" si="50"/>
        <v>0</v>
      </c>
      <c r="BA62" s="172">
        <f t="shared" si="50"/>
        <v>0</v>
      </c>
      <c r="BB62" s="172">
        <f t="shared" si="50"/>
        <v>0</v>
      </c>
      <c r="BC62" s="172">
        <f t="shared" si="50"/>
        <v>0</v>
      </c>
      <c r="BD62" s="172">
        <f t="shared" si="51"/>
        <v>0</v>
      </c>
      <c r="BE62" s="172">
        <f t="shared" si="51"/>
        <v>0</v>
      </c>
      <c r="BF62" s="172">
        <f t="shared" si="51"/>
        <v>0</v>
      </c>
      <c r="BG62" s="172">
        <f t="shared" si="51"/>
        <v>0</v>
      </c>
      <c r="BH62" s="172">
        <f t="shared" si="51"/>
        <v>0</v>
      </c>
      <c r="BI62" s="172">
        <f t="shared" si="51"/>
        <v>0</v>
      </c>
      <c r="BJ62" s="172">
        <f t="shared" si="51"/>
        <v>0</v>
      </c>
      <c r="BK62" s="172">
        <f t="shared" si="51"/>
        <v>0</v>
      </c>
      <c r="BL62" s="172">
        <f t="shared" si="51"/>
        <v>0</v>
      </c>
      <c r="BM62" s="172">
        <f t="shared" si="51"/>
        <v>0</v>
      </c>
      <c r="BN62" s="172">
        <f t="shared" si="52"/>
        <v>0</v>
      </c>
      <c r="BO62" s="172">
        <f t="shared" si="52"/>
        <v>0</v>
      </c>
      <c r="BP62" s="172">
        <f t="shared" si="52"/>
        <v>0</v>
      </c>
      <c r="BQ62" s="172">
        <f t="shared" si="52"/>
        <v>0</v>
      </c>
      <c r="BR62" s="172">
        <f t="shared" si="52"/>
        <v>0</v>
      </c>
      <c r="BS62" s="172">
        <f t="shared" si="52"/>
        <v>0</v>
      </c>
      <c r="BT62" s="172">
        <f t="shared" si="52"/>
        <v>0</v>
      </c>
      <c r="BU62" s="172">
        <f t="shared" si="52"/>
        <v>0</v>
      </c>
      <c r="BV62" s="172">
        <f t="shared" si="52"/>
        <v>0</v>
      </c>
      <c r="BW62" s="172">
        <f t="shared" si="52"/>
        <v>0</v>
      </c>
      <c r="BX62" s="172">
        <f t="shared" si="53"/>
        <v>0</v>
      </c>
      <c r="BY62" s="172">
        <f t="shared" si="53"/>
        <v>0</v>
      </c>
      <c r="BZ62" s="172">
        <f t="shared" si="53"/>
        <v>0</v>
      </c>
      <c r="CA62" s="172">
        <f t="shared" si="53"/>
        <v>0</v>
      </c>
      <c r="CB62" s="172">
        <f t="shared" si="53"/>
        <v>0</v>
      </c>
      <c r="CC62" s="172">
        <f t="shared" si="53"/>
        <v>0</v>
      </c>
      <c r="CD62" s="172">
        <f t="shared" si="53"/>
        <v>0</v>
      </c>
      <c r="CE62" s="172">
        <f t="shared" si="53"/>
        <v>0</v>
      </c>
      <c r="CF62" s="172">
        <f t="shared" si="53"/>
        <v>0</v>
      </c>
      <c r="CG62" s="172">
        <f t="shared" si="53"/>
        <v>0</v>
      </c>
      <c r="CH62" s="172">
        <f t="shared" si="53"/>
        <v>0</v>
      </c>
      <c r="CI62" s="172">
        <f t="shared" si="53"/>
        <v>0</v>
      </c>
      <c r="CJ62" s="172">
        <f t="shared" si="53"/>
        <v>0</v>
      </c>
      <c r="CK62" s="261">
        <f t="shared" si="53"/>
        <v>0</v>
      </c>
    </row>
    <row r="63" spans="1:89" hidden="1" outlineLevel="1" x14ac:dyDescent="0.3">
      <c r="A63" s="243"/>
      <c r="B63" s="262">
        <v>0</v>
      </c>
      <c r="C63" s="269">
        <f t="shared" si="29"/>
        <v>31</v>
      </c>
      <c r="D63" t="s">
        <v>283</v>
      </c>
      <c r="E63" s="171">
        <f t="shared" si="30"/>
        <v>152</v>
      </c>
      <c r="F63" s="244">
        <f t="shared" si="46"/>
        <v>0</v>
      </c>
      <c r="G63" s="172">
        <f t="shared" si="46"/>
        <v>0</v>
      </c>
      <c r="H63" s="172">
        <f t="shared" si="46"/>
        <v>0</v>
      </c>
      <c r="I63" s="172">
        <f t="shared" si="46"/>
        <v>0</v>
      </c>
      <c r="J63" s="172">
        <f t="shared" si="46"/>
        <v>0</v>
      </c>
      <c r="K63" s="261">
        <f t="shared" si="46"/>
        <v>0</v>
      </c>
      <c r="L63" s="172">
        <f t="shared" si="46"/>
        <v>0</v>
      </c>
      <c r="M63" s="172">
        <f t="shared" si="46"/>
        <v>0</v>
      </c>
      <c r="N63" s="172">
        <f t="shared" si="46"/>
        <v>0</v>
      </c>
      <c r="O63" s="172">
        <f t="shared" si="46"/>
        <v>0</v>
      </c>
      <c r="P63" s="172">
        <f t="shared" si="47"/>
        <v>0</v>
      </c>
      <c r="Q63" s="172">
        <f t="shared" si="47"/>
        <v>0</v>
      </c>
      <c r="R63" s="172">
        <f t="shared" si="47"/>
        <v>0</v>
      </c>
      <c r="S63" s="172">
        <f t="shared" si="47"/>
        <v>0</v>
      </c>
      <c r="T63" s="172">
        <f t="shared" si="47"/>
        <v>0</v>
      </c>
      <c r="U63" s="172">
        <f t="shared" si="47"/>
        <v>0</v>
      </c>
      <c r="V63" s="172">
        <f t="shared" si="47"/>
        <v>0</v>
      </c>
      <c r="W63" s="172">
        <f t="shared" si="47"/>
        <v>0</v>
      </c>
      <c r="X63" s="172">
        <f t="shared" si="47"/>
        <v>0</v>
      </c>
      <c r="Y63" s="172">
        <f t="shared" si="47"/>
        <v>0</v>
      </c>
      <c r="Z63" s="172">
        <f t="shared" si="48"/>
        <v>0</v>
      </c>
      <c r="AA63" s="172">
        <f t="shared" si="48"/>
        <v>0</v>
      </c>
      <c r="AB63" s="172">
        <f t="shared" si="48"/>
        <v>0</v>
      </c>
      <c r="AC63" s="172">
        <f t="shared" si="48"/>
        <v>0</v>
      </c>
      <c r="AD63" s="172">
        <f t="shared" si="48"/>
        <v>0</v>
      </c>
      <c r="AE63" s="172">
        <f t="shared" si="48"/>
        <v>0</v>
      </c>
      <c r="AF63" s="172">
        <f t="shared" si="48"/>
        <v>0</v>
      </c>
      <c r="AG63" s="172">
        <f t="shared" si="48"/>
        <v>0</v>
      </c>
      <c r="AH63" s="172">
        <f t="shared" si="48"/>
        <v>0</v>
      </c>
      <c r="AI63" s="172">
        <f t="shared" si="48"/>
        <v>0</v>
      </c>
      <c r="AJ63" s="172">
        <f t="shared" si="49"/>
        <v>0</v>
      </c>
      <c r="AK63" s="172">
        <f t="shared" si="49"/>
        <v>0</v>
      </c>
      <c r="AL63" s="172">
        <f t="shared" si="49"/>
        <v>0</v>
      </c>
      <c r="AM63" s="172">
        <f t="shared" si="49"/>
        <v>0</v>
      </c>
      <c r="AN63" s="172">
        <f t="shared" si="49"/>
        <v>0</v>
      </c>
      <c r="AO63" s="172">
        <f t="shared" si="49"/>
        <v>0</v>
      </c>
      <c r="AP63" s="172">
        <f t="shared" si="49"/>
        <v>0</v>
      </c>
      <c r="AQ63" s="172">
        <f t="shared" si="49"/>
        <v>0</v>
      </c>
      <c r="AR63" s="172">
        <f t="shared" si="49"/>
        <v>0</v>
      </c>
      <c r="AS63" s="172">
        <f t="shared" si="49"/>
        <v>0</v>
      </c>
      <c r="AT63" s="172">
        <f t="shared" si="50"/>
        <v>0</v>
      </c>
      <c r="AU63" s="172">
        <f t="shared" si="50"/>
        <v>0</v>
      </c>
      <c r="AV63" s="172">
        <f t="shared" si="50"/>
        <v>0</v>
      </c>
      <c r="AW63" s="172">
        <f t="shared" si="50"/>
        <v>0</v>
      </c>
      <c r="AX63" s="172">
        <f t="shared" si="50"/>
        <v>0</v>
      </c>
      <c r="AY63" s="172">
        <f t="shared" si="50"/>
        <v>0</v>
      </c>
      <c r="AZ63" s="172">
        <f t="shared" si="50"/>
        <v>0</v>
      </c>
      <c r="BA63" s="172">
        <f t="shared" si="50"/>
        <v>0</v>
      </c>
      <c r="BB63" s="172">
        <f t="shared" si="50"/>
        <v>0</v>
      </c>
      <c r="BC63" s="172">
        <f t="shared" si="50"/>
        <v>0</v>
      </c>
      <c r="BD63" s="172">
        <f t="shared" si="51"/>
        <v>0</v>
      </c>
      <c r="BE63" s="172">
        <f t="shared" si="51"/>
        <v>0</v>
      </c>
      <c r="BF63" s="172">
        <f t="shared" si="51"/>
        <v>0</v>
      </c>
      <c r="BG63" s="172">
        <f t="shared" si="51"/>
        <v>0</v>
      </c>
      <c r="BH63" s="172">
        <f t="shared" si="51"/>
        <v>0</v>
      </c>
      <c r="BI63" s="172">
        <f t="shared" si="51"/>
        <v>0</v>
      </c>
      <c r="BJ63" s="172">
        <f t="shared" si="51"/>
        <v>0</v>
      </c>
      <c r="BK63" s="172">
        <f t="shared" si="51"/>
        <v>0</v>
      </c>
      <c r="BL63" s="172">
        <f t="shared" si="51"/>
        <v>0</v>
      </c>
      <c r="BM63" s="172">
        <f t="shared" si="51"/>
        <v>0</v>
      </c>
      <c r="BN63" s="172">
        <f t="shared" si="52"/>
        <v>0</v>
      </c>
      <c r="BO63" s="172">
        <f t="shared" si="52"/>
        <v>0</v>
      </c>
      <c r="BP63" s="172">
        <f t="shared" si="52"/>
        <v>0</v>
      </c>
      <c r="BQ63" s="172">
        <f t="shared" si="52"/>
        <v>0</v>
      </c>
      <c r="BR63" s="172">
        <f t="shared" si="52"/>
        <v>0</v>
      </c>
      <c r="BS63" s="172">
        <f t="shared" si="52"/>
        <v>0</v>
      </c>
      <c r="BT63" s="172">
        <f t="shared" si="52"/>
        <v>0</v>
      </c>
      <c r="BU63" s="172">
        <f t="shared" si="52"/>
        <v>0</v>
      </c>
      <c r="BV63" s="172">
        <f t="shared" si="52"/>
        <v>0</v>
      </c>
      <c r="BW63" s="172">
        <f t="shared" si="52"/>
        <v>0</v>
      </c>
      <c r="BX63" s="172">
        <f t="shared" si="53"/>
        <v>0</v>
      </c>
      <c r="BY63" s="172">
        <f t="shared" si="53"/>
        <v>0</v>
      </c>
      <c r="BZ63" s="172">
        <f t="shared" si="53"/>
        <v>0</v>
      </c>
      <c r="CA63" s="172">
        <f t="shared" si="53"/>
        <v>0</v>
      </c>
      <c r="CB63" s="172">
        <f t="shared" si="53"/>
        <v>0</v>
      </c>
      <c r="CC63" s="172">
        <f t="shared" si="53"/>
        <v>0</v>
      </c>
      <c r="CD63" s="172">
        <f t="shared" si="53"/>
        <v>0</v>
      </c>
      <c r="CE63" s="172">
        <f t="shared" si="53"/>
        <v>0</v>
      </c>
      <c r="CF63" s="172">
        <f t="shared" si="53"/>
        <v>0</v>
      </c>
      <c r="CG63" s="172">
        <f t="shared" si="53"/>
        <v>0</v>
      </c>
      <c r="CH63" s="172">
        <f t="shared" si="53"/>
        <v>0</v>
      </c>
      <c r="CI63" s="172">
        <f t="shared" si="53"/>
        <v>0</v>
      </c>
      <c r="CJ63" s="172">
        <f t="shared" si="53"/>
        <v>0</v>
      </c>
      <c r="CK63" s="261">
        <f t="shared" si="53"/>
        <v>0</v>
      </c>
    </row>
    <row r="64" spans="1:89" hidden="1" outlineLevel="1" x14ac:dyDescent="0.3">
      <c r="A64" s="243"/>
      <c r="B64" s="262">
        <v>0</v>
      </c>
      <c r="C64" s="269">
        <f t="shared" si="29"/>
        <v>31</v>
      </c>
      <c r="D64" t="s">
        <v>284</v>
      </c>
      <c r="E64" s="171">
        <f t="shared" si="30"/>
        <v>152</v>
      </c>
      <c r="F64" s="244">
        <f t="shared" si="46"/>
        <v>0</v>
      </c>
      <c r="G64" s="172">
        <f t="shared" si="46"/>
        <v>0</v>
      </c>
      <c r="H64" s="172">
        <f t="shared" si="46"/>
        <v>0</v>
      </c>
      <c r="I64" s="172">
        <f t="shared" si="46"/>
        <v>0</v>
      </c>
      <c r="J64" s="172">
        <f t="shared" si="46"/>
        <v>0</v>
      </c>
      <c r="K64" s="261">
        <f t="shared" si="46"/>
        <v>0</v>
      </c>
      <c r="L64" s="172">
        <f t="shared" si="46"/>
        <v>0</v>
      </c>
      <c r="M64" s="172">
        <f t="shared" si="46"/>
        <v>0</v>
      </c>
      <c r="N64" s="172">
        <f t="shared" si="46"/>
        <v>0</v>
      </c>
      <c r="O64" s="172">
        <f t="shared" si="46"/>
        <v>0</v>
      </c>
      <c r="P64" s="172">
        <f t="shared" si="47"/>
        <v>0</v>
      </c>
      <c r="Q64" s="172">
        <f t="shared" si="47"/>
        <v>0</v>
      </c>
      <c r="R64" s="172">
        <f t="shared" si="47"/>
        <v>0</v>
      </c>
      <c r="S64" s="172">
        <f t="shared" si="47"/>
        <v>0</v>
      </c>
      <c r="T64" s="172">
        <f t="shared" si="47"/>
        <v>0</v>
      </c>
      <c r="U64" s="172">
        <f t="shared" si="47"/>
        <v>0</v>
      </c>
      <c r="V64" s="172">
        <f t="shared" si="47"/>
        <v>0</v>
      </c>
      <c r="W64" s="172">
        <f t="shared" si="47"/>
        <v>0</v>
      </c>
      <c r="X64" s="172">
        <f t="shared" si="47"/>
        <v>0</v>
      </c>
      <c r="Y64" s="172">
        <f t="shared" si="47"/>
        <v>0</v>
      </c>
      <c r="Z64" s="172">
        <f t="shared" si="48"/>
        <v>0</v>
      </c>
      <c r="AA64" s="172">
        <f t="shared" si="48"/>
        <v>0</v>
      </c>
      <c r="AB64" s="172">
        <f t="shared" si="48"/>
        <v>0</v>
      </c>
      <c r="AC64" s="172">
        <f t="shared" si="48"/>
        <v>0</v>
      </c>
      <c r="AD64" s="172">
        <f t="shared" si="48"/>
        <v>0</v>
      </c>
      <c r="AE64" s="172">
        <f t="shared" si="48"/>
        <v>0</v>
      </c>
      <c r="AF64" s="172">
        <f t="shared" si="48"/>
        <v>0</v>
      </c>
      <c r="AG64" s="172">
        <f t="shared" si="48"/>
        <v>0</v>
      </c>
      <c r="AH64" s="172">
        <f t="shared" si="48"/>
        <v>0</v>
      </c>
      <c r="AI64" s="172">
        <f t="shared" si="48"/>
        <v>0</v>
      </c>
      <c r="AJ64" s="172">
        <f t="shared" si="49"/>
        <v>0</v>
      </c>
      <c r="AK64" s="172">
        <f t="shared" si="49"/>
        <v>0</v>
      </c>
      <c r="AL64" s="172">
        <f t="shared" si="49"/>
        <v>0</v>
      </c>
      <c r="AM64" s="172">
        <f t="shared" si="49"/>
        <v>0</v>
      </c>
      <c r="AN64" s="172">
        <f t="shared" si="49"/>
        <v>0</v>
      </c>
      <c r="AO64" s="172">
        <f t="shared" si="49"/>
        <v>0</v>
      </c>
      <c r="AP64" s="172">
        <f t="shared" si="49"/>
        <v>0</v>
      </c>
      <c r="AQ64" s="172">
        <f t="shared" si="49"/>
        <v>0</v>
      </c>
      <c r="AR64" s="172">
        <f t="shared" si="49"/>
        <v>0</v>
      </c>
      <c r="AS64" s="172">
        <f t="shared" si="49"/>
        <v>0</v>
      </c>
      <c r="AT64" s="172">
        <f t="shared" si="50"/>
        <v>0</v>
      </c>
      <c r="AU64" s="172">
        <f t="shared" si="50"/>
        <v>0</v>
      </c>
      <c r="AV64" s="172">
        <f t="shared" si="50"/>
        <v>0</v>
      </c>
      <c r="AW64" s="172">
        <f t="shared" si="50"/>
        <v>0</v>
      </c>
      <c r="AX64" s="172">
        <f t="shared" si="50"/>
        <v>0</v>
      </c>
      <c r="AY64" s="172">
        <f t="shared" si="50"/>
        <v>0</v>
      </c>
      <c r="AZ64" s="172">
        <f t="shared" si="50"/>
        <v>0</v>
      </c>
      <c r="BA64" s="172">
        <f t="shared" si="50"/>
        <v>0</v>
      </c>
      <c r="BB64" s="172">
        <f t="shared" si="50"/>
        <v>0</v>
      </c>
      <c r="BC64" s="172">
        <f t="shared" si="50"/>
        <v>0</v>
      </c>
      <c r="BD64" s="172">
        <f t="shared" si="51"/>
        <v>0</v>
      </c>
      <c r="BE64" s="172">
        <f t="shared" si="51"/>
        <v>0</v>
      </c>
      <c r="BF64" s="172">
        <f t="shared" si="51"/>
        <v>0</v>
      </c>
      <c r="BG64" s="172">
        <f t="shared" si="51"/>
        <v>0</v>
      </c>
      <c r="BH64" s="172">
        <f t="shared" si="51"/>
        <v>0</v>
      </c>
      <c r="BI64" s="172">
        <f t="shared" si="51"/>
        <v>0</v>
      </c>
      <c r="BJ64" s="172">
        <f t="shared" si="51"/>
        <v>0</v>
      </c>
      <c r="BK64" s="172">
        <f t="shared" si="51"/>
        <v>0</v>
      </c>
      <c r="BL64" s="172">
        <f t="shared" si="51"/>
        <v>0</v>
      </c>
      <c r="BM64" s="172">
        <f t="shared" si="51"/>
        <v>0</v>
      </c>
      <c r="BN64" s="172">
        <f t="shared" si="52"/>
        <v>0</v>
      </c>
      <c r="BO64" s="172">
        <f t="shared" si="52"/>
        <v>0</v>
      </c>
      <c r="BP64" s="172">
        <f t="shared" si="52"/>
        <v>0</v>
      </c>
      <c r="BQ64" s="172">
        <f t="shared" si="52"/>
        <v>0</v>
      </c>
      <c r="BR64" s="172">
        <f t="shared" si="52"/>
        <v>0</v>
      </c>
      <c r="BS64" s="172">
        <f t="shared" si="52"/>
        <v>0</v>
      </c>
      <c r="BT64" s="172">
        <f t="shared" si="52"/>
        <v>0</v>
      </c>
      <c r="BU64" s="172">
        <f t="shared" si="52"/>
        <v>0</v>
      </c>
      <c r="BV64" s="172">
        <f t="shared" si="52"/>
        <v>0</v>
      </c>
      <c r="BW64" s="172">
        <f t="shared" si="52"/>
        <v>0</v>
      </c>
      <c r="BX64" s="172">
        <f t="shared" si="53"/>
        <v>0</v>
      </c>
      <c r="BY64" s="172">
        <f t="shared" si="53"/>
        <v>0</v>
      </c>
      <c r="BZ64" s="172">
        <f t="shared" si="53"/>
        <v>0</v>
      </c>
      <c r="CA64" s="172">
        <f t="shared" si="53"/>
        <v>0</v>
      </c>
      <c r="CB64" s="172">
        <f t="shared" si="53"/>
        <v>0</v>
      </c>
      <c r="CC64" s="172">
        <f t="shared" si="53"/>
        <v>0</v>
      </c>
      <c r="CD64" s="172">
        <f t="shared" si="53"/>
        <v>0</v>
      </c>
      <c r="CE64" s="172">
        <f t="shared" si="53"/>
        <v>0</v>
      </c>
      <c r="CF64" s="172">
        <f t="shared" si="53"/>
        <v>0</v>
      </c>
      <c r="CG64" s="172">
        <f t="shared" si="53"/>
        <v>0</v>
      </c>
      <c r="CH64" s="172">
        <f t="shared" si="53"/>
        <v>0</v>
      </c>
      <c r="CI64" s="172">
        <f t="shared" si="53"/>
        <v>0</v>
      </c>
      <c r="CJ64" s="172">
        <f t="shared" si="53"/>
        <v>0</v>
      </c>
      <c r="CK64" s="261">
        <f t="shared" si="53"/>
        <v>0</v>
      </c>
    </row>
    <row r="65" spans="1:89" hidden="1" outlineLevel="1" x14ac:dyDescent="0.3">
      <c r="A65" s="243"/>
      <c r="B65" s="262">
        <v>0</v>
      </c>
      <c r="C65" s="269">
        <f t="shared" si="29"/>
        <v>31</v>
      </c>
      <c r="D65" t="s">
        <v>285</v>
      </c>
      <c r="E65" s="171">
        <f t="shared" si="30"/>
        <v>152</v>
      </c>
      <c r="F65" s="244">
        <f t="shared" si="46"/>
        <v>0</v>
      </c>
      <c r="G65" s="172">
        <f t="shared" si="46"/>
        <v>0</v>
      </c>
      <c r="H65" s="172">
        <f t="shared" si="46"/>
        <v>0</v>
      </c>
      <c r="I65" s="172">
        <f t="shared" si="46"/>
        <v>0</v>
      </c>
      <c r="J65" s="172">
        <f t="shared" si="46"/>
        <v>0</v>
      </c>
      <c r="K65" s="261">
        <f t="shared" si="46"/>
        <v>0</v>
      </c>
      <c r="L65" s="172">
        <f t="shared" si="46"/>
        <v>0</v>
      </c>
      <c r="M65" s="172">
        <f t="shared" si="46"/>
        <v>0</v>
      </c>
      <c r="N65" s="172">
        <f t="shared" si="46"/>
        <v>0</v>
      </c>
      <c r="O65" s="172">
        <f t="shared" si="46"/>
        <v>0</v>
      </c>
      <c r="P65" s="172">
        <f t="shared" si="47"/>
        <v>0</v>
      </c>
      <c r="Q65" s="172">
        <f t="shared" si="47"/>
        <v>0</v>
      </c>
      <c r="R65" s="172">
        <f t="shared" si="47"/>
        <v>0</v>
      </c>
      <c r="S65" s="172">
        <f t="shared" si="47"/>
        <v>0</v>
      </c>
      <c r="T65" s="172">
        <f t="shared" si="47"/>
        <v>0</v>
      </c>
      <c r="U65" s="172">
        <f t="shared" si="47"/>
        <v>0</v>
      </c>
      <c r="V65" s="172">
        <f t="shared" si="47"/>
        <v>0</v>
      </c>
      <c r="W65" s="172">
        <f t="shared" si="47"/>
        <v>0</v>
      </c>
      <c r="X65" s="172">
        <f t="shared" si="47"/>
        <v>0</v>
      </c>
      <c r="Y65" s="172">
        <f t="shared" si="47"/>
        <v>0</v>
      </c>
      <c r="Z65" s="172">
        <f t="shared" si="48"/>
        <v>0</v>
      </c>
      <c r="AA65" s="172">
        <f t="shared" si="48"/>
        <v>0</v>
      </c>
      <c r="AB65" s="172">
        <f t="shared" si="48"/>
        <v>0</v>
      </c>
      <c r="AC65" s="172">
        <f t="shared" si="48"/>
        <v>0</v>
      </c>
      <c r="AD65" s="172">
        <f t="shared" si="48"/>
        <v>0</v>
      </c>
      <c r="AE65" s="172">
        <f t="shared" si="48"/>
        <v>0</v>
      </c>
      <c r="AF65" s="172">
        <f t="shared" si="48"/>
        <v>0</v>
      </c>
      <c r="AG65" s="172">
        <f t="shared" si="48"/>
        <v>0</v>
      </c>
      <c r="AH65" s="172">
        <f t="shared" si="48"/>
        <v>0</v>
      </c>
      <c r="AI65" s="172">
        <f t="shared" si="48"/>
        <v>0</v>
      </c>
      <c r="AJ65" s="172">
        <f t="shared" si="49"/>
        <v>0</v>
      </c>
      <c r="AK65" s="172">
        <f t="shared" si="49"/>
        <v>0</v>
      </c>
      <c r="AL65" s="172">
        <f t="shared" si="49"/>
        <v>0</v>
      </c>
      <c r="AM65" s="172">
        <f t="shared" si="49"/>
        <v>0</v>
      </c>
      <c r="AN65" s="172">
        <f t="shared" si="49"/>
        <v>0</v>
      </c>
      <c r="AO65" s="172">
        <f t="shared" si="49"/>
        <v>0</v>
      </c>
      <c r="AP65" s="172">
        <f t="shared" si="49"/>
        <v>0</v>
      </c>
      <c r="AQ65" s="172">
        <f t="shared" si="49"/>
        <v>0</v>
      </c>
      <c r="AR65" s="172">
        <f t="shared" si="49"/>
        <v>0</v>
      </c>
      <c r="AS65" s="172">
        <f t="shared" si="49"/>
        <v>0</v>
      </c>
      <c r="AT65" s="172">
        <f t="shared" si="50"/>
        <v>0</v>
      </c>
      <c r="AU65" s="172">
        <f t="shared" si="50"/>
        <v>0</v>
      </c>
      <c r="AV65" s="172">
        <f t="shared" si="50"/>
        <v>0</v>
      </c>
      <c r="AW65" s="172">
        <f t="shared" si="50"/>
        <v>0</v>
      </c>
      <c r="AX65" s="172">
        <f t="shared" si="50"/>
        <v>0</v>
      </c>
      <c r="AY65" s="172">
        <f t="shared" si="50"/>
        <v>0</v>
      </c>
      <c r="AZ65" s="172">
        <f t="shared" si="50"/>
        <v>0</v>
      </c>
      <c r="BA65" s="172">
        <f t="shared" si="50"/>
        <v>0</v>
      </c>
      <c r="BB65" s="172">
        <f t="shared" si="50"/>
        <v>0</v>
      </c>
      <c r="BC65" s="172">
        <f t="shared" si="50"/>
        <v>0</v>
      </c>
      <c r="BD65" s="172">
        <f t="shared" si="51"/>
        <v>0</v>
      </c>
      <c r="BE65" s="172">
        <f t="shared" si="51"/>
        <v>0</v>
      </c>
      <c r="BF65" s="172">
        <f t="shared" si="51"/>
        <v>0</v>
      </c>
      <c r="BG65" s="172">
        <f t="shared" si="51"/>
        <v>0</v>
      </c>
      <c r="BH65" s="172">
        <f t="shared" si="51"/>
        <v>0</v>
      </c>
      <c r="BI65" s="172">
        <f t="shared" si="51"/>
        <v>0</v>
      </c>
      <c r="BJ65" s="172">
        <f t="shared" si="51"/>
        <v>0</v>
      </c>
      <c r="BK65" s="172">
        <f t="shared" si="51"/>
        <v>0</v>
      </c>
      <c r="BL65" s="172">
        <f t="shared" si="51"/>
        <v>0</v>
      </c>
      <c r="BM65" s="172">
        <f t="shared" si="51"/>
        <v>0</v>
      </c>
      <c r="BN65" s="172">
        <f t="shared" si="52"/>
        <v>0</v>
      </c>
      <c r="BO65" s="172">
        <f t="shared" si="52"/>
        <v>0</v>
      </c>
      <c r="BP65" s="172">
        <f t="shared" si="52"/>
        <v>0</v>
      </c>
      <c r="BQ65" s="172">
        <f t="shared" si="52"/>
        <v>0</v>
      </c>
      <c r="BR65" s="172">
        <f t="shared" si="52"/>
        <v>0</v>
      </c>
      <c r="BS65" s="172">
        <f t="shared" si="52"/>
        <v>0</v>
      </c>
      <c r="BT65" s="172">
        <f t="shared" si="52"/>
        <v>0</v>
      </c>
      <c r="BU65" s="172">
        <f t="shared" si="52"/>
        <v>0</v>
      </c>
      <c r="BV65" s="172">
        <f t="shared" si="52"/>
        <v>0</v>
      </c>
      <c r="BW65" s="172">
        <f t="shared" si="52"/>
        <v>0</v>
      </c>
      <c r="BX65" s="172">
        <f t="shared" si="53"/>
        <v>0</v>
      </c>
      <c r="BY65" s="172">
        <f t="shared" si="53"/>
        <v>0</v>
      </c>
      <c r="BZ65" s="172">
        <f t="shared" si="53"/>
        <v>0</v>
      </c>
      <c r="CA65" s="172">
        <f t="shared" si="53"/>
        <v>0</v>
      </c>
      <c r="CB65" s="172">
        <f t="shared" si="53"/>
        <v>0</v>
      </c>
      <c r="CC65" s="172">
        <f t="shared" si="53"/>
        <v>0</v>
      </c>
      <c r="CD65" s="172">
        <f t="shared" si="53"/>
        <v>0</v>
      </c>
      <c r="CE65" s="172">
        <f t="shared" si="53"/>
        <v>0</v>
      </c>
      <c r="CF65" s="172">
        <f t="shared" si="53"/>
        <v>0</v>
      </c>
      <c r="CG65" s="172">
        <f t="shared" si="53"/>
        <v>0</v>
      </c>
      <c r="CH65" s="172">
        <f t="shared" si="53"/>
        <v>0</v>
      </c>
      <c r="CI65" s="172">
        <f t="shared" si="53"/>
        <v>0</v>
      </c>
      <c r="CJ65" s="172">
        <f t="shared" si="53"/>
        <v>0</v>
      </c>
      <c r="CK65" s="261">
        <f t="shared" si="53"/>
        <v>0</v>
      </c>
    </row>
    <row r="66" spans="1:89" hidden="1" outlineLevel="1" x14ac:dyDescent="0.3">
      <c r="A66" s="243"/>
      <c r="B66" s="262">
        <v>0</v>
      </c>
      <c r="C66" s="269">
        <f t="shared" si="29"/>
        <v>31</v>
      </c>
      <c r="D66" t="s">
        <v>286</v>
      </c>
      <c r="E66" s="171">
        <f t="shared" si="30"/>
        <v>152</v>
      </c>
      <c r="F66" s="244">
        <f t="shared" si="46"/>
        <v>0</v>
      </c>
      <c r="G66" s="172">
        <f t="shared" si="46"/>
        <v>0</v>
      </c>
      <c r="H66" s="172">
        <f t="shared" si="46"/>
        <v>0</v>
      </c>
      <c r="I66" s="172">
        <f t="shared" si="46"/>
        <v>0</v>
      </c>
      <c r="J66" s="172">
        <f t="shared" si="46"/>
        <v>0</v>
      </c>
      <c r="K66" s="261">
        <f t="shared" si="46"/>
        <v>0</v>
      </c>
      <c r="L66" s="172">
        <f t="shared" si="46"/>
        <v>0</v>
      </c>
      <c r="M66" s="172">
        <f t="shared" si="46"/>
        <v>0</v>
      </c>
      <c r="N66" s="172">
        <f t="shared" si="46"/>
        <v>0</v>
      </c>
      <c r="O66" s="172">
        <f t="shared" si="46"/>
        <v>0</v>
      </c>
      <c r="P66" s="172">
        <f t="shared" si="47"/>
        <v>0</v>
      </c>
      <c r="Q66" s="172">
        <f t="shared" si="47"/>
        <v>0</v>
      </c>
      <c r="R66" s="172">
        <f t="shared" si="47"/>
        <v>0</v>
      </c>
      <c r="S66" s="172">
        <f t="shared" si="47"/>
        <v>0</v>
      </c>
      <c r="T66" s="172">
        <f t="shared" si="47"/>
        <v>0</v>
      </c>
      <c r="U66" s="172">
        <f t="shared" si="47"/>
        <v>0</v>
      </c>
      <c r="V66" s="172">
        <f t="shared" si="47"/>
        <v>0</v>
      </c>
      <c r="W66" s="172">
        <f t="shared" si="47"/>
        <v>0</v>
      </c>
      <c r="X66" s="172">
        <f t="shared" si="47"/>
        <v>0</v>
      </c>
      <c r="Y66" s="172">
        <f t="shared" si="47"/>
        <v>0</v>
      </c>
      <c r="Z66" s="172">
        <f t="shared" si="48"/>
        <v>0</v>
      </c>
      <c r="AA66" s="172">
        <f t="shared" si="48"/>
        <v>0</v>
      </c>
      <c r="AB66" s="172">
        <f t="shared" si="48"/>
        <v>0</v>
      </c>
      <c r="AC66" s="172">
        <f t="shared" si="48"/>
        <v>0</v>
      </c>
      <c r="AD66" s="172">
        <f t="shared" si="48"/>
        <v>0</v>
      </c>
      <c r="AE66" s="172">
        <f t="shared" si="48"/>
        <v>0</v>
      </c>
      <c r="AF66" s="172">
        <f t="shared" si="48"/>
        <v>0</v>
      </c>
      <c r="AG66" s="172">
        <f t="shared" si="48"/>
        <v>0</v>
      </c>
      <c r="AH66" s="172">
        <f t="shared" si="48"/>
        <v>0</v>
      </c>
      <c r="AI66" s="172">
        <f t="shared" si="48"/>
        <v>0</v>
      </c>
      <c r="AJ66" s="172">
        <f t="shared" si="49"/>
        <v>0</v>
      </c>
      <c r="AK66" s="172">
        <f t="shared" si="49"/>
        <v>0</v>
      </c>
      <c r="AL66" s="172">
        <f t="shared" si="49"/>
        <v>0</v>
      </c>
      <c r="AM66" s="172">
        <f t="shared" si="49"/>
        <v>0</v>
      </c>
      <c r="AN66" s="172">
        <f t="shared" si="49"/>
        <v>0</v>
      </c>
      <c r="AO66" s="172">
        <f t="shared" si="49"/>
        <v>0</v>
      </c>
      <c r="AP66" s="172">
        <f t="shared" si="49"/>
        <v>0</v>
      </c>
      <c r="AQ66" s="172">
        <f t="shared" si="49"/>
        <v>0</v>
      </c>
      <c r="AR66" s="172">
        <f t="shared" si="49"/>
        <v>0</v>
      </c>
      <c r="AS66" s="172">
        <f t="shared" si="49"/>
        <v>0</v>
      </c>
      <c r="AT66" s="172">
        <f t="shared" si="50"/>
        <v>0</v>
      </c>
      <c r="AU66" s="172">
        <f t="shared" si="50"/>
        <v>0</v>
      </c>
      <c r="AV66" s="172">
        <f t="shared" si="50"/>
        <v>0</v>
      </c>
      <c r="AW66" s="172">
        <f t="shared" si="50"/>
        <v>0</v>
      </c>
      <c r="AX66" s="172">
        <f t="shared" si="50"/>
        <v>0</v>
      </c>
      <c r="AY66" s="172">
        <f t="shared" si="50"/>
        <v>0</v>
      </c>
      <c r="AZ66" s="172">
        <f t="shared" si="50"/>
        <v>0</v>
      </c>
      <c r="BA66" s="172">
        <f t="shared" si="50"/>
        <v>0</v>
      </c>
      <c r="BB66" s="172">
        <f t="shared" si="50"/>
        <v>0</v>
      </c>
      <c r="BC66" s="172">
        <f t="shared" si="50"/>
        <v>0</v>
      </c>
      <c r="BD66" s="172">
        <f t="shared" si="51"/>
        <v>0</v>
      </c>
      <c r="BE66" s="172">
        <f t="shared" si="51"/>
        <v>0</v>
      </c>
      <c r="BF66" s="172">
        <f t="shared" si="51"/>
        <v>0</v>
      </c>
      <c r="BG66" s="172">
        <f t="shared" si="51"/>
        <v>0</v>
      </c>
      <c r="BH66" s="172">
        <f t="shared" si="51"/>
        <v>0</v>
      </c>
      <c r="BI66" s="172">
        <f t="shared" si="51"/>
        <v>0</v>
      </c>
      <c r="BJ66" s="172">
        <f t="shared" si="51"/>
        <v>0</v>
      </c>
      <c r="BK66" s="172">
        <f t="shared" si="51"/>
        <v>0</v>
      </c>
      <c r="BL66" s="172">
        <f t="shared" si="51"/>
        <v>0</v>
      </c>
      <c r="BM66" s="172">
        <f t="shared" si="51"/>
        <v>0</v>
      </c>
      <c r="BN66" s="172">
        <f t="shared" si="52"/>
        <v>0</v>
      </c>
      <c r="BO66" s="172">
        <f t="shared" si="52"/>
        <v>0</v>
      </c>
      <c r="BP66" s="172">
        <f t="shared" si="52"/>
        <v>0</v>
      </c>
      <c r="BQ66" s="172">
        <f t="shared" si="52"/>
        <v>0</v>
      </c>
      <c r="BR66" s="172">
        <f t="shared" si="52"/>
        <v>0</v>
      </c>
      <c r="BS66" s="172">
        <f t="shared" si="52"/>
        <v>0</v>
      </c>
      <c r="BT66" s="172">
        <f t="shared" si="52"/>
        <v>0</v>
      </c>
      <c r="BU66" s="172">
        <f t="shared" si="52"/>
        <v>0</v>
      </c>
      <c r="BV66" s="172">
        <f t="shared" si="52"/>
        <v>0</v>
      </c>
      <c r="BW66" s="172">
        <f t="shared" si="52"/>
        <v>0</v>
      </c>
      <c r="BX66" s="172">
        <f t="shared" si="53"/>
        <v>0</v>
      </c>
      <c r="BY66" s="172">
        <f t="shared" si="53"/>
        <v>0</v>
      </c>
      <c r="BZ66" s="172">
        <f t="shared" si="53"/>
        <v>0</v>
      </c>
      <c r="CA66" s="172">
        <f t="shared" si="53"/>
        <v>0</v>
      </c>
      <c r="CB66" s="172">
        <f t="shared" si="53"/>
        <v>0</v>
      </c>
      <c r="CC66" s="172">
        <f t="shared" si="53"/>
        <v>0</v>
      </c>
      <c r="CD66" s="172">
        <f t="shared" si="53"/>
        <v>0</v>
      </c>
      <c r="CE66" s="172">
        <f t="shared" si="53"/>
        <v>0</v>
      </c>
      <c r="CF66" s="172">
        <f t="shared" si="53"/>
        <v>0</v>
      </c>
      <c r="CG66" s="172">
        <f t="shared" si="53"/>
        <v>0</v>
      </c>
      <c r="CH66" s="172">
        <f t="shared" si="53"/>
        <v>0</v>
      </c>
      <c r="CI66" s="172">
        <f t="shared" si="53"/>
        <v>0</v>
      </c>
      <c r="CJ66" s="172">
        <f t="shared" si="53"/>
        <v>0</v>
      </c>
      <c r="CK66" s="261">
        <f t="shared" si="53"/>
        <v>0</v>
      </c>
    </row>
    <row r="67" spans="1:89" hidden="1" outlineLevel="1" x14ac:dyDescent="0.3">
      <c r="A67" s="243"/>
      <c r="B67" s="262">
        <v>0</v>
      </c>
      <c r="C67" s="269">
        <f t="shared" si="29"/>
        <v>31</v>
      </c>
      <c r="D67" t="s">
        <v>287</v>
      </c>
      <c r="E67" s="171">
        <f t="shared" si="30"/>
        <v>152</v>
      </c>
      <c r="F67" s="244">
        <f t="shared" si="46"/>
        <v>0</v>
      </c>
      <c r="G67" s="172">
        <f t="shared" si="46"/>
        <v>0</v>
      </c>
      <c r="H67" s="172">
        <f t="shared" si="46"/>
        <v>0</v>
      </c>
      <c r="I67" s="172">
        <f t="shared" si="46"/>
        <v>0</v>
      </c>
      <c r="J67" s="172">
        <f t="shared" si="46"/>
        <v>0</v>
      </c>
      <c r="K67" s="261">
        <f t="shared" si="46"/>
        <v>0</v>
      </c>
      <c r="L67" s="172">
        <f t="shared" si="46"/>
        <v>0</v>
      </c>
      <c r="M67" s="172">
        <f t="shared" si="46"/>
        <v>0</v>
      </c>
      <c r="N67" s="172">
        <f t="shared" si="46"/>
        <v>0</v>
      </c>
      <c r="O67" s="172">
        <f t="shared" si="46"/>
        <v>0</v>
      </c>
      <c r="P67" s="172">
        <f t="shared" si="47"/>
        <v>0</v>
      </c>
      <c r="Q67" s="172">
        <f t="shared" si="47"/>
        <v>0</v>
      </c>
      <c r="R67" s="172">
        <f t="shared" si="47"/>
        <v>0</v>
      </c>
      <c r="S67" s="172">
        <f t="shared" si="47"/>
        <v>0</v>
      </c>
      <c r="T67" s="172">
        <f t="shared" si="47"/>
        <v>0</v>
      </c>
      <c r="U67" s="172">
        <f t="shared" si="47"/>
        <v>0</v>
      </c>
      <c r="V67" s="172">
        <f t="shared" si="47"/>
        <v>0</v>
      </c>
      <c r="W67" s="172">
        <f t="shared" si="47"/>
        <v>0</v>
      </c>
      <c r="X67" s="172">
        <f t="shared" si="47"/>
        <v>0</v>
      </c>
      <c r="Y67" s="172">
        <f t="shared" si="47"/>
        <v>0</v>
      </c>
      <c r="Z67" s="172">
        <f t="shared" si="48"/>
        <v>0</v>
      </c>
      <c r="AA67" s="172">
        <f t="shared" si="48"/>
        <v>0</v>
      </c>
      <c r="AB67" s="172">
        <f t="shared" si="48"/>
        <v>0</v>
      </c>
      <c r="AC67" s="172">
        <f t="shared" si="48"/>
        <v>0</v>
      </c>
      <c r="AD67" s="172">
        <f t="shared" si="48"/>
        <v>0</v>
      </c>
      <c r="AE67" s="172">
        <f t="shared" si="48"/>
        <v>0</v>
      </c>
      <c r="AF67" s="172">
        <f t="shared" si="48"/>
        <v>0</v>
      </c>
      <c r="AG67" s="172">
        <f t="shared" si="48"/>
        <v>0</v>
      </c>
      <c r="AH67" s="172">
        <f t="shared" si="48"/>
        <v>0</v>
      </c>
      <c r="AI67" s="172">
        <f t="shared" si="48"/>
        <v>0</v>
      </c>
      <c r="AJ67" s="172">
        <f t="shared" si="49"/>
        <v>0</v>
      </c>
      <c r="AK67" s="172">
        <f t="shared" si="49"/>
        <v>0</v>
      </c>
      <c r="AL67" s="172">
        <f t="shared" si="49"/>
        <v>0</v>
      </c>
      <c r="AM67" s="172">
        <f t="shared" si="49"/>
        <v>0</v>
      </c>
      <c r="AN67" s="172">
        <f t="shared" si="49"/>
        <v>0</v>
      </c>
      <c r="AO67" s="172">
        <f t="shared" si="49"/>
        <v>0</v>
      </c>
      <c r="AP67" s="172">
        <f t="shared" si="49"/>
        <v>0</v>
      </c>
      <c r="AQ67" s="172">
        <f t="shared" si="49"/>
        <v>0</v>
      </c>
      <c r="AR67" s="172">
        <f t="shared" si="49"/>
        <v>0</v>
      </c>
      <c r="AS67" s="172">
        <f t="shared" si="49"/>
        <v>0</v>
      </c>
      <c r="AT67" s="172">
        <f t="shared" si="50"/>
        <v>0</v>
      </c>
      <c r="AU67" s="172">
        <f t="shared" si="50"/>
        <v>0</v>
      </c>
      <c r="AV67" s="172">
        <f t="shared" si="50"/>
        <v>0</v>
      </c>
      <c r="AW67" s="172">
        <f t="shared" si="50"/>
        <v>0</v>
      </c>
      <c r="AX67" s="172">
        <f t="shared" si="50"/>
        <v>0</v>
      </c>
      <c r="AY67" s="172">
        <f t="shared" si="50"/>
        <v>0</v>
      </c>
      <c r="AZ67" s="172">
        <f t="shared" si="50"/>
        <v>0</v>
      </c>
      <c r="BA67" s="172">
        <f t="shared" si="50"/>
        <v>0</v>
      </c>
      <c r="BB67" s="172">
        <f t="shared" si="50"/>
        <v>0</v>
      </c>
      <c r="BC67" s="172">
        <f t="shared" si="50"/>
        <v>0</v>
      </c>
      <c r="BD67" s="172">
        <f t="shared" si="51"/>
        <v>0</v>
      </c>
      <c r="BE67" s="172">
        <f t="shared" si="51"/>
        <v>0</v>
      </c>
      <c r="BF67" s="172">
        <f t="shared" si="51"/>
        <v>0</v>
      </c>
      <c r="BG67" s="172">
        <f t="shared" si="51"/>
        <v>0</v>
      </c>
      <c r="BH67" s="172">
        <f t="shared" si="51"/>
        <v>0</v>
      </c>
      <c r="BI67" s="172">
        <f t="shared" si="51"/>
        <v>0</v>
      </c>
      <c r="BJ67" s="172">
        <f t="shared" si="51"/>
        <v>0</v>
      </c>
      <c r="BK67" s="172">
        <f t="shared" si="51"/>
        <v>0</v>
      </c>
      <c r="BL67" s="172">
        <f t="shared" si="51"/>
        <v>0</v>
      </c>
      <c r="BM67" s="172">
        <f t="shared" si="51"/>
        <v>0</v>
      </c>
      <c r="BN67" s="172">
        <f t="shared" si="52"/>
        <v>0</v>
      </c>
      <c r="BO67" s="172">
        <f t="shared" si="52"/>
        <v>0</v>
      </c>
      <c r="BP67" s="172">
        <f t="shared" si="52"/>
        <v>0</v>
      </c>
      <c r="BQ67" s="172">
        <f t="shared" si="52"/>
        <v>0</v>
      </c>
      <c r="BR67" s="172">
        <f t="shared" si="52"/>
        <v>0</v>
      </c>
      <c r="BS67" s="172">
        <f t="shared" si="52"/>
        <v>0</v>
      </c>
      <c r="BT67" s="172">
        <f t="shared" si="52"/>
        <v>0</v>
      </c>
      <c r="BU67" s="172">
        <f t="shared" si="52"/>
        <v>0</v>
      </c>
      <c r="BV67" s="172">
        <f t="shared" si="52"/>
        <v>0</v>
      </c>
      <c r="BW67" s="172">
        <f t="shared" si="52"/>
        <v>0</v>
      </c>
      <c r="BX67" s="172">
        <f t="shared" si="53"/>
        <v>0</v>
      </c>
      <c r="BY67" s="172">
        <f t="shared" si="53"/>
        <v>0</v>
      </c>
      <c r="BZ67" s="172">
        <f t="shared" si="53"/>
        <v>0</v>
      </c>
      <c r="CA67" s="172">
        <f t="shared" si="53"/>
        <v>0</v>
      </c>
      <c r="CB67" s="172">
        <f t="shared" si="53"/>
        <v>0</v>
      </c>
      <c r="CC67" s="172">
        <f t="shared" si="53"/>
        <v>0</v>
      </c>
      <c r="CD67" s="172">
        <f t="shared" si="53"/>
        <v>0</v>
      </c>
      <c r="CE67" s="172">
        <f t="shared" si="53"/>
        <v>0</v>
      </c>
      <c r="CF67" s="172">
        <f t="shared" si="53"/>
        <v>0</v>
      </c>
      <c r="CG67" s="172">
        <f t="shared" si="53"/>
        <v>0</v>
      </c>
      <c r="CH67" s="172">
        <f t="shared" si="53"/>
        <v>0</v>
      </c>
      <c r="CI67" s="172">
        <f t="shared" si="53"/>
        <v>0</v>
      </c>
      <c r="CJ67" s="172">
        <f t="shared" si="53"/>
        <v>0</v>
      </c>
      <c r="CK67" s="261">
        <f t="shared" si="53"/>
        <v>0</v>
      </c>
    </row>
    <row r="68" spans="1:89" hidden="1" outlineLevel="1" x14ac:dyDescent="0.3">
      <c r="A68" s="243"/>
      <c r="B68" s="262">
        <v>0</v>
      </c>
      <c r="C68" s="269">
        <f t="shared" si="29"/>
        <v>31</v>
      </c>
      <c r="D68" t="s">
        <v>265</v>
      </c>
      <c r="E68" s="171">
        <f t="shared" ref="E68:E90" si="54">+EOMONTH(B68, $D$5)</f>
        <v>152</v>
      </c>
      <c r="F68" s="244">
        <f t="shared" si="46"/>
        <v>0</v>
      </c>
      <c r="G68" s="172">
        <f t="shared" si="46"/>
        <v>0</v>
      </c>
      <c r="H68" s="172">
        <f t="shared" si="46"/>
        <v>0</v>
      </c>
      <c r="I68" s="172">
        <f t="shared" si="46"/>
        <v>0</v>
      </c>
      <c r="J68" s="172">
        <f t="shared" si="46"/>
        <v>0</v>
      </c>
      <c r="K68" s="261">
        <f t="shared" si="46"/>
        <v>0</v>
      </c>
      <c r="L68" s="172">
        <f t="shared" si="46"/>
        <v>0</v>
      </c>
      <c r="M68" s="172">
        <f t="shared" si="46"/>
        <v>0</v>
      </c>
      <c r="N68" s="172">
        <f t="shared" si="46"/>
        <v>0</v>
      </c>
      <c r="O68" s="172">
        <f t="shared" si="46"/>
        <v>0</v>
      </c>
      <c r="P68" s="172">
        <f t="shared" si="47"/>
        <v>0</v>
      </c>
      <c r="Q68" s="172">
        <f t="shared" si="47"/>
        <v>0</v>
      </c>
      <c r="R68" s="172">
        <f t="shared" si="47"/>
        <v>0</v>
      </c>
      <c r="S68" s="172">
        <f t="shared" si="47"/>
        <v>0</v>
      </c>
      <c r="T68" s="172">
        <f t="shared" si="47"/>
        <v>0</v>
      </c>
      <c r="U68" s="172">
        <f t="shared" si="47"/>
        <v>0</v>
      </c>
      <c r="V68" s="172">
        <f t="shared" si="47"/>
        <v>0</v>
      </c>
      <c r="W68" s="172">
        <f t="shared" si="47"/>
        <v>0</v>
      </c>
      <c r="X68" s="172">
        <f t="shared" si="47"/>
        <v>0</v>
      </c>
      <c r="Y68" s="172">
        <f t="shared" si="47"/>
        <v>0</v>
      </c>
      <c r="Z68" s="172">
        <f t="shared" si="48"/>
        <v>0</v>
      </c>
      <c r="AA68" s="172">
        <f t="shared" si="48"/>
        <v>0</v>
      </c>
      <c r="AB68" s="172">
        <f t="shared" si="48"/>
        <v>0</v>
      </c>
      <c r="AC68" s="172">
        <f t="shared" si="48"/>
        <v>0</v>
      </c>
      <c r="AD68" s="172">
        <f t="shared" si="48"/>
        <v>0</v>
      </c>
      <c r="AE68" s="172">
        <f t="shared" si="48"/>
        <v>0</v>
      </c>
      <c r="AF68" s="172">
        <f t="shared" si="48"/>
        <v>0</v>
      </c>
      <c r="AG68" s="172">
        <f t="shared" si="48"/>
        <v>0</v>
      </c>
      <c r="AH68" s="172">
        <f t="shared" si="48"/>
        <v>0</v>
      </c>
      <c r="AI68" s="172">
        <f t="shared" si="48"/>
        <v>0</v>
      </c>
      <c r="AJ68" s="172">
        <f t="shared" si="49"/>
        <v>0</v>
      </c>
      <c r="AK68" s="172">
        <f t="shared" si="49"/>
        <v>0</v>
      </c>
      <c r="AL68" s="172">
        <f t="shared" si="49"/>
        <v>0</v>
      </c>
      <c r="AM68" s="172">
        <f t="shared" si="49"/>
        <v>0</v>
      </c>
      <c r="AN68" s="172">
        <f t="shared" si="49"/>
        <v>0</v>
      </c>
      <c r="AO68" s="172">
        <f t="shared" si="49"/>
        <v>0</v>
      </c>
      <c r="AP68" s="172">
        <f t="shared" si="49"/>
        <v>0</v>
      </c>
      <c r="AQ68" s="172">
        <f t="shared" si="49"/>
        <v>0</v>
      </c>
      <c r="AR68" s="172">
        <f t="shared" si="49"/>
        <v>0</v>
      </c>
      <c r="AS68" s="172">
        <f t="shared" si="49"/>
        <v>0</v>
      </c>
      <c r="AT68" s="172">
        <f t="shared" si="50"/>
        <v>0</v>
      </c>
      <c r="AU68" s="172">
        <f t="shared" si="50"/>
        <v>0</v>
      </c>
      <c r="AV68" s="172">
        <f t="shared" si="50"/>
        <v>0</v>
      </c>
      <c r="AW68" s="172">
        <f t="shared" si="50"/>
        <v>0</v>
      </c>
      <c r="AX68" s="172">
        <f t="shared" si="50"/>
        <v>0</v>
      </c>
      <c r="AY68" s="172">
        <f t="shared" si="50"/>
        <v>0</v>
      </c>
      <c r="AZ68" s="172">
        <f t="shared" si="50"/>
        <v>0</v>
      </c>
      <c r="BA68" s="172">
        <f t="shared" si="50"/>
        <v>0</v>
      </c>
      <c r="BB68" s="172">
        <f t="shared" si="50"/>
        <v>0</v>
      </c>
      <c r="BC68" s="172">
        <f t="shared" si="50"/>
        <v>0</v>
      </c>
      <c r="BD68" s="172">
        <f t="shared" si="51"/>
        <v>0</v>
      </c>
      <c r="BE68" s="172">
        <f t="shared" si="51"/>
        <v>0</v>
      </c>
      <c r="BF68" s="172">
        <f t="shared" si="51"/>
        <v>0</v>
      </c>
      <c r="BG68" s="172">
        <f t="shared" si="51"/>
        <v>0</v>
      </c>
      <c r="BH68" s="172">
        <f t="shared" si="51"/>
        <v>0</v>
      </c>
      <c r="BI68" s="172">
        <f t="shared" si="51"/>
        <v>0</v>
      </c>
      <c r="BJ68" s="172">
        <f t="shared" si="51"/>
        <v>0</v>
      </c>
      <c r="BK68" s="172">
        <f t="shared" si="51"/>
        <v>0</v>
      </c>
      <c r="BL68" s="172">
        <f t="shared" si="51"/>
        <v>0</v>
      </c>
      <c r="BM68" s="172">
        <f t="shared" si="51"/>
        <v>0</v>
      </c>
      <c r="BN68" s="172">
        <f t="shared" si="52"/>
        <v>0</v>
      </c>
      <c r="BO68" s="172">
        <f t="shared" si="52"/>
        <v>0</v>
      </c>
      <c r="BP68" s="172">
        <f t="shared" si="52"/>
        <v>0</v>
      </c>
      <c r="BQ68" s="172">
        <f t="shared" si="52"/>
        <v>0</v>
      </c>
      <c r="BR68" s="172">
        <f t="shared" si="52"/>
        <v>0</v>
      </c>
      <c r="BS68" s="172">
        <f t="shared" si="52"/>
        <v>0</v>
      </c>
      <c r="BT68" s="172">
        <f t="shared" si="52"/>
        <v>0</v>
      </c>
      <c r="BU68" s="172">
        <f t="shared" si="52"/>
        <v>0</v>
      </c>
      <c r="BV68" s="172">
        <f t="shared" si="52"/>
        <v>0</v>
      </c>
      <c r="BW68" s="172">
        <f t="shared" si="52"/>
        <v>0</v>
      </c>
      <c r="BX68" s="172">
        <f t="shared" si="53"/>
        <v>0</v>
      </c>
      <c r="BY68" s="172">
        <f t="shared" si="53"/>
        <v>0</v>
      </c>
      <c r="BZ68" s="172">
        <f t="shared" si="53"/>
        <v>0</v>
      </c>
      <c r="CA68" s="172">
        <f t="shared" si="53"/>
        <v>0</v>
      </c>
      <c r="CB68" s="172">
        <f t="shared" si="53"/>
        <v>0</v>
      </c>
      <c r="CC68" s="172">
        <f t="shared" si="53"/>
        <v>0</v>
      </c>
      <c r="CD68" s="172">
        <f t="shared" si="53"/>
        <v>0</v>
      </c>
      <c r="CE68" s="172">
        <f t="shared" si="53"/>
        <v>0</v>
      </c>
      <c r="CF68" s="172">
        <f t="shared" si="53"/>
        <v>0</v>
      </c>
      <c r="CG68" s="172">
        <f t="shared" si="53"/>
        <v>0</v>
      </c>
      <c r="CH68" s="172">
        <f t="shared" si="53"/>
        <v>0</v>
      </c>
      <c r="CI68" s="172">
        <f t="shared" si="53"/>
        <v>0</v>
      </c>
      <c r="CJ68" s="172">
        <f t="shared" si="53"/>
        <v>0</v>
      </c>
      <c r="CK68" s="261">
        <f t="shared" si="53"/>
        <v>0</v>
      </c>
    </row>
    <row r="69" spans="1:89" hidden="1" outlineLevel="1" x14ac:dyDescent="0.3">
      <c r="A69" s="243"/>
      <c r="B69" s="262">
        <v>0</v>
      </c>
      <c r="C69" s="269">
        <f t="shared" si="29"/>
        <v>31</v>
      </c>
      <c r="D69" t="s">
        <v>266</v>
      </c>
      <c r="E69" s="171">
        <f t="shared" si="54"/>
        <v>152</v>
      </c>
      <c r="F69" s="244">
        <f t="shared" si="46"/>
        <v>0</v>
      </c>
      <c r="G69" s="172">
        <f t="shared" si="46"/>
        <v>0</v>
      </c>
      <c r="H69" s="172">
        <f t="shared" si="46"/>
        <v>0</v>
      </c>
      <c r="I69" s="172">
        <f t="shared" si="46"/>
        <v>0</v>
      </c>
      <c r="J69" s="172">
        <f t="shared" si="46"/>
        <v>0</v>
      </c>
      <c r="K69" s="261">
        <f t="shared" si="46"/>
        <v>0</v>
      </c>
      <c r="L69" s="172">
        <f t="shared" si="46"/>
        <v>0</v>
      </c>
      <c r="M69" s="172">
        <f t="shared" si="46"/>
        <v>0</v>
      </c>
      <c r="N69" s="172">
        <f t="shared" si="46"/>
        <v>0</v>
      </c>
      <c r="O69" s="172">
        <f t="shared" si="46"/>
        <v>0</v>
      </c>
      <c r="P69" s="172">
        <f t="shared" si="47"/>
        <v>0</v>
      </c>
      <c r="Q69" s="172">
        <f t="shared" si="47"/>
        <v>0</v>
      </c>
      <c r="R69" s="172">
        <f t="shared" si="47"/>
        <v>0</v>
      </c>
      <c r="S69" s="172">
        <f t="shared" si="47"/>
        <v>0</v>
      </c>
      <c r="T69" s="172">
        <f t="shared" si="47"/>
        <v>0</v>
      </c>
      <c r="U69" s="172">
        <f t="shared" si="47"/>
        <v>0</v>
      </c>
      <c r="V69" s="172">
        <f t="shared" si="47"/>
        <v>0</v>
      </c>
      <c r="W69" s="172">
        <f t="shared" si="47"/>
        <v>0</v>
      </c>
      <c r="X69" s="172">
        <f t="shared" si="47"/>
        <v>0</v>
      </c>
      <c r="Y69" s="172">
        <f t="shared" si="47"/>
        <v>0</v>
      </c>
      <c r="Z69" s="172">
        <f t="shared" si="48"/>
        <v>0</v>
      </c>
      <c r="AA69" s="172">
        <f t="shared" si="48"/>
        <v>0</v>
      </c>
      <c r="AB69" s="172">
        <f t="shared" si="48"/>
        <v>0</v>
      </c>
      <c r="AC69" s="172">
        <f t="shared" si="48"/>
        <v>0</v>
      </c>
      <c r="AD69" s="172">
        <f t="shared" si="48"/>
        <v>0</v>
      </c>
      <c r="AE69" s="172">
        <f t="shared" si="48"/>
        <v>0</v>
      </c>
      <c r="AF69" s="172">
        <f t="shared" si="48"/>
        <v>0</v>
      </c>
      <c r="AG69" s="172">
        <f t="shared" si="48"/>
        <v>0</v>
      </c>
      <c r="AH69" s="172">
        <f t="shared" si="48"/>
        <v>0</v>
      </c>
      <c r="AI69" s="172">
        <f t="shared" si="48"/>
        <v>0</v>
      </c>
      <c r="AJ69" s="172">
        <f t="shared" si="49"/>
        <v>0</v>
      </c>
      <c r="AK69" s="172">
        <f t="shared" si="49"/>
        <v>0</v>
      </c>
      <c r="AL69" s="172">
        <f t="shared" si="49"/>
        <v>0</v>
      </c>
      <c r="AM69" s="172">
        <f t="shared" si="49"/>
        <v>0</v>
      </c>
      <c r="AN69" s="172">
        <f t="shared" si="49"/>
        <v>0</v>
      </c>
      <c r="AO69" s="172">
        <f t="shared" si="49"/>
        <v>0</v>
      </c>
      <c r="AP69" s="172">
        <f t="shared" si="49"/>
        <v>0</v>
      </c>
      <c r="AQ69" s="172">
        <f t="shared" si="49"/>
        <v>0</v>
      </c>
      <c r="AR69" s="172">
        <f t="shared" si="49"/>
        <v>0</v>
      </c>
      <c r="AS69" s="172">
        <f t="shared" si="49"/>
        <v>0</v>
      </c>
      <c r="AT69" s="172">
        <f t="shared" si="50"/>
        <v>0</v>
      </c>
      <c r="AU69" s="172">
        <f t="shared" si="50"/>
        <v>0</v>
      </c>
      <c r="AV69" s="172">
        <f t="shared" si="50"/>
        <v>0</v>
      </c>
      <c r="AW69" s="172">
        <f t="shared" si="50"/>
        <v>0</v>
      </c>
      <c r="AX69" s="172">
        <f t="shared" si="50"/>
        <v>0</v>
      </c>
      <c r="AY69" s="172">
        <f t="shared" si="50"/>
        <v>0</v>
      </c>
      <c r="AZ69" s="172">
        <f t="shared" si="50"/>
        <v>0</v>
      </c>
      <c r="BA69" s="172">
        <f t="shared" si="50"/>
        <v>0</v>
      </c>
      <c r="BB69" s="172">
        <f t="shared" si="50"/>
        <v>0</v>
      </c>
      <c r="BC69" s="172">
        <f t="shared" si="50"/>
        <v>0</v>
      </c>
      <c r="BD69" s="172">
        <f t="shared" si="51"/>
        <v>0</v>
      </c>
      <c r="BE69" s="172">
        <f t="shared" si="51"/>
        <v>0</v>
      </c>
      <c r="BF69" s="172">
        <f t="shared" si="51"/>
        <v>0</v>
      </c>
      <c r="BG69" s="172">
        <f t="shared" si="51"/>
        <v>0</v>
      </c>
      <c r="BH69" s="172">
        <f t="shared" si="51"/>
        <v>0</v>
      </c>
      <c r="BI69" s="172">
        <f t="shared" si="51"/>
        <v>0</v>
      </c>
      <c r="BJ69" s="172">
        <f t="shared" si="51"/>
        <v>0</v>
      </c>
      <c r="BK69" s="172">
        <f t="shared" si="51"/>
        <v>0</v>
      </c>
      <c r="BL69" s="172">
        <f t="shared" si="51"/>
        <v>0</v>
      </c>
      <c r="BM69" s="172">
        <f t="shared" si="51"/>
        <v>0</v>
      </c>
      <c r="BN69" s="172">
        <f t="shared" si="52"/>
        <v>0</v>
      </c>
      <c r="BO69" s="172">
        <f t="shared" si="52"/>
        <v>0</v>
      </c>
      <c r="BP69" s="172">
        <f t="shared" si="52"/>
        <v>0</v>
      </c>
      <c r="BQ69" s="172">
        <f t="shared" si="52"/>
        <v>0</v>
      </c>
      <c r="BR69" s="172">
        <f t="shared" si="52"/>
        <v>0</v>
      </c>
      <c r="BS69" s="172">
        <f t="shared" si="52"/>
        <v>0</v>
      </c>
      <c r="BT69" s="172">
        <f t="shared" si="52"/>
        <v>0</v>
      </c>
      <c r="BU69" s="172">
        <f t="shared" si="52"/>
        <v>0</v>
      </c>
      <c r="BV69" s="172">
        <f t="shared" si="52"/>
        <v>0</v>
      </c>
      <c r="BW69" s="172">
        <f t="shared" si="52"/>
        <v>0</v>
      </c>
      <c r="BX69" s="172">
        <f t="shared" si="53"/>
        <v>0</v>
      </c>
      <c r="BY69" s="172">
        <f t="shared" si="53"/>
        <v>0</v>
      </c>
      <c r="BZ69" s="172">
        <f t="shared" si="53"/>
        <v>0</v>
      </c>
      <c r="CA69" s="172">
        <f t="shared" si="53"/>
        <v>0</v>
      </c>
      <c r="CB69" s="172">
        <f t="shared" si="53"/>
        <v>0</v>
      </c>
      <c r="CC69" s="172">
        <f t="shared" si="53"/>
        <v>0</v>
      </c>
      <c r="CD69" s="172">
        <f t="shared" si="53"/>
        <v>0</v>
      </c>
      <c r="CE69" s="172">
        <f t="shared" si="53"/>
        <v>0</v>
      </c>
      <c r="CF69" s="172">
        <f t="shared" si="53"/>
        <v>0</v>
      </c>
      <c r="CG69" s="172">
        <f t="shared" si="53"/>
        <v>0</v>
      </c>
      <c r="CH69" s="172">
        <f t="shared" si="53"/>
        <v>0</v>
      </c>
      <c r="CI69" s="172">
        <f t="shared" si="53"/>
        <v>0</v>
      </c>
      <c r="CJ69" s="172">
        <f t="shared" si="53"/>
        <v>0</v>
      </c>
      <c r="CK69" s="261">
        <f t="shared" si="53"/>
        <v>0</v>
      </c>
    </row>
    <row r="70" spans="1:89" hidden="1" outlineLevel="1" x14ac:dyDescent="0.3">
      <c r="A70" s="243"/>
      <c r="B70" s="262">
        <v>0</v>
      </c>
      <c r="C70" s="269">
        <f t="shared" si="29"/>
        <v>31</v>
      </c>
      <c r="D70" t="s">
        <v>267</v>
      </c>
      <c r="E70" s="171">
        <f t="shared" si="54"/>
        <v>152</v>
      </c>
      <c r="F70" s="244">
        <f t="shared" si="46"/>
        <v>0</v>
      </c>
      <c r="G70" s="172">
        <f t="shared" si="46"/>
        <v>0</v>
      </c>
      <c r="H70" s="172">
        <f t="shared" si="46"/>
        <v>0</v>
      </c>
      <c r="I70" s="172">
        <f t="shared" si="46"/>
        <v>0</v>
      </c>
      <c r="J70" s="172">
        <f t="shared" si="46"/>
        <v>0</v>
      </c>
      <c r="K70" s="261">
        <f t="shared" si="46"/>
        <v>0</v>
      </c>
      <c r="L70" s="172">
        <f t="shared" si="46"/>
        <v>0</v>
      </c>
      <c r="M70" s="172">
        <f t="shared" si="46"/>
        <v>0</v>
      </c>
      <c r="N70" s="172">
        <f t="shared" si="46"/>
        <v>0</v>
      </c>
      <c r="O70" s="172">
        <f t="shared" si="46"/>
        <v>0</v>
      </c>
      <c r="P70" s="172">
        <f t="shared" si="47"/>
        <v>0</v>
      </c>
      <c r="Q70" s="172">
        <f t="shared" si="47"/>
        <v>0</v>
      </c>
      <c r="R70" s="172">
        <f t="shared" si="47"/>
        <v>0</v>
      </c>
      <c r="S70" s="172">
        <f t="shared" si="47"/>
        <v>0</v>
      </c>
      <c r="T70" s="172">
        <f t="shared" si="47"/>
        <v>0</v>
      </c>
      <c r="U70" s="172">
        <f t="shared" si="47"/>
        <v>0</v>
      </c>
      <c r="V70" s="172">
        <f t="shared" si="47"/>
        <v>0</v>
      </c>
      <c r="W70" s="172">
        <f t="shared" si="47"/>
        <v>0</v>
      </c>
      <c r="X70" s="172">
        <f t="shared" si="47"/>
        <v>0</v>
      </c>
      <c r="Y70" s="172">
        <f t="shared" si="47"/>
        <v>0</v>
      </c>
      <c r="Z70" s="172">
        <f t="shared" si="48"/>
        <v>0</v>
      </c>
      <c r="AA70" s="172">
        <f t="shared" si="48"/>
        <v>0</v>
      </c>
      <c r="AB70" s="172">
        <f t="shared" si="48"/>
        <v>0</v>
      </c>
      <c r="AC70" s="172">
        <f t="shared" si="48"/>
        <v>0</v>
      </c>
      <c r="AD70" s="172">
        <f t="shared" si="48"/>
        <v>0</v>
      </c>
      <c r="AE70" s="172">
        <f t="shared" si="48"/>
        <v>0</v>
      </c>
      <c r="AF70" s="172">
        <f t="shared" si="48"/>
        <v>0</v>
      </c>
      <c r="AG70" s="172">
        <f t="shared" si="48"/>
        <v>0</v>
      </c>
      <c r="AH70" s="172">
        <f t="shared" si="48"/>
        <v>0</v>
      </c>
      <c r="AI70" s="172">
        <f t="shared" si="48"/>
        <v>0</v>
      </c>
      <c r="AJ70" s="172">
        <f t="shared" si="49"/>
        <v>0</v>
      </c>
      <c r="AK70" s="172">
        <f t="shared" si="49"/>
        <v>0</v>
      </c>
      <c r="AL70" s="172">
        <f t="shared" si="49"/>
        <v>0</v>
      </c>
      <c r="AM70" s="172">
        <f t="shared" si="49"/>
        <v>0</v>
      </c>
      <c r="AN70" s="172">
        <f t="shared" si="49"/>
        <v>0</v>
      </c>
      <c r="AO70" s="172">
        <f t="shared" si="49"/>
        <v>0</v>
      </c>
      <c r="AP70" s="172">
        <f t="shared" si="49"/>
        <v>0</v>
      </c>
      <c r="AQ70" s="172">
        <f t="shared" si="49"/>
        <v>0</v>
      </c>
      <c r="AR70" s="172">
        <f t="shared" si="49"/>
        <v>0</v>
      </c>
      <c r="AS70" s="172">
        <f t="shared" si="49"/>
        <v>0</v>
      </c>
      <c r="AT70" s="172">
        <f t="shared" si="50"/>
        <v>0</v>
      </c>
      <c r="AU70" s="172">
        <f t="shared" si="50"/>
        <v>0</v>
      </c>
      <c r="AV70" s="172">
        <f t="shared" si="50"/>
        <v>0</v>
      </c>
      <c r="AW70" s="172">
        <f t="shared" si="50"/>
        <v>0</v>
      </c>
      <c r="AX70" s="172">
        <f t="shared" si="50"/>
        <v>0</v>
      </c>
      <c r="AY70" s="172">
        <f t="shared" si="50"/>
        <v>0</v>
      </c>
      <c r="AZ70" s="172">
        <f t="shared" si="50"/>
        <v>0</v>
      </c>
      <c r="BA70" s="172">
        <f t="shared" si="50"/>
        <v>0</v>
      </c>
      <c r="BB70" s="172">
        <f t="shared" si="50"/>
        <v>0</v>
      </c>
      <c r="BC70" s="172">
        <f t="shared" si="50"/>
        <v>0</v>
      </c>
      <c r="BD70" s="172">
        <f t="shared" si="51"/>
        <v>0</v>
      </c>
      <c r="BE70" s="172">
        <f t="shared" si="51"/>
        <v>0</v>
      </c>
      <c r="BF70" s="172">
        <f t="shared" si="51"/>
        <v>0</v>
      </c>
      <c r="BG70" s="172">
        <f t="shared" si="51"/>
        <v>0</v>
      </c>
      <c r="BH70" s="172">
        <f t="shared" si="51"/>
        <v>0</v>
      </c>
      <c r="BI70" s="172">
        <f t="shared" si="51"/>
        <v>0</v>
      </c>
      <c r="BJ70" s="172">
        <f t="shared" si="51"/>
        <v>0</v>
      </c>
      <c r="BK70" s="172">
        <f t="shared" si="51"/>
        <v>0</v>
      </c>
      <c r="BL70" s="172">
        <f t="shared" si="51"/>
        <v>0</v>
      </c>
      <c r="BM70" s="172">
        <f t="shared" si="51"/>
        <v>0</v>
      </c>
      <c r="BN70" s="172">
        <f t="shared" si="52"/>
        <v>0</v>
      </c>
      <c r="BO70" s="172">
        <f t="shared" si="52"/>
        <v>0</v>
      </c>
      <c r="BP70" s="172">
        <f t="shared" si="52"/>
        <v>0</v>
      </c>
      <c r="BQ70" s="172">
        <f t="shared" si="52"/>
        <v>0</v>
      </c>
      <c r="BR70" s="172">
        <f t="shared" si="52"/>
        <v>0</v>
      </c>
      <c r="BS70" s="172">
        <f t="shared" si="52"/>
        <v>0</v>
      </c>
      <c r="BT70" s="172">
        <f t="shared" si="52"/>
        <v>0</v>
      </c>
      <c r="BU70" s="172">
        <f t="shared" si="52"/>
        <v>0</v>
      </c>
      <c r="BV70" s="172">
        <f t="shared" si="52"/>
        <v>0</v>
      </c>
      <c r="BW70" s="172">
        <f t="shared" si="52"/>
        <v>0</v>
      </c>
      <c r="BX70" s="172">
        <f t="shared" si="53"/>
        <v>0</v>
      </c>
      <c r="BY70" s="172">
        <f t="shared" si="53"/>
        <v>0</v>
      </c>
      <c r="BZ70" s="172">
        <f t="shared" si="53"/>
        <v>0</v>
      </c>
      <c r="CA70" s="172">
        <f t="shared" si="53"/>
        <v>0</v>
      </c>
      <c r="CB70" s="172">
        <f t="shared" si="53"/>
        <v>0</v>
      </c>
      <c r="CC70" s="172">
        <f t="shared" si="53"/>
        <v>0</v>
      </c>
      <c r="CD70" s="172">
        <f t="shared" si="53"/>
        <v>0</v>
      </c>
      <c r="CE70" s="172">
        <f t="shared" si="53"/>
        <v>0</v>
      </c>
      <c r="CF70" s="172">
        <f t="shared" si="53"/>
        <v>0</v>
      </c>
      <c r="CG70" s="172">
        <f t="shared" si="53"/>
        <v>0</v>
      </c>
      <c r="CH70" s="172">
        <f t="shared" si="53"/>
        <v>0</v>
      </c>
      <c r="CI70" s="172">
        <f t="shared" si="53"/>
        <v>0</v>
      </c>
      <c r="CJ70" s="172">
        <f t="shared" si="53"/>
        <v>0</v>
      </c>
      <c r="CK70" s="261">
        <f t="shared" si="53"/>
        <v>0</v>
      </c>
    </row>
    <row r="71" spans="1:89" hidden="1" outlineLevel="1" x14ac:dyDescent="0.3">
      <c r="A71" s="243"/>
      <c r="B71" s="262">
        <v>0</v>
      </c>
      <c r="C71" s="269">
        <f t="shared" si="29"/>
        <v>31</v>
      </c>
      <c r="D71" t="s">
        <v>268</v>
      </c>
      <c r="E71" s="171">
        <f t="shared" si="54"/>
        <v>152</v>
      </c>
      <c r="F71" s="244">
        <f t="shared" ref="F71:O80" si="55">+IF(AND($B71&lt;F$2, $E71&gt;F$2), $A$5/$D$5, 0)</f>
        <v>0</v>
      </c>
      <c r="G71" s="172">
        <f t="shared" si="55"/>
        <v>0</v>
      </c>
      <c r="H71" s="172">
        <f t="shared" si="55"/>
        <v>0</v>
      </c>
      <c r="I71" s="172">
        <f t="shared" si="55"/>
        <v>0</v>
      </c>
      <c r="J71" s="172">
        <f t="shared" si="55"/>
        <v>0</v>
      </c>
      <c r="K71" s="261">
        <f t="shared" si="55"/>
        <v>0</v>
      </c>
      <c r="L71" s="172">
        <f t="shared" si="55"/>
        <v>0</v>
      </c>
      <c r="M71" s="172">
        <f t="shared" si="55"/>
        <v>0</v>
      </c>
      <c r="N71" s="172">
        <f t="shared" si="55"/>
        <v>0</v>
      </c>
      <c r="O71" s="172">
        <f t="shared" si="55"/>
        <v>0</v>
      </c>
      <c r="P71" s="172">
        <f t="shared" ref="P71:Y80" si="56">+IF(AND($B71&lt;P$2, $E71&gt;P$2), $A$5/$D$5, 0)</f>
        <v>0</v>
      </c>
      <c r="Q71" s="172">
        <f t="shared" si="56"/>
        <v>0</v>
      </c>
      <c r="R71" s="172">
        <f t="shared" si="56"/>
        <v>0</v>
      </c>
      <c r="S71" s="172">
        <f t="shared" si="56"/>
        <v>0</v>
      </c>
      <c r="T71" s="172">
        <f t="shared" si="56"/>
        <v>0</v>
      </c>
      <c r="U71" s="172">
        <f t="shared" si="56"/>
        <v>0</v>
      </c>
      <c r="V71" s="172">
        <f t="shared" si="56"/>
        <v>0</v>
      </c>
      <c r="W71" s="172">
        <f t="shared" si="56"/>
        <v>0</v>
      </c>
      <c r="X71" s="172">
        <f t="shared" si="56"/>
        <v>0</v>
      </c>
      <c r="Y71" s="172">
        <f t="shared" si="56"/>
        <v>0</v>
      </c>
      <c r="Z71" s="172">
        <f t="shared" ref="Z71:AI80" si="57">+IF(AND($B71&lt;Z$2, $E71&gt;Z$2), $A$5/$D$5, 0)</f>
        <v>0</v>
      </c>
      <c r="AA71" s="172">
        <f t="shared" si="57"/>
        <v>0</v>
      </c>
      <c r="AB71" s="172">
        <f t="shared" si="57"/>
        <v>0</v>
      </c>
      <c r="AC71" s="172">
        <f t="shared" si="57"/>
        <v>0</v>
      </c>
      <c r="AD71" s="172">
        <f t="shared" si="57"/>
        <v>0</v>
      </c>
      <c r="AE71" s="172">
        <f t="shared" si="57"/>
        <v>0</v>
      </c>
      <c r="AF71" s="172">
        <f t="shared" si="57"/>
        <v>0</v>
      </c>
      <c r="AG71" s="172">
        <f t="shared" si="57"/>
        <v>0</v>
      </c>
      <c r="AH71" s="172">
        <f t="shared" si="57"/>
        <v>0</v>
      </c>
      <c r="AI71" s="172">
        <f t="shared" si="57"/>
        <v>0</v>
      </c>
      <c r="AJ71" s="172">
        <f t="shared" ref="AJ71:AS80" si="58">+IF(AND($B71&lt;AJ$2, $E71&gt;AJ$2), $A$5/$D$5, 0)</f>
        <v>0</v>
      </c>
      <c r="AK71" s="172">
        <f t="shared" si="58"/>
        <v>0</v>
      </c>
      <c r="AL71" s="172">
        <f t="shared" si="58"/>
        <v>0</v>
      </c>
      <c r="AM71" s="172">
        <f t="shared" si="58"/>
        <v>0</v>
      </c>
      <c r="AN71" s="172">
        <f t="shared" si="58"/>
        <v>0</v>
      </c>
      <c r="AO71" s="172">
        <f t="shared" si="58"/>
        <v>0</v>
      </c>
      <c r="AP71" s="172">
        <f t="shared" si="58"/>
        <v>0</v>
      </c>
      <c r="AQ71" s="172">
        <f t="shared" si="58"/>
        <v>0</v>
      </c>
      <c r="AR71" s="172">
        <f t="shared" si="58"/>
        <v>0</v>
      </c>
      <c r="AS71" s="172">
        <f t="shared" si="58"/>
        <v>0</v>
      </c>
      <c r="AT71" s="172">
        <f t="shared" ref="AT71:BC80" si="59">+IF(AND($B71&lt;AT$2, $E71&gt;AT$2), $A$5/$D$5, 0)</f>
        <v>0</v>
      </c>
      <c r="AU71" s="172">
        <f t="shared" si="59"/>
        <v>0</v>
      </c>
      <c r="AV71" s="172">
        <f t="shared" si="59"/>
        <v>0</v>
      </c>
      <c r="AW71" s="172">
        <f t="shared" si="59"/>
        <v>0</v>
      </c>
      <c r="AX71" s="172">
        <f t="shared" si="59"/>
        <v>0</v>
      </c>
      <c r="AY71" s="172">
        <f t="shared" si="59"/>
        <v>0</v>
      </c>
      <c r="AZ71" s="172">
        <f t="shared" si="59"/>
        <v>0</v>
      </c>
      <c r="BA71" s="172">
        <f t="shared" si="59"/>
        <v>0</v>
      </c>
      <c r="BB71" s="172">
        <f t="shared" si="59"/>
        <v>0</v>
      </c>
      <c r="BC71" s="172">
        <f t="shared" si="59"/>
        <v>0</v>
      </c>
      <c r="BD71" s="172">
        <f t="shared" ref="BD71:BM80" si="60">+IF(AND($B71&lt;BD$2, $E71&gt;BD$2), $A$5/$D$5, 0)</f>
        <v>0</v>
      </c>
      <c r="BE71" s="172">
        <f t="shared" si="60"/>
        <v>0</v>
      </c>
      <c r="BF71" s="172">
        <f t="shared" si="60"/>
        <v>0</v>
      </c>
      <c r="BG71" s="172">
        <f t="shared" si="60"/>
        <v>0</v>
      </c>
      <c r="BH71" s="172">
        <f t="shared" si="60"/>
        <v>0</v>
      </c>
      <c r="BI71" s="172">
        <f t="shared" si="60"/>
        <v>0</v>
      </c>
      <c r="BJ71" s="172">
        <f t="shared" si="60"/>
        <v>0</v>
      </c>
      <c r="BK71" s="172">
        <f t="shared" si="60"/>
        <v>0</v>
      </c>
      <c r="BL71" s="172">
        <f t="shared" si="60"/>
        <v>0</v>
      </c>
      <c r="BM71" s="172">
        <f t="shared" si="60"/>
        <v>0</v>
      </c>
      <c r="BN71" s="172">
        <f t="shared" ref="BN71:BW80" si="61">+IF(AND($B71&lt;BN$2, $E71&gt;BN$2), $A$5/$D$5, 0)</f>
        <v>0</v>
      </c>
      <c r="BO71" s="172">
        <f t="shared" si="61"/>
        <v>0</v>
      </c>
      <c r="BP71" s="172">
        <f t="shared" si="61"/>
        <v>0</v>
      </c>
      <c r="BQ71" s="172">
        <f t="shared" si="61"/>
        <v>0</v>
      </c>
      <c r="BR71" s="172">
        <f t="shared" si="61"/>
        <v>0</v>
      </c>
      <c r="BS71" s="172">
        <f t="shared" si="61"/>
        <v>0</v>
      </c>
      <c r="BT71" s="172">
        <f t="shared" si="61"/>
        <v>0</v>
      </c>
      <c r="BU71" s="172">
        <f t="shared" si="61"/>
        <v>0</v>
      </c>
      <c r="BV71" s="172">
        <f t="shared" si="61"/>
        <v>0</v>
      </c>
      <c r="BW71" s="172">
        <f t="shared" si="61"/>
        <v>0</v>
      </c>
      <c r="BX71" s="172">
        <f t="shared" ref="BX71:CK80" si="62">+IF(AND($B71&lt;BX$2, $E71&gt;BX$2), $A$5/$D$5, 0)</f>
        <v>0</v>
      </c>
      <c r="BY71" s="172">
        <f t="shared" si="62"/>
        <v>0</v>
      </c>
      <c r="BZ71" s="172">
        <f t="shared" si="62"/>
        <v>0</v>
      </c>
      <c r="CA71" s="172">
        <f t="shared" si="62"/>
        <v>0</v>
      </c>
      <c r="CB71" s="172">
        <f t="shared" si="62"/>
        <v>0</v>
      </c>
      <c r="CC71" s="172">
        <f t="shared" si="62"/>
        <v>0</v>
      </c>
      <c r="CD71" s="172">
        <f t="shared" si="62"/>
        <v>0</v>
      </c>
      <c r="CE71" s="172">
        <f t="shared" si="62"/>
        <v>0</v>
      </c>
      <c r="CF71" s="172">
        <f t="shared" si="62"/>
        <v>0</v>
      </c>
      <c r="CG71" s="172">
        <f t="shared" si="62"/>
        <v>0</v>
      </c>
      <c r="CH71" s="172">
        <f t="shared" si="62"/>
        <v>0</v>
      </c>
      <c r="CI71" s="172">
        <f t="shared" si="62"/>
        <v>0</v>
      </c>
      <c r="CJ71" s="172">
        <f t="shared" si="62"/>
        <v>0</v>
      </c>
      <c r="CK71" s="261">
        <f t="shared" si="62"/>
        <v>0</v>
      </c>
    </row>
    <row r="72" spans="1:89" hidden="1" outlineLevel="1" x14ac:dyDescent="0.3">
      <c r="A72" s="243"/>
      <c r="B72" s="262">
        <v>0</v>
      </c>
      <c r="C72" s="269">
        <f t="shared" si="29"/>
        <v>31</v>
      </c>
      <c r="D72" t="s">
        <v>269</v>
      </c>
      <c r="E72" s="171">
        <f t="shared" si="54"/>
        <v>152</v>
      </c>
      <c r="F72" s="244">
        <f t="shared" si="55"/>
        <v>0</v>
      </c>
      <c r="G72" s="172">
        <f t="shared" si="55"/>
        <v>0</v>
      </c>
      <c r="H72" s="172">
        <f t="shared" si="55"/>
        <v>0</v>
      </c>
      <c r="I72" s="172">
        <f t="shared" si="55"/>
        <v>0</v>
      </c>
      <c r="J72" s="172">
        <f t="shared" si="55"/>
        <v>0</v>
      </c>
      <c r="K72" s="261">
        <f t="shared" si="55"/>
        <v>0</v>
      </c>
      <c r="L72" s="172">
        <f t="shared" si="55"/>
        <v>0</v>
      </c>
      <c r="M72" s="172">
        <f t="shared" si="55"/>
        <v>0</v>
      </c>
      <c r="N72" s="172">
        <f t="shared" si="55"/>
        <v>0</v>
      </c>
      <c r="O72" s="172">
        <f t="shared" si="55"/>
        <v>0</v>
      </c>
      <c r="P72" s="172">
        <f t="shared" si="56"/>
        <v>0</v>
      </c>
      <c r="Q72" s="172">
        <f t="shared" si="56"/>
        <v>0</v>
      </c>
      <c r="R72" s="172">
        <f t="shared" si="56"/>
        <v>0</v>
      </c>
      <c r="S72" s="172">
        <f t="shared" si="56"/>
        <v>0</v>
      </c>
      <c r="T72" s="172">
        <f t="shared" si="56"/>
        <v>0</v>
      </c>
      <c r="U72" s="172">
        <f t="shared" si="56"/>
        <v>0</v>
      </c>
      <c r="V72" s="172">
        <f t="shared" si="56"/>
        <v>0</v>
      </c>
      <c r="W72" s="172">
        <f t="shared" si="56"/>
        <v>0</v>
      </c>
      <c r="X72" s="172">
        <f t="shared" si="56"/>
        <v>0</v>
      </c>
      <c r="Y72" s="172">
        <f t="shared" si="56"/>
        <v>0</v>
      </c>
      <c r="Z72" s="172">
        <f t="shared" si="57"/>
        <v>0</v>
      </c>
      <c r="AA72" s="172">
        <f t="shared" si="57"/>
        <v>0</v>
      </c>
      <c r="AB72" s="172">
        <f t="shared" si="57"/>
        <v>0</v>
      </c>
      <c r="AC72" s="172">
        <f t="shared" si="57"/>
        <v>0</v>
      </c>
      <c r="AD72" s="172">
        <f t="shared" si="57"/>
        <v>0</v>
      </c>
      <c r="AE72" s="172">
        <f t="shared" si="57"/>
        <v>0</v>
      </c>
      <c r="AF72" s="172">
        <f t="shared" si="57"/>
        <v>0</v>
      </c>
      <c r="AG72" s="172">
        <f t="shared" si="57"/>
        <v>0</v>
      </c>
      <c r="AH72" s="172">
        <f t="shared" si="57"/>
        <v>0</v>
      </c>
      <c r="AI72" s="172">
        <f t="shared" si="57"/>
        <v>0</v>
      </c>
      <c r="AJ72" s="172">
        <f t="shared" si="58"/>
        <v>0</v>
      </c>
      <c r="AK72" s="172">
        <f t="shared" si="58"/>
        <v>0</v>
      </c>
      <c r="AL72" s="172">
        <f t="shared" si="58"/>
        <v>0</v>
      </c>
      <c r="AM72" s="172">
        <f t="shared" si="58"/>
        <v>0</v>
      </c>
      <c r="AN72" s="172">
        <f t="shared" si="58"/>
        <v>0</v>
      </c>
      <c r="AO72" s="172">
        <f t="shared" si="58"/>
        <v>0</v>
      </c>
      <c r="AP72" s="172">
        <f t="shared" si="58"/>
        <v>0</v>
      </c>
      <c r="AQ72" s="172">
        <f t="shared" si="58"/>
        <v>0</v>
      </c>
      <c r="AR72" s="172">
        <f t="shared" si="58"/>
        <v>0</v>
      </c>
      <c r="AS72" s="172">
        <f t="shared" si="58"/>
        <v>0</v>
      </c>
      <c r="AT72" s="172">
        <f t="shared" si="59"/>
        <v>0</v>
      </c>
      <c r="AU72" s="172">
        <f t="shared" si="59"/>
        <v>0</v>
      </c>
      <c r="AV72" s="172">
        <f t="shared" si="59"/>
        <v>0</v>
      </c>
      <c r="AW72" s="172">
        <f t="shared" si="59"/>
        <v>0</v>
      </c>
      <c r="AX72" s="172">
        <f t="shared" si="59"/>
        <v>0</v>
      </c>
      <c r="AY72" s="172">
        <f t="shared" si="59"/>
        <v>0</v>
      </c>
      <c r="AZ72" s="172">
        <f t="shared" si="59"/>
        <v>0</v>
      </c>
      <c r="BA72" s="172">
        <f t="shared" si="59"/>
        <v>0</v>
      </c>
      <c r="BB72" s="172">
        <f t="shared" si="59"/>
        <v>0</v>
      </c>
      <c r="BC72" s="172">
        <f t="shared" si="59"/>
        <v>0</v>
      </c>
      <c r="BD72" s="172">
        <f t="shared" si="60"/>
        <v>0</v>
      </c>
      <c r="BE72" s="172">
        <f t="shared" si="60"/>
        <v>0</v>
      </c>
      <c r="BF72" s="172">
        <f t="shared" si="60"/>
        <v>0</v>
      </c>
      <c r="BG72" s="172">
        <f t="shared" si="60"/>
        <v>0</v>
      </c>
      <c r="BH72" s="172">
        <f t="shared" si="60"/>
        <v>0</v>
      </c>
      <c r="BI72" s="172">
        <f t="shared" si="60"/>
        <v>0</v>
      </c>
      <c r="BJ72" s="172">
        <f t="shared" si="60"/>
        <v>0</v>
      </c>
      <c r="BK72" s="172">
        <f t="shared" si="60"/>
        <v>0</v>
      </c>
      <c r="BL72" s="172">
        <f t="shared" si="60"/>
        <v>0</v>
      </c>
      <c r="BM72" s="172">
        <f t="shared" si="60"/>
        <v>0</v>
      </c>
      <c r="BN72" s="172">
        <f t="shared" si="61"/>
        <v>0</v>
      </c>
      <c r="BO72" s="172">
        <f t="shared" si="61"/>
        <v>0</v>
      </c>
      <c r="BP72" s="172">
        <f t="shared" si="61"/>
        <v>0</v>
      </c>
      <c r="BQ72" s="172">
        <f t="shared" si="61"/>
        <v>0</v>
      </c>
      <c r="BR72" s="172">
        <f t="shared" si="61"/>
        <v>0</v>
      </c>
      <c r="BS72" s="172">
        <f t="shared" si="61"/>
        <v>0</v>
      </c>
      <c r="BT72" s="172">
        <f t="shared" si="61"/>
        <v>0</v>
      </c>
      <c r="BU72" s="172">
        <f t="shared" si="61"/>
        <v>0</v>
      </c>
      <c r="BV72" s="172">
        <f t="shared" si="61"/>
        <v>0</v>
      </c>
      <c r="BW72" s="172">
        <f t="shared" si="61"/>
        <v>0</v>
      </c>
      <c r="BX72" s="172">
        <f t="shared" si="62"/>
        <v>0</v>
      </c>
      <c r="BY72" s="172">
        <f t="shared" si="62"/>
        <v>0</v>
      </c>
      <c r="BZ72" s="172">
        <f t="shared" si="62"/>
        <v>0</v>
      </c>
      <c r="CA72" s="172">
        <f t="shared" si="62"/>
        <v>0</v>
      </c>
      <c r="CB72" s="172">
        <f t="shared" si="62"/>
        <v>0</v>
      </c>
      <c r="CC72" s="172">
        <f t="shared" si="62"/>
        <v>0</v>
      </c>
      <c r="CD72" s="172">
        <f t="shared" si="62"/>
        <v>0</v>
      </c>
      <c r="CE72" s="172">
        <f t="shared" si="62"/>
        <v>0</v>
      </c>
      <c r="CF72" s="172">
        <f t="shared" si="62"/>
        <v>0</v>
      </c>
      <c r="CG72" s="172">
        <f t="shared" si="62"/>
        <v>0</v>
      </c>
      <c r="CH72" s="172">
        <f t="shared" si="62"/>
        <v>0</v>
      </c>
      <c r="CI72" s="172">
        <f t="shared" si="62"/>
        <v>0</v>
      </c>
      <c r="CJ72" s="172">
        <f t="shared" si="62"/>
        <v>0</v>
      </c>
      <c r="CK72" s="261">
        <f t="shared" si="62"/>
        <v>0</v>
      </c>
    </row>
    <row r="73" spans="1:89" hidden="1" outlineLevel="1" x14ac:dyDescent="0.3">
      <c r="A73" s="243"/>
      <c r="B73" s="262">
        <v>0</v>
      </c>
      <c r="C73" s="269">
        <f t="shared" si="29"/>
        <v>31</v>
      </c>
      <c r="D73" t="s">
        <v>270</v>
      </c>
      <c r="E73" s="171">
        <f t="shared" si="54"/>
        <v>152</v>
      </c>
      <c r="F73" s="244">
        <f t="shared" si="55"/>
        <v>0</v>
      </c>
      <c r="G73" s="172">
        <f t="shared" si="55"/>
        <v>0</v>
      </c>
      <c r="H73" s="172">
        <f t="shared" si="55"/>
        <v>0</v>
      </c>
      <c r="I73" s="172">
        <f t="shared" si="55"/>
        <v>0</v>
      </c>
      <c r="J73" s="172">
        <f t="shared" si="55"/>
        <v>0</v>
      </c>
      <c r="K73" s="261">
        <f t="shared" si="55"/>
        <v>0</v>
      </c>
      <c r="L73" s="172">
        <f t="shared" si="55"/>
        <v>0</v>
      </c>
      <c r="M73" s="172">
        <f t="shared" si="55"/>
        <v>0</v>
      </c>
      <c r="N73" s="172">
        <f t="shared" si="55"/>
        <v>0</v>
      </c>
      <c r="O73" s="172">
        <f t="shared" si="55"/>
        <v>0</v>
      </c>
      <c r="P73" s="172">
        <f t="shared" si="56"/>
        <v>0</v>
      </c>
      <c r="Q73" s="172">
        <f t="shared" si="56"/>
        <v>0</v>
      </c>
      <c r="R73" s="172">
        <f t="shared" si="56"/>
        <v>0</v>
      </c>
      <c r="S73" s="172">
        <f t="shared" si="56"/>
        <v>0</v>
      </c>
      <c r="T73" s="172">
        <f t="shared" si="56"/>
        <v>0</v>
      </c>
      <c r="U73" s="172">
        <f t="shared" si="56"/>
        <v>0</v>
      </c>
      <c r="V73" s="172">
        <f t="shared" si="56"/>
        <v>0</v>
      </c>
      <c r="W73" s="172">
        <f t="shared" si="56"/>
        <v>0</v>
      </c>
      <c r="X73" s="172">
        <f t="shared" si="56"/>
        <v>0</v>
      </c>
      <c r="Y73" s="172">
        <f t="shared" si="56"/>
        <v>0</v>
      </c>
      <c r="Z73" s="172">
        <f t="shared" si="57"/>
        <v>0</v>
      </c>
      <c r="AA73" s="172">
        <f t="shared" si="57"/>
        <v>0</v>
      </c>
      <c r="AB73" s="172">
        <f t="shared" si="57"/>
        <v>0</v>
      </c>
      <c r="AC73" s="172">
        <f t="shared" si="57"/>
        <v>0</v>
      </c>
      <c r="AD73" s="172">
        <f t="shared" si="57"/>
        <v>0</v>
      </c>
      <c r="AE73" s="172">
        <f t="shared" si="57"/>
        <v>0</v>
      </c>
      <c r="AF73" s="172">
        <f t="shared" si="57"/>
        <v>0</v>
      </c>
      <c r="AG73" s="172">
        <f t="shared" si="57"/>
        <v>0</v>
      </c>
      <c r="AH73" s="172">
        <f t="shared" si="57"/>
        <v>0</v>
      </c>
      <c r="AI73" s="172">
        <f t="shared" si="57"/>
        <v>0</v>
      </c>
      <c r="AJ73" s="172">
        <f t="shared" si="58"/>
        <v>0</v>
      </c>
      <c r="AK73" s="172">
        <f t="shared" si="58"/>
        <v>0</v>
      </c>
      <c r="AL73" s="172">
        <f t="shared" si="58"/>
        <v>0</v>
      </c>
      <c r="AM73" s="172">
        <f t="shared" si="58"/>
        <v>0</v>
      </c>
      <c r="AN73" s="172">
        <f t="shared" si="58"/>
        <v>0</v>
      </c>
      <c r="AO73" s="172">
        <f t="shared" si="58"/>
        <v>0</v>
      </c>
      <c r="AP73" s="172">
        <f t="shared" si="58"/>
        <v>0</v>
      </c>
      <c r="AQ73" s="172">
        <f t="shared" si="58"/>
        <v>0</v>
      </c>
      <c r="AR73" s="172">
        <f t="shared" si="58"/>
        <v>0</v>
      </c>
      <c r="AS73" s="172">
        <f t="shared" si="58"/>
        <v>0</v>
      </c>
      <c r="AT73" s="172">
        <f t="shared" si="59"/>
        <v>0</v>
      </c>
      <c r="AU73" s="172">
        <f t="shared" si="59"/>
        <v>0</v>
      </c>
      <c r="AV73" s="172">
        <f t="shared" si="59"/>
        <v>0</v>
      </c>
      <c r="AW73" s="172">
        <f t="shared" si="59"/>
        <v>0</v>
      </c>
      <c r="AX73" s="172">
        <f t="shared" si="59"/>
        <v>0</v>
      </c>
      <c r="AY73" s="172">
        <f t="shared" si="59"/>
        <v>0</v>
      </c>
      <c r="AZ73" s="172">
        <f t="shared" si="59"/>
        <v>0</v>
      </c>
      <c r="BA73" s="172">
        <f t="shared" si="59"/>
        <v>0</v>
      </c>
      <c r="BB73" s="172">
        <f t="shared" si="59"/>
        <v>0</v>
      </c>
      <c r="BC73" s="172">
        <f t="shared" si="59"/>
        <v>0</v>
      </c>
      <c r="BD73" s="172">
        <f t="shared" si="60"/>
        <v>0</v>
      </c>
      <c r="BE73" s="172">
        <f t="shared" si="60"/>
        <v>0</v>
      </c>
      <c r="BF73" s="172">
        <f t="shared" si="60"/>
        <v>0</v>
      </c>
      <c r="BG73" s="172">
        <f t="shared" si="60"/>
        <v>0</v>
      </c>
      <c r="BH73" s="172">
        <f t="shared" si="60"/>
        <v>0</v>
      </c>
      <c r="BI73" s="172">
        <f t="shared" si="60"/>
        <v>0</v>
      </c>
      <c r="BJ73" s="172">
        <f t="shared" si="60"/>
        <v>0</v>
      </c>
      <c r="BK73" s="172">
        <f t="shared" si="60"/>
        <v>0</v>
      </c>
      <c r="BL73" s="172">
        <f t="shared" si="60"/>
        <v>0</v>
      </c>
      <c r="BM73" s="172">
        <f t="shared" si="60"/>
        <v>0</v>
      </c>
      <c r="BN73" s="172">
        <f t="shared" si="61"/>
        <v>0</v>
      </c>
      <c r="BO73" s="172">
        <f t="shared" si="61"/>
        <v>0</v>
      </c>
      <c r="BP73" s="172">
        <f t="shared" si="61"/>
        <v>0</v>
      </c>
      <c r="BQ73" s="172">
        <f t="shared" si="61"/>
        <v>0</v>
      </c>
      <c r="BR73" s="172">
        <f t="shared" si="61"/>
        <v>0</v>
      </c>
      <c r="BS73" s="172">
        <f t="shared" si="61"/>
        <v>0</v>
      </c>
      <c r="BT73" s="172">
        <f t="shared" si="61"/>
        <v>0</v>
      </c>
      <c r="BU73" s="172">
        <f t="shared" si="61"/>
        <v>0</v>
      </c>
      <c r="BV73" s="172">
        <f t="shared" si="61"/>
        <v>0</v>
      </c>
      <c r="BW73" s="172">
        <f t="shared" si="61"/>
        <v>0</v>
      </c>
      <c r="BX73" s="172">
        <f t="shared" si="62"/>
        <v>0</v>
      </c>
      <c r="BY73" s="172">
        <f t="shared" si="62"/>
        <v>0</v>
      </c>
      <c r="BZ73" s="172">
        <f t="shared" si="62"/>
        <v>0</v>
      </c>
      <c r="CA73" s="172">
        <f t="shared" si="62"/>
        <v>0</v>
      </c>
      <c r="CB73" s="172">
        <f t="shared" si="62"/>
        <v>0</v>
      </c>
      <c r="CC73" s="172">
        <f t="shared" si="62"/>
        <v>0</v>
      </c>
      <c r="CD73" s="172">
        <f t="shared" si="62"/>
        <v>0</v>
      </c>
      <c r="CE73" s="172">
        <f t="shared" si="62"/>
        <v>0</v>
      </c>
      <c r="CF73" s="172">
        <f t="shared" si="62"/>
        <v>0</v>
      </c>
      <c r="CG73" s="172">
        <f t="shared" si="62"/>
        <v>0</v>
      </c>
      <c r="CH73" s="172">
        <f t="shared" si="62"/>
        <v>0</v>
      </c>
      <c r="CI73" s="172">
        <f t="shared" si="62"/>
        <v>0</v>
      </c>
      <c r="CJ73" s="172">
        <f t="shared" si="62"/>
        <v>0</v>
      </c>
      <c r="CK73" s="261">
        <f t="shared" si="62"/>
        <v>0</v>
      </c>
    </row>
    <row r="74" spans="1:89" hidden="1" outlineLevel="1" x14ac:dyDescent="0.3">
      <c r="A74" s="243"/>
      <c r="B74" s="262">
        <v>0</v>
      </c>
      <c r="C74" s="269">
        <f t="shared" si="29"/>
        <v>31</v>
      </c>
      <c r="D74" t="s">
        <v>271</v>
      </c>
      <c r="E74" s="171">
        <f t="shared" si="54"/>
        <v>152</v>
      </c>
      <c r="F74" s="244">
        <f t="shared" si="55"/>
        <v>0</v>
      </c>
      <c r="G74" s="172">
        <f t="shared" si="55"/>
        <v>0</v>
      </c>
      <c r="H74" s="172">
        <f t="shared" si="55"/>
        <v>0</v>
      </c>
      <c r="I74" s="172">
        <f t="shared" si="55"/>
        <v>0</v>
      </c>
      <c r="J74" s="172">
        <f t="shared" si="55"/>
        <v>0</v>
      </c>
      <c r="K74" s="261">
        <f t="shared" si="55"/>
        <v>0</v>
      </c>
      <c r="L74" s="172">
        <f t="shared" si="55"/>
        <v>0</v>
      </c>
      <c r="M74" s="172">
        <f t="shared" si="55"/>
        <v>0</v>
      </c>
      <c r="N74" s="172">
        <f t="shared" si="55"/>
        <v>0</v>
      </c>
      <c r="O74" s="172">
        <f t="shared" si="55"/>
        <v>0</v>
      </c>
      <c r="P74" s="172">
        <f t="shared" si="56"/>
        <v>0</v>
      </c>
      <c r="Q74" s="172">
        <f t="shared" si="56"/>
        <v>0</v>
      </c>
      <c r="R74" s="172">
        <f t="shared" si="56"/>
        <v>0</v>
      </c>
      <c r="S74" s="172">
        <f t="shared" si="56"/>
        <v>0</v>
      </c>
      <c r="T74" s="172">
        <f t="shared" si="56"/>
        <v>0</v>
      </c>
      <c r="U74" s="172">
        <f t="shared" si="56"/>
        <v>0</v>
      </c>
      <c r="V74" s="172">
        <f t="shared" si="56"/>
        <v>0</v>
      </c>
      <c r="W74" s="172">
        <f t="shared" si="56"/>
        <v>0</v>
      </c>
      <c r="X74" s="172">
        <f t="shared" si="56"/>
        <v>0</v>
      </c>
      <c r="Y74" s="172">
        <f t="shared" si="56"/>
        <v>0</v>
      </c>
      <c r="Z74" s="172">
        <f t="shared" si="57"/>
        <v>0</v>
      </c>
      <c r="AA74" s="172">
        <f t="shared" si="57"/>
        <v>0</v>
      </c>
      <c r="AB74" s="172">
        <f t="shared" si="57"/>
        <v>0</v>
      </c>
      <c r="AC74" s="172">
        <f t="shared" si="57"/>
        <v>0</v>
      </c>
      <c r="AD74" s="172">
        <f t="shared" si="57"/>
        <v>0</v>
      </c>
      <c r="AE74" s="172">
        <f t="shared" si="57"/>
        <v>0</v>
      </c>
      <c r="AF74" s="172">
        <f t="shared" si="57"/>
        <v>0</v>
      </c>
      <c r="AG74" s="172">
        <f t="shared" si="57"/>
        <v>0</v>
      </c>
      <c r="AH74" s="172">
        <f t="shared" si="57"/>
        <v>0</v>
      </c>
      <c r="AI74" s="172">
        <f t="shared" si="57"/>
        <v>0</v>
      </c>
      <c r="AJ74" s="172">
        <f t="shared" si="58"/>
        <v>0</v>
      </c>
      <c r="AK74" s="172">
        <f t="shared" si="58"/>
        <v>0</v>
      </c>
      <c r="AL74" s="172">
        <f t="shared" si="58"/>
        <v>0</v>
      </c>
      <c r="AM74" s="172">
        <f t="shared" si="58"/>
        <v>0</v>
      </c>
      <c r="AN74" s="172">
        <f t="shared" si="58"/>
        <v>0</v>
      </c>
      <c r="AO74" s="172">
        <f t="shared" si="58"/>
        <v>0</v>
      </c>
      <c r="AP74" s="172">
        <f t="shared" si="58"/>
        <v>0</v>
      </c>
      <c r="AQ74" s="172">
        <f t="shared" si="58"/>
        <v>0</v>
      </c>
      <c r="AR74" s="172">
        <f t="shared" si="58"/>
        <v>0</v>
      </c>
      <c r="AS74" s="172">
        <f t="shared" si="58"/>
        <v>0</v>
      </c>
      <c r="AT74" s="172">
        <f t="shared" si="59"/>
        <v>0</v>
      </c>
      <c r="AU74" s="172">
        <f t="shared" si="59"/>
        <v>0</v>
      </c>
      <c r="AV74" s="172">
        <f t="shared" si="59"/>
        <v>0</v>
      </c>
      <c r="AW74" s="172">
        <f t="shared" si="59"/>
        <v>0</v>
      </c>
      <c r="AX74" s="172">
        <f t="shared" si="59"/>
        <v>0</v>
      </c>
      <c r="AY74" s="172">
        <f t="shared" si="59"/>
        <v>0</v>
      </c>
      <c r="AZ74" s="172">
        <f t="shared" si="59"/>
        <v>0</v>
      </c>
      <c r="BA74" s="172">
        <f t="shared" si="59"/>
        <v>0</v>
      </c>
      <c r="BB74" s="172">
        <f t="shared" si="59"/>
        <v>0</v>
      </c>
      <c r="BC74" s="172">
        <f t="shared" si="59"/>
        <v>0</v>
      </c>
      <c r="BD74" s="172">
        <f t="shared" si="60"/>
        <v>0</v>
      </c>
      <c r="BE74" s="172">
        <f t="shared" si="60"/>
        <v>0</v>
      </c>
      <c r="BF74" s="172">
        <f t="shared" si="60"/>
        <v>0</v>
      </c>
      <c r="BG74" s="172">
        <f t="shared" si="60"/>
        <v>0</v>
      </c>
      <c r="BH74" s="172">
        <f t="shared" si="60"/>
        <v>0</v>
      </c>
      <c r="BI74" s="172">
        <f t="shared" si="60"/>
        <v>0</v>
      </c>
      <c r="BJ74" s="172">
        <f t="shared" si="60"/>
        <v>0</v>
      </c>
      <c r="BK74" s="172">
        <f t="shared" si="60"/>
        <v>0</v>
      </c>
      <c r="BL74" s="172">
        <f t="shared" si="60"/>
        <v>0</v>
      </c>
      <c r="BM74" s="172">
        <f t="shared" si="60"/>
        <v>0</v>
      </c>
      <c r="BN74" s="172">
        <f t="shared" si="61"/>
        <v>0</v>
      </c>
      <c r="BO74" s="172">
        <f t="shared" si="61"/>
        <v>0</v>
      </c>
      <c r="BP74" s="172">
        <f t="shared" si="61"/>
        <v>0</v>
      </c>
      <c r="BQ74" s="172">
        <f t="shared" si="61"/>
        <v>0</v>
      </c>
      <c r="BR74" s="172">
        <f t="shared" si="61"/>
        <v>0</v>
      </c>
      <c r="BS74" s="172">
        <f t="shared" si="61"/>
        <v>0</v>
      </c>
      <c r="BT74" s="172">
        <f t="shared" si="61"/>
        <v>0</v>
      </c>
      <c r="BU74" s="172">
        <f t="shared" si="61"/>
        <v>0</v>
      </c>
      <c r="BV74" s="172">
        <f t="shared" si="61"/>
        <v>0</v>
      </c>
      <c r="BW74" s="172">
        <f t="shared" si="61"/>
        <v>0</v>
      </c>
      <c r="BX74" s="172">
        <f t="shared" si="62"/>
        <v>0</v>
      </c>
      <c r="BY74" s="172">
        <f t="shared" si="62"/>
        <v>0</v>
      </c>
      <c r="BZ74" s="172">
        <f t="shared" si="62"/>
        <v>0</v>
      </c>
      <c r="CA74" s="172">
        <f t="shared" si="62"/>
        <v>0</v>
      </c>
      <c r="CB74" s="172">
        <f t="shared" si="62"/>
        <v>0</v>
      </c>
      <c r="CC74" s="172">
        <f t="shared" si="62"/>
        <v>0</v>
      </c>
      <c r="CD74" s="172">
        <f t="shared" si="62"/>
        <v>0</v>
      </c>
      <c r="CE74" s="172">
        <f t="shared" si="62"/>
        <v>0</v>
      </c>
      <c r="CF74" s="172">
        <f t="shared" si="62"/>
        <v>0</v>
      </c>
      <c r="CG74" s="172">
        <f t="shared" si="62"/>
        <v>0</v>
      </c>
      <c r="CH74" s="172">
        <f t="shared" si="62"/>
        <v>0</v>
      </c>
      <c r="CI74" s="172">
        <f t="shared" si="62"/>
        <v>0</v>
      </c>
      <c r="CJ74" s="172">
        <f t="shared" si="62"/>
        <v>0</v>
      </c>
      <c r="CK74" s="261">
        <f t="shared" si="62"/>
        <v>0</v>
      </c>
    </row>
    <row r="75" spans="1:89" hidden="1" outlineLevel="1" x14ac:dyDescent="0.3">
      <c r="A75" s="243"/>
      <c r="B75" s="262">
        <v>0</v>
      </c>
      <c r="C75" s="269">
        <f t="shared" si="29"/>
        <v>31</v>
      </c>
      <c r="D75" t="s">
        <v>272</v>
      </c>
      <c r="E75" s="171">
        <f t="shared" si="54"/>
        <v>152</v>
      </c>
      <c r="F75" s="244">
        <f t="shared" si="55"/>
        <v>0</v>
      </c>
      <c r="G75" s="172">
        <f t="shared" si="55"/>
        <v>0</v>
      </c>
      <c r="H75" s="172">
        <f t="shared" si="55"/>
        <v>0</v>
      </c>
      <c r="I75" s="172">
        <f t="shared" si="55"/>
        <v>0</v>
      </c>
      <c r="J75" s="172">
        <f t="shared" si="55"/>
        <v>0</v>
      </c>
      <c r="K75" s="261">
        <f t="shared" si="55"/>
        <v>0</v>
      </c>
      <c r="L75" s="172">
        <f t="shared" si="55"/>
        <v>0</v>
      </c>
      <c r="M75" s="172">
        <f t="shared" si="55"/>
        <v>0</v>
      </c>
      <c r="N75" s="172">
        <f t="shared" si="55"/>
        <v>0</v>
      </c>
      <c r="O75" s="172">
        <f t="shared" si="55"/>
        <v>0</v>
      </c>
      <c r="P75" s="172">
        <f t="shared" si="56"/>
        <v>0</v>
      </c>
      <c r="Q75" s="172">
        <f t="shared" si="56"/>
        <v>0</v>
      </c>
      <c r="R75" s="172">
        <f t="shared" si="56"/>
        <v>0</v>
      </c>
      <c r="S75" s="172">
        <f t="shared" si="56"/>
        <v>0</v>
      </c>
      <c r="T75" s="172">
        <f t="shared" si="56"/>
        <v>0</v>
      </c>
      <c r="U75" s="172">
        <f t="shared" si="56"/>
        <v>0</v>
      </c>
      <c r="V75" s="172">
        <f t="shared" si="56"/>
        <v>0</v>
      </c>
      <c r="W75" s="172">
        <f t="shared" si="56"/>
        <v>0</v>
      </c>
      <c r="X75" s="172">
        <f t="shared" si="56"/>
        <v>0</v>
      </c>
      <c r="Y75" s="172">
        <f t="shared" si="56"/>
        <v>0</v>
      </c>
      <c r="Z75" s="172">
        <f t="shared" si="57"/>
        <v>0</v>
      </c>
      <c r="AA75" s="172">
        <f t="shared" si="57"/>
        <v>0</v>
      </c>
      <c r="AB75" s="172">
        <f t="shared" si="57"/>
        <v>0</v>
      </c>
      <c r="AC75" s="172">
        <f t="shared" si="57"/>
        <v>0</v>
      </c>
      <c r="AD75" s="172">
        <f t="shared" si="57"/>
        <v>0</v>
      </c>
      <c r="AE75" s="172">
        <f t="shared" si="57"/>
        <v>0</v>
      </c>
      <c r="AF75" s="172">
        <f t="shared" si="57"/>
        <v>0</v>
      </c>
      <c r="AG75" s="172">
        <f t="shared" si="57"/>
        <v>0</v>
      </c>
      <c r="AH75" s="172">
        <f t="shared" si="57"/>
        <v>0</v>
      </c>
      <c r="AI75" s="172">
        <f t="shared" si="57"/>
        <v>0</v>
      </c>
      <c r="AJ75" s="172">
        <f t="shared" si="58"/>
        <v>0</v>
      </c>
      <c r="AK75" s="172">
        <f t="shared" si="58"/>
        <v>0</v>
      </c>
      <c r="AL75" s="172">
        <f t="shared" si="58"/>
        <v>0</v>
      </c>
      <c r="AM75" s="172">
        <f t="shared" si="58"/>
        <v>0</v>
      </c>
      <c r="AN75" s="172">
        <f t="shared" si="58"/>
        <v>0</v>
      </c>
      <c r="AO75" s="172">
        <f t="shared" si="58"/>
        <v>0</v>
      </c>
      <c r="AP75" s="172">
        <f t="shared" si="58"/>
        <v>0</v>
      </c>
      <c r="AQ75" s="172">
        <f t="shared" si="58"/>
        <v>0</v>
      </c>
      <c r="AR75" s="172">
        <f t="shared" si="58"/>
        <v>0</v>
      </c>
      <c r="AS75" s="172">
        <f t="shared" si="58"/>
        <v>0</v>
      </c>
      <c r="AT75" s="172">
        <f t="shared" si="59"/>
        <v>0</v>
      </c>
      <c r="AU75" s="172">
        <f t="shared" si="59"/>
        <v>0</v>
      </c>
      <c r="AV75" s="172">
        <f t="shared" si="59"/>
        <v>0</v>
      </c>
      <c r="AW75" s="172">
        <f t="shared" si="59"/>
        <v>0</v>
      </c>
      <c r="AX75" s="172">
        <f t="shared" si="59"/>
        <v>0</v>
      </c>
      <c r="AY75" s="172">
        <f t="shared" si="59"/>
        <v>0</v>
      </c>
      <c r="AZ75" s="172">
        <f t="shared" si="59"/>
        <v>0</v>
      </c>
      <c r="BA75" s="172">
        <f t="shared" si="59"/>
        <v>0</v>
      </c>
      <c r="BB75" s="172">
        <f t="shared" si="59"/>
        <v>0</v>
      </c>
      <c r="BC75" s="172">
        <f t="shared" si="59"/>
        <v>0</v>
      </c>
      <c r="BD75" s="172">
        <f t="shared" si="60"/>
        <v>0</v>
      </c>
      <c r="BE75" s="172">
        <f t="shared" si="60"/>
        <v>0</v>
      </c>
      <c r="BF75" s="172">
        <f t="shared" si="60"/>
        <v>0</v>
      </c>
      <c r="BG75" s="172">
        <f t="shared" si="60"/>
        <v>0</v>
      </c>
      <c r="BH75" s="172">
        <f t="shared" si="60"/>
        <v>0</v>
      </c>
      <c r="BI75" s="172">
        <f t="shared" si="60"/>
        <v>0</v>
      </c>
      <c r="BJ75" s="172">
        <f t="shared" si="60"/>
        <v>0</v>
      </c>
      <c r="BK75" s="172">
        <f t="shared" si="60"/>
        <v>0</v>
      </c>
      <c r="BL75" s="172">
        <f t="shared" si="60"/>
        <v>0</v>
      </c>
      <c r="BM75" s="172">
        <f t="shared" si="60"/>
        <v>0</v>
      </c>
      <c r="BN75" s="172">
        <f t="shared" si="61"/>
        <v>0</v>
      </c>
      <c r="BO75" s="172">
        <f t="shared" si="61"/>
        <v>0</v>
      </c>
      <c r="BP75" s="172">
        <f t="shared" si="61"/>
        <v>0</v>
      </c>
      <c r="BQ75" s="172">
        <f t="shared" si="61"/>
        <v>0</v>
      </c>
      <c r="BR75" s="172">
        <f t="shared" si="61"/>
        <v>0</v>
      </c>
      <c r="BS75" s="172">
        <f t="shared" si="61"/>
        <v>0</v>
      </c>
      <c r="BT75" s="172">
        <f t="shared" si="61"/>
        <v>0</v>
      </c>
      <c r="BU75" s="172">
        <f t="shared" si="61"/>
        <v>0</v>
      </c>
      <c r="BV75" s="172">
        <f t="shared" si="61"/>
        <v>0</v>
      </c>
      <c r="BW75" s="172">
        <f t="shared" si="61"/>
        <v>0</v>
      </c>
      <c r="BX75" s="172">
        <f t="shared" si="62"/>
        <v>0</v>
      </c>
      <c r="BY75" s="172">
        <f t="shared" si="62"/>
        <v>0</v>
      </c>
      <c r="BZ75" s="172">
        <f t="shared" si="62"/>
        <v>0</v>
      </c>
      <c r="CA75" s="172">
        <f t="shared" si="62"/>
        <v>0</v>
      </c>
      <c r="CB75" s="172">
        <f t="shared" si="62"/>
        <v>0</v>
      </c>
      <c r="CC75" s="172">
        <f t="shared" si="62"/>
        <v>0</v>
      </c>
      <c r="CD75" s="172">
        <f t="shared" si="62"/>
        <v>0</v>
      </c>
      <c r="CE75" s="172">
        <f t="shared" si="62"/>
        <v>0</v>
      </c>
      <c r="CF75" s="172">
        <f t="shared" si="62"/>
        <v>0</v>
      </c>
      <c r="CG75" s="172">
        <f t="shared" si="62"/>
        <v>0</v>
      </c>
      <c r="CH75" s="172">
        <f t="shared" si="62"/>
        <v>0</v>
      </c>
      <c r="CI75" s="172">
        <f t="shared" si="62"/>
        <v>0</v>
      </c>
      <c r="CJ75" s="172">
        <f t="shared" si="62"/>
        <v>0</v>
      </c>
      <c r="CK75" s="261">
        <f t="shared" si="62"/>
        <v>0</v>
      </c>
    </row>
    <row r="76" spans="1:89" hidden="1" outlineLevel="1" x14ac:dyDescent="0.3">
      <c r="A76" s="243"/>
      <c r="B76" s="262">
        <v>0</v>
      </c>
      <c r="C76" s="269">
        <f t="shared" si="29"/>
        <v>31</v>
      </c>
      <c r="D76" t="s">
        <v>273</v>
      </c>
      <c r="E76" s="171">
        <f t="shared" si="54"/>
        <v>152</v>
      </c>
      <c r="F76" s="244">
        <f t="shared" si="55"/>
        <v>0</v>
      </c>
      <c r="G76" s="172">
        <f t="shared" si="55"/>
        <v>0</v>
      </c>
      <c r="H76" s="172">
        <f t="shared" si="55"/>
        <v>0</v>
      </c>
      <c r="I76" s="172">
        <f t="shared" si="55"/>
        <v>0</v>
      </c>
      <c r="J76" s="172">
        <f t="shared" si="55"/>
        <v>0</v>
      </c>
      <c r="K76" s="261">
        <f t="shared" si="55"/>
        <v>0</v>
      </c>
      <c r="L76" s="172">
        <f t="shared" si="55"/>
        <v>0</v>
      </c>
      <c r="M76" s="172">
        <f t="shared" si="55"/>
        <v>0</v>
      </c>
      <c r="N76" s="172">
        <f t="shared" si="55"/>
        <v>0</v>
      </c>
      <c r="O76" s="172">
        <f t="shared" si="55"/>
        <v>0</v>
      </c>
      <c r="P76" s="172">
        <f t="shared" si="56"/>
        <v>0</v>
      </c>
      <c r="Q76" s="172">
        <f t="shared" si="56"/>
        <v>0</v>
      </c>
      <c r="R76" s="172">
        <f t="shared" si="56"/>
        <v>0</v>
      </c>
      <c r="S76" s="172">
        <f t="shared" si="56"/>
        <v>0</v>
      </c>
      <c r="T76" s="172">
        <f t="shared" si="56"/>
        <v>0</v>
      </c>
      <c r="U76" s="172">
        <f t="shared" si="56"/>
        <v>0</v>
      </c>
      <c r="V76" s="172">
        <f t="shared" si="56"/>
        <v>0</v>
      </c>
      <c r="W76" s="172">
        <f t="shared" si="56"/>
        <v>0</v>
      </c>
      <c r="X76" s="172">
        <f t="shared" si="56"/>
        <v>0</v>
      </c>
      <c r="Y76" s="172">
        <f t="shared" si="56"/>
        <v>0</v>
      </c>
      <c r="Z76" s="172">
        <f t="shared" si="57"/>
        <v>0</v>
      </c>
      <c r="AA76" s="172">
        <f t="shared" si="57"/>
        <v>0</v>
      </c>
      <c r="AB76" s="172">
        <f t="shared" si="57"/>
        <v>0</v>
      </c>
      <c r="AC76" s="172">
        <f t="shared" si="57"/>
        <v>0</v>
      </c>
      <c r="AD76" s="172">
        <f t="shared" si="57"/>
        <v>0</v>
      </c>
      <c r="AE76" s="172">
        <f t="shared" si="57"/>
        <v>0</v>
      </c>
      <c r="AF76" s="172">
        <f t="shared" si="57"/>
        <v>0</v>
      </c>
      <c r="AG76" s="172">
        <f t="shared" si="57"/>
        <v>0</v>
      </c>
      <c r="AH76" s="172">
        <f t="shared" si="57"/>
        <v>0</v>
      </c>
      <c r="AI76" s="172">
        <f t="shared" si="57"/>
        <v>0</v>
      </c>
      <c r="AJ76" s="172">
        <f t="shared" si="58"/>
        <v>0</v>
      </c>
      <c r="AK76" s="172">
        <f t="shared" si="58"/>
        <v>0</v>
      </c>
      <c r="AL76" s="172">
        <f t="shared" si="58"/>
        <v>0</v>
      </c>
      <c r="AM76" s="172">
        <f t="shared" si="58"/>
        <v>0</v>
      </c>
      <c r="AN76" s="172">
        <f t="shared" si="58"/>
        <v>0</v>
      </c>
      <c r="AO76" s="172">
        <f t="shared" si="58"/>
        <v>0</v>
      </c>
      <c r="AP76" s="172">
        <f t="shared" si="58"/>
        <v>0</v>
      </c>
      <c r="AQ76" s="172">
        <f t="shared" si="58"/>
        <v>0</v>
      </c>
      <c r="AR76" s="172">
        <f t="shared" si="58"/>
        <v>0</v>
      </c>
      <c r="AS76" s="172">
        <f t="shared" si="58"/>
        <v>0</v>
      </c>
      <c r="AT76" s="172">
        <f t="shared" si="59"/>
        <v>0</v>
      </c>
      <c r="AU76" s="172">
        <f t="shared" si="59"/>
        <v>0</v>
      </c>
      <c r="AV76" s="172">
        <f t="shared" si="59"/>
        <v>0</v>
      </c>
      <c r="AW76" s="172">
        <f t="shared" si="59"/>
        <v>0</v>
      </c>
      <c r="AX76" s="172">
        <f t="shared" si="59"/>
        <v>0</v>
      </c>
      <c r="AY76" s="172">
        <f t="shared" si="59"/>
        <v>0</v>
      </c>
      <c r="AZ76" s="172">
        <f t="shared" si="59"/>
        <v>0</v>
      </c>
      <c r="BA76" s="172">
        <f t="shared" si="59"/>
        <v>0</v>
      </c>
      <c r="BB76" s="172">
        <f t="shared" si="59"/>
        <v>0</v>
      </c>
      <c r="BC76" s="172">
        <f t="shared" si="59"/>
        <v>0</v>
      </c>
      <c r="BD76" s="172">
        <f t="shared" si="60"/>
        <v>0</v>
      </c>
      <c r="BE76" s="172">
        <f t="shared" si="60"/>
        <v>0</v>
      </c>
      <c r="BF76" s="172">
        <f t="shared" si="60"/>
        <v>0</v>
      </c>
      <c r="BG76" s="172">
        <f t="shared" si="60"/>
        <v>0</v>
      </c>
      <c r="BH76" s="172">
        <f t="shared" si="60"/>
        <v>0</v>
      </c>
      <c r="BI76" s="172">
        <f t="shared" si="60"/>
        <v>0</v>
      </c>
      <c r="BJ76" s="172">
        <f t="shared" si="60"/>
        <v>0</v>
      </c>
      <c r="BK76" s="172">
        <f t="shared" si="60"/>
        <v>0</v>
      </c>
      <c r="BL76" s="172">
        <f t="shared" si="60"/>
        <v>0</v>
      </c>
      <c r="BM76" s="172">
        <f t="shared" si="60"/>
        <v>0</v>
      </c>
      <c r="BN76" s="172">
        <f t="shared" si="61"/>
        <v>0</v>
      </c>
      <c r="BO76" s="172">
        <f t="shared" si="61"/>
        <v>0</v>
      </c>
      <c r="BP76" s="172">
        <f t="shared" si="61"/>
        <v>0</v>
      </c>
      <c r="BQ76" s="172">
        <f t="shared" si="61"/>
        <v>0</v>
      </c>
      <c r="BR76" s="172">
        <f t="shared" si="61"/>
        <v>0</v>
      </c>
      <c r="BS76" s="172">
        <f t="shared" si="61"/>
        <v>0</v>
      </c>
      <c r="BT76" s="172">
        <f t="shared" si="61"/>
        <v>0</v>
      </c>
      <c r="BU76" s="172">
        <f t="shared" si="61"/>
        <v>0</v>
      </c>
      <c r="BV76" s="172">
        <f t="shared" si="61"/>
        <v>0</v>
      </c>
      <c r="BW76" s="172">
        <f t="shared" si="61"/>
        <v>0</v>
      </c>
      <c r="BX76" s="172">
        <f t="shared" si="62"/>
        <v>0</v>
      </c>
      <c r="BY76" s="172">
        <f t="shared" si="62"/>
        <v>0</v>
      </c>
      <c r="BZ76" s="172">
        <f t="shared" si="62"/>
        <v>0</v>
      </c>
      <c r="CA76" s="172">
        <f t="shared" si="62"/>
        <v>0</v>
      </c>
      <c r="CB76" s="172">
        <f t="shared" si="62"/>
        <v>0</v>
      </c>
      <c r="CC76" s="172">
        <f t="shared" si="62"/>
        <v>0</v>
      </c>
      <c r="CD76" s="172">
        <f t="shared" si="62"/>
        <v>0</v>
      </c>
      <c r="CE76" s="172">
        <f t="shared" si="62"/>
        <v>0</v>
      </c>
      <c r="CF76" s="172">
        <f t="shared" si="62"/>
        <v>0</v>
      </c>
      <c r="CG76" s="172">
        <f t="shared" si="62"/>
        <v>0</v>
      </c>
      <c r="CH76" s="172">
        <f t="shared" si="62"/>
        <v>0</v>
      </c>
      <c r="CI76" s="172">
        <f t="shared" si="62"/>
        <v>0</v>
      </c>
      <c r="CJ76" s="172">
        <f t="shared" si="62"/>
        <v>0</v>
      </c>
      <c r="CK76" s="261">
        <f t="shared" si="62"/>
        <v>0</v>
      </c>
    </row>
    <row r="77" spans="1:89" hidden="1" outlineLevel="1" x14ac:dyDescent="0.3">
      <c r="A77" s="243"/>
      <c r="B77" s="262">
        <v>0</v>
      </c>
      <c r="C77" s="269">
        <f t="shared" si="29"/>
        <v>31</v>
      </c>
      <c r="D77" t="s">
        <v>274</v>
      </c>
      <c r="E77" s="171">
        <f t="shared" si="54"/>
        <v>152</v>
      </c>
      <c r="F77" s="244">
        <f t="shared" si="55"/>
        <v>0</v>
      </c>
      <c r="G77" s="172">
        <f t="shared" si="55"/>
        <v>0</v>
      </c>
      <c r="H77" s="172">
        <f t="shared" si="55"/>
        <v>0</v>
      </c>
      <c r="I77" s="172">
        <f t="shared" si="55"/>
        <v>0</v>
      </c>
      <c r="J77" s="172">
        <f t="shared" si="55"/>
        <v>0</v>
      </c>
      <c r="K77" s="261">
        <f t="shared" si="55"/>
        <v>0</v>
      </c>
      <c r="L77" s="172">
        <f t="shared" si="55"/>
        <v>0</v>
      </c>
      <c r="M77" s="172">
        <f t="shared" si="55"/>
        <v>0</v>
      </c>
      <c r="N77" s="172">
        <f t="shared" si="55"/>
        <v>0</v>
      </c>
      <c r="O77" s="172">
        <f t="shared" si="55"/>
        <v>0</v>
      </c>
      <c r="P77" s="172">
        <f t="shared" si="56"/>
        <v>0</v>
      </c>
      <c r="Q77" s="172">
        <f t="shared" si="56"/>
        <v>0</v>
      </c>
      <c r="R77" s="172">
        <f t="shared" si="56"/>
        <v>0</v>
      </c>
      <c r="S77" s="172">
        <f t="shared" si="56"/>
        <v>0</v>
      </c>
      <c r="T77" s="172">
        <f t="shared" si="56"/>
        <v>0</v>
      </c>
      <c r="U77" s="172">
        <f t="shared" si="56"/>
        <v>0</v>
      </c>
      <c r="V77" s="172">
        <f t="shared" si="56"/>
        <v>0</v>
      </c>
      <c r="W77" s="172">
        <f t="shared" si="56"/>
        <v>0</v>
      </c>
      <c r="X77" s="172">
        <f t="shared" si="56"/>
        <v>0</v>
      </c>
      <c r="Y77" s="172">
        <f t="shared" si="56"/>
        <v>0</v>
      </c>
      <c r="Z77" s="172">
        <f t="shared" si="57"/>
        <v>0</v>
      </c>
      <c r="AA77" s="172">
        <f t="shared" si="57"/>
        <v>0</v>
      </c>
      <c r="AB77" s="172">
        <f t="shared" si="57"/>
        <v>0</v>
      </c>
      <c r="AC77" s="172">
        <f t="shared" si="57"/>
        <v>0</v>
      </c>
      <c r="AD77" s="172">
        <f t="shared" si="57"/>
        <v>0</v>
      </c>
      <c r="AE77" s="172">
        <f t="shared" si="57"/>
        <v>0</v>
      </c>
      <c r="AF77" s="172">
        <f t="shared" si="57"/>
        <v>0</v>
      </c>
      <c r="AG77" s="172">
        <f t="shared" si="57"/>
        <v>0</v>
      </c>
      <c r="AH77" s="172">
        <f t="shared" si="57"/>
        <v>0</v>
      </c>
      <c r="AI77" s="172">
        <f t="shared" si="57"/>
        <v>0</v>
      </c>
      <c r="AJ77" s="172">
        <f t="shared" si="58"/>
        <v>0</v>
      </c>
      <c r="AK77" s="172">
        <f t="shared" si="58"/>
        <v>0</v>
      </c>
      <c r="AL77" s="172">
        <f t="shared" si="58"/>
        <v>0</v>
      </c>
      <c r="AM77" s="172">
        <f t="shared" si="58"/>
        <v>0</v>
      </c>
      <c r="AN77" s="172">
        <f t="shared" si="58"/>
        <v>0</v>
      </c>
      <c r="AO77" s="172">
        <f t="shared" si="58"/>
        <v>0</v>
      </c>
      <c r="AP77" s="172">
        <f t="shared" si="58"/>
        <v>0</v>
      </c>
      <c r="AQ77" s="172">
        <f t="shared" si="58"/>
        <v>0</v>
      </c>
      <c r="AR77" s="172">
        <f t="shared" si="58"/>
        <v>0</v>
      </c>
      <c r="AS77" s="172">
        <f t="shared" si="58"/>
        <v>0</v>
      </c>
      <c r="AT77" s="172">
        <f t="shared" si="59"/>
        <v>0</v>
      </c>
      <c r="AU77" s="172">
        <f t="shared" si="59"/>
        <v>0</v>
      </c>
      <c r="AV77" s="172">
        <f t="shared" si="59"/>
        <v>0</v>
      </c>
      <c r="AW77" s="172">
        <f t="shared" si="59"/>
        <v>0</v>
      </c>
      <c r="AX77" s="172">
        <f t="shared" si="59"/>
        <v>0</v>
      </c>
      <c r="AY77" s="172">
        <f t="shared" si="59"/>
        <v>0</v>
      </c>
      <c r="AZ77" s="172">
        <f t="shared" si="59"/>
        <v>0</v>
      </c>
      <c r="BA77" s="172">
        <f t="shared" si="59"/>
        <v>0</v>
      </c>
      <c r="BB77" s="172">
        <f t="shared" si="59"/>
        <v>0</v>
      </c>
      <c r="BC77" s="172">
        <f t="shared" si="59"/>
        <v>0</v>
      </c>
      <c r="BD77" s="172">
        <f t="shared" si="60"/>
        <v>0</v>
      </c>
      <c r="BE77" s="172">
        <f t="shared" si="60"/>
        <v>0</v>
      </c>
      <c r="BF77" s="172">
        <f t="shared" si="60"/>
        <v>0</v>
      </c>
      <c r="BG77" s="172">
        <f t="shared" si="60"/>
        <v>0</v>
      </c>
      <c r="BH77" s="172">
        <f t="shared" si="60"/>
        <v>0</v>
      </c>
      <c r="BI77" s="172">
        <f t="shared" si="60"/>
        <v>0</v>
      </c>
      <c r="BJ77" s="172">
        <f t="shared" si="60"/>
        <v>0</v>
      </c>
      <c r="BK77" s="172">
        <f t="shared" si="60"/>
        <v>0</v>
      </c>
      <c r="BL77" s="172">
        <f t="shared" si="60"/>
        <v>0</v>
      </c>
      <c r="BM77" s="172">
        <f t="shared" si="60"/>
        <v>0</v>
      </c>
      <c r="BN77" s="172">
        <f t="shared" si="61"/>
        <v>0</v>
      </c>
      <c r="BO77" s="172">
        <f t="shared" si="61"/>
        <v>0</v>
      </c>
      <c r="BP77" s="172">
        <f t="shared" si="61"/>
        <v>0</v>
      </c>
      <c r="BQ77" s="172">
        <f t="shared" si="61"/>
        <v>0</v>
      </c>
      <c r="BR77" s="172">
        <f t="shared" si="61"/>
        <v>0</v>
      </c>
      <c r="BS77" s="172">
        <f t="shared" si="61"/>
        <v>0</v>
      </c>
      <c r="BT77" s="172">
        <f t="shared" si="61"/>
        <v>0</v>
      </c>
      <c r="BU77" s="172">
        <f t="shared" si="61"/>
        <v>0</v>
      </c>
      <c r="BV77" s="172">
        <f t="shared" si="61"/>
        <v>0</v>
      </c>
      <c r="BW77" s="172">
        <f t="shared" si="61"/>
        <v>0</v>
      </c>
      <c r="BX77" s="172">
        <f t="shared" si="62"/>
        <v>0</v>
      </c>
      <c r="BY77" s="172">
        <f t="shared" si="62"/>
        <v>0</v>
      </c>
      <c r="BZ77" s="172">
        <f t="shared" si="62"/>
        <v>0</v>
      </c>
      <c r="CA77" s="172">
        <f t="shared" si="62"/>
        <v>0</v>
      </c>
      <c r="CB77" s="172">
        <f t="shared" si="62"/>
        <v>0</v>
      </c>
      <c r="CC77" s="172">
        <f t="shared" si="62"/>
        <v>0</v>
      </c>
      <c r="CD77" s="172">
        <f t="shared" si="62"/>
        <v>0</v>
      </c>
      <c r="CE77" s="172">
        <f t="shared" si="62"/>
        <v>0</v>
      </c>
      <c r="CF77" s="172">
        <f t="shared" si="62"/>
        <v>0</v>
      </c>
      <c r="CG77" s="172">
        <f t="shared" si="62"/>
        <v>0</v>
      </c>
      <c r="CH77" s="172">
        <f t="shared" si="62"/>
        <v>0</v>
      </c>
      <c r="CI77" s="172">
        <f t="shared" si="62"/>
        <v>0</v>
      </c>
      <c r="CJ77" s="172">
        <f t="shared" si="62"/>
        <v>0</v>
      </c>
      <c r="CK77" s="261">
        <f t="shared" si="62"/>
        <v>0</v>
      </c>
    </row>
    <row r="78" spans="1:89" hidden="1" outlineLevel="1" x14ac:dyDescent="0.3">
      <c r="A78" s="243"/>
      <c r="B78" s="262">
        <v>0</v>
      </c>
      <c r="C78" s="269">
        <f t="shared" si="29"/>
        <v>31</v>
      </c>
      <c r="D78" t="s">
        <v>275</v>
      </c>
      <c r="E78" s="171">
        <f t="shared" si="54"/>
        <v>152</v>
      </c>
      <c r="F78" s="244">
        <f t="shared" si="55"/>
        <v>0</v>
      </c>
      <c r="G78" s="172">
        <f t="shared" si="55"/>
        <v>0</v>
      </c>
      <c r="H78" s="172">
        <f t="shared" si="55"/>
        <v>0</v>
      </c>
      <c r="I78" s="172">
        <f t="shared" si="55"/>
        <v>0</v>
      </c>
      <c r="J78" s="172">
        <f t="shared" si="55"/>
        <v>0</v>
      </c>
      <c r="K78" s="261">
        <f t="shared" si="55"/>
        <v>0</v>
      </c>
      <c r="L78" s="172">
        <f t="shared" si="55"/>
        <v>0</v>
      </c>
      <c r="M78" s="172">
        <f t="shared" si="55"/>
        <v>0</v>
      </c>
      <c r="N78" s="172">
        <f t="shared" si="55"/>
        <v>0</v>
      </c>
      <c r="O78" s="172">
        <f t="shared" si="55"/>
        <v>0</v>
      </c>
      <c r="P78" s="172">
        <f t="shared" si="56"/>
        <v>0</v>
      </c>
      <c r="Q78" s="172">
        <f t="shared" si="56"/>
        <v>0</v>
      </c>
      <c r="R78" s="172">
        <f t="shared" si="56"/>
        <v>0</v>
      </c>
      <c r="S78" s="172">
        <f t="shared" si="56"/>
        <v>0</v>
      </c>
      <c r="T78" s="172">
        <f t="shared" si="56"/>
        <v>0</v>
      </c>
      <c r="U78" s="172">
        <f t="shared" si="56"/>
        <v>0</v>
      </c>
      <c r="V78" s="172">
        <f t="shared" si="56"/>
        <v>0</v>
      </c>
      <c r="W78" s="172">
        <f t="shared" si="56"/>
        <v>0</v>
      </c>
      <c r="X78" s="172">
        <f t="shared" si="56"/>
        <v>0</v>
      </c>
      <c r="Y78" s="172">
        <f t="shared" si="56"/>
        <v>0</v>
      </c>
      <c r="Z78" s="172">
        <f t="shared" si="57"/>
        <v>0</v>
      </c>
      <c r="AA78" s="172">
        <f t="shared" si="57"/>
        <v>0</v>
      </c>
      <c r="AB78" s="172">
        <f t="shared" si="57"/>
        <v>0</v>
      </c>
      <c r="AC78" s="172">
        <f t="shared" si="57"/>
        <v>0</v>
      </c>
      <c r="AD78" s="172">
        <f t="shared" si="57"/>
        <v>0</v>
      </c>
      <c r="AE78" s="172">
        <f t="shared" si="57"/>
        <v>0</v>
      </c>
      <c r="AF78" s="172">
        <f t="shared" si="57"/>
        <v>0</v>
      </c>
      <c r="AG78" s="172">
        <f t="shared" si="57"/>
        <v>0</v>
      </c>
      <c r="AH78" s="172">
        <f t="shared" si="57"/>
        <v>0</v>
      </c>
      <c r="AI78" s="172">
        <f t="shared" si="57"/>
        <v>0</v>
      </c>
      <c r="AJ78" s="172">
        <f t="shared" si="58"/>
        <v>0</v>
      </c>
      <c r="AK78" s="172">
        <f t="shared" si="58"/>
        <v>0</v>
      </c>
      <c r="AL78" s="172">
        <f t="shared" si="58"/>
        <v>0</v>
      </c>
      <c r="AM78" s="172">
        <f t="shared" si="58"/>
        <v>0</v>
      </c>
      <c r="AN78" s="172">
        <f t="shared" si="58"/>
        <v>0</v>
      </c>
      <c r="AO78" s="172">
        <f t="shared" si="58"/>
        <v>0</v>
      </c>
      <c r="AP78" s="172">
        <f t="shared" si="58"/>
        <v>0</v>
      </c>
      <c r="AQ78" s="172">
        <f t="shared" si="58"/>
        <v>0</v>
      </c>
      <c r="AR78" s="172">
        <f t="shared" si="58"/>
        <v>0</v>
      </c>
      <c r="AS78" s="172">
        <f t="shared" si="58"/>
        <v>0</v>
      </c>
      <c r="AT78" s="172">
        <f t="shared" si="59"/>
        <v>0</v>
      </c>
      <c r="AU78" s="172">
        <f t="shared" si="59"/>
        <v>0</v>
      </c>
      <c r="AV78" s="172">
        <f t="shared" si="59"/>
        <v>0</v>
      </c>
      <c r="AW78" s="172">
        <f t="shared" si="59"/>
        <v>0</v>
      </c>
      <c r="AX78" s="172">
        <f t="shared" si="59"/>
        <v>0</v>
      </c>
      <c r="AY78" s="172">
        <f t="shared" si="59"/>
        <v>0</v>
      </c>
      <c r="AZ78" s="172">
        <f t="shared" si="59"/>
        <v>0</v>
      </c>
      <c r="BA78" s="172">
        <f t="shared" si="59"/>
        <v>0</v>
      </c>
      <c r="BB78" s="172">
        <f t="shared" si="59"/>
        <v>0</v>
      </c>
      <c r="BC78" s="172">
        <f t="shared" si="59"/>
        <v>0</v>
      </c>
      <c r="BD78" s="172">
        <f t="shared" si="60"/>
        <v>0</v>
      </c>
      <c r="BE78" s="172">
        <f t="shared" si="60"/>
        <v>0</v>
      </c>
      <c r="BF78" s="172">
        <f t="shared" si="60"/>
        <v>0</v>
      </c>
      <c r="BG78" s="172">
        <f t="shared" si="60"/>
        <v>0</v>
      </c>
      <c r="BH78" s="172">
        <f t="shared" si="60"/>
        <v>0</v>
      </c>
      <c r="BI78" s="172">
        <f t="shared" si="60"/>
        <v>0</v>
      </c>
      <c r="BJ78" s="172">
        <f t="shared" si="60"/>
        <v>0</v>
      </c>
      <c r="BK78" s="172">
        <f t="shared" si="60"/>
        <v>0</v>
      </c>
      <c r="BL78" s="172">
        <f t="shared" si="60"/>
        <v>0</v>
      </c>
      <c r="BM78" s="172">
        <f t="shared" si="60"/>
        <v>0</v>
      </c>
      <c r="BN78" s="172">
        <f t="shared" si="61"/>
        <v>0</v>
      </c>
      <c r="BO78" s="172">
        <f t="shared" si="61"/>
        <v>0</v>
      </c>
      <c r="BP78" s="172">
        <f t="shared" si="61"/>
        <v>0</v>
      </c>
      <c r="BQ78" s="172">
        <f t="shared" si="61"/>
        <v>0</v>
      </c>
      <c r="BR78" s="172">
        <f t="shared" si="61"/>
        <v>0</v>
      </c>
      <c r="BS78" s="172">
        <f t="shared" si="61"/>
        <v>0</v>
      </c>
      <c r="BT78" s="172">
        <f t="shared" si="61"/>
        <v>0</v>
      </c>
      <c r="BU78" s="172">
        <f t="shared" si="61"/>
        <v>0</v>
      </c>
      <c r="BV78" s="172">
        <f t="shared" si="61"/>
        <v>0</v>
      </c>
      <c r="BW78" s="172">
        <f t="shared" si="61"/>
        <v>0</v>
      </c>
      <c r="BX78" s="172">
        <f t="shared" si="62"/>
        <v>0</v>
      </c>
      <c r="BY78" s="172">
        <f t="shared" si="62"/>
        <v>0</v>
      </c>
      <c r="BZ78" s="172">
        <f t="shared" si="62"/>
        <v>0</v>
      </c>
      <c r="CA78" s="172">
        <f t="shared" si="62"/>
        <v>0</v>
      </c>
      <c r="CB78" s="172">
        <f t="shared" si="62"/>
        <v>0</v>
      </c>
      <c r="CC78" s="172">
        <f t="shared" si="62"/>
        <v>0</v>
      </c>
      <c r="CD78" s="172">
        <f t="shared" si="62"/>
        <v>0</v>
      </c>
      <c r="CE78" s="172">
        <f t="shared" si="62"/>
        <v>0</v>
      </c>
      <c r="CF78" s="172">
        <f t="shared" si="62"/>
        <v>0</v>
      </c>
      <c r="CG78" s="172">
        <f t="shared" si="62"/>
        <v>0</v>
      </c>
      <c r="CH78" s="172">
        <f t="shared" si="62"/>
        <v>0</v>
      </c>
      <c r="CI78" s="172">
        <f t="shared" si="62"/>
        <v>0</v>
      </c>
      <c r="CJ78" s="172">
        <f t="shared" si="62"/>
        <v>0</v>
      </c>
      <c r="CK78" s="261">
        <f t="shared" si="62"/>
        <v>0</v>
      </c>
    </row>
    <row r="79" spans="1:89" hidden="1" outlineLevel="1" x14ac:dyDescent="0.3">
      <c r="A79" s="243"/>
      <c r="B79" s="262">
        <v>0</v>
      </c>
      <c r="C79" s="269">
        <f t="shared" si="29"/>
        <v>31</v>
      </c>
      <c r="D79" t="s">
        <v>276</v>
      </c>
      <c r="E79" s="171">
        <f t="shared" si="54"/>
        <v>152</v>
      </c>
      <c r="F79" s="244">
        <f t="shared" si="55"/>
        <v>0</v>
      </c>
      <c r="G79" s="172">
        <f t="shared" si="55"/>
        <v>0</v>
      </c>
      <c r="H79" s="172">
        <f t="shared" si="55"/>
        <v>0</v>
      </c>
      <c r="I79" s="172">
        <f t="shared" si="55"/>
        <v>0</v>
      </c>
      <c r="J79" s="172">
        <f t="shared" si="55"/>
        <v>0</v>
      </c>
      <c r="K79" s="261">
        <f t="shared" si="55"/>
        <v>0</v>
      </c>
      <c r="L79" s="172">
        <f t="shared" si="55"/>
        <v>0</v>
      </c>
      <c r="M79" s="172">
        <f t="shared" si="55"/>
        <v>0</v>
      </c>
      <c r="N79" s="172">
        <f t="shared" si="55"/>
        <v>0</v>
      </c>
      <c r="O79" s="172">
        <f t="shared" si="55"/>
        <v>0</v>
      </c>
      <c r="P79" s="172">
        <f t="shared" si="56"/>
        <v>0</v>
      </c>
      <c r="Q79" s="172">
        <f t="shared" si="56"/>
        <v>0</v>
      </c>
      <c r="R79" s="172">
        <f t="shared" si="56"/>
        <v>0</v>
      </c>
      <c r="S79" s="172">
        <f t="shared" si="56"/>
        <v>0</v>
      </c>
      <c r="T79" s="172">
        <f t="shared" si="56"/>
        <v>0</v>
      </c>
      <c r="U79" s="172">
        <f t="shared" si="56"/>
        <v>0</v>
      </c>
      <c r="V79" s="172">
        <f t="shared" si="56"/>
        <v>0</v>
      </c>
      <c r="W79" s="172">
        <f t="shared" si="56"/>
        <v>0</v>
      </c>
      <c r="X79" s="172">
        <f t="shared" si="56"/>
        <v>0</v>
      </c>
      <c r="Y79" s="172">
        <f t="shared" si="56"/>
        <v>0</v>
      </c>
      <c r="Z79" s="172">
        <f t="shared" si="57"/>
        <v>0</v>
      </c>
      <c r="AA79" s="172">
        <f t="shared" si="57"/>
        <v>0</v>
      </c>
      <c r="AB79" s="172">
        <f t="shared" si="57"/>
        <v>0</v>
      </c>
      <c r="AC79" s="172">
        <f t="shared" si="57"/>
        <v>0</v>
      </c>
      <c r="AD79" s="172">
        <f t="shared" si="57"/>
        <v>0</v>
      </c>
      <c r="AE79" s="172">
        <f t="shared" si="57"/>
        <v>0</v>
      </c>
      <c r="AF79" s="172">
        <f t="shared" si="57"/>
        <v>0</v>
      </c>
      <c r="AG79" s="172">
        <f t="shared" si="57"/>
        <v>0</v>
      </c>
      <c r="AH79" s="172">
        <f t="shared" si="57"/>
        <v>0</v>
      </c>
      <c r="AI79" s="172">
        <f t="shared" si="57"/>
        <v>0</v>
      </c>
      <c r="AJ79" s="172">
        <f t="shared" si="58"/>
        <v>0</v>
      </c>
      <c r="AK79" s="172">
        <f t="shared" si="58"/>
        <v>0</v>
      </c>
      <c r="AL79" s="172">
        <f t="shared" si="58"/>
        <v>0</v>
      </c>
      <c r="AM79" s="172">
        <f t="shared" si="58"/>
        <v>0</v>
      </c>
      <c r="AN79" s="172">
        <f t="shared" si="58"/>
        <v>0</v>
      </c>
      <c r="AO79" s="172">
        <f t="shared" si="58"/>
        <v>0</v>
      </c>
      <c r="AP79" s="172">
        <f t="shared" si="58"/>
        <v>0</v>
      </c>
      <c r="AQ79" s="172">
        <f t="shared" si="58"/>
        <v>0</v>
      </c>
      <c r="AR79" s="172">
        <f t="shared" si="58"/>
        <v>0</v>
      </c>
      <c r="AS79" s="172">
        <f t="shared" si="58"/>
        <v>0</v>
      </c>
      <c r="AT79" s="172">
        <f t="shared" si="59"/>
        <v>0</v>
      </c>
      <c r="AU79" s="172">
        <f t="shared" si="59"/>
        <v>0</v>
      </c>
      <c r="AV79" s="172">
        <f t="shared" si="59"/>
        <v>0</v>
      </c>
      <c r="AW79" s="172">
        <f t="shared" si="59"/>
        <v>0</v>
      </c>
      <c r="AX79" s="172">
        <f t="shared" si="59"/>
        <v>0</v>
      </c>
      <c r="AY79" s="172">
        <f t="shared" si="59"/>
        <v>0</v>
      </c>
      <c r="AZ79" s="172">
        <f t="shared" si="59"/>
        <v>0</v>
      </c>
      <c r="BA79" s="172">
        <f t="shared" si="59"/>
        <v>0</v>
      </c>
      <c r="BB79" s="172">
        <f t="shared" si="59"/>
        <v>0</v>
      </c>
      <c r="BC79" s="172">
        <f t="shared" si="59"/>
        <v>0</v>
      </c>
      <c r="BD79" s="172">
        <f t="shared" si="60"/>
        <v>0</v>
      </c>
      <c r="BE79" s="172">
        <f t="shared" si="60"/>
        <v>0</v>
      </c>
      <c r="BF79" s="172">
        <f t="shared" si="60"/>
        <v>0</v>
      </c>
      <c r="BG79" s="172">
        <f t="shared" si="60"/>
        <v>0</v>
      </c>
      <c r="BH79" s="172">
        <f t="shared" si="60"/>
        <v>0</v>
      </c>
      <c r="BI79" s="172">
        <f t="shared" si="60"/>
        <v>0</v>
      </c>
      <c r="BJ79" s="172">
        <f t="shared" si="60"/>
        <v>0</v>
      </c>
      <c r="BK79" s="172">
        <f t="shared" si="60"/>
        <v>0</v>
      </c>
      <c r="BL79" s="172">
        <f t="shared" si="60"/>
        <v>0</v>
      </c>
      <c r="BM79" s="172">
        <f t="shared" si="60"/>
        <v>0</v>
      </c>
      <c r="BN79" s="172">
        <f t="shared" si="61"/>
        <v>0</v>
      </c>
      <c r="BO79" s="172">
        <f t="shared" si="61"/>
        <v>0</v>
      </c>
      <c r="BP79" s="172">
        <f t="shared" si="61"/>
        <v>0</v>
      </c>
      <c r="BQ79" s="172">
        <f t="shared" si="61"/>
        <v>0</v>
      </c>
      <c r="BR79" s="172">
        <f t="shared" si="61"/>
        <v>0</v>
      </c>
      <c r="BS79" s="172">
        <f t="shared" si="61"/>
        <v>0</v>
      </c>
      <c r="BT79" s="172">
        <f t="shared" si="61"/>
        <v>0</v>
      </c>
      <c r="BU79" s="172">
        <f t="shared" si="61"/>
        <v>0</v>
      </c>
      <c r="BV79" s="172">
        <f t="shared" si="61"/>
        <v>0</v>
      </c>
      <c r="BW79" s="172">
        <f t="shared" si="61"/>
        <v>0</v>
      </c>
      <c r="BX79" s="172">
        <f t="shared" si="62"/>
        <v>0</v>
      </c>
      <c r="BY79" s="172">
        <f t="shared" si="62"/>
        <v>0</v>
      </c>
      <c r="BZ79" s="172">
        <f t="shared" si="62"/>
        <v>0</v>
      </c>
      <c r="CA79" s="172">
        <f t="shared" si="62"/>
        <v>0</v>
      </c>
      <c r="CB79" s="172">
        <f t="shared" si="62"/>
        <v>0</v>
      </c>
      <c r="CC79" s="172">
        <f t="shared" si="62"/>
        <v>0</v>
      </c>
      <c r="CD79" s="172">
        <f t="shared" si="62"/>
        <v>0</v>
      </c>
      <c r="CE79" s="172">
        <f t="shared" si="62"/>
        <v>0</v>
      </c>
      <c r="CF79" s="172">
        <f t="shared" si="62"/>
        <v>0</v>
      </c>
      <c r="CG79" s="172">
        <f t="shared" si="62"/>
        <v>0</v>
      </c>
      <c r="CH79" s="172">
        <f t="shared" si="62"/>
        <v>0</v>
      </c>
      <c r="CI79" s="172">
        <f t="shared" si="62"/>
        <v>0</v>
      </c>
      <c r="CJ79" s="172">
        <f t="shared" si="62"/>
        <v>0</v>
      </c>
      <c r="CK79" s="261">
        <f t="shared" si="62"/>
        <v>0</v>
      </c>
    </row>
    <row r="80" spans="1:89" hidden="1" outlineLevel="1" x14ac:dyDescent="0.3">
      <c r="A80" s="243"/>
      <c r="B80" s="262">
        <v>0</v>
      </c>
      <c r="C80" s="269">
        <f t="shared" si="29"/>
        <v>31</v>
      </c>
      <c r="D80" t="s">
        <v>277</v>
      </c>
      <c r="E80" s="171">
        <f t="shared" si="54"/>
        <v>152</v>
      </c>
      <c r="F80" s="244">
        <f t="shared" si="55"/>
        <v>0</v>
      </c>
      <c r="G80" s="172">
        <f t="shared" si="55"/>
        <v>0</v>
      </c>
      <c r="H80" s="172">
        <f t="shared" si="55"/>
        <v>0</v>
      </c>
      <c r="I80" s="172">
        <f t="shared" si="55"/>
        <v>0</v>
      </c>
      <c r="J80" s="172">
        <f t="shared" si="55"/>
        <v>0</v>
      </c>
      <c r="K80" s="261">
        <f t="shared" si="55"/>
        <v>0</v>
      </c>
      <c r="L80" s="172">
        <f t="shared" si="55"/>
        <v>0</v>
      </c>
      <c r="M80" s="172">
        <f t="shared" si="55"/>
        <v>0</v>
      </c>
      <c r="N80" s="172">
        <f t="shared" si="55"/>
        <v>0</v>
      </c>
      <c r="O80" s="172">
        <f t="shared" si="55"/>
        <v>0</v>
      </c>
      <c r="P80" s="172">
        <f t="shared" si="56"/>
        <v>0</v>
      </c>
      <c r="Q80" s="172">
        <f t="shared" si="56"/>
        <v>0</v>
      </c>
      <c r="R80" s="172">
        <f t="shared" si="56"/>
        <v>0</v>
      </c>
      <c r="S80" s="172">
        <f t="shared" si="56"/>
        <v>0</v>
      </c>
      <c r="T80" s="172">
        <f t="shared" si="56"/>
        <v>0</v>
      </c>
      <c r="U80" s="172">
        <f t="shared" si="56"/>
        <v>0</v>
      </c>
      <c r="V80" s="172">
        <f t="shared" si="56"/>
        <v>0</v>
      </c>
      <c r="W80" s="172">
        <f t="shared" si="56"/>
        <v>0</v>
      </c>
      <c r="X80" s="172">
        <f t="shared" si="56"/>
        <v>0</v>
      </c>
      <c r="Y80" s="172">
        <f t="shared" si="56"/>
        <v>0</v>
      </c>
      <c r="Z80" s="172">
        <f t="shared" si="57"/>
        <v>0</v>
      </c>
      <c r="AA80" s="172">
        <f t="shared" si="57"/>
        <v>0</v>
      </c>
      <c r="AB80" s="172">
        <f t="shared" si="57"/>
        <v>0</v>
      </c>
      <c r="AC80" s="172">
        <f t="shared" si="57"/>
        <v>0</v>
      </c>
      <c r="AD80" s="172">
        <f t="shared" si="57"/>
        <v>0</v>
      </c>
      <c r="AE80" s="172">
        <f t="shared" si="57"/>
        <v>0</v>
      </c>
      <c r="AF80" s="172">
        <f t="shared" si="57"/>
        <v>0</v>
      </c>
      <c r="AG80" s="172">
        <f t="shared" si="57"/>
        <v>0</v>
      </c>
      <c r="AH80" s="172">
        <f t="shared" si="57"/>
        <v>0</v>
      </c>
      <c r="AI80" s="172">
        <f t="shared" si="57"/>
        <v>0</v>
      </c>
      <c r="AJ80" s="172">
        <f t="shared" si="58"/>
        <v>0</v>
      </c>
      <c r="AK80" s="172">
        <f t="shared" si="58"/>
        <v>0</v>
      </c>
      <c r="AL80" s="172">
        <f t="shared" si="58"/>
        <v>0</v>
      </c>
      <c r="AM80" s="172">
        <f t="shared" si="58"/>
        <v>0</v>
      </c>
      <c r="AN80" s="172">
        <f t="shared" si="58"/>
        <v>0</v>
      </c>
      <c r="AO80" s="172">
        <f t="shared" si="58"/>
        <v>0</v>
      </c>
      <c r="AP80" s="172">
        <f t="shared" si="58"/>
        <v>0</v>
      </c>
      <c r="AQ80" s="172">
        <f t="shared" si="58"/>
        <v>0</v>
      </c>
      <c r="AR80" s="172">
        <f t="shared" si="58"/>
        <v>0</v>
      </c>
      <c r="AS80" s="172">
        <f t="shared" si="58"/>
        <v>0</v>
      </c>
      <c r="AT80" s="172">
        <f t="shared" si="59"/>
        <v>0</v>
      </c>
      <c r="AU80" s="172">
        <f t="shared" si="59"/>
        <v>0</v>
      </c>
      <c r="AV80" s="172">
        <f t="shared" si="59"/>
        <v>0</v>
      </c>
      <c r="AW80" s="172">
        <f t="shared" si="59"/>
        <v>0</v>
      </c>
      <c r="AX80" s="172">
        <f t="shared" si="59"/>
        <v>0</v>
      </c>
      <c r="AY80" s="172">
        <f t="shared" si="59"/>
        <v>0</v>
      </c>
      <c r="AZ80" s="172">
        <f t="shared" si="59"/>
        <v>0</v>
      </c>
      <c r="BA80" s="172">
        <f t="shared" si="59"/>
        <v>0</v>
      </c>
      <c r="BB80" s="172">
        <f t="shared" si="59"/>
        <v>0</v>
      </c>
      <c r="BC80" s="172">
        <f t="shared" si="59"/>
        <v>0</v>
      </c>
      <c r="BD80" s="172">
        <f t="shared" si="60"/>
        <v>0</v>
      </c>
      <c r="BE80" s="172">
        <f t="shared" si="60"/>
        <v>0</v>
      </c>
      <c r="BF80" s="172">
        <f t="shared" si="60"/>
        <v>0</v>
      </c>
      <c r="BG80" s="172">
        <f t="shared" si="60"/>
        <v>0</v>
      </c>
      <c r="BH80" s="172">
        <f t="shared" si="60"/>
        <v>0</v>
      </c>
      <c r="BI80" s="172">
        <f t="shared" si="60"/>
        <v>0</v>
      </c>
      <c r="BJ80" s="172">
        <f t="shared" si="60"/>
        <v>0</v>
      </c>
      <c r="BK80" s="172">
        <f t="shared" si="60"/>
        <v>0</v>
      </c>
      <c r="BL80" s="172">
        <f t="shared" si="60"/>
        <v>0</v>
      </c>
      <c r="BM80" s="172">
        <f t="shared" si="60"/>
        <v>0</v>
      </c>
      <c r="BN80" s="172">
        <f t="shared" si="61"/>
        <v>0</v>
      </c>
      <c r="BO80" s="172">
        <f t="shared" si="61"/>
        <v>0</v>
      </c>
      <c r="BP80" s="172">
        <f t="shared" si="61"/>
        <v>0</v>
      </c>
      <c r="BQ80" s="172">
        <f t="shared" si="61"/>
        <v>0</v>
      </c>
      <c r="BR80" s="172">
        <f t="shared" si="61"/>
        <v>0</v>
      </c>
      <c r="BS80" s="172">
        <f t="shared" si="61"/>
        <v>0</v>
      </c>
      <c r="BT80" s="172">
        <f t="shared" si="61"/>
        <v>0</v>
      </c>
      <c r="BU80" s="172">
        <f t="shared" si="61"/>
        <v>0</v>
      </c>
      <c r="BV80" s="172">
        <f t="shared" si="61"/>
        <v>0</v>
      </c>
      <c r="BW80" s="172">
        <f t="shared" si="61"/>
        <v>0</v>
      </c>
      <c r="BX80" s="172">
        <f t="shared" si="62"/>
        <v>0</v>
      </c>
      <c r="BY80" s="172">
        <f t="shared" si="62"/>
        <v>0</v>
      </c>
      <c r="BZ80" s="172">
        <f t="shared" si="62"/>
        <v>0</v>
      </c>
      <c r="CA80" s="172">
        <f t="shared" si="62"/>
        <v>0</v>
      </c>
      <c r="CB80" s="172">
        <f t="shared" si="62"/>
        <v>0</v>
      </c>
      <c r="CC80" s="172">
        <f t="shared" si="62"/>
        <v>0</v>
      </c>
      <c r="CD80" s="172">
        <f t="shared" si="62"/>
        <v>0</v>
      </c>
      <c r="CE80" s="172">
        <f t="shared" si="62"/>
        <v>0</v>
      </c>
      <c r="CF80" s="172">
        <f t="shared" si="62"/>
        <v>0</v>
      </c>
      <c r="CG80" s="172">
        <f t="shared" si="62"/>
        <v>0</v>
      </c>
      <c r="CH80" s="172">
        <f t="shared" si="62"/>
        <v>0</v>
      </c>
      <c r="CI80" s="172">
        <f t="shared" si="62"/>
        <v>0</v>
      </c>
      <c r="CJ80" s="172">
        <f t="shared" si="62"/>
        <v>0</v>
      </c>
      <c r="CK80" s="261">
        <f t="shared" si="62"/>
        <v>0</v>
      </c>
    </row>
    <row r="81" spans="1:89" hidden="1" outlineLevel="1" x14ac:dyDescent="0.3">
      <c r="A81" s="243"/>
      <c r="B81" s="262">
        <v>0</v>
      </c>
      <c r="C81" s="269">
        <f t="shared" si="29"/>
        <v>31</v>
      </c>
      <c r="D81" t="s">
        <v>278</v>
      </c>
      <c r="E81" s="171">
        <f t="shared" si="54"/>
        <v>152</v>
      </c>
      <c r="F81" s="244">
        <f t="shared" ref="F81:O90" si="63">+IF(AND($B81&lt;F$2, $E81&gt;F$2), $A$5/$D$5, 0)</f>
        <v>0</v>
      </c>
      <c r="G81" s="172">
        <f t="shared" si="63"/>
        <v>0</v>
      </c>
      <c r="H81" s="172">
        <f t="shared" si="63"/>
        <v>0</v>
      </c>
      <c r="I81" s="172">
        <f t="shared" si="63"/>
        <v>0</v>
      </c>
      <c r="J81" s="172">
        <f t="shared" si="63"/>
        <v>0</v>
      </c>
      <c r="K81" s="261">
        <f t="shared" si="63"/>
        <v>0</v>
      </c>
      <c r="L81" s="172">
        <f t="shared" si="63"/>
        <v>0</v>
      </c>
      <c r="M81" s="172">
        <f t="shared" si="63"/>
        <v>0</v>
      </c>
      <c r="N81" s="172">
        <f t="shared" si="63"/>
        <v>0</v>
      </c>
      <c r="O81" s="172">
        <f t="shared" si="63"/>
        <v>0</v>
      </c>
      <c r="P81" s="172">
        <f t="shared" ref="P81:Y90" si="64">+IF(AND($B81&lt;P$2, $E81&gt;P$2), $A$5/$D$5, 0)</f>
        <v>0</v>
      </c>
      <c r="Q81" s="172">
        <f t="shared" si="64"/>
        <v>0</v>
      </c>
      <c r="R81" s="172">
        <f t="shared" si="64"/>
        <v>0</v>
      </c>
      <c r="S81" s="172">
        <f t="shared" si="64"/>
        <v>0</v>
      </c>
      <c r="T81" s="172">
        <f t="shared" si="64"/>
        <v>0</v>
      </c>
      <c r="U81" s="172">
        <f t="shared" si="64"/>
        <v>0</v>
      </c>
      <c r="V81" s="172">
        <f t="shared" si="64"/>
        <v>0</v>
      </c>
      <c r="W81" s="172">
        <f t="shared" si="64"/>
        <v>0</v>
      </c>
      <c r="X81" s="172">
        <f t="shared" si="64"/>
        <v>0</v>
      </c>
      <c r="Y81" s="172">
        <f t="shared" si="64"/>
        <v>0</v>
      </c>
      <c r="Z81" s="172">
        <f t="shared" ref="Z81:AI90" si="65">+IF(AND($B81&lt;Z$2, $E81&gt;Z$2), $A$5/$D$5, 0)</f>
        <v>0</v>
      </c>
      <c r="AA81" s="172">
        <f t="shared" si="65"/>
        <v>0</v>
      </c>
      <c r="AB81" s="172">
        <f t="shared" si="65"/>
        <v>0</v>
      </c>
      <c r="AC81" s="172">
        <f t="shared" si="65"/>
        <v>0</v>
      </c>
      <c r="AD81" s="172">
        <f t="shared" si="65"/>
        <v>0</v>
      </c>
      <c r="AE81" s="172">
        <f t="shared" si="65"/>
        <v>0</v>
      </c>
      <c r="AF81" s="172">
        <f t="shared" si="65"/>
        <v>0</v>
      </c>
      <c r="AG81" s="172">
        <f t="shared" si="65"/>
        <v>0</v>
      </c>
      <c r="AH81" s="172">
        <f t="shared" si="65"/>
        <v>0</v>
      </c>
      <c r="AI81" s="172">
        <f t="shared" si="65"/>
        <v>0</v>
      </c>
      <c r="AJ81" s="172">
        <f t="shared" ref="AJ81:AS90" si="66">+IF(AND($B81&lt;AJ$2, $E81&gt;AJ$2), $A$5/$D$5, 0)</f>
        <v>0</v>
      </c>
      <c r="AK81" s="172">
        <f t="shared" si="66"/>
        <v>0</v>
      </c>
      <c r="AL81" s="172">
        <f t="shared" si="66"/>
        <v>0</v>
      </c>
      <c r="AM81" s="172">
        <f t="shared" si="66"/>
        <v>0</v>
      </c>
      <c r="AN81" s="172">
        <f t="shared" si="66"/>
        <v>0</v>
      </c>
      <c r="AO81" s="172">
        <f t="shared" si="66"/>
        <v>0</v>
      </c>
      <c r="AP81" s="172">
        <f t="shared" si="66"/>
        <v>0</v>
      </c>
      <c r="AQ81" s="172">
        <f t="shared" si="66"/>
        <v>0</v>
      </c>
      <c r="AR81" s="172">
        <f t="shared" si="66"/>
        <v>0</v>
      </c>
      <c r="AS81" s="172">
        <f t="shared" si="66"/>
        <v>0</v>
      </c>
      <c r="AT81" s="172">
        <f t="shared" ref="AT81:BC90" si="67">+IF(AND($B81&lt;AT$2, $E81&gt;AT$2), $A$5/$D$5, 0)</f>
        <v>0</v>
      </c>
      <c r="AU81" s="172">
        <f t="shared" si="67"/>
        <v>0</v>
      </c>
      <c r="AV81" s="172">
        <f t="shared" si="67"/>
        <v>0</v>
      </c>
      <c r="AW81" s="172">
        <f t="shared" si="67"/>
        <v>0</v>
      </c>
      <c r="AX81" s="172">
        <f t="shared" si="67"/>
        <v>0</v>
      </c>
      <c r="AY81" s="172">
        <f t="shared" si="67"/>
        <v>0</v>
      </c>
      <c r="AZ81" s="172">
        <f t="shared" si="67"/>
        <v>0</v>
      </c>
      <c r="BA81" s="172">
        <f t="shared" si="67"/>
        <v>0</v>
      </c>
      <c r="BB81" s="172">
        <f t="shared" si="67"/>
        <v>0</v>
      </c>
      <c r="BC81" s="172">
        <f t="shared" si="67"/>
        <v>0</v>
      </c>
      <c r="BD81" s="172">
        <f t="shared" ref="BD81:BM90" si="68">+IF(AND($B81&lt;BD$2, $E81&gt;BD$2), $A$5/$D$5, 0)</f>
        <v>0</v>
      </c>
      <c r="BE81" s="172">
        <f t="shared" si="68"/>
        <v>0</v>
      </c>
      <c r="BF81" s="172">
        <f t="shared" si="68"/>
        <v>0</v>
      </c>
      <c r="BG81" s="172">
        <f t="shared" si="68"/>
        <v>0</v>
      </c>
      <c r="BH81" s="172">
        <f t="shared" si="68"/>
        <v>0</v>
      </c>
      <c r="BI81" s="172">
        <f t="shared" si="68"/>
        <v>0</v>
      </c>
      <c r="BJ81" s="172">
        <f t="shared" si="68"/>
        <v>0</v>
      </c>
      <c r="BK81" s="172">
        <f t="shared" si="68"/>
        <v>0</v>
      </c>
      <c r="BL81" s="172">
        <f t="shared" si="68"/>
        <v>0</v>
      </c>
      <c r="BM81" s="172">
        <f t="shared" si="68"/>
        <v>0</v>
      </c>
      <c r="BN81" s="172">
        <f t="shared" ref="BN81:BW90" si="69">+IF(AND($B81&lt;BN$2, $E81&gt;BN$2), $A$5/$D$5, 0)</f>
        <v>0</v>
      </c>
      <c r="BO81" s="172">
        <f t="shared" si="69"/>
        <v>0</v>
      </c>
      <c r="BP81" s="172">
        <f t="shared" si="69"/>
        <v>0</v>
      </c>
      <c r="BQ81" s="172">
        <f t="shared" si="69"/>
        <v>0</v>
      </c>
      <c r="BR81" s="172">
        <f t="shared" si="69"/>
        <v>0</v>
      </c>
      <c r="BS81" s="172">
        <f t="shared" si="69"/>
        <v>0</v>
      </c>
      <c r="BT81" s="172">
        <f t="shared" si="69"/>
        <v>0</v>
      </c>
      <c r="BU81" s="172">
        <f t="shared" si="69"/>
        <v>0</v>
      </c>
      <c r="BV81" s="172">
        <f t="shared" si="69"/>
        <v>0</v>
      </c>
      <c r="BW81" s="172">
        <f t="shared" si="69"/>
        <v>0</v>
      </c>
      <c r="BX81" s="172">
        <f t="shared" ref="BX81:CK90" si="70">+IF(AND($B81&lt;BX$2, $E81&gt;BX$2), $A$5/$D$5, 0)</f>
        <v>0</v>
      </c>
      <c r="BY81" s="172">
        <f t="shared" si="70"/>
        <v>0</v>
      </c>
      <c r="BZ81" s="172">
        <f t="shared" si="70"/>
        <v>0</v>
      </c>
      <c r="CA81" s="172">
        <f t="shared" si="70"/>
        <v>0</v>
      </c>
      <c r="CB81" s="172">
        <f t="shared" si="70"/>
        <v>0</v>
      </c>
      <c r="CC81" s="172">
        <f t="shared" si="70"/>
        <v>0</v>
      </c>
      <c r="CD81" s="172">
        <f t="shared" si="70"/>
        <v>0</v>
      </c>
      <c r="CE81" s="172">
        <f t="shared" si="70"/>
        <v>0</v>
      </c>
      <c r="CF81" s="172">
        <f t="shared" si="70"/>
        <v>0</v>
      </c>
      <c r="CG81" s="172">
        <f t="shared" si="70"/>
        <v>0</v>
      </c>
      <c r="CH81" s="172">
        <f t="shared" si="70"/>
        <v>0</v>
      </c>
      <c r="CI81" s="172">
        <f t="shared" si="70"/>
        <v>0</v>
      </c>
      <c r="CJ81" s="172">
        <f t="shared" si="70"/>
        <v>0</v>
      </c>
      <c r="CK81" s="261">
        <f t="shared" si="70"/>
        <v>0</v>
      </c>
    </row>
    <row r="82" spans="1:89" hidden="1" outlineLevel="1" x14ac:dyDescent="0.3">
      <c r="A82" s="243"/>
      <c r="B82" s="262">
        <v>0</v>
      </c>
      <c r="C82" s="269">
        <f t="shared" si="29"/>
        <v>31</v>
      </c>
      <c r="D82" t="s">
        <v>279</v>
      </c>
      <c r="E82" s="171">
        <f t="shared" si="54"/>
        <v>152</v>
      </c>
      <c r="F82" s="244">
        <f t="shared" si="63"/>
        <v>0</v>
      </c>
      <c r="G82" s="172">
        <f t="shared" si="63"/>
        <v>0</v>
      </c>
      <c r="H82" s="172">
        <f t="shared" si="63"/>
        <v>0</v>
      </c>
      <c r="I82" s="172">
        <f t="shared" si="63"/>
        <v>0</v>
      </c>
      <c r="J82" s="172">
        <f t="shared" si="63"/>
        <v>0</v>
      </c>
      <c r="K82" s="261">
        <f t="shared" si="63"/>
        <v>0</v>
      </c>
      <c r="L82" s="172">
        <f t="shared" si="63"/>
        <v>0</v>
      </c>
      <c r="M82" s="172">
        <f t="shared" si="63"/>
        <v>0</v>
      </c>
      <c r="N82" s="172">
        <f t="shared" si="63"/>
        <v>0</v>
      </c>
      <c r="O82" s="172">
        <f t="shared" si="63"/>
        <v>0</v>
      </c>
      <c r="P82" s="172">
        <f t="shared" si="64"/>
        <v>0</v>
      </c>
      <c r="Q82" s="172">
        <f t="shared" si="64"/>
        <v>0</v>
      </c>
      <c r="R82" s="172">
        <f t="shared" si="64"/>
        <v>0</v>
      </c>
      <c r="S82" s="172">
        <f t="shared" si="64"/>
        <v>0</v>
      </c>
      <c r="T82" s="172">
        <f t="shared" si="64"/>
        <v>0</v>
      </c>
      <c r="U82" s="172">
        <f t="shared" si="64"/>
        <v>0</v>
      </c>
      <c r="V82" s="172">
        <f t="shared" si="64"/>
        <v>0</v>
      </c>
      <c r="W82" s="172">
        <f t="shared" si="64"/>
        <v>0</v>
      </c>
      <c r="X82" s="172">
        <f t="shared" si="64"/>
        <v>0</v>
      </c>
      <c r="Y82" s="172">
        <f t="shared" si="64"/>
        <v>0</v>
      </c>
      <c r="Z82" s="172">
        <f t="shared" si="65"/>
        <v>0</v>
      </c>
      <c r="AA82" s="172">
        <f t="shared" si="65"/>
        <v>0</v>
      </c>
      <c r="AB82" s="172">
        <f t="shared" si="65"/>
        <v>0</v>
      </c>
      <c r="AC82" s="172">
        <f t="shared" si="65"/>
        <v>0</v>
      </c>
      <c r="AD82" s="172">
        <f t="shared" si="65"/>
        <v>0</v>
      </c>
      <c r="AE82" s="172">
        <f t="shared" si="65"/>
        <v>0</v>
      </c>
      <c r="AF82" s="172">
        <f t="shared" si="65"/>
        <v>0</v>
      </c>
      <c r="AG82" s="172">
        <f t="shared" si="65"/>
        <v>0</v>
      </c>
      <c r="AH82" s="172">
        <f t="shared" si="65"/>
        <v>0</v>
      </c>
      <c r="AI82" s="172">
        <f t="shared" si="65"/>
        <v>0</v>
      </c>
      <c r="AJ82" s="172">
        <f t="shared" si="66"/>
        <v>0</v>
      </c>
      <c r="AK82" s="172">
        <f t="shared" si="66"/>
        <v>0</v>
      </c>
      <c r="AL82" s="172">
        <f t="shared" si="66"/>
        <v>0</v>
      </c>
      <c r="AM82" s="172">
        <f t="shared" si="66"/>
        <v>0</v>
      </c>
      <c r="AN82" s="172">
        <f t="shared" si="66"/>
        <v>0</v>
      </c>
      <c r="AO82" s="172">
        <f t="shared" si="66"/>
        <v>0</v>
      </c>
      <c r="AP82" s="172">
        <f t="shared" si="66"/>
        <v>0</v>
      </c>
      <c r="AQ82" s="172">
        <f t="shared" si="66"/>
        <v>0</v>
      </c>
      <c r="AR82" s="172">
        <f t="shared" si="66"/>
        <v>0</v>
      </c>
      <c r="AS82" s="172">
        <f t="shared" si="66"/>
        <v>0</v>
      </c>
      <c r="AT82" s="172">
        <f t="shared" si="67"/>
        <v>0</v>
      </c>
      <c r="AU82" s="172">
        <f t="shared" si="67"/>
        <v>0</v>
      </c>
      <c r="AV82" s="172">
        <f t="shared" si="67"/>
        <v>0</v>
      </c>
      <c r="AW82" s="172">
        <f t="shared" si="67"/>
        <v>0</v>
      </c>
      <c r="AX82" s="172">
        <f t="shared" si="67"/>
        <v>0</v>
      </c>
      <c r="AY82" s="172">
        <f t="shared" si="67"/>
        <v>0</v>
      </c>
      <c r="AZ82" s="172">
        <f t="shared" si="67"/>
        <v>0</v>
      </c>
      <c r="BA82" s="172">
        <f t="shared" si="67"/>
        <v>0</v>
      </c>
      <c r="BB82" s="172">
        <f t="shared" si="67"/>
        <v>0</v>
      </c>
      <c r="BC82" s="172">
        <f t="shared" si="67"/>
        <v>0</v>
      </c>
      <c r="BD82" s="172">
        <f t="shared" si="68"/>
        <v>0</v>
      </c>
      <c r="BE82" s="172">
        <f t="shared" si="68"/>
        <v>0</v>
      </c>
      <c r="BF82" s="172">
        <f t="shared" si="68"/>
        <v>0</v>
      </c>
      <c r="BG82" s="172">
        <f t="shared" si="68"/>
        <v>0</v>
      </c>
      <c r="BH82" s="172">
        <f t="shared" si="68"/>
        <v>0</v>
      </c>
      <c r="BI82" s="172">
        <f t="shared" si="68"/>
        <v>0</v>
      </c>
      <c r="BJ82" s="172">
        <f t="shared" si="68"/>
        <v>0</v>
      </c>
      <c r="BK82" s="172">
        <f t="shared" si="68"/>
        <v>0</v>
      </c>
      <c r="BL82" s="172">
        <f t="shared" si="68"/>
        <v>0</v>
      </c>
      <c r="BM82" s="172">
        <f t="shared" si="68"/>
        <v>0</v>
      </c>
      <c r="BN82" s="172">
        <f t="shared" si="69"/>
        <v>0</v>
      </c>
      <c r="BO82" s="172">
        <f t="shared" si="69"/>
        <v>0</v>
      </c>
      <c r="BP82" s="172">
        <f t="shared" si="69"/>
        <v>0</v>
      </c>
      <c r="BQ82" s="172">
        <f t="shared" si="69"/>
        <v>0</v>
      </c>
      <c r="BR82" s="172">
        <f t="shared" si="69"/>
        <v>0</v>
      </c>
      <c r="BS82" s="172">
        <f t="shared" si="69"/>
        <v>0</v>
      </c>
      <c r="BT82" s="172">
        <f t="shared" si="69"/>
        <v>0</v>
      </c>
      <c r="BU82" s="172">
        <f t="shared" si="69"/>
        <v>0</v>
      </c>
      <c r="BV82" s="172">
        <f t="shared" si="69"/>
        <v>0</v>
      </c>
      <c r="BW82" s="172">
        <f t="shared" si="69"/>
        <v>0</v>
      </c>
      <c r="BX82" s="172">
        <f t="shared" si="70"/>
        <v>0</v>
      </c>
      <c r="BY82" s="172">
        <f t="shared" si="70"/>
        <v>0</v>
      </c>
      <c r="BZ82" s="172">
        <f t="shared" si="70"/>
        <v>0</v>
      </c>
      <c r="CA82" s="172">
        <f t="shared" si="70"/>
        <v>0</v>
      </c>
      <c r="CB82" s="172">
        <f t="shared" si="70"/>
        <v>0</v>
      </c>
      <c r="CC82" s="172">
        <f t="shared" si="70"/>
        <v>0</v>
      </c>
      <c r="CD82" s="172">
        <f t="shared" si="70"/>
        <v>0</v>
      </c>
      <c r="CE82" s="172">
        <f t="shared" si="70"/>
        <v>0</v>
      </c>
      <c r="CF82" s="172">
        <f t="shared" si="70"/>
        <v>0</v>
      </c>
      <c r="CG82" s="172">
        <f t="shared" si="70"/>
        <v>0</v>
      </c>
      <c r="CH82" s="172">
        <f t="shared" si="70"/>
        <v>0</v>
      </c>
      <c r="CI82" s="172">
        <f t="shared" si="70"/>
        <v>0</v>
      </c>
      <c r="CJ82" s="172">
        <f t="shared" si="70"/>
        <v>0</v>
      </c>
      <c r="CK82" s="261">
        <f t="shared" si="70"/>
        <v>0</v>
      </c>
    </row>
    <row r="83" spans="1:89" hidden="1" outlineLevel="1" x14ac:dyDescent="0.3">
      <c r="A83" s="243"/>
      <c r="B83" s="262">
        <v>0</v>
      </c>
      <c r="C83" s="269">
        <f t="shared" si="29"/>
        <v>31</v>
      </c>
      <c r="D83" t="s">
        <v>280</v>
      </c>
      <c r="E83" s="171">
        <f t="shared" si="54"/>
        <v>152</v>
      </c>
      <c r="F83" s="244">
        <f t="shared" si="63"/>
        <v>0</v>
      </c>
      <c r="G83" s="172">
        <f t="shared" si="63"/>
        <v>0</v>
      </c>
      <c r="H83" s="172">
        <f t="shared" si="63"/>
        <v>0</v>
      </c>
      <c r="I83" s="172">
        <f t="shared" si="63"/>
        <v>0</v>
      </c>
      <c r="J83" s="172">
        <f t="shared" si="63"/>
        <v>0</v>
      </c>
      <c r="K83" s="261">
        <f t="shared" si="63"/>
        <v>0</v>
      </c>
      <c r="L83" s="172">
        <f t="shared" si="63"/>
        <v>0</v>
      </c>
      <c r="M83" s="172">
        <f t="shared" si="63"/>
        <v>0</v>
      </c>
      <c r="N83" s="172">
        <f t="shared" si="63"/>
        <v>0</v>
      </c>
      <c r="O83" s="172">
        <f t="shared" si="63"/>
        <v>0</v>
      </c>
      <c r="P83" s="172">
        <f t="shared" si="64"/>
        <v>0</v>
      </c>
      <c r="Q83" s="172">
        <f t="shared" si="64"/>
        <v>0</v>
      </c>
      <c r="R83" s="172">
        <f t="shared" si="64"/>
        <v>0</v>
      </c>
      <c r="S83" s="172">
        <f t="shared" si="64"/>
        <v>0</v>
      </c>
      <c r="T83" s="172">
        <f t="shared" si="64"/>
        <v>0</v>
      </c>
      <c r="U83" s="172">
        <f t="shared" si="64"/>
        <v>0</v>
      </c>
      <c r="V83" s="172">
        <f t="shared" si="64"/>
        <v>0</v>
      </c>
      <c r="W83" s="172">
        <f t="shared" si="64"/>
        <v>0</v>
      </c>
      <c r="X83" s="172">
        <f t="shared" si="64"/>
        <v>0</v>
      </c>
      <c r="Y83" s="172">
        <f t="shared" si="64"/>
        <v>0</v>
      </c>
      <c r="Z83" s="172">
        <f t="shared" si="65"/>
        <v>0</v>
      </c>
      <c r="AA83" s="172">
        <f t="shared" si="65"/>
        <v>0</v>
      </c>
      <c r="AB83" s="172">
        <f t="shared" si="65"/>
        <v>0</v>
      </c>
      <c r="AC83" s="172">
        <f t="shared" si="65"/>
        <v>0</v>
      </c>
      <c r="AD83" s="172">
        <f t="shared" si="65"/>
        <v>0</v>
      </c>
      <c r="AE83" s="172">
        <f t="shared" si="65"/>
        <v>0</v>
      </c>
      <c r="AF83" s="172">
        <f t="shared" si="65"/>
        <v>0</v>
      </c>
      <c r="AG83" s="172">
        <f t="shared" si="65"/>
        <v>0</v>
      </c>
      <c r="AH83" s="172">
        <f t="shared" si="65"/>
        <v>0</v>
      </c>
      <c r="AI83" s="172">
        <f t="shared" si="65"/>
        <v>0</v>
      </c>
      <c r="AJ83" s="172">
        <f t="shared" si="66"/>
        <v>0</v>
      </c>
      <c r="AK83" s="172">
        <f t="shared" si="66"/>
        <v>0</v>
      </c>
      <c r="AL83" s="172">
        <f t="shared" si="66"/>
        <v>0</v>
      </c>
      <c r="AM83" s="172">
        <f t="shared" si="66"/>
        <v>0</v>
      </c>
      <c r="AN83" s="172">
        <f t="shared" si="66"/>
        <v>0</v>
      </c>
      <c r="AO83" s="172">
        <f t="shared" si="66"/>
        <v>0</v>
      </c>
      <c r="AP83" s="172">
        <f t="shared" si="66"/>
        <v>0</v>
      </c>
      <c r="AQ83" s="172">
        <f t="shared" si="66"/>
        <v>0</v>
      </c>
      <c r="AR83" s="172">
        <f t="shared" si="66"/>
        <v>0</v>
      </c>
      <c r="AS83" s="172">
        <f t="shared" si="66"/>
        <v>0</v>
      </c>
      <c r="AT83" s="172">
        <f t="shared" si="67"/>
        <v>0</v>
      </c>
      <c r="AU83" s="172">
        <f t="shared" si="67"/>
        <v>0</v>
      </c>
      <c r="AV83" s="172">
        <f t="shared" si="67"/>
        <v>0</v>
      </c>
      <c r="AW83" s="172">
        <f t="shared" si="67"/>
        <v>0</v>
      </c>
      <c r="AX83" s="172">
        <f t="shared" si="67"/>
        <v>0</v>
      </c>
      <c r="AY83" s="172">
        <f t="shared" si="67"/>
        <v>0</v>
      </c>
      <c r="AZ83" s="172">
        <f t="shared" si="67"/>
        <v>0</v>
      </c>
      <c r="BA83" s="172">
        <f t="shared" si="67"/>
        <v>0</v>
      </c>
      <c r="BB83" s="172">
        <f t="shared" si="67"/>
        <v>0</v>
      </c>
      <c r="BC83" s="172">
        <f t="shared" si="67"/>
        <v>0</v>
      </c>
      <c r="BD83" s="172">
        <f t="shared" si="68"/>
        <v>0</v>
      </c>
      <c r="BE83" s="172">
        <f t="shared" si="68"/>
        <v>0</v>
      </c>
      <c r="BF83" s="172">
        <f t="shared" si="68"/>
        <v>0</v>
      </c>
      <c r="BG83" s="172">
        <f t="shared" si="68"/>
        <v>0</v>
      </c>
      <c r="BH83" s="172">
        <f t="shared" si="68"/>
        <v>0</v>
      </c>
      <c r="BI83" s="172">
        <f t="shared" si="68"/>
        <v>0</v>
      </c>
      <c r="BJ83" s="172">
        <f t="shared" si="68"/>
        <v>0</v>
      </c>
      <c r="BK83" s="172">
        <f t="shared" si="68"/>
        <v>0</v>
      </c>
      <c r="BL83" s="172">
        <f t="shared" si="68"/>
        <v>0</v>
      </c>
      <c r="BM83" s="172">
        <f t="shared" si="68"/>
        <v>0</v>
      </c>
      <c r="BN83" s="172">
        <f t="shared" si="69"/>
        <v>0</v>
      </c>
      <c r="BO83" s="172">
        <f t="shared" si="69"/>
        <v>0</v>
      </c>
      <c r="BP83" s="172">
        <f t="shared" si="69"/>
        <v>0</v>
      </c>
      <c r="BQ83" s="172">
        <f t="shared" si="69"/>
        <v>0</v>
      </c>
      <c r="BR83" s="172">
        <f t="shared" si="69"/>
        <v>0</v>
      </c>
      <c r="BS83" s="172">
        <f t="shared" si="69"/>
        <v>0</v>
      </c>
      <c r="BT83" s="172">
        <f t="shared" si="69"/>
        <v>0</v>
      </c>
      <c r="BU83" s="172">
        <f t="shared" si="69"/>
        <v>0</v>
      </c>
      <c r="BV83" s="172">
        <f t="shared" si="69"/>
        <v>0</v>
      </c>
      <c r="BW83" s="172">
        <f t="shared" si="69"/>
        <v>0</v>
      </c>
      <c r="BX83" s="172">
        <f t="shared" si="70"/>
        <v>0</v>
      </c>
      <c r="BY83" s="172">
        <f t="shared" si="70"/>
        <v>0</v>
      </c>
      <c r="BZ83" s="172">
        <f t="shared" si="70"/>
        <v>0</v>
      </c>
      <c r="CA83" s="172">
        <f t="shared" si="70"/>
        <v>0</v>
      </c>
      <c r="CB83" s="172">
        <f t="shared" si="70"/>
        <v>0</v>
      </c>
      <c r="CC83" s="172">
        <f t="shared" si="70"/>
        <v>0</v>
      </c>
      <c r="CD83" s="172">
        <f t="shared" si="70"/>
        <v>0</v>
      </c>
      <c r="CE83" s="172">
        <f t="shared" si="70"/>
        <v>0</v>
      </c>
      <c r="CF83" s="172">
        <f t="shared" si="70"/>
        <v>0</v>
      </c>
      <c r="CG83" s="172">
        <f t="shared" si="70"/>
        <v>0</v>
      </c>
      <c r="CH83" s="172">
        <f t="shared" si="70"/>
        <v>0</v>
      </c>
      <c r="CI83" s="172">
        <f t="shared" si="70"/>
        <v>0</v>
      </c>
      <c r="CJ83" s="172">
        <f t="shared" si="70"/>
        <v>0</v>
      </c>
      <c r="CK83" s="261">
        <f t="shared" si="70"/>
        <v>0</v>
      </c>
    </row>
    <row r="84" spans="1:89" hidden="1" outlineLevel="1" x14ac:dyDescent="0.3">
      <c r="A84" s="243"/>
      <c r="B84" s="262">
        <v>0</v>
      </c>
      <c r="C84" s="269">
        <f t="shared" si="29"/>
        <v>31</v>
      </c>
      <c r="D84" t="s">
        <v>281</v>
      </c>
      <c r="E84" s="171">
        <f t="shared" si="54"/>
        <v>152</v>
      </c>
      <c r="F84" s="244">
        <f t="shared" si="63"/>
        <v>0</v>
      </c>
      <c r="G84" s="172">
        <f t="shared" si="63"/>
        <v>0</v>
      </c>
      <c r="H84" s="172">
        <f t="shared" si="63"/>
        <v>0</v>
      </c>
      <c r="I84" s="172">
        <f t="shared" si="63"/>
        <v>0</v>
      </c>
      <c r="J84" s="172">
        <f t="shared" si="63"/>
        <v>0</v>
      </c>
      <c r="K84" s="261">
        <f t="shared" si="63"/>
        <v>0</v>
      </c>
      <c r="L84" s="172">
        <f t="shared" si="63"/>
        <v>0</v>
      </c>
      <c r="M84" s="172">
        <f t="shared" si="63"/>
        <v>0</v>
      </c>
      <c r="N84" s="172">
        <f t="shared" si="63"/>
        <v>0</v>
      </c>
      <c r="O84" s="172">
        <f t="shared" si="63"/>
        <v>0</v>
      </c>
      <c r="P84" s="172">
        <f t="shared" si="64"/>
        <v>0</v>
      </c>
      <c r="Q84" s="172">
        <f t="shared" si="64"/>
        <v>0</v>
      </c>
      <c r="R84" s="172">
        <f t="shared" si="64"/>
        <v>0</v>
      </c>
      <c r="S84" s="172">
        <f t="shared" si="64"/>
        <v>0</v>
      </c>
      <c r="T84" s="172">
        <f t="shared" si="64"/>
        <v>0</v>
      </c>
      <c r="U84" s="172">
        <f t="shared" si="64"/>
        <v>0</v>
      </c>
      <c r="V84" s="172">
        <f t="shared" si="64"/>
        <v>0</v>
      </c>
      <c r="W84" s="172">
        <f t="shared" si="64"/>
        <v>0</v>
      </c>
      <c r="X84" s="172">
        <f t="shared" si="64"/>
        <v>0</v>
      </c>
      <c r="Y84" s="172">
        <f t="shared" si="64"/>
        <v>0</v>
      </c>
      <c r="Z84" s="172">
        <f t="shared" si="65"/>
        <v>0</v>
      </c>
      <c r="AA84" s="172">
        <f t="shared" si="65"/>
        <v>0</v>
      </c>
      <c r="AB84" s="172">
        <f t="shared" si="65"/>
        <v>0</v>
      </c>
      <c r="AC84" s="172">
        <f t="shared" si="65"/>
        <v>0</v>
      </c>
      <c r="AD84" s="172">
        <f t="shared" si="65"/>
        <v>0</v>
      </c>
      <c r="AE84" s="172">
        <f t="shared" si="65"/>
        <v>0</v>
      </c>
      <c r="AF84" s="172">
        <f t="shared" si="65"/>
        <v>0</v>
      </c>
      <c r="AG84" s="172">
        <f t="shared" si="65"/>
        <v>0</v>
      </c>
      <c r="AH84" s="172">
        <f t="shared" si="65"/>
        <v>0</v>
      </c>
      <c r="AI84" s="172">
        <f t="shared" si="65"/>
        <v>0</v>
      </c>
      <c r="AJ84" s="172">
        <f t="shared" si="66"/>
        <v>0</v>
      </c>
      <c r="AK84" s="172">
        <f t="shared" si="66"/>
        <v>0</v>
      </c>
      <c r="AL84" s="172">
        <f t="shared" si="66"/>
        <v>0</v>
      </c>
      <c r="AM84" s="172">
        <f t="shared" si="66"/>
        <v>0</v>
      </c>
      <c r="AN84" s="172">
        <f t="shared" si="66"/>
        <v>0</v>
      </c>
      <c r="AO84" s="172">
        <f t="shared" si="66"/>
        <v>0</v>
      </c>
      <c r="AP84" s="172">
        <f t="shared" si="66"/>
        <v>0</v>
      </c>
      <c r="AQ84" s="172">
        <f t="shared" si="66"/>
        <v>0</v>
      </c>
      <c r="AR84" s="172">
        <f t="shared" si="66"/>
        <v>0</v>
      </c>
      <c r="AS84" s="172">
        <f t="shared" si="66"/>
        <v>0</v>
      </c>
      <c r="AT84" s="172">
        <f t="shared" si="67"/>
        <v>0</v>
      </c>
      <c r="AU84" s="172">
        <f t="shared" si="67"/>
        <v>0</v>
      </c>
      <c r="AV84" s="172">
        <f t="shared" si="67"/>
        <v>0</v>
      </c>
      <c r="AW84" s="172">
        <f t="shared" si="67"/>
        <v>0</v>
      </c>
      <c r="AX84" s="172">
        <f t="shared" si="67"/>
        <v>0</v>
      </c>
      <c r="AY84" s="172">
        <f t="shared" si="67"/>
        <v>0</v>
      </c>
      <c r="AZ84" s="172">
        <f t="shared" si="67"/>
        <v>0</v>
      </c>
      <c r="BA84" s="172">
        <f t="shared" si="67"/>
        <v>0</v>
      </c>
      <c r="BB84" s="172">
        <f t="shared" si="67"/>
        <v>0</v>
      </c>
      <c r="BC84" s="172">
        <f t="shared" si="67"/>
        <v>0</v>
      </c>
      <c r="BD84" s="172">
        <f t="shared" si="68"/>
        <v>0</v>
      </c>
      <c r="BE84" s="172">
        <f t="shared" si="68"/>
        <v>0</v>
      </c>
      <c r="BF84" s="172">
        <f t="shared" si="68"/>
        <v>0</v>
      </c>
      <c r="BG84" s="172">
        <f t="shared" si="68"/>
        <v>0</v>
      </c>
      <c r="BH84" s="172">
        <f t="shared" si="68"/>
        <v>0</v>
      </c>
      <c r="BI84" s="172">
        <f t="shared" si="68"/>
        <v>0</v>
      </c>
      <c r="BJ84" s="172">
        <f t="shared" si="68"/>
        <v>0</v>
      </c>
      <c r="BK84" s="172">
        <f t="shared" si="68"/>
        <v>0</v>
      </c>
      <c r="BL84" s="172">
        <f t="shared" si="68"/>
        <v>0</v>
      </c>
      <c r="BM84" s="172">
        <f t="shared" si="68"/>
        <v>0</v>
      </c>
      <c r="BN84" s="172">
        <f t="shared" si="69"/>
        <v>0</v>
      </c>
      <c r="BO84" s="172">
        <f t="shared" si="69"/>
        <v>0</v>
      </c>
      <c r="BP84" s="172">
        <f t="shared" si="69"/>
        <v>0</v>
      </c>
      <c r="BQ84" s="172">
        <f t="shared" si="69"/>
        <v>0</v>
      </c>
      <c r="BR84" s="172">
        <f t="shared" si="69"/>
        <v>0</v>
      </c>
      <c r="BS84" s="172">
        <f t="shared" si="69"/>
        <v>0</v>
      </c>
      <c r="BT84" s="172">
        <f t="shared" si="69"/>
        <v>0</v>
      </c>
      <c r="BU84" s="172">
        <f t="shared" si="69"/>
        <v>0</v>
      </c>
      <c r="BV84" s="172">
        <f t="shared" si="69"/>
        <v>0</v>
      </c>
      <c r="BW84" s="172">
        <f t="shared" si="69"/>
        <v>0</v>
      </c>
      <c r="BX84" s="172">
        <f t="shared" si="70"/>
        <v>0</v>
      </c>
      <c r="BY84" s="172">
        <f t="shared" si="70"/>
        <v>0</v>
      </c>
      <c r="BZ84" s="172">
        <f t="shared" si="70"/>
        <v>0</v>
      </c>
      <c r="CA84" s="172">
        <f t="shared" si="70"/>
        <v>0</v>
      </c>
      <c r="CB84" s="172">
        <f t="shared" si="70"/>
        <v>0</v>
      </c>
      <c r="CC84" s="172">
        <f t="shared" si="70"/>
        <v>0</v>
      </c>
      <c r="CD84" s="172">
        <f t="shared" si="70"/>
        <v>0</v>
      </c>
      <c r="CE84" s="172">
        <f t="shared" si="70"/>
        <v>0</v>
      </c>
      <c r="CF84" s="172">
        <f t="shared" si="70"/>
        <v>0</v>
      </c>
      <c r="CG84" s="172">
        <f t="shared" si="70"/>
        <v>0</v>
      </c>
      <c r="CH84" s="172">
        <f t="shared" si="70"/>
        <v>0</v>
      </c>
      <c r="CI84" s="172">
        <f t="shared" si="70"/>
        <v>0</v>
      </c>
      <c r="CJ84" s="172">
        <f t="shared" si="70"/>
        <v>0</v>
      </c>
      <c r="CK84" s="261">
        <f t="shared" si="70"/>
        <v>0</v>
      </c>
    </row>
    <row r="85" spans="1:89" hidden="1" outlineLevel="1" x14ac:dyDescent="0.3">
      <c r="A85" s="243"/>
      <c r="B85" s="262">
        <v>0</v>
      </c>
      <c r="C85" s="269">
        <f t="shared" si="29"/>
        <v>31</v>
      </c>
      <c r="D85" t="s">
        <v>282</v>
      </c>
      <c r="E85" s="171">
        <f t="shared" si="54"/>
        <v>152</v>
      </c>
      <c r="F85" s="244">
        <f t="shared" si="63"/>
        <v>0</v>
      </c>
      <c r="G85" s="172">
        <f t="shared" si="63"/>
        <v>0</v>
      </c>
      <c r="H85" s="172">
        <f t="shared" si="63"/>
        <v>0</v>
      </c>
      <c r="I85" s="172">
        <f t="shared" si="63"/>
        <v>0</v>
      </c>
      <c r="J85" s="172">
        <f t="shared" si="63"/>
        <v>0</v>
      </c>
      <c r="K85" s="261">
        <f t="shared" si="63"/>
        <v>0</v>
      </c>
      <c r="L85" s="172">
        <f t="shared" si="63"/>
        <v>0</v>
      </c>
      <c r="M85" s="172">
        <f t="shared" si="63"/>
        <v>0</v>
      </c>
      <c r="N85" s="172">
        <f t="shared" si="63"/>
        <v>0</v>
      </c>
      <c r="O85" s="172">
        <f t="shared" si="63"/>
        <v>0</v>
      </c>
      <c r="P85" s="172">
        <f t="shared" si="64"/>
        <v>0</v>
      </c>
      <c r="Q85" s="172">
        <f t="shared" si="64"/>
        <v>0</v>
      </c>
      <c r="R85" s="172">
        <f t="shared" si="64"/>
        <v>0</v>
      </c>
      <c r="S85" s="172">
        <f t="shared" si="64"/>
        <v>0</v>
      </c>
      <c r="T85" s="172">
        <f t="shared" si="64"/>
        <v>0</v>
      </c>
      <c r="U85" s="172">
        <f t="shared" si="64"/>
        <v>0</v>
      </c>
      <c r="V85" s="172">
        <f t="shared" si="64"/>
        <v>0</v>
      </c>
      <c r="W85" s="172">
        <f t="shared" si="64"/>
        <v>0</v>
      </c>
      <c r="X85" s="172">
        <f t="shared" si="64"/>
        <v>0</v>
      </c>
      <c r="Y85" s="172">
        <f t="shared" si="64"/>
        <v>0</v>
      </c>
      <c r="Z85" s="172">
        <f t="shared" si="65"/>
        <v>0</v>
      </c>
      <c r="AA85" s="172">
        <f t="shared" si="65"/>
        <v>0</v>
      </c>
      <c r="AB85" s="172">
        <f t="shared" si="65"/>
        <v>0</v>
      </c>
      <c r="AC85" s="172">
        <f t="shared" si="65"/>
        <v>0</v>
      </c>
      <c r="AD85" s="172">
        <f t="shared" si="65"/>
        <v>0</v>
      </c>
      <c r="AE85" s="172">
        <f t="shared" si="65"/>
        <v>0</v>
      </c>
      <c r="AF85" s="172">
        <f t="shared" si="65"/>
        <v>0</v>
      </c>
      <c r="AG85" s="172">
        <f t="shared" si="65"/>
        <v>0</v>
      </c>
      <c r="AH85" s="172">
        <f t="shared" si="65"/>
        <v>0</v>
      </c>
      <c r="AI85" s="172">
        <f t="shared" si="65"/>
        <v>0</v>
      </c>
      <c r="AJ85" s="172">
        <f t="shared" si="66"/>
        <v>0</v>
      </c>
      <c r="AK85" s="172">
        <f t="shared" si="66"/>
        <v>0</v>
      </c>
      <c r="AL85" s="172">
        <f t="shared" si="66"/>
        <v>0</v>
      </c>
      <c r="AM85" s="172">
        <f t="shared" si="66"/>
        <v>0</v>
      </c>
      <c r="AN85" s="172">
        <f t="shared" si="66"/>
        <v>0</v>
      </c>
      <c r="AO85" s="172">
        <f t="shared" si="66"/>
        <v>0</v>
      </c>
      <c r="AP85" s="172">
        <f t="shared" si="66"/>
        <v>0</v>
      </c>
      <c r="AQ85" s="172">
        <f t="shared" si="66"/>
        <v>0</v>
      </c>
      <c r="AR85" s="172">
        <f t="shared" si="66"/>
        <v>0</v>
      </c>
      <c r="AS85" s="172">
        <f t="shared" si="66"/>
        <v>0</v>
      </c>
      <c r="AT85" s="172">
        <f t="shared" si="67"/>
        <v>0</v>
      </c>
      <c r="AU85" s="172">
        <f t="shared" si="67"/>
        <v>0</v>
      </c>
      <c r="AV85" s="172">
        <f t="shared" si="67"/>
        <v>0</v>
      </c>
      <c r="AW85" s="172">
        <f t="shared" si="67"/>
        <v>0</v>
      </c>
      <c r="AX85" s="172">
        <f t="shared" si="67"/>
        <v>0</v>
      </c>
      <c r="AY85" s="172">
        <f t="shared" si="67"/>
        <v>0</v>
      </c>
      <c r="AZ85" s="172">
        <f t="shared" si="67"/>
        <v>0</v>
      </c>
      <c r="BA85" s="172">
        <f t="shared" si="67"/>
        <v>0</v>
      </c>
      <c r="BB85" s="172">
        <f t="shared" si="67"/>
        <v>0</v>
      </c>
      <c r="BC85" s="172">
        <f t="shared" si="67"/>
        <v>0</v>
      </c>
      <c r="BD85" s="172">
        <f t="shared" si="68"/>
        <v>0</v>
      </c>
      <c r="BE85" s="172">
        <f t="shared" si="68"/>
        <v>0</v>
      </c>
      <c r="BF85" s="172">
        <f t="shared" si="68"/>
        <v>0</v>
      </c>
      <c r="BG85" s="172">
        <f t="shared" si="68"/>
        <v>0</v>
      </c>
      <c r="BH85" s="172">
        <f t="shared" si="68"/>
        <v>0</v>
      </c>
      <c r="BI85" s="172">
        <f t="shared" si="68"/>
        <v>0</v>
      </c>
      <c r="BJ85" s="172">
        <f t="shared" si="68"/>
        <v>0</v>
      </c>
      <c r="BK85" s="172">
        <f t="shared" si="68"/>
        <v>0</v>
      </c>
      <c r="BL85" s="172">
        <f t="shared" si="68"/>
        <v>0</v>
      </c>
      <c r="BM85" s="172">
        <f t="shared" si="68"/>
        <v>0</v>
      </c>
      <c r="BN85" s="172">
        <f t="shared" si="69"/>
        <v>0</v>
      </c>
      <c r="BO85" s="172">
        <f t="shared" si="69"/>
        <v>0</v>
      </c>
      <c r="BP85" s="172">
        <f t="shared" si="69"/>
        <v>0</v>
      </c>
      <c r="BQ85" s="172">
        <f t="shared" si="69"/>
        <v>0</v>
      </c>
      <c r="BR85" s="172">
        <f t="shared" si="69"/>
        <v>0</v>
      </c>
      <c r="BS85" s="172">
        <f t="shared" si="69"/>
        <v>0</v>
      </c>
      <c r="BT85" s="172">
        <f t="shared" si="69"/>
        <v>0</v>
      </c>
      <c r="BU85" s="172">
        <f t="shared" si="69"/>
        <v>0</v>
      </c>
      <c r="BV85" s="172">
        <f t="shared" si="69"/>
        <v>0</v>
      </c>
      <c r="BW85" s="172">
        <f t="shared" si="69"/>
        <v>0</v>
      </c>
      <c r="BX85" s="172">
        <f t="shared" si="70"/>
        <v>0</v>
      </c>
      <c r="BY85" s="172">
        <f t="shared" si="70"/>
        <v>0</v>
      </c>
      <c r="BZ85" s="172">
        <f t="shared" si="70"/>
        <v>0</v>
      </c>
      <c r="CA85" s="172">
        <f t="shared" si="70"/>
        <v>0</v>
      </c>
      <c r="CB85" s="172">
        <f t="shared" si="70"/>
        <v>0</v>
      </c>
      <c r="CC85" s="172">
        <f t="shared" si="70"/>
        <v>0</v>
      </c>
      <c r="CD85" s="172">
        <f t="shared" si="70"/>
        <v>0</v>
      </c>
      <c r="CE85" s="172">
        <f t="shared" si="70"/>
        <v>0</v>
      </c>
      <c r="CF85" s="172">
        <f t="shared" si="70"/>
        <v>0</v>
      </c>
      <c r="CG85" s="172">
        <f t="shared" si="70"/>
        <v>0</v>
      </c>
      <c r="CH85" s="172">
        <f t="shared" si="70"/>
        <v>0</v>
      </c>
      <c r="CI85" s="172">
        <f t="shared" si="70"/>
        <v>0</v>
      </c>
      <c r="CJ85" s="172">
        <f t="shared" si="70"/>
        <v>0</v>
      </c>
      <c r="CK85" s="261">
        <f t="shared" si="70"/>
        <v>0</v>
      </c>
    </row>
    <row r="86" spans="1:89" hidden="1" outlineLevel="1" x14ac:dyDescent="0.3">
      <c r="A86" s="243"/>
      <c r="B86" s="262">
        <v>0</v>
      </c>
      <c r="C86" s="269">
        <f t="shared" si="29"/>
        <v>31</v>
      </c>
      <c r="D86" t="s">
        <v>283</v>
      </c>
      <c r="E86" s="171">
        <f t="shared" si="54"/>
        <v>152</v>
      </c>
      <c r="F86" s="244">
        <f t="shared" si="63"/>
        <v>0</v>
      </c>
      <c r="G86" s="172">
        <f t="shared" si="63"/>
        <v>0</v>
      </c>
      <c r="H86" s="172">
        <f t="shared" si="63"/>
        <v>0</v>
      </c>
      <c r="I86" s="172">
        <f t="shared" si="63"/>
        <v>0</v>
      </c>
      <c r="J86" s="172">
        <f t="shared" si="63"/>
        <v>0</v>
      </c>
      <c r="K86" s="261">
        <f t="shared" si="63"/>
        <v>0</v>
      </c>
      <c r="L86" s="172">
        <f t="shared" si="63"/>
        <v>0</v>
      </c>
      <c r="M86" s="172">
        <f t="shared" si="63"/>
        <v>0</v>
      </c>
      <c r="N86" s="172">
        <f t="shared" si="63"/>
        <v>0</v>
      </c>
      <c r="O86" s="172">
        <f t="shared" si="63"/>
        <v>0</v>
      </c>
      <c r="P86" s="172">
        <f t="shared" si="64"/>
        <v>0</v>
      </c>
      <c r="Q86" s="172">
        <f t="shared" si="64"/>
        <v>0</v>
      </c>
      <c r="R86" s="172">
        <f t="shared" si="64"/>
        <v>0</v>
      </c>
      <c r="S86" s="172">
        <f t="shared" si="64"/>
        <v>0</v>
      </c>
      <c r="T86" s="172">
        <f t="shared" si="64"/>
        <v>0</v>
      </c>
      <c r="U86" s="172">
        <f t="shared" si="64"/>
        <v>0</v>
      </c>
      <c r="V86" s="172">
        <f t="shared" si="64"/>
        <v>0</v>
      </c>
      <c r="W86" s="172">
        <f t="shared" si="64"/>
        <v>0</v>
      </c>
      <c r="X86" s="172">
        <f t="shared" si="64"/>
        <v>0</v>
      </c>
      <c r="Y86" s="172">
        <f t="shared" si="64"/>
        <v>0</v>
      </c>
      <c r="Z86" s="172">
        <f t="shared" si="65"/>
        <v>0</v>
      </c>
      <c r="AA86" s="172">
        <f t="shared" si="65"/>
        <v>0</v>
      </c>
      <c r="AB86" s="172">
        <f t="shared" si="65"/>
        <v>0</v>
      </c>
      <c r="AC86" s="172">
        <f t="shared" si="65"/>
        <v>0</v>
      </c>
      <c r="AD86" s="172">
        <f t="shared" si="65"/>
        <v>0</v>
      </c>
      <c r="AE86" s="172">
        <f t="shared" si="65"/>
        <v>0</v>
      </c>
      <c r="AF86" s="172">
        <f t="shared" si="65"/>
        <v>0</v>
      </c>
      <c r="AG86" s="172">
        <f t="shared" si="65"/>
        <v>0</v>
      </c>
      <c r="AH86" s="172">
        <f t="shared" si="65"/>
        <v>0</v>
      </c>
      <c r="AI86" s="172">
        <f t="shared" si="65"/>
        <v>0</v>
      </c>
      <c r="AJ86" s="172">
        <f t="shared" si="66"/>
        <v>0</v>
      </c>
      <c r="AK86" s="172">
        <f t="shared" si="66"/>
        <v>0</v>
      </c>
      <c r="AL86" s="172">
        <f t="shared" si="66"/>
        <v>0</v>
      </c>
      <c r="AM86" s="172">
        <f t="shared" si="66"/>
        <v>0</v>
      </c>
      <c r="AN86" s="172">
        <f t="shared" si="66"/>
        <v>0</v>
      </c>
      <c r="AO86" s="172">
        <f t="shared" si="66"/>
        <v>0</v>
      </c>
      <c r="AP86" s="172">
        <f t="shared" si="66"/>
        <v>0</v>
      </c>
      <c r="AQ86" s="172">
        <f t="shared" si="66"/>
        <v>0</v>
      </c>
      <c r="AR86" s="172">
        <f t="shared" si="66"/>
        <v>0</v>
      </c>
      <c r="AS86" s="172">
        <f t="shared" si="66"/>
        <v>0</v>
      </c>
      <c r="AT86" s="172">
        <f t="shared" si="67"/>
        <v>0</v>
      </c>
      <c r="AU86" s="172">
        <f t="shared" si="67"/>
        <v>0</v>
      </c>
      <c r="AV86" s="172">
        <f t="shared" si="67"/>
        <v>0</v>
      </c>
      <c r="AW86" s="172">
        <f t="shared" si="67"/>
        <v>0</v>
      </c>
      <c r="AX86" s="172">
        <f t="shared" si="67"/>
        <v>0</v>
      </c>
      <c r="AY86" s="172">
        <f t="shared" si="67"/>
        <v>0</v>
      </c>
      <c r="AZ86" s="172">
        <f t="shared" si="67"/>
        <v>0</v>
      </c>
      <c r="BA86" s="172">
        <f t="shared" si="67"/>
        <v>0</v>
      </c>
      <c r="BB86" s="172">
        <f t="shared" si="67"/>
        <v>0</v>
      </c>
      <c r="BC86" s="172">
        <f t="shared" si="67"/>
        <v>0</v>
      </c>
      <c r="BD86" s="172">
        <f t="shared" si="68"/>
        <v>0</v>
      </c>
      <c r="BE86" s="172">
        <f t="shared" si="68"/>
        <v>0</v>
      </c>
      <c r="BF86" s="172">
        <f t="shared" si="68"/>
        <v>0</v>
      </c>
      <c r="BG86" s="172">
        <f t="shared" si="68"/>
        <v>0</v>
      </c>
      <c r="BH86" s="172">
        <f t="shared" si="68"/>
        <v>0</v>
      </c>
      <c r="BI86" s="172">
        <f t="shared" si="68"/>
        <v>0</v>
      </c>
      <c r="BJ86" s="172">
        <f t="shared" si="68"/>
        <v>0</v>
      </c>
      <c r="BK86" s="172">
        <f t="shared" si="68"/>
        <v>0</v>
      </c>
      <c r="BL86" s="172">
        <f t="shared" si="68"/>
        <v>0</v>
      </c>
      <c r="BM86" s="172">
        <f t="shared" si="68"/>
        <v>0</v>
      </c>
      <c r="BN86" s="172">
        <f t="shared" si="69"/>
        <v>0</v>
      </c>
      <c r="BO86" s="172">
        <f t="shared" si="69"/>
        <v>0</v>
      </c>
      <c r="BP86" s="172">
        <f t="shared" si="69"/>
        <v>0</v>
      </c>
      <c r="BQ86" s="172">
        <f t="shared" si="69"/>
        <v>0</v>
      </c>
      <c r="BR86" s="172">
        <f t="shared" si="69"/>
        <v>0</v>
      </c>
      <c r="BS86" s="172">
        <f t="shared" si="69"/>
        <v>0</v>
      </c>
      <c r="BT86" s="172">
        <f t="shared" si="69"/>
        <v>0</v>
      </c>
      <c r="BU86" s="172">
        <f t="shared" si="69"/>
        <v>0</v>
      </c>
      <c r="BV86" s="172">
        <f t="shared" si="69"/>
        <v>0</v>
      </c>
      <c r="BW86" s="172">
        <f t="shared" si="69"/>
        <v>0</v>
      </c>
      <c r="BX86" s="172">
        <f t="shared" si="70"/>
        <v>0</v>
      </c>
      <c r="BY86" s="172">
        <f t="shared" si="70"/>
        <v>0</v>
      </c>
      <c r="BZ86" s="172">
        <f t="shared" si="70"/>
        <v>0</v>
      </c>
      <c r="CA86" s="172">
        <f t="shared" si="70"/>
        <v>0</v>
      </c>
      <c r="CB86" s="172">
        <f t="shared" si="70"/>
        <v>0</v>
      </c>
      <c r="CC86" s="172">
        <f t="shared" si="70"/>
        <v>0</v>
      </c>
      <c r="CD86" s="172">
        <f t="shared" si="70"/>
        <v>0</v>
      </c>
      <c r="CE86" s="172">
        <f t="shared" si="70"/>
        <v>0</v>
      </c>
      <c r="CF86" s="172">
        <f t="shared" si="70"/>
        <v>0</v>
      </c>
      <c r="CG86" s="172">
        <f t="shared" si="70"/>
        <v>0</v>
      </c>
      <c r="CH86" s="172">
        <f t="shared" si="70"/>
        <v>0</v>
      </c>
      <c r="CI86" s="172">
        <f t="shared" si="70"/>
        <v>0</v>
      </c>
      <c r="CJ86" s="172">
        <f t="shared" si="70"/>
        <v>0</v>
      </c>
      <c r="CK86" s="261">
        <f t="shared" si="70"/>
        <v>0</v>
      </c>
    </row>
    <row r="87" spans="1:89" hidden="1" outlineLevel="1" x14ac:dyDescent="0.3">
      <c r="A87" s="243"/>
      <c r="B87" s="262">
        <v>0</v>
      </c>
      <c r="C87" s="269">
        <f t="shared" si="29"/>
        <v>31</v>
      </c>
      <c r="D87" t="s">
        <v>284</v>
      </c>
      <c r="E87" s="171">
        <f t="shared" si="54"/>
        <v>152</v>
      </c>
      <c r="F87" s="244">
        <f t="shared" si="63"/>
        <v>0</v>
      </c>
      <c r="G87" s="172">
        <f t="shared" si="63"/>
        <v>0</v>
      </c>
      <c r="H87" s="172">
        <f t="shared" si="63"/>
        <v>0</v>
      </c>
      <c r="I87" s="172">
        <f t="shared" si="63"/>
        <v>0</v>
      </c>
      <c r="J87" s="172">
        <f t="shared" si="63"/>
        <v>0</v>
      </c>
      <c r="K87" s="261">
        <f t="shared" si="63"/>
        <v>0</v>
      </c>
      <c r="L87" s="172">
        <f t="shared" si="63"/>
        <v>0</v>
      </c>
      <c r="M87" s="172">
        <f t="shared" si="63"/>
        <v>0</v>
      </c>
      <c r="N87" s="172">
        <f t="shared" si="63"/>
        <v>0</v>
      </c>
      <c r="O87" s="172">
        <f t="shared" si="63"/>
        <v>0</v>
      </c>
      <c r="P87" s="172">
        <f t="shared" si="64"/>
        <v>0</v>
      </c>
      <c r="Q87" s="172">
        <f t="shared" si="64"/>
        <v>0</v>
      </c>
      <c r="R87" s="172">
        <f t="shared" si="64"/>
        <v>0</v>
      </c>
      <c r="S87" s="172">
        <f t="shared" si="64"/>
        <v>0</v>
      </c>
      <c r="T87" s="172">
        <f t="shared" si="64"/>
        <v>0</v>
      </c>
      <c r="U87" s="172">
        <f t="shared" si="64"/>
        <v>0</v>
      </c>
      <c r="V87" s="172">
        <f t="shared" si="64"/>
        <v>0</v>
      </c>
      <c r="W87" s="172">
        <f t="shared" si="64"/>
        <v>0</v>
      </c>
      <c r="X87" s="172">
        <f t="shared" si="64"/>
        <v>0</v>
      </c>
      <c r="Y87" s="172">
        <f t="shared" si="64"/>
        <v>0</v>
      </c>
      <c r="Z87" s="172">
        <f t="shared" si="65"/>
        <v>0</v>
      </c>
      <c r="AA87" s="172">
        <f t="shared" si="65"/>
        <v>0</v>
      </c>
      <c r="AB87" s="172">
        <f t="shared" si="65"/>
        <v>0</v>
      </c>
      <c r="AC87" s="172">
        <f t="shared" si="65"/>
        <v>0</v>
      </c>
      <c r="AD87" s="172">
        <f t="shared" si="65"/>
        <v>0</v>
      </c>
      <c r="AE87" s="172">
        <f t="shared" si="65"/>
        <v>0</v>
      </c>
      <c r="AF87" s="172">
        <f t="shared" si="65"/>
        <v>0</v>
      </c>
      <c r="AG87" s="172">
        <f t="shared" si="65"/>
        <v>0</v>
      </c>
      <c r="AH87" s="172">
        <f t="shared" si="65"/>
        <v>0</v>
      </c>
      <c r="AI87" s="172">
        <f t="shared" si="65"/>
        <v>0</v>
      </c>
      <c r="AJ87" s="172">
        <f t="shared" si="66"/>
        <v>0</v>
      </c>
      <c r="AK87" s="172">
        <f t="shared" si="66"/>
        <v>0</v>
      </c>
      <c r="AL87" s="172">
        <f t="shared" si="66"/>
        <v>0</v>
      </c>
      <c r="AM87" s="172">
        <f t="shared" si="66"/>
        <v>0</v>
      </c>
      <c r="AN87" s="172">
        <f t="shared" si="66"/>
        <v>0</v>
      </c>
      <c r="AO87" s="172">
        <f t="shared" si="66"/>
        <v>0</v>
      </c>
      <c r="AP87" s="172">
        <f t="shared" si="66"/>
        <v>0</v>
      </c>
      <c r="AQ87" s="172">
        <f t="shared" si="66"/>
        <v>0</v>
      </c>
      <c r="AR87" s="172">
        <f t="shared" si="66"/>
        <v>0</v>
      </c>
      <c r="AS87" s="172">
        <f t="shared" si="66"/>
        <v>0</v>
      </c>
      <c r="AT87" s="172">
        <f t="shared" si="67"/>
        <v>0</v>
      </c>
      <c r="AU87" s="172">
        <f t="shared" si="67"/>
        <v>0</v>
      </c>
      <c r="AV87" s="172">
        <f t="shared" si="67"/>
        <v>0</v>
      </c>
      <c r="AW87" s="172">
        <f t="shared" si="67"/>
        <v>0</v>
      </c>
      <c r="AX87" s="172">
        <f t="shared" si="67"/>
        <v>0</v>
      </c>
      <c r="AY87" s="172">
        <f t="shared" si="67"/>
        <v>0</v>
      </c>
      <c r="AZ87" s="172">
        <f t="shared" si="67"/>
        <v>0</v>
      </c>
      <c r="BA87" s="172">
        <f t="shared" si="67"/>
        <v>0</v>
      </c>
      <c r="BB87" s="172">
        <f t="shared" si="67"/>
        <v>0</v>
      </c>
      <c r="BC87" s="172">
        <f t="shared" si="67"/>
        <v>0</v>
      </c>
      <c r="BD87" s="172">
        <f t="shared" si="68"/>
        <v>0</v>
      </c>
      <c r="BE87" s="172">
        <f t="shared" si="68"/>
        <v>0</v>
      </c>
      <c r="BF87" s="172">
        <f t="shared" si="68"/>
        <v>0</v>
      </c>
      <c r="BG87" s="172">
        <f t="shared" si="68"/>
        <v>0</v>
      </c>
      <c r="BH87" s="172">
        <f t="shared" si="68"/>
        <v>0</v>
      </c>
      <c r="BI87" s="172">
        <f t="shared" si="68"/>
        <v>0</v>
      </c>
      <c r="BJ87" s="172">
        <f t="shared" si="68"/>
        <v>0</v>
      </c>
      <c r="BK87" s="172">
        <f t="shared" si="68"/>
        <v>0</v>
      </c>
      <c r="BL87" s="172">
        <f t="shared" si="68"/>
        <v>0</v>
      </c>
      <c r="BM87" s="172">
        <f t="shared" si="68"/>
        <v>0</v>
      </c>
      <c r="BN87" s="172">
        <f t="shared" si="69"/>
        <v>0</v>
      </c>
      <c r="BO87" s="172">
        <f t="shared" si="69"/>
        <v>0</v>
      </c>
      <c r="BP87" s="172">
        <f t="shared" si="69"/>
        <v>0</v>
      </c>
      <c r="BQ87" s="172">
        <f t="shared" si="69"/>
        <v>0</v>
      </c>
      <c r="BR87" s="172">
        <f t="shared" si="69"/>
        <v>0</v>
      </c>
      <c r="BS87" s="172">
        <f t="shared" si="69"/>
        <v>0</v>
      </c>
      <c r="BT87" s="172">
        <f t="shared" si="69"/>
        <v>0</v>
      </c>
      <c r="BU87" s="172">
        <f t="shared" si="69"/>
        <v>0</v>
      </c>
      <c r="BV87" s="172">
        <f t="shared" si="69"/>
        <v>0</v>
      </c>
      <c r="BW87" s="172">
        <f t="shared" si="69"/>
        <v>0</v>
      </c>
      <c r="BX87" s="172">
        <f t="shared" si="70"/>
        <v>0</v>
      </c>
      <c r="BY87" s="172">
        <f t="shared" si="70"/>
        <v>0</v>
      </c>
      <c r="BZ87" s="172">
        <f t="shared" si="70"/>
        <v>0</v>
      </c>
      <c r="CA87" s="172">
        <f t="shared" si="70"/>
        <v>0</v>
      </c>
      <c r="CB87" s="172">
        <f t="shared" si="70"/>
        <v>0</v>
      </c>
      <c r="CC87" s="172">
        <f t="shared" si="70"/>
        <v>0</v>
      </c>
      <c r="CD87" s="172">
        <f t="shared" si="70"/>
        <v>0</v>
      </c>
      <c r="CE87" s="172">
        <f t="shared" si="70"/>
        <v>0</v>
      </c>
      <c r="CF87" s="172">
        <f t="shared" si="70"/>
        <v>0</v>
      </c>
      <c r="CG87" s="172">
        <f t="shared" si="70"/>
        <v>0</v>
      </c>
      <c r="CH87" s="172">
        <f t="shared" si="70"/>
        <v>0</v>
      </c>
      <c r="CI87" s="172">
        <f t="shared" si="70"/>
        <v>0</v>
      </c>
      <c r="CJ87" s="172">
        <f t="shared" si="70"/>
        <v>0</v>
      </c>
      <c r="CK87" s="261">
        <f t="shared" si="70"/>
        <v>0</v>
      </c>
    </row>
    <row r="88" spans="1:89" hidden="1" outlineLevel="1" x14ac:dyDescent="0.3">
      <c r="A88" s="243"/>
      <c r="B88" s="262">
        <v>0</v>
      </c>
      <c r="C88" s="269">
        <f t="shared" si="29"/>
        <v>31</v>
      </c>
      <c r="D88" t="s">
        <v>285</v>
      </c>
      <c r="E88" s="171">
        <f t="shared" si="54"/>
        <v>152</v>
      </c>
      <c r="F88" s="244">
        <f t="shared" si="63"/>
        <v>0</v>
      </c>
      <c r="G88" s="172">
        <f t="shared" si="63"/>
        <v>0</v>
      </c>
      <c r="H88" s="172">
        <f t="shared" si="63"/>
        <v>0</v>
      </c>
      <c r="I88" s="172">
        <f t="shared" si="63"/>
        <v>0</v>
      </c>
      <c r="J88" s="172">
        <f t="shared" si="63"/>
        <v>0</v>
      </c>
      <c r="K88" s="261">
        <f t="shared" si="63"/>
        <v>0</v>
      </c>
      <c r="L88" s="172">
        <f t="shared" si="63"/>
        <v>0</v>
      </c>
      <c r="M88" s="172">
        <f t="shared" si="63"/>
        <v>0</v>
      </c>
      <c r="N88" s="172">
        <f t="shared" si="63"/>
        <v>0</v>
      </c>
      <c r="O88" s="172">
        <f t="shared" si="63"/>
        <v>0</v>
      </c>
      <c r="P88" s="172">
        <f t="shared" si="64"/>
        <v>0</v>
      </c>
      <c r="Q88" s="172">
        <f t="shared" si="64"/>
        <v>0</v>
      </c>
      <c r="R88" s="172">
        <f t="shared" si="64"/>
        <v>0</v>
      </c>
      <c r="S88" s="172">
        <f t="shared" si="64"/>
        <v>0</v>
      </c>
      <c r="T88" s="172">
        <f t="shared" si="64"/>
        <v>0</v>
      </c>
      <c r="U88" s="172">
        <f t="shared" si="64"/>
        <v>0</v>
      </c>
      <c r="V88" s="172">
        <f t="shared" si="64"/>
        <v>0</v>
      </c>
      <c r="W88" s="172">
        <f t="shared" si="64"/>
        <v>0</v>
      </c>
      <c r="X88" s="172">
        <f t="shared" si="64"/>
        <v>0</v>
      </c>
      <c r="Y88" s="172">
        <f t="shared" si="64"/>
        <v>0</v>
      </c>
      <c r="Z88" s="172">
        <f t="shared" si="65"/>
        <v>0</v>
      </c>
      <c r="AA88" s="172">
        <f t="shared" si="65"/>
        <v>0</v>
      </c>
      <c r="AB88" s="172">
        <f t="shared" si="65"/>
        <v>0</v>
      </c>
      <c r="AC88" s="172">
        <f t="shared" si="65"/>
        <v>0</v>
      </c>
      <c r="AD88" s="172">
        <f t="shared" si="65"/>
        <v>0</v>
      </c>
      <c r="AE88" s="172">
        <f t="shared" si="65"/>
        <v>0</v>
      </c>
      <c r="AF88" s="172">
        <f t="shared" si="65"/>
        <v>0</v>
      </c>
      <c r="AG88" s="172">
        <f t="shared" si="65"/>
        <v>0</v>
      </c>
      <c r="AH88" s="172">
        <f t="shared" si="65"/>
        <v>0</v>
      </c>
      <c r="AI88" s="172">
        <f t="shared" si="65"/>
        <v>0</v>
      </c>
      <c r="AJ88" s="172">
        <f t="shared" si="66"/>
        <v>0</v>
      </c>
      <c r="AK88" s="172">
        <f t="shared" si="66"/>
        <v>0</v>
      </c>
      <c r="AL88" s="172">
        <f t="shared" si="66"/>
        <v>0</v>
      </c>
      <c r="AM88" s="172">
        <f t="shared" si="66"/>
        <v>0</v>
      </c>
      <c r="AN88" s="172">
        <f t="shared" si="66"/>
        <v>0</v>
      </c>
      <c r="AO88" s="172">
        <f t="shared" si="66"/>
        <v>0</v>
      </c>
      <c r="AP88" s="172">
        <f t="shared" si="66"/>
        <v>0</v>
      </c>
      <c r="AQ88" s="172">
        <f t="shared" si="66"/>
        <v>0</v>
      </c>
      <c r="AR88" s="172">
        <f t="shared" si="66"/>
        <v>0</v>
      </c>
      <c r="AS88" s="172">
        <f t="shared" si="66"/>
        <v>0</v>
      </c>
      <c r="AT88" s="172">
        <f t="shared" si="67"/>
        <v>0</v>
      </c>
      <c r="AU88" s="172">
        <f t="shared" si="67"/>
        <v>0</v>
      </c>
      <c r="AV88" s="172">
        <f t="shared" si="67"/>
        <v>0</v>
      </c>
      <c r="AW88" s="172">
        <f t="shared" si="67"/>
        <v>0</v>
      </c>
      <c r="AX88" s="172">
        <f t="shared" si="67"/>
        <v>0</v>
      </c>
      <c r="AY88" s="172">
        <f t="shared" si="67"/>
        <v>0</v>
      </c>
      <c r="AZ88" s="172">
        <f t="shared" si="67"/>
        <v>0</v>
      </c>
      <c r="BA88" s="172">
        <f t="shared" si="67"/>
        <v>0</v>
      </c>
      <c r="BB88" s="172">
        <f t="shared" si="67"/>
        <v>0</v>
      </c>
      <c r="BC88" s="172">
        <f t="shared" si="67"/>
        <v>0</v>
      </c>
      <c r="BD88" s="172">
        <f t="shared" si="68"/>
        <v>0</v>
      </c>
      <c r="BE88" s="172">
        <f t="shared" si="68"/>
        <v>0</v>
      </c>
      <c r="BF88" s="172">
        <f t="shared" si="68"/>
        <v>0</v>
      </c>
      <c r="BG88" s="172">
        <f t="shared" si="68"/>
        <v>0</v>
      </c>
      <c r="BH88" s="172">
        <f t="shared" si="68"/>
        <v>0</v>
      </c>
      <c r="BI88" s="172">
        <f t="shared" si="68"/>
        <v>0</v>
      </c>
      <c r="BJ88" s="172">
        <f t="shared" si="68"/>
        <v>0</v>
      </c>
      <c r="BK88" s="172">
        <f t="shared" si="68"/>
        <v>0</v>
      </c>
      <c r="BL88" s="172">
        <f t="shared" si="68"/>
        <v>0</v>
      </c>
      <c r="BM88" s="172">
        <f t="shared" si="68"/>
        <v>0</v>
      </c>
      <c r="BN88" s="172">
        <f t="shared" si="69"/>
        <v>0</v>
      </c>
      <c r="BO88" s="172">
        <f t="shared" si="69"/>
        <v>0</v>
      </c>
      <c r="BP88" s="172">
        <f t="shared" si="69"/>
        <v>0</v>
      </c>
      <c r="BQ88" s="172">
        <f t="shared" si="69"/>
        <v>0</v>
      </c>
      <c r="BR88" s="172">
        <f t="shared" si="69"/>
        <v>0</v>
      </c>
      <c r="BS88" s="172">
        <f t="shared" si="69"/>
        <v>0</v>
      </c>
      <c r="BT88" s="172">
        <f t="shared" si="69"/>
        <v>0</v>
      </c>
      <c r="BU88" s="172">
        <f t="shared" si="69"/>
        <v>0</v>
      </c>
      <c r="BV88" s="172">
        <f t="shared" si="69"/>
        <v>0</v>
      </c>
      <c r="BW88" s="172">
        <f t="shared" si="69"/>
        <v>0</v>
      </c>
      <c r="BX88" s="172">
        <f t="shared" si="70"/>
        <v>0</v>
      </c>
      <c r="BY88" s="172">
        <f t="shared" si="70"/>
        <v>0</v>
      </c>
      <c r="BZ88" s="172">
        <f t="shared" si="70"/>
        <v>0</v>
      </c>
      <c r="CA88" s="172">
        <f t="shared" si="70"/>
        <v>0</v>
      </c>
      <c r="CB88" s="172">
        <f t="shared" si="70"/>
        <v>0</v>
      </c>
      <c r="CC88" s="172">
        <f t="shared" si="70"/>
        <v>0</v>
      </c>
      <c r="CD88" s="172">
        <f t="shared" si="70"/>
        <v>0</v>
      </c>
      <c r="CE88" s="172">
        <f t="shared" si="70"/>
        <v>0</v>
      </c>
      <c r="CF88" s="172">
        <f t="shared" si="70"/>
        <v>0</v>
      </c>
      <c r="CG88" s="172">
        <f t="shared" si="70"/>
        <v>0</v>
      </c>
      <c r="CH88" s="172">
        <f t="shared" si="70"/>
        <v>0</v>
      </c>
      <c r="CI88" s="172">
        <f t="shared" si="70"/>
        <v>0</v>
      </c>
      <c r="CJ88" s="172">
        <f t="shared" si="70"/>
        <v>0</v>
      </c>
      <c r="CK88" s="261">
        <f t="shared" si="70"/>
        <v>0</v>
      </c>
    </row>
    <row r="89" spans="1:89" hidden="1" outlineLevel="1" x14ac:dyDescent="0.3">
      <c r="A89" s="243"/>
      <c r="B89" s="262">
        <v>0</v>
      </c>
      <c r="C89" s="269">
        <f t="shared" si="29"/>
        <v>31</v>
      </c>
      <c r="D89" t="s">
        <v>286</v>
      </c>
      <c r="E89" s="171">
        <f t="shared" si="54"/>
        <v>152</v>
      </c>
      <c r="F89" s="244">
        <f t="shared" si="63"/>
        <v>0</v>
      </c>
      <c r="G89" s="172">
        <f t="shared" si="63"/>
        <v>0</v>
      </c>
      <c r="H89" s="172">
        <f t="shared" si="63"/>
        <v>0</v>
      </c>
      <c r="I89" s="172">
        <f t="shared" si="63"/>
        <v>0</v>
      </c>
      <c r="J89" s="172">
        <f t="shared" si="63"/>
        <v>0</v>
      </c>
      <c r="K89" s="261">
        <f t="shared" si="63"/>
        <v>0</v>
      </c>
      <c r="L89" s="172">
        <f t="shared" si="63"/>
        <v>0</v>
      </c>
      <c r="M89" s="172">
        <f t="shared" si="63"/>
        <v>0</v>
      </c>
      <c r="N89" s="172">
        <f t="shared" si="63"/>
        <v>0</v>
      </c>
      <c r="O89" s="172">
        <f t="shared" si="63"/>
        <v>0</v>
      </c>
      <c r="P89" s="172">
        <f t="shared" si="64"/>
        <v>0</v>
      </c>
      <c r="Q89" s="172">
        <f t="shared" si="64"/>
        <v>0</v>
      </c>
      <c r="R89" s="172">
        <f t="shared" si="64"/>
        <v>0</v>
      </c>
      <c r="S89" s="172">
        <f t="shared" si="64"/>
        <v>0</v>
      </c>
      <c r="T89" s="172">
        <f t="shared" si="64"/>
        <v>0</v>
      </c>
      <c r="U89" s="172">
        <f t="shared" si="64"/>
        <v>0</v>
      </c>
      <c r="V89" s="172">
        <f t="shared" si="64"/>
        <v>0</v>
      </c>
      <c r="W89" s="172">
        <f t="shared" si="64"/>
        <v>0</v>
      </c>
      <c r="X89" s="172">
        <f t="shared" si="64"/>
        <v>0</v>
      </c>
      <c r="Y89" s="172">
        <f t="shared" si="64"/>
        <v>0</v>
      </c>
      <c r="Z89" s="172">
        <f t="shared" si="65"/>
        <v>0</v>
      </c>
      <c r="AA89" s="172">
        <f t="shared" si="65"/>
        <v>0</v>
      </c>
      <c r="AB89" s="172">
        <f t="shared" si="65"/>
        <v>0</v>
      </c>
      <c r="AC89" s="172">
        <f t="shared" si="65"/>
        <v>0</v>
      </c>
      <c r="AD89" s="172">
        <f t="shared" si="65"/>
        <v>0</v>
      </c>
      <c r="AE89" s="172">
        <f t="shared" si="65"/>
        <v>0</v>
      </c>
      <c r="AF89" s="172">
        <f t="shared" si="65"/>
        <v>0</v>
      </c>
      <c r="AG89" s="172">
        <f t="shared" si="65"/>
        <v>0</v>
      </c>
      <c r="AH89" s="172">
        <f t="shared" si="65"/>
        <v>0</v>
      </c>
      <c r="AI89" s="172">
        <f t="shared" si="65"/>
        <v>0</v>
      </c>
      <c r="AJ89" s="172">
        <f t="shared" si="66"/>
        <v>0</v>
      </c>
      <c r="AK89" s="172">
        <f t="shared" si="66"/>
        <v>0</v>
      </c>
      <c r="AL89" s="172">
        <f t="shared" si="66"/>
        <v>0</v>
      </c>
      <c r="AM89" s="172">
        <f t="shared" si="66"/>
        <v>0</v>
      </c>
      <c r="AN89" s="172">
        <f t="shared" si="66"/>
        <v>0</v>
      </c>
      <c r="AO89" s="172">
        <f t="shared" si="66"/>
        <v>0</v>
      </c>
      <c r="AP89" s="172">
        <f t="shared" si="66"/>
        <v>0</v>
      </c>
      <c r="AQ89" s="172">
        <f t="shared" si="66"/>
        <v>0</v>
      </c>
      <c r="AR89" s="172">
        <f t="shared" si="66"/>
        <v>0</v>
      </c>
      <c r="AS89" s="172">
        <f t="shared" si="66"/>
        <v>0</v>
      </c>
      <c r="AT89" s="172">
        <f t="shared" si="67"/>
        <v>0</v>
      </c>
      <c r="AU89" s="172">
        <f t="shared" si="67"/>
        <v>0</v>
      </c>
      <c r="AV89" s="172">
        <f t="shared" si="67"/>
        <v>0</v>
      </c>
      <c r="AW89" s="172">
        <f t="shared" si="67"/>
        <v>0</v>
      </c>
      <c r="AX89" s="172">
        <f t="shared" si="67"/>
        <v>0</v>
      </c>
      <c r="AY89" s="172">
        <f t="shared" si="67"/>
        <v>0</v>
      </c>
      <c r="AZ89" s="172">
        <f t="shared" si="67"/>
        <v>0</v>
      </c>
      <c r="BA89" s="172">
        <f t="shared" si="67"/>
        <v>0</v>
      </c>
      <c r="BB89" s="172">
        <f t="shared" si="67"/>
        <v>0</v>
      </c>
      <c r="BC89" s="172">
        <f t="shared" si="67"/>
        <v>0</v>
      </c>
      <c r="BD89" s="172">
        <f t="shared" si="68"/>
        <v>0</v>
      </c>
      <c r="BE89" s="172">
        <f t="shared" si="68"/>
        <v>0</v>
      </c>
      <c r="BF89" s="172">
        <f t="shared" si="68"/>
        <v>0</v>
      </c>
      <c r="BG89" s="172">
        <f t="shared" si="68"/>
        <v>0</v>
      </c>
      <c r="BH89" s="172">
        <f t="shared" si="68"/>
        <v>0</v>
      </c>
      <c r="BI89" s="172">
        <f t="shared" si="68"/>
        <v>0</v>
      </c>
      <c r="BJ89" s="172">
        <f t="shared" si="68"/>
        <v>0</v>
      </c>
      <c r="BK89" s="172">
        <f t="shared" si="68"/>
        <v>0</v>
      </c>
      <c r="BL89" s="172">
        <f t="shared" si="68"/>
        <v>0</v>
      </c>
      <c r="BM89" s="172">
        <f t="shared" si="68"/>
        <v>0</v>
      </c>
      <c r="BN89" s="172">
        <f t="shared" si="69"/>
        <v>0</v>
      </c>
      <c r="BO89" s="172">
        <f t="shared" si="69"/>
        <v>0</v>
      </c>
      <c r="BP89" s="172">
        <f t="shared" si="69"/>
        <v>0</v>
      </c>
      <c r="BQ89" s="172">
        <f t="shared" si="69"/>
        <v>0</v>
      </c>
      <c r="BR89" s="172">
        <f t="shared" si="69"/>
        <v>0</v>
      </c>
      <c r="BS89" s="172">
        <f t="shared" si="69"/>
        <v>0</v>
      </c>
      <c r="BT89" s="172">
        <f t="shared" si="69"/>
        <v>0</v>
      </c>
      <c r="BU89" s="172">
        <f t="shared" si="69"/>
        <v>0</v>
      </c>
      <c r="BV89" s="172">
        <f t="shared" si="69"/>
        <v>0</v>
      </c>
      <c r="BW89" s="172">
        <f t="shared" si="69"/>
        <v>0</v>
      </c>
      <c r="BX89" s="172">
        <f t="shared" si="70"/>
        <v>0</v>
      </c>
      <c r="BY89" s="172">
        <f t="shared" si="70"/>
        <v>0</v>
      </c>
      <c r="BZ89" s="172">
        <f t="shared" si="70"/>
        <v>0</v>
      </c>
      <c r="CA89" s="172">
        <f t="shared" si="70"/>
        <v>0</v>
      </c>
      <c r="CB89" s="172">
        <f t="shared" si="70"/>
        <v>0</v>
      </c>
      <c r="CC89" s="172">
        <f t="shared" si="70"/>
        <v>0</v>
      </c>
      <c r="CD89" s="172">
        <f t="shared" si="70"/>
        <v>0</v>
      </c>
      <c r="CE89" s="172">
        <f t="shared" si="70"/>
        <v>0</v>
      </c>
      <c r="CF89" s="172">
        <f t="shared" si="70"/>
        <v>0</v>
      </c>
      <c r="CG89" s="172">
        <f t="shared" si="70"/>
        <v>0</v>
      </c>
      <c r="CH89" s="172">
        <f t="shared" si="70"/>
        <v>0</v>
      </c>
      <c r="CI89" s="172">
        <f t="shared" si="70"/>
        <v>0</v>
      </c>
      <c r="CJ89" s="172">
        <f t="shared" si="70"/>
        <v>0</v>
      </c>
      <c r="CK89" s="261">
        <f t="shared" si="70"/>
        <v>0</v>
      </c>
    </row>
    <row r="90" spans="1:89" hidden="1" outlineLevel="1" x14ac:dyDescent="0.3">
      <c r="A90" s="243"/>
      <c r="B90" s="262">
        <v>0</v>
      </c>
      <c r="C90" s="269">
        <f t="shared" si="29"/>
        <v>31</v>
      </c>
      <c r="D90" t="s">
        <v>287</v>
      </c>
      <c r="E90" s="171">
        <f t="shared" si="54"/>
        <v>152</v>
      </c>
      <c r="F90" s="244">
        <f t="shared" si="63"/>
        <v>0</v>
      </c>
      <c r="G90" s="172">
        <f t="shared" si="63"/>
        <v>0</v>
      </c>
      <c r="H90" s="172">
        <f t="shared" si="63"/>
        <v>0</v>
      </c>
      <c r="I90" s="172">
        <f t="shared" si="63"/>
        <v>0</v>
      </c>
      <c r="J90" s="172">
        <f t="shared" si="63"/>
        <v>0</v>
      </c>
      <c r="K90" s="261">
        <f t="shared" si="63"/>
        <v>0</v>
      </c>
      <c r="L90" s="172">
        <f t="shared" si="63"/>
        <v>0</v>
      </c>
      <c r="M90" s="172">
        <f t="shared" si="63"/>
        <v>0</v>
      </c>
      <c r="N90" s="172">
        <f t="shared" si="63"/>
        <v>0</v>
      </c>
      <c r="O90" s="172">
        <f t="shared" si="63"/>
        <v>0</v>
      </c>
      <c r="P90" s="172">
        <f t="shared" si="64"/>
        <v>0</v>
      </c>
      <c r="Q90" s="172">
        <f t="shared" si="64"/>
        <v>0</v>
      </c>
      <c r="R90" s="172">
        <f t="shared" si="64"/>
        <v>0</v>
      </c>
      <c r="S90" s="172">
        <f t="shared" si="64"/>
        <v>0</v>
      </c>
      <c r="T90" s="172">
        <f t="shared" si="64"/>
        <v>0</v>
      </c>
      <c r="U90" s="172">
        <f t="shared" si="64"/>
        <v>0</v>
      </c>
      <c r="V90" s="172">
        <f t="shared" si="64"/>
        <v>0</v>
      </c>
      <c r="W90" s="172">
        <f t="shared" si="64"/>
        <v>0</v>
      </c>
      <c r="X90" s="172">
        <f t="shared" si="64"/>
        <v>0</v>
      </c>
      <c r="Y90" s="172">
        <f t="shared" si="64"/>
        <v>0</v>
      </c>
      <c r="Z90" s="172">
        <f t="shared" si="65"/>
        <v>0</v>
      </c>
      <c r="AA90" s="172">
        <f t="shared" si="65"/>
        <v>0</v>
      </c>
      <c r="AB90" s="172">
        <f t="shared" si="65"/>
        <v>0</v>
      </c>
      <c r="AC90" s="172">
        <f t="shared" si="65"/>
        <v>0</v>
      </c>
      <c r="AD90" s="172">
        <f t="shared" si="65"/>
        <v>0</v>
      </c>
      <c r="AE90" s="172">
        <f t="shared" si="65"/>
        <v>0</v>
      </c>
      <c r="AF90" s="172">
        <f t="shared" si="65"/>
        <v>0</v>
      </c>
      <c r="AG90" s="172">
        <f t="shared" si="65"/>
        <v>0</v>
      </c>
      <c r="AH90" s="172">
        <f t="shared" si="65"/>
        <v>0</v>
      </c>
      <c r="AI90" s="172">
        <f t="shared" si="65"/>
        <v>0</v>
      </c>
      <c r="AJ90" s="172">
        <f t="shared" si="66"/>
        <v>0</v>
      </c>
      <c r="AK90" s="172">
        <f t="shared" si="66"/>
        <v>0</v>
      </c>
      <c r="AL90" s="172">
        <f t="shared" si="66"/>
        <v>0</v>
      </c>
      <c r="AM90" s="172">
        <f t="shared" si="66"/>
        <v>0</v>
      </c>
      <c r="AN90" s="172">
        <f t="shared" si="66"/>
        <v>0</v>
      </c>
      <c r="AO90" s="172">
        <f t="shared" si="66"/>
        <v>0</v>
      </c>
      <c r="AP90" s="172">
        <f t="shared" si="66"/>
        <v>0</v>
      </c>
      <c r="AQ90" s="172">
        <f t="shared" si="66"/>
        <v>0</v>
      </c>
      <c r="AR90" s="172">
        <f t="shared" si="66"/>
        <v>0</v>
      </c>
      <c r="AS90" s="172">
        <f t="shared" si="66"/>
        <v>0</v>
      </c>
      <c r="AT90" s="172">
        <f t="shared" si="67"/>
        <v>0</v>
      </c>
      <c r="AU90" s="172">
        <f t="shared" si="67"/>
        <v>0</v>
      </c>
      <c r="AV90" s="172">
        <f t="shared" si="67"/>
        <v>0</v>
      </c>
      <c r="AW90" s="172">
        <f t="shared" si="67"/>
        <v>0</v>
      </c>
      <c r="AX90" s="172">
        <f t="shared" si="67"/>
        <v>0</v>
      </c>
      <c r="AY90" s="172">
        <f t="shared" si="67"/>
        <v>0</v>
      </c>
      <c r="AZ90" s="172">
        <f t="shared" si="67"/>
        <v>0</v>
      </c>
      <c r="BA90" s="172">
        <f t="shared" si="67"/>
        <v>0</v>
      </c>
      <c r="BB90" s="172">
        <f t="shared" si="67"/>
        <v>0</v>
      </c>
      <c r="BC90" s="172">
        <f t="shared" si="67"/>
        <v>0</v>
      </c>
      <c r="BD90" s="172">
        <f t="shared" si="68"/>
        <v>0</v>
      </c>
      <c r="BE90" s="172">
        <f t="shared" si="68"/>
        <v>0</v>
      </c>
      <c r="BF90" s="172">
        <f t="shared" si="68"/>
        <v>0</v>
      </c>
      <c r="BG90" s="172">
        <f t="shared" si="68"/>
        <v>0</v>
      </c>
      <c r="BH90" s="172">
        <f t="shared" si="68"/>
        <v>0</v>
      </c>
      <c r="BI90" s="172">
        <f t="shared" si="68"/>
        <v>0</v>
      </c>
      <c r="BJ90" s="172">
        <f t="shared" si="68"/>
        <v>0</v>
      </c>
      <c r="BK90" s="172">
        <f t="shared" si="68"/>
        <v>0</v>
      </c>
      <c r="BL90" s="172">
        <f t="shared" si="68"/>
        <v>0</v>
      </c>
      <c r="BM90" s="172">
        <f t="shared" si="68"/>
        <v>0</v>
      </c>
      <c r="BN90" s="172">
        <f t="shared" si="69"/>
        <v>0</v>
      </c>
      <c r="BO90" s="172">
        <f t="shared" si="69"/>
        <v>0</v>
      </c>
      <c r="BP90" s="172">
        <f t="shared" si="69"/>
        <v>0</v>
      </c>
      <c r="BQ90" s="172">
        <f t="shared" si="69"/>
        <v>0</v>
      </c>
      <c r="BR90" s="172">
        <f t="shared" si="69"/>
        <v>0</v>
      </c>
      <c r="BS90" s="172">
        <f t="shared" si="69"/>
        <v>0</v>
      </c>
      <c r="BT90" s="172">
        <f t="shared" si="69"/>
        <v>0</v>
      </c>
      <c r="BU90" s="172">
        <f t="shared" si="69"/>
        <v>0</v>
      </c>
      <c r="BV90" s="172">
        <f t="shared" si="69"/>
        <v>0</v>
      </c>
      <c r="BW90" s="172">
        <f t="shared" si="69"/>
        <v>0</v>
      </c>
      <c r="BX90" s="172">
        <f t="shared" si="70"/>
        <v>0</v>
      </c>
      <c r="BY90" s="172">
        <f t="shared" si="70"/>
        <v>0</v>
      </c>
      <c r="BZ90" s="172">
        <f t="shared" si="70"/>
        <v>0</v>
      </c>
      <c r="CA90" s="172">
        <f t="shared" si="70"/>
        <v>0</v>
      </c>
      <c r="CB90" s="172">
        <f t="shared" si="70"/>
        <v>0</v>
      </c>
      <c r="CC90" s="172">
        <f t="shared" si="70"/>
        <v>0</v>
      </c>
      <c r="CD90" s="172">
        <f t="shared" si="70"/>
        <v>0</v>
      </c>
      <c r="CE90" s="172">
        <f t="shared" si="70"/>
        <v>0</v>
      </c>
      <c r="CF90" s="172">
        <f t="shared" si="70"/>
        <v>0</v>
      </c>
      <c r="CG90" s="172">
        <f t="shared" si="70"/>
        <v>0</v>
      </c>
      <c r="CH90" s="172">
        <f t="shared" si="70"/>
        <v>0</v>
      </c>
      <c r="CI90" s="172">
        <f t="shared" si="70"/>
        <v>0</v>
      </c>
      <c r="CJ90" s="172">
        <f t="shared" si="70"/>
        <v>0</v>
      </c>
      <c r="CK90" s="261">
        <f t="shared" si="70"/>
        <v>0</v>
      </c>
    </row>
    <row r="91" spans="1:89" collapsed="1" x14ac:dyDescent="0.3">
      <c r="A91" s="243"/>
      <c r="F91" s="243"/>
      <c r="K91" s="194"/>
      <c r="CK91" s="194"/>
    </row>
    <row r="92" spans="1:89" x14ac:dyDescent="0.3">
      <c r="A92" s="243"/>
      <c r="D92" s="248" t="s">
        <v>288</v>
      </c>
      <c r="F92" s="243"/>
      <c r="K92" s="194"/>
      <c r="CK92" s="194"/>
    </row>
    <row r="93" spans="1:89" hidden="1" outlineLevel="1" x14ac:dyDescent="0.3">
      <c r="A93" s="243"/>
      <c r="B93" s="262"/>
      <c r="C93" s="269">
        <f>+EOMONTH(B93,0)</f>
        <v>31</v>
      </c>
      <c r="E93" s="171">
        <f>+EOMONTH(B93, $D$6)</f>
        <v>213</v>
      </c>
      <c r="F93" s="244">
        <f t="shared" ref="F93:O105" si="71">+IF(AND($B93&lt;F$2, $E93&gt;F$2), $A$6/$D$6, 0)</f>
        <v>0</v>
      </c>
      <c r="G93" s="172">
        <f t="shared" si="71"/>
        <v>0</v>
      </c>
      <c r="H93" s="172">
        <f t="shared" si="71"/>
        <v>0</v>
      </c>
      <c r="I93" s="172">
        <f t="shared" si="71"/>
        <v>0</v>
      </c>
      <c r="J93" s="172">
        <f t="shared" si="71"/>
        <v>0</v>
      </c>
      <c r="K93" s="261">
        <f>+IF(SUM(F6:K6)&gt;0, (SUM(F6:K6)*$A$6)/$D$6, 0)</f>
        <v>0</v>
      </c>
      <c r="L93" s="172">
        <f t="shared" ref="L93:BW93" si="72">+IF(SUM(G6:L6)&gt;0, (SUM(G6:L6)*$A$6)/$D$6, 0)</f>
        <v>0</v>
      </c>
      <c r="M93" s="172">
        <f t="shared" si="72"/>
        <v>833.33333333333337</v>
      </c>
      <c r="N93" s="172">
        <f t="shared" si="72"/>
        <v>833.33333333333337</v>
      </c>
      <c r="O93" s="172">
        <f t="shared" si="72"/>
        <v>833.33333333333337</v>
      </c>
      <c r="P93" s="172">
        <f t="shared" si="72"/>
        <v>1666.6666666666667</v>
      </c>
      <c r="Q93" s="172">
        <f t="shared" si="72"/>
        <v>1666.6666666666667</v>
      </c>
      <c r="R93" s="172">
        <f t="shared" si="72"/>
        <v>1666.6666666666667</v>
      </c>
      <c r="S93" s="172">
        <f t="shared" si="72"/>
        <v>833.33333333333337</v>
      </c>
      <c r="T93" s="172">
        <f t="shared" si="72"/>
        <v>1666.6666666666667</v>
      </c>
      <c r="U93" s="172">
        <f t="shared" si="72"/>
        <v>1666.6666666666667</v>
      </c>
      <c r="V93" s="172">
        <f t="shared" si="72"/>
        <v>833.33333333333337</v>
      </c>
      <c r="W93" s="172">
        <f t="shared" si="72"/>
        <v>833.33333333333337</v>
      </c>
      <c r="X93" s="172">
        <f t="shared" si="72"/>
        <v>2500</v>
      </c>
      <c r="Y93" s="172">
        <f t="shared" si="72"/>
        <v>2500</v>
      </c>
      <c r="Z93" s="172">
        <f t="shared" si="72"/>
        <v>1666.6666666666667</v>
      </c>
      <c r="AA93" s="172">
        <f t="shared" si="72"/>
        <v>1666.6666666666667</v>
      </c>
      <c r="AB93" s="172">
        <f t="shared" si="72"/>
        <v>3333.3333333333335</v>
      </c>
      <c r="AC93" s="172">
        <f t="shared" si="72"/>
        <v>3333.3333333333335</v>
      </c>
      <c r="AD93" s="172">
        <f t="shared" si="72"/>
        <v>1666.6666666666667</v>
      </c>
      <c r="AE93" s="172">
        <f t="shared" si="72"/>
        <v>1666.6666666666667</v>
      </c>
      <c r="AF93" s="172">
        <f t="shared" si="72"/>
        <v>3333.3333333333335</v>
      </c>
      <c r="AG93" s="172">
        <f t="shared" si="72"/>
        <v>3333.3333333333335</v>
      </c>
      <c r="AH93" s="172">
        <f t="shared" si="72"/>
        <v>1666.6666666666667</v>
      </c>
      <c r="AI93" s="172">
        <f t="shared" si="72"/>
        <v>1666.6666666666667</v>
      </c>
      <c r="AJ93" s="172">
        <f t="shared" si="72"/>
        <v>3333.3333333333335</v>
      </c>
      <c r="AK93" s="172">
        <f t="shared" si="72"/>
        <v>3333.3333333333335</v>
      </c>
      <c r="AL93" s="172">
        <f t="shared" si="72"/>
        <v>1666.6666666666667</v>
      </c>
      <c r="AM93" s="172">
        <f t="shared" si="72"/>
        <v>1666.6666666666667</v>
      </c>
      <c r="AN93" s="172">
        <f t="shared" si="72"/>
        <v>3333.3333333333335</v>
      </c>
      <c r="AO93" s="172">
        <f t="shared" si="72"/>
        <v>3333.3333333333335</v>
      </c>
      <c r="AP93" s="172">
        <f t="shared" si="72"/>
        <v>1666.6666666666667</v>
      </c>
      <c r="AQ93" s="172">
        <f t="shared" si="72"/>
        <v>1666.6666666666667</v>
      </c>
      <c r="AR93" s="172">
        <f t="shared" si="72"/>
        <v>3333.3333333333335</v>
      </c>
      <c r="AS93" s="172">
        <f t="shared" si="72"/>
        <v>3333.3333333333335</v>
      </c>
      <c r="AT93" s="172">
        <f t="shared" si="72"/>
        <v>1666.6666666666667</v>
      </c>
      <c r="AU93" s="172">
        <f t="shared" si="72"/>
        <v>1666.6666666666667</v>
      </c>
      <c r="AV93" s="172">
        <f t="shared" si="72"/>
        <v>4166.666666666667</v>
      </c>
      <c r="AW93" s="172">
        <f t="shared" si="72"/>
        <v>4166.666666666667</v>
      </c>
      <c r="AX93" s="172">
        <f t="shared" si="72"/>
        <v>2500</v>
      </c>
      <c r="AY93" s="172">
        <f t="shared" si="72"/>
        <v>2500</v>
      </c>
      <c r="AZ93" s="172">
        <f t="shared" si="72"/>
        <v>5000</v>
      </c>
      <c r="BA93" s="172">
        <f t="shared" si="72"/>
        <v>5000</v>
      </c>
      <c r="BB93" s="172">
        <f t="shared" si="72"/>
        <v>2500</v>
      </c>
      <c r="BC93" s="172">
        <f t="shared" si="72"/>
        <v>2500</v>
      </c>
      <c r="BD93" s="172">
        <f t="shared" si="72"/>
        <v>5000</v>
      </c>
      <c r="BE93" s="172">
        <f t="shared" si="72"/>
        <v>5000</v>
      </c>
      <c r="BF93" s="172">
        <f t="shared" si="72"/>
        <v>2500</v>
      </c>
      <c r="BG93" s="172">
        <f t="shared" si="72"/>
        <v>2500</v>
      </c>
      <c r="BH93" s="172">
        <f t="shared" si="72"/>
        <v>5000</v>
      </c>
      <c r="BI93" s="172">
        <f t="shared" si="72"/>
        <v>5000</v>
      </c>
      <c r="BJ93" s="172">
        <f t="shared" si="72"/>
        <v>2500</v>
      </c>
      <c r="BK93" s="172">
        <f t="shared" si="72"/>
        <v>2500</v>
      </c>
      <c r="BL93" s="172">
        <f t="shared" si="72"/>
        <v>5000</v>
      </c>
      <c r="BM93" s="172">
        <f t="shared" si="72"/>
        <v>5000</v>
      </c>
      <c r="BN93" s="172">
        <f t="shared" si="72"/>
        <v>2500</v>
      </c>
      <c r="BO93" s="172">
        <f t="shared" si="72"/>
        <v>2500</v>
      </c>
      <c r="BP93" s="172">
        <f t="shared" si="72"/>
        <v>5000</v>
      </c>
      <c r="BQ93" s="172">
        <f t="shared" si="72"/>
        <v>5000</v>
      </c>
      <c r="BR93" s="172">
        <f t="shared" si="72"/>
        <v>2500</v>
      </c>
      <c r="BS93" s="172">
        <f t="shared" si="72"/>
        <v>2500</v>
      </c>
      <c r="BT93" s="172">
        <f t="shared" si="72"/>
        <v>5833.333333333333</v>
      </c>
      <c r="BU93" s="172">
        <f t="shared" si="72"/>
        <v>5833.333333333333</v>
      </c>
      <c r="BV93" s="172">
        <f t="shared" si="72"/>
        <v>3333.3333333333335</v>
      </c>
      <c r="BW93" s="172">
        <f t="shared" si="72"/>
        <v>3333.3333333333335</v>
      </c>
      <c r="BX93" s="172">
        <f t="shared" ref="BX93:CK93" si="73">+IF(SUM(BS6:BX6)&gt;0, (SUM(BS6:BX6)*$A$6)/$D$6, 0)</f>
        <v>6666.666666666667</v>
      </c>
      <c r="BY93" s="172">
        <f t="shared" si="73"/>
        <v>6666.666666666667</v>
      </c>
      <c r="BZ93" s="172">
        <f t="shared" si="73"/>
        <v>3333.3333333333335</v>
      </c>
      <c r="CA93" s="172">
        <f t="shared" si="73"/>
        <v>3333.3333333333335</v>
      </c>
      <c r="CB93" s="172">
        <f t="shared" si="73"/>
        <v>6666.666666666667</v>
      </c>
      <c r="CC93" s="172">
        <f t="shared" si="73"/>
        <v>6666.666666666667</v>
      </c>
      <c r="CD93" s="172">
        <f t="shared" si="73"/>
        <v>3333.3333333333335</v>
      </c>
      <c r="CE93" s="172">
        <f t="shared" si="73"/>
        <v>3333.3333333333335</v>
      </c>
      <c r="CF93" s="172">
        <f t="shared" si="73"/>
        <v>6666.666666666667</v>
      </c>
      <c r="CG93" s="172">
        <f t="shared" si="73"/>
        <v>6666.666666666667</v>
      </c>
      <c r="CH93" s="172">
        <f t="shared" si="73"/>
        <v>3333.3333333333335</v>
      </c>
      <c r="CI93" s="172">
        <f t="shared" si="73"/>
        <v>3333.3333333333335</v>
      </c>
      <c r="CJ93" s="172">
        <f t="shared" si="73"/>
        <v>6666.666666666667</v>
      </c>
      <c r="CK93" s="261">
        <f t="shared" si="73"/>
        <v>6666.666666666667</v>
      </c>
    </row>
    <row r="94" spans="1:89" hidden="1" outlineLevel="1" x14ac:dyDescent="0.3">
      <c r="A94" s="243"/>
      <c r="B94" s="262">
        <v>0</v>
      </c>
      <c r="C94" s="269">
        <f t="shared" ref="C94:C131" si="74">+EOMONTH(B94,0)</f>
        <v>31</v>
      </c>
      <c r="D94" t="s">
        <v>289</v>
      </c>
      <c r="E94" s="171">
        <f t="shared" ref="E94:E131" si="75">+EOMONTH(B94, $D$6)</f>
        <v>213</v>
      </c>
      <c r="F94" s="244">
        <f t="shared" si="71"/>
        <v>0</v>
      </c>
      <c r="G94" s="172">
        <f t="shared" si="71"/>
        <v>0</v>
      </c>
      <c r="H94" s="172">
        <f t="shared" si="71"/>
        <v>0</v>
      </c>
      <c r="I94" s="172">
        <f t="shared" si="71"/>
        <v>0</v>
      </c>
      <c r="J94" s="172">
        <f t="shared" si="71"/>
        <v>0</v>
      </c>
      <c r="K94" s="261">
        <f t="shared" si="71"/>
        <v>0</v>
      </c>
      <c r="L94" s="172">
        <f t="shared" si="71"/>
        <v>0</v>
      </c>
      <c r="M94" s="172">
        <f t="shared" si="71"/>
        <v>0</v>
      </c>
      <c r="N94" s="172">
        <f t="shared" si="71"/>
        <v>0</v>
      </c>
      <c r="O94" s="172">
        <f t="shared" si="71"/>
        <v>0</v>
      </c>
      <c r="P94" s="172">
        <f t="shared" ref="P94:Y105" si="76">+IF(AND($B94&lt;P$2, $E94&gt;P$2), $A$6/$D$6, 0)</f>
        <v>0</v>
      </c>
      <c r="Q94" s="172">
        <f t="shared" si="76"/>
        <v>0</v>
      </c>
      <c r="R94" s="172">
        <f t="shared" si="76"/>
        <v>0</v>
      </c>
      <c r="S94" s="172">
        <f t="shared" si="76"/>
        <v>0</v>
      </c>
      <c r="T94" s="172">
        <f t="shared" si="76"/>
        <v>0</v>
      </c>
      <c r="U94" s="172">
        <f t="shared" si="76"/>
        <v>0</v>
      </c>
      <c r="V94" s="172">
        <f t="shared" si="76"/>
        <v>0</v>
      </c>
      <c r="W94" s="172">
        <f t="shared" si="76"/>
        <v>0</v>
      </c>
      <c r="X94" s="172">
        <f t="shared" si="76"/>
        <v>0</v>
      </c>
      <c r="Y94" s="172">
        <f t="shared" si="76"/>
        <v>0</v>
      </c>
      <c r="Z94" s="172">
        <f t="shared" ref="Z94:AI105" si="77">+IF(AND($B94&lt;Z$2, $E94&gt;Z$2), $A$6/$D$6, 0)</f>
        <v>0</v>
      </c>
      <c r="AA94" s="172">
        <f t="shared" si="77"/>
        <v>0</v>
      </c>
      <c r="AB94" s="172">
        <f t="shared" si="77"/>
        <v>0</v>
      </c>
      <c r="AC94" s="172">
        <f t="shared" si="77"/>
        <v>0</v>
      </c>
      <c r="AD94" s="172">
        <f t="shared" si="77"/>
        <v>0</v>
      </c>
      <c r="AE94" s="172">
        <f t="shared" si="77"/>
        <v>0</v>
      </c>
      <c r="AF94" s="172">
        <f t="shared" si="77"/>
        <v>0</v>
      </c>
      <c r="AG94" s="172">
        <f t="shared" si="77"/>
        <v>0</v>
      </c>
      <c r="AH94" s="172">
        <f t="shared" si="77"/>
        <v>0</v>
      </c>
      <c r="AI94" s="172">
        <f t="shared" si="77"/>
        <v>0</v>
      </c>
      <c r="AJ94" s="172">
        <f t="shared" ref="AJ94:AS105" si="78">+IF(AND($B94&lt;AJ$2, $E94&gt;AJ$2), $A$6/$D$6, 0)</f>
        <v>0</v>
      </c>
      <c r="AK94" s="172">
        <f t="shared" si="78"/>
        <v>0</v>
      </c>
      <c r="AL94" s="172">
        <f t="shared" si="78"/>
        <v>0</v>
      </c>
      <c r="AM94" s="172">
        <f t="shared" si="78"/>
        <v>0</v>
      </c>
      <c r="AN94" s="172">
        <f t="shared" si="78"/>
        <v>0</v>
      </c>
      <c r="AO94" s="172">
        <f t="shared" si="78"/>
        <v>0</v>
      </c>
      <c r="AP94" s="172">
        <f t="shared" si="78"/>
        <v>0</v>
      </c>
      <c r="AQ94" s="172">
        <f t="shared" si="78"/>
        <v>0</v>
      </c>
      <c r="AR94" s="172">
        <f t="shared" si="78"/>
        <v>0</v>
      </c>
      <c r="AS94" s="172">
        <f t="shared" si="78"/>
        <v>0</v>
      </c>
      <c r="AT94" s="172">
        <f t="shared" ref="AT94:BC105" si="79">+IF(AND($B94&lt;AT$2, $E94&gt;AT$2), $A$6/$D$6, 0)</f>
        <v>0</v>
      </c>
      <c r="AU94" s="172">
        <f t="shared" si="79"/>
        <v>0</v>
      </c>
      <c r="AV94" s="172">
        <f t="shared" si="79"/>
        <v>0</v>
      </c>
      <c r="AW94" s="172">
        <f t="shared" si="79"/>
        <v>0</v>
      </c>
      <c r="AX94" s="172">
        <f t="shared" si="79"/>
        <v>0</v>
      </c>
      <c r="AY94" s="172">
        <f t="shared" si="79"/>
        <v>0</v>
      </c>
      <c r="AZ94" s="172">
        <f t="shared" si="79"/>
        <v>0</v>
      </c>
      <c r="BA94" s="172">
        <f t="shared" si="79"/>
        <v>0</v>
      </c>
      <c r="BB94" s="172">
        <f t="shared" si="79"/>
        <v>0</v>
      </c>
      <c r="BC94" s="172">
        <f t="shared" si="79"/>
        <v>0</v>
      </c>
      <c r="BD94" s="172">
        <f t="shared" ref="BD94:BM105" si="80">+IF(AND($B94&lt;BD$2, $E94&gt;BD$2), $A$6/$D$6, 0)</f>
        <v>0</v>
      </c>
      <c r="BE94" s="172">
        <f t="shared" si="80"/>
        <v>0</v>
      </c>
      <c r="BF94" s="172">
        <f t="shared" si="80"/>
        <v>0</v>
      </c>
      <c r="BG94" s="172">
        <f t="shared" si="80"/>
        <v>0</v>
      </c>
      <c r="BH94" s="172">
        <f t="shared" si="80"/>
        <v>0</v>
      </c>
      <c r="BI94" s="172">
        <f t="shared" si="80"/>
        <v>0</v>
      </c>
      <c r="BJ94" s="172">
        <f t="shared" si="80"/>
        <v>0</v>
      </c>
      <c r="BK94" s="172">
        <f t="shared" si="80"/>
        <v>0</v>
      </c>
      <c r="BL94" s="172">
        <f t="shared" si="80"/>
        <v>0</v>
      </c>
      <c r="BM94" s="172">
        <f t="shared" si="80"/>
        <v>0</v>
      </c>
      <c r="BN94" s="172">
        <f t="shared" ref="BN94:BW105" si="81">+IF(AND($B94&lt;BN$2, $E94&gt;BN$2), $A$6/$D$6, 0)</f>
        <v>0</v>
      </c>
      <c r="BO94" s="172">
        <f t="shared" si="81"/>
        <v>0</v>
      </c>
      <c r="BP94" s="172">
        <f t="shared" si="81"/>
        <v>0</v>
      </c>
      <c r="BQ94" s="172">
        <f t="shared" si="81"/>
        <v>0</v>
      </c>
      <c r="BR94" s="172">
        <f t="shared" si="81"/>
        <v>0</v>
      </c>
      <c r="BS94" s="172">
        <f t="shared" si="81"/>
        <v>0</v>
      </c>
      <c r="BT94" s="172">
        <f t="shared" si="81"/>
        <v>0</v>
      </c>
      <c r="BU94" s="172">
        <f t="shared" si="81"/>
        <v>0</v>
      </c>
      <c r="BV94" s="172">
        <f t="shared" si="81"/>
        <v>0</v>
      </c>
      <c r="BW94" s="172">
        <f t="shared" si="81"/>
        <v>0</v>
      </c>
      <c r="BX94" s="172">
        <f t="shared" ref="BX94:CK105" si="82">+IF(AND($B94&lt;BX$2, $E94&gt;BX$2), $A$6/$D$6, 0)</f>
        <v>0</v>
      </c>
      <c r="BY94" s="172">
        <f t="shared" si="82"/>
        <v>0</v>
      </c>
      <c r="BZ94" s="172">
        <f t="shared" si="82"/>
        <v>0</v>
      </c>
      <c r="CA94" s="172">
        <f t="shared" si="82"/>
        <v>0</v>
      </c>
      <c r="CB94" s="172">
        <f t="shared" si="82"/>
        <v>0</v>
      </c>
      <c r="CC94" s="172">
        <f t="shared" si="82"/>
        <v>0</v>
      </c>
      <c r="CD94" s="172">
        <f t="shared" si="82"/>
        <v>0</v>
      </c>
      <c r="CE94" s="172">
        <f t="shared" si="82"/>
        <v>0</v>
      </c>
      <c r="CF94" s="172">
        <f t="shared" si="82"/>
        <v>0</v>
      </c>
      <c r="CG94" s="172">
        <f t="shared" si="82"/>
        <v>0</v>
      </c>
      <c r="CH94" s="172">
        <f t="shared" si="82"/>
        <v>0</v>
      </c>
      <c r="CI94" s="172">
        <f t="shared" si="82"/>
        <v>0</v>
      </c>
      <c r="CJ94" s="172">
        <f t="shared" si="82"/>
        <v>0</v>
      </c>
      <c r="CK94" s="261">
        <f t="shared" si="82"/>
        <v>0</v>
      </c>
    </row>
    <row r="95" spans="1:89" hidden="1" outlineLevel="1" x14ac:dyDescent="0.3">
      <c r="A95" s="243"/>
      <c r="B95" s="262">
        <v>0</v>
      </c>
      <c r="C95" s="269">
        <f t="shared" si="74"/>
        <v>31</v>
      </c>
      <c r="D95" t="s">
        <v>290</v>
      </c>
      <c r="E95" s="171">
        <f t="shared" si="75"/>
        <v>213</v>
      </c>
      <c r="F95" s="244">
        <f t="shared" si="71"/>
        <v>0</v>
      </c>
      <c r="G95" s="172">
        <f t="shared" si="71"/>
        <v>0</v>
      </c>
      <c r="H95" s="172">
        <f t="shared" si="71"/>
        <v>0</v>
      </c>
      <c r="I95" s="172">
        <f t="shared" si="71"/>
        <v>0</v>
      </c>
      <c r="J95" s="172">
        <f t="shared" si="71"/>
        <v>0</v>
      </c>
      <c r="K95" s="261">
        <f t="shared" si="71"/>
        <v>0</v>
      </c>
      <c r="L95" s="172">
        <f t="shared" si="71"/>
        <v>0</v>
      </c>
      <c r="M95" s="172">
        <f t="shared" si="71"/>
        <v>0</v>
      </c>
      <c r="N95" s="172">
        <f t="shared" si="71"/>
        <v>0</v>
      </c>
      <c r="O95" s="172">
        <f t="shared" si="71"/>
        <v>0</v>
      </c>
      <c r="P95" s="172">
        <f t="shared" si="76"/>
        <v>0</v>
      </c>
      <c r="Q95" s="172">
        <f t="shared" si="76"/>
        <v>0</v>
      </c>
      <c r="R95" s="172">
        <f t="shared" si="76"/>
        <v>0</v>
      </c>
      <c r="S95" s="172">
        <f t="shared" si="76"/>
        <v>0</v>
      </c>
      <c r="T95" s="172">
        <f t="shared" si="76"/>
        <v>0</v>
      </c>
      <c r="U95" s="172">
        <f t="shared" si="76"/>
        <v>0</v>
      </c>
      <c r="V95" s="172">
        <f t="shared" si="76"/>
        <v>0</v>
      </c>
      <c r="W95" s="172">
        <f t="shared" si="76"/>
        <v>0</v>
      </c>
      <c r="X95" s="172">
        <f t="shared" si="76"/>
        <v>0</v>
      </c>
      <c r="Y95" s="172">
        <f t="shared" si="76"/>
        <v>0</v>
      </c>
      <c r="Z95" s="172">
        <f t="shared" si="77"/>
        <v>0</v>
      </c>
      <c r="AA95" s="172">
        <f t="shared" si="77"/>
        <v>0</v>
      </c>
      <c r="AB95" s="172">
        <f t="shared" si="77"/>
        <v>0</v>
      </c>
      <c r="AC95" s="172">
        <f t="shared" si="77"/>
        <v>0</v>
      </c>
      <c r="AD95" s="172">
        <f t="shared" si="77"/>
        <v>0</v>
      </c>
      <c r="AE95" s="172">
        <f t="shared" si="77"/>
        <v>0</v>
      </c>
      <c r="AF95" s="172">
        <f t="shared" si="77"/>
        <v>0</v>
      </c>
      <c r="AG95" s="172">
        <f t="shared" si="77"/>
        <v>0</v>
      </c>
      <c r="AH95" s="172">
        <f t="shared" si="77"/>
        <v>0</v>
      </c>
      <c r="AI95" s="172">
        <f t="shared" si="77"/>
        <v>0</v>
      </c>
      <c r="AJ95" s="172">
        <f t="shared" si="78"/>
        <v>0</v>
      </c>
      <c r="AK95" s="172">
        <f t="shared" si="78"/>
        <v>0</v>
      </c>
      <c r="AL95" s="172">
        <f t="shared" si="78"/>
        <v>0</v>
      </c>
      <c r="AM95" s="172">
        <f t="shared" si="78"/>
        <v>0</v>
      </c>
      <c r="AN95" s="172">
        <f t="shared" si="78"/>
        <v>0</v>
      </c>
      <c r="AO95" s="172">
        <f t="shared" si="78"/>
        <v>0</v>
      </c>
      <c r="AP95" s="172">
        <f t="shared" si="78"/>
        <v>0</v>
      </c>
      <c r="AQ95" s="172">
        <f t="shared" si="78"/>
        <v>0</v>
      </c>
      <c r="AR95" s="172">
        <f t="shared" si="78"/>
        <v>0</v>
      </c>
      <c r="AS95" s="172">
        <f t="shared" si="78"/>
        <v>0</v>
      </c>
      <c r="AT95" s="172">
        <f t="shared" si="79"/>
        <v>0</v>
      </c>
      <c r="AU95" s="172">
        <f t="shared" si="79"/>
        <v>0</v>
      </c>
      <c r="AV95" s="172">
        <f t="shared" si="79"/>
        <v>0</v>
      </c>
      <c r="AW95" s="172">
        <f t="shared" si="79"/>
        <v>0</v>
      </c>
      <c r="AX95" s="172">
        <f t="shared" si="79"/>
        <v>0</v>
      </c>
      <c r="AY95" s="172">
        <f t="shared" si="79"/>
        <v>0</v>
      </c>
      <c r="AZ95" s="172">
        <f t="shared" si="79"/>
        <v>0</v>
      </c>
      <c r="BA95" s="172">
        <f t="shared" si="79"/>
        <v>0</v>
      </c>
      <c r="BB95" s="172">
        <f t="shared" si="79"/>
        <v>0</v>
      </c>
      <c r="BC95" s="172">
        <f t="shared" si="79"/>
        <v>0</v>
      </c>
      <c r="BD95" s="172">
        <f t="shared" si="80"/>
        <v>0</v>
      </c>
      <c r="BE95" s="172">
        <f t="shared" si="80"/>
        <v>0</v>
      </c>
      <c r="BF95" s="172">
        <f t="shared" si="80"/>
        <v>0</v>
      </c>
      <c r="BG95" s="172">
        <f t="shared" si="80"/>
        <v>0</v>
      </c>
      <c r="BH95" s="172">
        <f t="shared" si="80"/>
        <v>0</v>
      </c>
      <c r="BI95" s="172">
        <f t="shared" si="80"/>
        <v>0</v>
      </c>
      <c r="BJ95" s="172">
        <f t="shared" si="80"/>
        <v>0</v>
      </c>
      <c r="BK95" s="172">
        <f t="shared" si="80"/>
        <v>0</v>
      </c>
      <c r="BL95" s="172">
        <f t="shared" si="80"/>
        <v>0</v>
      </c>
      <c r="BM95" s="172">
        <f t="shared" si="80"/>
        <v>0</v>
      </c>
      <c r="BN95" s="172">
        <f t="shared" si="81"/>
        <v>0</v>
      </c>
      <c r="BO95" s="172">
        <f t="shared" si="81"/>
        <v>0</v>
      </c>
      <c r="BP95" s="172">
        <f t="shared" si="81"/>
        <v>0</v>
      </c>
      <c r="BQ95" s="172">
        <f t="shared" si="81"/>
        <v>0</v>
      </c>
      <c r="BR95" s="172">
        <f t="shared" si="81"/>
        <v>0</v>
      </c>
      <c r="BS95" s="172">
        <f t="shared" si="81"/>
        <v>0</v>
      </c>
      <c r="BT95" s="172">
        <f t="shared" si="81"/>
        <v>0</v>
      </c>
      <c r="BU95" s="172">
        <f t="shared" si="81"/>
        <v>0</v>
      </c>
      <c r="BV95" s="172">
        <f t="shared" si="81"/>
        <v>0</v>
      </c>
      <c r="BW95" s="172">
        <f t="shared" si="81"/>
        <v>0</v>
      </c>
      <c r="BX95" s="172">
        <f t="shared" si="82"/>
        <v>0</v>
      </c>
      <c r="BY95" s="172">
        <f t="shared" si="82"/>
        <v>0</v>
      </c>
      <c r="BZ95" s="172">
        <f t="shared" si="82"/>
        <v>0</v>
      </c>
      <c r="CA95" s="172">
        <f t="shared" si="82"/>
        <v>0</v>
      </c>
      <c r="CB95" s="172">
        <f t="shared" si="82"/>
        <v>0</v>
      </c>
      <c r="CC95" s="172">
        <f t="shared" si="82"/>
        <v>0</v>
      </c>
      <c r="CD95" s="172">
        <f t="shared" si="82"/>
        <v>0</v>
      </c>
      <c r="CE95" s="172">
        <f t="shared" si="82"/>
        <v>0</v>
      </c>
      <c r="CF95" s="172">
        <f t="shared" si="82"/>
        <v>0</v>
      </c>
      <c r="CG95" s="172">
        <f t="shared" si="82"/>
        <v>0</v>
      </c>
      <c r="CH95" s="172">
        <f t="shared" si="82"/>
        <v>0</v>
      </c>
      <c r="CI95" s="172">
        <f t="shared" si="82"/>
        <v>0</v>
      </c>
      <c r="CJ95" s="172">
        <f t="shared" si="82"/>
        <v>0</v>
      </c>
      <c r="CK95" s="261">
        <f t="shared" si="82"/>
        <v>0</v>
      </c>
    </row>
    <row r="96" spans="1:89" hidden="1" outlineLevel="1" x14ac:dyDescent="0.3">
      <c r="A96" s="243"/>
      <c r="B96" s="262">
        <v>0</v>
      </c>
      <c r="C96" s="269">
        <f t="shared" si="74"/>
        <v>31</v>
      </c>
      <c r="D96" t="s">
        <v>291</v>
      </c>
      <c r="E96" s="171">
        <f t="shared" si="75"/>
        <v>213</v>
      </c>
      <c r="F96" s="244">
        <f t="shared" si="71"/>
        <v>0</v>
      </c>
      <c r="G96" s="172">
        <f t="shared" si="71"/>
        <v>0</v>
      </c>
      <c r="H96" s="172">
        <f t="shared" si="71"/>
        <v>0</v>
      </c>
      <c r="I96" s="172">
        <f t="shared" si="71"/>
        <v>0</v>
      </c>
      <c r="J96" s="172">
        <f t="shared" si="71"/>
        <v>0</v>
      </c>
      <c r="K96" s="261">
        <f t="shared" si="71"/>
        <v>0</v>
      </c>
      <c r="L96" s="172">
        <f t="shared" si="71"/>
        <v>0</v>
      </c>
      <c r="M96" s="172">
        <f t="shared" si="71"/>
        <v>0</v>
      </c>
      <c r="N96" s="172">
        <f t="shared" si="71"/>
        <v>0</v>
      </c>
      <c r="O96" s="172">
        <f t="shared" si="71"/>
        <v>0</v>
      </c>
      <c r="P96" s="172">
        <f t="shared" si="76"/>
        <v>0</v>
      </c>
      <c r="Q96" s="172">
        <f t="shared" si="76"/>
        <v>0</v>
      </c>
      <c r="R96" s="172">
        <f t="shared" si="76"/>
        <v>0</v>
      </c>
      <c r="S96" s="172">
        <f t="shared" si="76"/>
        <v>0</v>
      </c>
      <c r="T96" s="172">
        <f t="shared" si="76"/>
        <v>0</v>
      </c>
      <c r="U96" s="172">
        <f t="shared" si="76"/>
        <v>0</v>
      </c>
      <c r="V96" s="172">
        <f t="shared" si="76"/>
        <v>0</v>
      </c>
      <c r="W96" s="172">
        <f t="shared" si="76"/>
        <v>0</v>
      </c>
      <c r="X96" s="172">
        <f t="shared" si="76"/>
        <v>0</v>
      </c>
      <c r="Y96" s="172">
        <f t="shared" si="76"/>
        <v>0</v>
      </c>
      <c r="Z96" s="172">
        <f t="shared" si="77"/>
        <v>0</v>
      </c>
      <c r="AA96" s="172">
        <f t="shared" si="77"/>
        <v>0</v>
      </c>
      <c r="AB96" s="172">
        <f t="shared" si="77"/>
        <v>0</v>
      </c>
      <c r="AC96" s="172">
        <f t="shared" si="77"/>
        <v>0</v>
      </c>
      <c r="AD96" s="172">
        <f t="shared" si="77"/>
        <v>0</v>
      </c>
      <c r="AE96" s="172">
        <f t="shared" si="77"/>
        <v>0</v>
      </c>
      <c r="AF96" s="172">
        <f t="shared" si="77"/>
        <v>0</v>
      </c>
      <c r="AG96" s="172">
        <f t="shared" si="77"/>
        <v>0</v>
      </c>
      <c r="AH96" s="172">
        <f t="shared" si="77"/>
        <v>0</v>
      </c>
      <c r="AI96" s="172">
        <f t="shared" si="77"/>
        <v>0</v>
      </c>
      <c r="AJ96" s="172">
        <f t="shared" si="78"/>
        <v>0</v>
      </c>
      <c r="AK96" s="172">
        <f t="shared" si="78"/>
        <v>0</v>
      </c>
      <c r="AL96" s="172">
        <f t="shared" si="78"/>
        <v>0</v>
      </c>
      <c r="AM96" s="172">
        <f t="shared" si="78"/>
        <v>0</v>
      </c>
      <c r="AN96" s="172">
        <f t="shared" si="78"/>
        <v>0</v>
      </c>
      <c r="AO96" s="172">
        <f t="shared" si="78"/>
        <v>0</v>
      </c>
      <c r="AP96" s="172">
        <f t="shared" si="78"/>
        <v>0</v>
      </c>
      <c r="AQ96" s="172">
        <f t="shared" si="78"/>
        <v>0</v>
      </c>
      <c r="AR96" s="172">
        <f t="shared" si="78"/>
        <v>0</v>
      </c>
      <c r="AS96" s="172">
        <f t="shared" si="78"/>
        <v>0</v>
      </c>
      <c r="AT96" s="172">
        <f t="shared" si="79"/>
        <v>0</v>
      </c>
      <c r="AU96" s="172">
        <f t="shared" si="79"/>
        <v>0</v>
      </c>
      <c r="AV96" s="172">
        <f t="shared" si="79"/>
        <v>0</v>
      </c>
      <c r="AW96" s="172">
        <f t="shared" si="79"/>
        <v>0</v>
      </c>
      <c r="AX96" s="172">
        <f t="shared" si="79"/>
        <v>0</v>
      </c>
      <c r="AY96" s="172">
        <f t="shared" si="79"/>
        <v>0</v>
      </c>
      <c r="AZ96" s="172">
        <f t="shared" si="79"/>
        <v>0</v>
      </c>
      <c r="BA96" s="172">
        <f t="shared" si="79"/>
        <v>0</v>
      </c>
      <c r="BB96" s="172">
        <f t="shared" si="79"/>
        <v>0</v>
      </c>
      <c r="BC96" s="172">
        <f t="shared" si="79"/>
        <v>0</v>
      </c>
      <c r="BD96" s="172">
        <f t="shared" si="80"/>
        <v>0</v>
      </c>
      <c r="BE96" s="172">
        <f t="shared" si="80"/>
        <v>0</v>
      </c>
      <c r="BF96" s="172">
        <f t="shared" si="80"/>
        <v>0</v>
      </c>
      <c r="BG96" s="172">
        <f t="shared" si="80"/>
        <v>0</v>
      </c>
      <c r="BH96" s="172">
        <f t="shared" si="80"/>
        <v>0</v>
      </c>
      <c r="BI96" s="172">
        <f t="shared" si="80"/>
        <v>0</v>
      </c>
      <c r="BJ96" s="172">
        <f t="shared" si="80"/>
        <v>0</v>
      </c>
      <c r="BK96" s="172">
        <f t="shared" si="80"/>
        <v>0</v>
      </c>
      <c r="BL96" s="172">
        <f t="shared" si="80"/>
        <v>0</v>
      </c>
      <c r="BM96" s="172">
        <f t="shared" si="80"/>
        <v>0</v>
      </c>
      <c r="BN96" s="172">
        <f t="shared" si="81"/>
        <v>0</v>
      </c>
      <c r="BO96" s="172">
        <f t="shared" si="81"/>
        <v>0</v>
      </c>
      <c r="BP96" s="172">
        <f t="shared" si="81"/>
        <v>0</v>
      </c>
      <c r="BQ96" s="172">
        <f t="shared" si="81"/>
        <v>0</v>
      </c>
      <c r="BR96" s="172">
        <f t="shared" si="81"/>
        <v>0</v>
      </c>
      <c r="BS96" s="172">
        <f t="shared" si="81"/>
        <v>0</v>
      </c>
      <c r="BT96" s="172">
        <f t="shared" si="81"/>
        <v>0</v>
      </c>
      <c r="BU96" s="172">
        <f t="shared" si="81"/>
        <v>0</v>
      </c>
      <c r="BV96" s="172">
        <f t="shared" si="81"/>
        <v>0</v>
      </c>
      <c r="BW96" s="172">
        <f t="shared" si="81"/>
        <v>0</v>
      </c>
      <c r="BX96" s="172">
        <f t="shared" si="82"/>
        <v>0</v>
      </c>
      <c r="BY96" s="172">
        <f t="shared" si="82"/>
        <v>0</v>
      </c>
      <c r="BZ96" s="172">
        <f t="shared" si="82"/>
        <v>0</v>
      </c>
      <c r="CA96" s="172">
        <f t="shared" si="82"/>
        <v>0</v>
      </c>
      <c r="CB96" s="172">
        <f t="shared" si="82"/>
        <v>0</v>
      </c>
      <c r="CC96" s="172">
        <f t="shared" si="82"/>
        <v>0</v>
      </c>
      <c r="CD96" s="172">
        <f t="shared" si="82"/>
        <v>0</v>
      </c>
      <c r="CE96" s="172">
        <f t="shared" si="82"/>
        <v>0</v>
      </c>
      <c r="CF96" s="172">
        <f t="shared" si="82"/>
        <v>0</v>
      </c>
      <c r="CG96" s="172">
        <f t="shared" si="82"/>
        <v>0</v>
      </c>
      <c r="CH96" s="172">
        <f t="shared" si="82"/>
        <v>0</v>
      </c>
      <c r="CI96" s="172">
        <f t="shared" si="82"/>
        <v>0</v>
      </c>
      <c r="CJ96" s="172">
        <f t="shared" si="82"/>
        <v>0</v>
      </c>
      <c r="CK96" s="261">
        <f t="shared" si="82"/>
        <v>0</v>
      </c>
    </row>
    <row r="97" spans="1:89" hidden="1" outlineLevel="1" x14ac:dyDescent="0.3">
      <c r="A97" s="243"/>
      <c r="B97" s="262">
        <v>0</v>
      </c>
      <c r="C97" s="269">
        <f t="shared" si="74"/>
        <v>31</v>
      </c>
      <c r="D97" t="s">
        <v>292</v>
      </c>
      <c r="E97" s="171">
        <f t="shared" si="75"/>
        <v>213</v>
      </c>
      <c r="F97" s="244">
        <f t="shared" si="71"/>
        <v>0</v>
      </c>
      <c r="G97" s="172">
        <f t="shared" si="71"/>
        <v>0</v>
      </c>
      <c r="H97" s="172">
        <f t="shared" si="71"/>
        <v>0</v>
      </c>
      <c r="I97" s="172">
        <f t="shared" si="71"/>
        <v>0</v>
      </c>
      <c r="J97" s="172">
        <f t="shared" si="71"/>
        <v>0</v>
      </c>
      <c r="K97" s="261">
        <f t="shared" si="71"/>
        <v>0</v>
      </c>
      <c r="L97" s="172">
        <f t="shared" si="71"/>
        <v>0</v>
      </c>
      <c r="M97" s="172">
        <f t="shared" si="71"/>
        <v>0</v>
      </c>
      <c r="N97" s="172">
        <f t="shared" si="71"/>
        <v>0</v>
      </c>
      <c r="O97" s="172">
        <f t="shared" si="71"/>
        <v>0</v>
      </c>
      <c r="P97" s="172">
        <f t="shared" si="76"/>
        <v>0</v>
      </c>
      <c r="Q97" s="172">
        <f t="shared" si="76"/>
        <v>0</v>
      </c>
      <c r="R97" s="172">
        <f t="shared" si="76"/>
        <v>0</v>
      </c>
      <c r="S97" s="172">
        <f t="shared" si="76"/>
        <v>0</v>
      </c>
      <c r="T97" s="172">
        <f t="shared" si="76"/>
        <v>0</v>
      </c>
      <c r="U97" s="172">
        <f t="shared" si="76"/>
        <v>0</v>
      </c>
      <c r="V97" s="172">
        <f t="shared" si="76"/>
        <v>0</v>
      </c>
      <c r="W97" s="172">
        <f t="shared" si="76"/>
        <v>0</v>
      </c>
      <c r="X97" s="172">
        <f t="shared" si="76"/>
        <v>0</v>
      </c>
      <c r="Y97" s="172">
        <f t="shared" si="76"/>
        <v>0</v>
      </c>
      <c r="Z97" s="172">
        <f t="shared" si="77"/>
        <v>0</v>
      </c>
      <c r="AA97" s="172">
        <f t="shared" si="77"/>
        <v>0</v>
      </c>
      <c r="AB97" s="172">
        <f t="shared" si="77"/>
        <v>0</v>
      </c>
      <c r="AC97" s="172">
        <f t="shared" si="77"/>
        <v>0</v>
      </c>
      <c r="AD97" s="172">
        <f t="shared" si="77"/>
        <v>0</v>
      </c>
      <c r="AE97" s="172">
        <f t="shared" si="77"/>
        <v>0</v>
      </c>
      <c r="AF97" s="172">
        <f t="shared" si="77"/>
        <v>0</v>
      </c>
      <c r="AG97" s="172">
        <f t="shared" si="77"/>
        <v>0</v>
      </c>
      <c r="AH97" s="172">
        <f t="shared" si="77"/>
        <v>0</v>
      </c>
      <c r="AI97" s="172">
        <f t="shared" si="77"/>
        <v>0</v>
      </c>
      <c r="AJ97" s="172">
        <f t="shared" si="78"/>
        <v>0</v>
      </c>
      <c r="AK97" s="172">
        <f t="shared" si="78"/>
        <v>0</v>
      </c>
      <c r="AL97" s="172">
        <f t="shared" si="78"/>
        <v>0</v>
      </c>
      <c r="AM97" s="172">
        <f t="shared" si="78"/>
        <v>0</v>
      </c>
      <c r="AN97" s="172">
        <f t="shared" si="78"/>
        <v>0</v>
      </c>
      <c r="AO97" s="172">
        <f t="shared" si="78"/>
        <v>0</v>
      </c>
      <c r="AP97" s="172">
        <f t="shared" si="78"/>
        <v>0</v>
      </c>
      <c r="AQ97" s="172">
        <f t="shared" si="78"/>
        <v>0</v>
      </c>
      <c r="AR97" s="172">
        <f t="shared" si="78"/>
        <v>0</v>
      </c>
      <c r="AS97" s="172">
        <f t="shared" si="78"/>
        <v>0</v>
      </c>
      <c r="AT97" s="172">
        <f t="shared" si="79"/>
        <v>0</v>
      </c>
      <c r="AU97" s="172">
        <f t="shared" si="79"/>
        <v>0</v>
      </c>
      <c r="AV97" s="172">
        <f t="shared" si="79"/>
        <v>0</v>
      </c>
      <c r="AW97" s="172">
        <f t="shared" si="79"/>
        <v>0</v>
      </c>
      <c r="AX97" s="172">
        <f t="shared" si="79"/>
        <v>0</v>
      </c>
      <c r="AY97" s="172">
        <f t="shared" si="79"/>
        <v>0</v>
      </c>
      <c r="AZ97" s="172">
        <f t="shared" si="79"/>
        <v>0</v>
      </c>
      <c r="BA97" s="172">
        <f t="shared" si="79"/>
        <v>0</v>
      </c>
      <c r="BB97" s="172">
        <f t="shared" si="79"/>
        <v>0</v>
      </c>
      <c r="BC97" s="172">
        <f t="shared" si="79"/>
        <v>0</v>
      </c>
      <c r="BD97" s="172">
        <f t="shared" si="80"/>
        <v>0</v>
      </c>
      <c r="BE97" s="172">
        <f t="shared" si="80"/>
        <v>0</v>
      </c>
      <c r="BF97" s="172">
        <f t="shared" si="80"/>
        <v>0</v>
      </c>
      <c r="BG97" s="172">
        <f t="shared" si="80"/>
        <v>0</v>
      </c>
      <c r="BH97" s="172">
        <f t="shared" si="80"/>
        <v>0</v>
      </c>
      <c r="BI97" s="172">
        <f t="shared" si="80"/>
        <v>0</v>
      </c>
      <c r="BJ97" s="172">
        <f t="shared" si="80"/>
        <v>0</v>
      </c>
      <c r="BK97" s="172">
        <f t="shared" si="80"/>
        <v>0</v>
      </c>
      <c r="BL97" s="172">
        <f t="shared" si="80"/>
        <v>0</v>
      </c>
      <c r="BM97" s="172">
        <f t="shared" si="80"/>
        <v>0</v>
      </c>
      <c r="BN97" s="172">
        <f t="shared" si="81"/>
        <v>0</v>
      </c>
      <c r="BO97" s="172">
        <f t="shared" si="81"/>
        <v>0</v>
      </c>
      <c r="BP97" s="172">
        <f t="shared" si="81"/>
        <v>0</v>
      </c>
      <c r="BQ97" s="172">
        <f t="shared" si="81"/>
        <v>0</v>
      </c>
      <c r="BR97" s="172">
        <f t="shared" si="81"/>
        <v>0</v>
      </c>
      <c r="BS97" s="172">
        <f t="shared" si="81"/>
        <v>0</v>
      </c>
      <c r="BT97" s="172">
        <f t="shared" si="81"/>
        <v>0</v>
      </c>
      <c r="BU97" s="172">
        <f t="shared" si="81"/>
        <v>0</v>
      </c>
      <c r="BV97" s="172">
        <f t="shared" si="81"/>
        <v>0</v>
      </c>
      <c r="BW97" s="172">
        <f t="shared" si="81"/>
        <v>0</v>
      </c>
      <c r="BX97" s="172">
        <f t="shared" si="82"/>
        <v>0</v>
      </c>
      <c r="BY97" s="172">
        <f t="shared" si="82"/>
        <v>0</v>
      </c>
      <c r="BZ97" s="172">
        <f t="shared" si="82"/>
        <v>0</v>
      </c>
      <c r="CA97" s="172">
        <f t="shared" si="82"/>
        <v>0</v>
      </c>
      <c r="CB97" s="172">
        <f t="shared" si="82"/>
        <v>0</v>
      </c>
      <c r="CC97" s="172">
        <f t="shared" si="82"/>
        <v>0</v>
      </c>
      <c r="CD97" s="172">
        <f t="shared" si="82"/>
        <v>0</v>
      </c>
      <c r="CE97" s="172">
        <f t="shared" si="82"/>
        <v>0</v>
      </c>
      <c r="CF97" s="172">
        <f t="shared" si="82"/>
        <v>0</v>
      </c>
      <c r="CG97" s="172">
        <f t="shared" si="82"/>
        <v>0</v>
      </c>
      <c r="CH97" s="172">
        <f t="shared" si="82"/>
        <v>0</v>
      </c>
      <c r="CI97" s="172">
        <f t="shared" si="82"/>
        <v>0</v>
      </c>
      <c r="CJ97" s="172">
        <f t="shared" si="82"/>
        <v>0</v>
      </c>
      <c r="CK97" s="261">
        <f t="shared" si="82"/>
        <v>0</v>
      </c>
    </row>
    <row r="98" spans="1:89" hidden="1" outlineLevel="1" x14ac:dyDescent="0.3">
      <c r="A98" s="243"/>
      <c r="B98" s="262">
        <v>0</v>
      </c>
      <c r="C98" s="269">
        <f t="shared" si="74"/>
        <v>31</v>
      </c>
      <c r="D98" t="s">
        <v>293</v>
      </c>
      <c r="E98" s="171">
        <f t="shared" si="75"/>
        <v>213</v>
      </c>
      <c r="F98" s="244">
        <f t="shared" si="71"/>
        <v>0</v>
      </c>
      <c r="G98" s="172">
        <f t="shared" si="71"/>
        <v>0</v>
      </c>
      <c r="H98" s="172">
        <f t="shared" si="71"/>
        <v>0</v>
      </c>
      <c r="I98" s="172">
        <f t="shared" si="71"/>
        <v>0</v>
      </c>
      <c r="J98" s="172">
        <f t="shared" si="71"/>
        <v>0</v>
      </c>
      <c r="K98" s="261">
        <f t="shared" si="71"/>
        <v>0</v>
      </c>
      <c r="L98" s="172">
        <f t="shared" si="71"/>
        <v>0</v>
      </c>
      <c r="M98" s="172">
        <f t="shared" si="71"/>
        <v>0</v>
      </c>
      <c r="N98" s="172">
        <f t="shared" si="71"/>
        <v>0</v>
      </c>
      <c r="O98" s="172">
        <f t="shared" si="71"/>
        <v>0</v>
      </c>
      <c r="P98" s="172">
        <f t="shared" si="76"/>
        <v>0</v>
      </c>
      <c r="Q98" s="172">
        <f t="shared" si="76"/>
        <v>0</v>
      </c>
      <c r="R98" s="172">
        <f t="shared" si="76"/>
        <v>0</v>
      </c>
      <c r="S98" s="172">
        <f t="shared" si="76"/>
        <v>0</v>
      </c>
      <c r="T98" s="172">
        <f t="shared" si="76"/>
        <v>0</v>
      </c>
      <c r="U98" s="172">
        <f t="shared" si="76"/>
        <v>0</v>
      </c>
      <c r="V98" s="172">
        <f t="shared" si="76"/>
        <v>0</v>
      </c>
      <c r="W98" s="172">
        <f t="shared" si="76"/>
        <v>0</v>
      </c>
      <c r="X98" s="172">
        <f t="shared" si="76"/>
        <v>0</v>
      </c>
      <c r="Y98" s="172">
        <f t="shared" si="76"/>
        <v>0</v>
      </c>
      <c r="Z98" s="172">
        <f t="shared" si="77"/>
        <v>0</v>
      </c>
      <c r="AA98" s="172">
        <f t="shared" si="77"/>
        <v>0</v>
      </c>
      <c r="AB98" s="172">
        <f t="shared" si="77"/>
        <v>0</v>
      </c>
      <c r="AC98" s="172">
        <f t="shared" si="77"/>
        <v>0</v>
      </c>
      <c r="AD98" s="172">
        <f t="shared" si="77"/>
        <v>0</v>
      </c>
      <c r="AE98" s="172">
        <f t="shared" si="77"/>
        <v>0</v>
      </c>
      <c r="AF98" s="172">
        <f t="shared" si="77"/>
        <v>0</v>
      </c>
      <c r="AG98" s="172">
        <f t="shared" si="77"/>
        <v>0</v>
      </c>
      <c r="AH98" s="172">
        <f t="shared" si="77"/>
        <v>0</v>
      </c>
      <c r="AI98" s="172">
        <f t="shared" si="77"/>
        <v>0</v>
      </c>
      <c r="AJ98" s="172">
        <f t="shared" si="78"/>
        <v>0</v>
      </c>
      <c r="AK98" s="172">
        <f t="shared" si="78"/>
        <v>0</v>
      </c>
      <c r="AL98" s="172">
        <f t="shared" si="78"/>
        <v>0</v>
      </c>
      <c r="AM98" s="172">
        <f t="shared" si="78"/>
        <v>0</v>
      </c>
      <c r="AN98" s="172">
        <f t="shared" si="78"/>
        <v>0</v>
      </c>
      <c r="AO98" s="172">
        <f t="shared" si="78"/>
        <v>0</v>
      </c>
      <c r="AP98" s="172">
        <f t="shared" si="78"/>
        <v>0</v>
      </c>
      <c r="AQ98" s="172">
        <f t="shared" si="78"/>
        <v>0</v>
      </c>
      <c r="AR98" s="172">
        <f t="shared" si="78"/>
        <v>0</v>
      </c>
      <c r="AS98" s="172">
        <f t="shared" si="78"/>
        <v>0</v>
      </c>
      <c r="AT98" s="172">
        <f t="shared" si="79"/>
        <v>0</v>
      </c>
      <c r="AU98" s="172">
        <f t="shared" si="79"/>
        <v>0</v>
      </c>
      <c r="AV98" s="172">
        <f t="shared" si="79"/>
        <v>0</v>
      </c>
      <c r="AW98" s="172">
        <f t="shared" si="79"/>
        <v>0</v>
      </c>
      <c r="AX98" s="172">
        <f t="shared" si="79"/>
        <v>0</v>
      </c>
      <c r="AY98" s="172">
        <f t="shared" si="79"/>
        <v>0</v>
      </c>
      <c r="AZ98" s="172">
        <f t="shared" si="79"/>
        <v>0</v>
      </c>
      <c r="BA98" s="172">
        <f t="shared" si="79"/>
        <v>0</v>
      </c>
      <c r="BB98" s="172">
        <f t="shared" si="79"/>
        <v>0</v>
      </c>
      <c r="BC98" s="172">
        <f t="shared" si="79"/>
        <v>0</v>
      </c>
      <c r="BD98" s="172">
        <f t="shared" si="80"/>
        <v>0</v>
      </c>
      <c r="BE98" s="172">
        <f t="shared" si="80"/>
        <v>0</v>
      </c>
      <c r="BF98" s="172">
        <f t="shared" si="80"/>
        <v>0</v>
      </c>
      <c r="BG98" s="172">
        <f t="shared" si="80"/>
        <v>0</v>
      </c>
      <c r="BH98" s="172">
        <f t="shared" si="80"/>
        <v>0</v>
      </c>
      <c r="BI98" s="172">
        <f t="shared" si="80"/>
        <v>0</v>
      </c>
      <c r="BJ98" s="172">
        <f t="shared" si="80"/>
        <v>0</v>
      </c>
      <c r="BK98" s="172">
        <f t="shared" si="80"/>
        <v>0</v>
      </c>
      <c r="BL98" s="172">
        <f t="shared" si="80"/>
        <v>0</v>
      </c>
      <c r="BM98" s="172">
        <f t="shared" si="80"/>
        <v>0</v>
      </c>
      <c r="BN98" s="172">
        <f t="shared" si="81"/>
        <v>0</v>
      </c>
      <c r="BO98" s="172">
        <f t="shared" si="81"/>
        <v>0</v>
      </c>
      <c r="BP98" s="172">
        <f t="shared" si="81"/>
        <v>0</v>
      </c>
      <c r="BQ98" s="172">
        <f t="shared" si="81"/>
        <v>0</v>
      </c>
      <c r="BR98" s="172">
        <f t="shared" si="81"/>
        <v>0</v>
      </c>
      <c r="BS98" s="172">
        <f t="shared" si="81"/>
        <v>0</v>
      </c>
      <c r="BT98" s="172">
        <f t="shared" si="81"/>
        <v>0</v>
      </c>
      <c r="BU98" s="172">
        <f t="shared" si="81"/>
        <v>0</v>
      </c>
      <c r="BV98" s="172">
        <f t="shared" si="81"/>
        <v>0</v>
      </c>
      <c r="BW98" s="172">
        <f t="shared" si="81"/>
        <v>0</v>
      </c>
      <c r="BX98" s="172">
        <f t="shared" si="82"/>
        <v>0</v>
      </c>
      <c r="BY98" s="172">
        <f t="shared" si="82"/>
        <v>0</v>
      </c>
      <c r="BZ98" s="172">
        <f t="shared" si="82"/>
        <v>0</v>
      </c>
      <c r="CA98" s="172">
        <f t="shared" si="82"/>
        <v>0</v>
      </c>
      <c r="CB98" s="172">
        <f t="shared" si="82"/>
        <v>0</v>
      </c>
      <c r="CC98" s="172">
        <f t="shared" si="82"/>
        <v>0</v>
      </c>
      <c r="CD98" s="172">
        <f t="shared" si="82"/>
        <v>0</v>
      </c>
      <c r="CE98" s="172">
        <f t="shared" si="82"/>
        <v>0</v>
      </c>
      <c r="CF98" s="172">
        <f t="shared" si="82"/>
        <v>0</v>
      </c>
      <c r="CG98" s="172">
        <f t="shared" si="82"/>
        <v>0</v>
      </c>
      <c r="CH98" s="172">
        <f t="shared" si="82"/>
        <v>0</v>
      </c>
      <c r="CI98" s="172">
        <f t="shared" si="82"/>
        <v>0</v>
      </c>
      <c r="CJ98" s="172">
        <f t="shared" si="82"/>
        <v>0</v>
      </c>
      <c r="CK98" s="261">
        <f t="shared" si="82"/>
        <v>0</v>
      </c>
    </row>
    <row r="99" spans="1:89" hidden="1" outlineLevel="1" x14ac:dyDescent="0.3">
      <c r="A99" s="243"/>
      <c r="B99" s="262">
        <v>0</v>
      </c>
      <c r="C99" s="269">
        <f t="shared" si="74"/>
        <v>31</v>
      </c>
      <c r="D99" t="s">
        <v>294</v>
      </c>
      <c r="E99" s="171">
        <f t="shared" si="75"/>
        <v>213</v>
      </c>
      <c r="F99" s="244">
        <f t="shared" si="71"/>
        <v>0</v>
      </c>
      <c r="G99" s="172">
        <f t="shared" si="71"/>
        <v>0</v>
      </c>
      <c r="H99" s="172">
        <f t="shared" si="71"/>
        <v>0</v>
      </c>
      <c r="I99" s="172">
        <f t="shared" si="71"/>
        <v>0</v>
      </c>
      <c r="J99" s="172">
        <f t="shared" si="71"/>
        <v>0</v>
      </c>
      <c r="K99" s="261">
        <f t="shared" si="71"/>
        <v>0</v>
      </c>
      <c r="L99" s="172">
        <f t="shared" si="71"/>
        <v>0</v>
      </c>
      <c r="M99" s="172">
        <f t="shared" si="71"/>
        <v>0</v>
      </c>
      <c r="N99" s="172">
        <f t="shared" si="71"/>
        <v>0</v>
      </c>
      <c r="O99" s="172">
        <f t="shared" si="71"/>
        <v>0</v>
      </c>
      <c r="P99" s="172">
        <f t="shared" si="76"/>
        <v>0</v>
      </c>
      <c r="Q99" s="172">
        <f t="shared" si="76"/>
        <v>0</v>
      </c>
      <c r="R99" s="172">
        <f t="shared" si="76"/>
        <v>0</v>
      </c>
      <c r="S99" s="172">
        <f t="shared" si="76"/>
        <v>0</v>
      </c>
      <c r="T99" s="172">
        <f t="shared" si="76"/>
        <v>0</v>
      </c>
      <c r="U99" s="172">
        <f t="shared" si="76"/>
        <v>0</v>
      </c>
      <c r="V99" s="172">
        <f t="shared" si="76"/>
        <v>0</v>
      </c>
      <c r="W99" s="172">
        <f t="shared" si="76"/>
        <v>0</v>
      </c>
      <c r="X99" s="172">
        <f t="shared" si="76"/>
        <v>0</v>
      </c>
      <c r="Y99" s="172">
        <f t="shared" si="76"/>
        <v>0</v>
      </c>
      <c r="Z99" s="172">
        <f t="shared" si="77"/>
        <v>0</v>
      </c>
      <c r="AA99" s="172">
        <f t="shared" si="77"/>
        <v>0</v>
      </c>
      <c r="AB99" s="172">
        <f t="shared" si="77"/>
        <v>0</v>
      </c>
      <c r="AC99" s="172">
        <f t="shared" si="77"/>
        <v>0</v>
      </c>
      <c r="AD99" s="172">
        <f t="shared" si="77"/>
        <v>0</v>
      </c>
      <c r="AE99" s="172">
        <f t="shared" si="77"/>
        <v>0</v>
      </c>
      <c r="AF99" s="172">
        <f t="shared" si="77"/>
        <v>0</v>
      </c>
      <c r="AG99" s="172">
        <f t="shared" si="77"/>
        <v>0</v>
      </c>
      <c r="AH99" s="172">
        <f t="shared" si="77"/>
        <v>0</v>
      </c>
      <c r="AI99" s="172">
        <f t="shared" si="77"/>
        <v>0</v>
      </c>
      <c r="AJ99" s="172">
        <f t="shared" si="78"/>
        <v>0</v>
      </c>
      <c r="AK99" s="172">
        <f t="shared" si="78"/>
        <v>0</v>
      </c>
      <c r="AL99" s="172">
        <f t="shared" si="78"/>
        <v>0</v>
      </c>
      <c r="AM99" s="172">
        <f t="shared" si="78"/>
        <v>0</v>
      </c>
      <c r="AN99" s="172">
        <f t="shared" si="78"/>
        <v>0</v>
      </c>
      <c r="AO99" s="172">
        <f t="shared" si="78"/>
        <v>0</v>
      </c>
      <c r="AP99" s="172">
        <f t="shared" si="78"/>
        <v>0</v>
      </c>
      <c r="AQ99" s="172">
        <f t="shared" si="78"/>
        <v>0</v>
      </c>
      <c r="AR99" s="172">
        <f t="shared" si="78"/>
        <v>0</v>
      </c>
      <c r="AS99" s="172">
        <f t="shared" si="78"/>
        <v>0</v>
      </c>
      <c r="AT99" s="172">
        <f t="shared" si="79"/>
        <v>0</v>
      </c>
      <c r="AU99" s="172">
        <f t="shared" si="79"/>
        <v>0</v>
      </c>
      <c r="AV99" s="172">
        <f t="shared" si="79"/>
        <v>0</v>
      </c>
      <c r="AW99" s="172">
        <f t="shared" si="79"/>
        <v>0</v>
      </c>
      <c r="AX99" s="172">
        <f t="shared" si="79"/>
        <v>0</v>
      </c>
      <c r="AY99" s="172">
        <f t="shared" si="79"/>
        <v>0</v>
      </c>
      <c r="AZ99" s="172">
        <f t="shared" si="79"/>
        <v>0</v>
      </c>
      <c r="BA99" s="172">
        <f t="shared" si="79"/>
        <v>0</v>
      </c>
      <c r="BB99" s="172">
        <f t="shared" si="79"/>
        <v>0</v>
      </c>
      <c r="BC99" s="172">
        <f t="shared" si="79"/>
        <v>0</v>
      </c>
      <c r="BD99" s="172">
        <f t="shared" si="80"/>
        <v>0</v>
      </c>
      <c r="BE99" s="172">
        <f t="shared" si="80"/>
        <v>0</v>
      </c>
      <c r="BF99" s="172">
        <f t="shared" si="80"/>
        <v>0</v>
      </c>
      <c r="BG99" s="172">
        <f t="shared" si="80"/>
        <v>0</v>
      </c>
      <c r="BH99" s="172">
        <f t="shared" si="80"/>
        <v>0</v>
      </c>
      <c r="BI99" s="172">
        <f t="shared" si="80"/>
        <v>0</v>
      </c>
      <c r="BJ99" s="172">
        <f t="shared" si="80"/>
        <v>0</v>
      </c>
      <c r="BK99" s="172">
        <f t="shared" si="80"/>
        <v>0</v>
      </c>
      <c r="BL99" s="172">
        <f t="shared" si="80"/>
        <v>0</v>
      </c>
      <c r="BM99" s="172">
        <f t="shared" si="80"/>
        <v>0</v>
      </c>
      <c r="BN99" s="172">
        <f t="shared" si="81"/>
        <v>0</v>
      </c>
      <c r="BO99" s="172">
        <f t="shared" si="81"/>
        <v>0</v>
      </c>
      <c r="BP99" s="172">
        <f t="shared" si="81"/>
        <v>0</v>
      </c>
      <c r="BQ99" s="172">
        <f t="shared" si="81"/>
        <v>0</v>
      </c>
      <c r="BR99" s="172">
        <f t="shared" si="81"/>
        <v>0</v>
      </c>
      <c r="BS99" s="172">
        <f t="shared" si="81"/>
        <v>0</v>
      </c>
      <c r="BT99" s="172">
        <f t="shared" si="81"/>
        <v>0</v>
      </c>
      <c r="BU99" s="172">
        <f t="shared" si="81"/>
        <v>0</v>
      </c>
      <c r="BV99" s="172">
        <f t="shared" si="81"/>
        <v>0</v>
      </c>
      <c r="BW99" s="172">
        <f t="shared" si="81"/>
        <v>0</v>
      </c>
      <c r="BX99" s="172">
        <f t="shared" si="82"/>
        <v>0</v>
      </c>
      <c r="BY99" s="172">
        <f t="shared" si="82"/>
        <v>0</v>
      </c>
      <c r="BZ99" s="172">
        <f t="shared" si="82"/>
        <v>0</v>
      </c>
      <c r="CA99" s="172">
        <f t="shared" si="82"/>
        <v>0</v>
      </c>
      <c r="CB99" s="172">
        <f t="shared" si="82"/>
        <v>0</v>
      </c>
      <c r="CC99" s="172">
        <f t="shared" si="82"/>
        <v>0</v>
      </c>
      <c r="CD99" s="172">
        <f t="shared" si="82"/>
        <v>0</v>
      </c>
      <c r="CE99" s="172">
        <f t="shared" si="82"/>
        <v>0</v>
      </c>
      <c r="CF99" s="172">
        <f t="shared" si="82"/>
        <v>0</v>
      </c>
      <c r="CG99" s="172">
        <f t="shared" si="82"/>
        <v>0</v>
      </c>
      <c r="CH99" s="172">
        <f t="shared" si="82"/>
        <v>0</v>
      </c>
      <c r="CI99" s="172">
        <f t="shared" si="82"/>
        <v>0</v>
      </c>
      <c r="CJ99" s="172">
        <f t="shared" si="82"/>
        <v>0</v>
      </c>
      <c r="CK99" s="261">
        <f t="shared" si="82"/>
        <v>0</v>
      </c>
    </row>
    <row r="100" spans="1:89" hidden="1" outlineLevel="1" x14ac:dyDescent="0.3">
      <c r="A100" s="243"/>
      <c r="B100" s="262">
        <v>0</v>
      </c>
      <c r="C100" s="269">
        <f t="shared" si="74"/>
        <v>31</v>
      </c>
      <c r="D100" t="s">
        <v>295</v>
      </c>
      <c r="E100" s="171">
        <f t="shared" si="75"/>
        <v>213</v>
      </c>
      <c r="F100" s="244">
        <f t="shared" si="71"/>
        <v>0</v>
      </c>
      <c r="G100" s="172">
        <f t="shared" si="71"/>
        <v>0</v>
      </c>
      <c r="H100" s="172">
        <f t="shared" si="71"/>
        <v>0</v>
      </c>
      <c r="I100" s="172">
        <f t="shared" si="71"/>
        <v>0</v>
      </c>
      <c r="J100" s="172">
        <f t="shared" si="71"/>
        <v>0</v>
      </c>
      <c r="K100" s="261">
        <f t="shared" si="71"/>
        <v>0</v>
      </c>
      <c r="L100" s="172">
        <f t="shared" si="71"/>
        <v>0</v>
      </c>
      <c r="M100" s="172">
        <f t="shared" si="71"/>
        <v>0</v>
      </c>
      <c r="N100" s="172">
        <f t="shared" si="71"/>
        <v>0</v>
      </c>
      <c r="O100" s="172">
        <f t="shared" si="71"/>
        <v>0</v>
      </c>
      <c r="P100" s="172">
        <f t="shared" si="76"/>
        <v>0</v>
      </c>
      <c r="Q100" s="172">
        <f t="shared" si="76"/>
        <v>0</v>
      </c>
      <c r="R100" s="172">
        <f t="shared" si="76"/>
        <v>0</v>
      </c>
      <c r="S100" s="172">
        <f t="shared" si="76"/>
        <v>0</v>
      </c>
      <c r="T100" s="172">
        <f t="shared" si="76"/>
        <v>0</v>
      </c>
      <c r="U100" s="172">
        <f t="shared" si="76"/>
        <v>0</v>
      </c>
      <c r="V100" s="172">
        <f t="shared" si="76"/>
        <v>0</v>
      </c>
      <c r="W100" s="172">
        <f t="shared" si="76"/>
        <v>0</v>
      </c>
      <c r="X100" s="172">
        <f t="shared" si="76"/>
        <v>0</v>
      </c>
      <c r="Y100" s="172">
        <f t="shared" si="76"/>
        <v>0</v>
      </c>
      <c r="Z100" s="172">
        <f t="shared" si="77"/>
        <v>0</v>
      </c>
      <c r="AA100" s="172">
        <f t="shared" si="77"/>
        <v>0</v>
      </c>
      <c r="AB100" s="172">
        <f t="shared" si="77"/>
        <v>0</v>
      </c>
      <c r="AC100" s="172">
        <f t="shared" si="77"/>
        <v>0</v>
      </c>
      <c r="AD100" s="172">
        <f t="shared" si="77"/>
        <v>0</v>
      </c>
      <c r="AE100" s="172">
        <f t="shared" si="77"/>
        <v>0</v>
      </c>
      <c r="AF100" s="172">
        <f t="shared" si="77"/>
        <v>0</v>
      </c>
      <c r="AG100" s="172">
        <f t="shared" si="77"/>
        <v>0</v>
      </c>
      <c r="AH100" s="172">
        <f t="shared" si="77"/>
        <v>0</v>
      </c>
      <c r="AI100" s="172">
        <f t="shared" si="77"/>
        <v>0</v>
      </c>
      <c r="AJ100" s="172">
        <f t="shared" si="78"/>
        <v>0</v>
      </c>
      <c r="AK100" s="172">
        <f t="shared" si="78"/>
        <v>0</v>
      </c>
      <c r="AL100" s="172">
        <f t="shared" si="78"/>
        <v>0</v>
      </c>
      <c r="AM100" s="172">
        <f t="shared" si="78"/>
        <v>0</v>
      </c>
      <c r="AN100" s="172">
        <f t="shared" si="78"/>
        <v>0</v>
      </c>
      <c r="AO100" s="172">
        <f t="shared" si="78"/>
        <v>0</v>
      </c>
      <c r="AP100" s="172">
        <f t="shared" si="78"/>
        <v>0</v>
      </c>
      <c r="AQ100" s="172">
        <f t="shared" si="78"/>
        <v>0</v>
      </c>
      <c r="AR100" s="172">
        <f t="shared" si="78"/>
        <v>0</v>
      </c>
      <c r="AS100" s="172">
        <f t="shared" si="78"/>
        <v>0</v>
      </c>
      <c r="AT100" s="172">
        <f t="shared" si="79"/>
        <v>0</v>
      </c>
      <c r="AU100" s="172">
        <f t="shared" si="79"/>
        <v>0</v>
      </c>
      <c r="AV100" s="172">
        <f t="shared" si="79"/>
        <v>0</v>
      </c>
      <c r="AW100" s="172">
        <f t="shared" si="79"/>
        <v>0</v>
      </c>
      <c r="AX100" s="172">
        <f t="shared" si="79"/>
        <v>0</v>
      </c>
      <c r="AY100" s="172">
        <f t="shared" si="79"/>
        <v>0</v>
      </c>
      <c r="AZ100" s="172">
        <f t="shared" si="79"/>
        <v>0</v>
      </c>
      <c r="BA100" s="172">
        <f t="shared" si="79"/>
        <v>0</v>
      </c>
      <c r="BB100" s="172">
        <f t="shared" si="79"/>
        <v>0</v>
      </c>
      <c r="BC100" s="172">
        <f t="shared" si="79"/>
        <v>0</v>
      </c>
      <c r="BD100" s="172">
        <f t="shared" si="80"/>
        <v>0</v>
      </c>
      <c r="BE100" s="172">
        <f t="shared" si="80"/>
        <v>0</v>
      </c>
      <c r="BF100" s="172">
        <f t="shared" si="80"/>
        <v>0</v>
      </c>
      <c r="BG100" s="172">
        <f t="shared" si="80"/>
        <v>0</v>
      </c>
      <c r="BH100" s="172">
        <f t="shared" si="80"/>
        <v>0</v>
      </c>
      <c r="BI100" s="172">
        <f t="shared" si="80"/>
        <v>0</v>
      </c>
      <c r="BJ100" s="172">
        <f t="shared" si="80"/>
        <v>0</v>
      </c>
      <c r="BK100" s="172">
        <f t="shared" si="80"/>
        <v>0</v>
      </c>
      <c r="BL100" s="172">
        <f t="shared" si="80"/>
        <v>0</v>
      </c>
      <c r="BM100" s="172">
        <f t="shared" si="80"/>
        <v>0</v>
      </c>
      <c r="BN100" s="172">
        <f t="shared" si="81"/>
        <v>0</v>
      </c>
      <c r="BO100" s="172">
        <f t="shared" si="81"/>
        <v>0</v>
      </c>
      <c r="BP100" s="172">
        <f t="shared" si="81"/>
        <v>0</v>
      </c>
      <c r="BQ100" s="172">
        <f t="shared" si="81"/>
        <v>0</v>
      </c>
      <c r="BR100" s="172">
        <f t="shared" si="81"/>
        <v>0</v>
      </c>
      <c r="BS100" s="172">
        <f t="shared" si="81"/>
        <v>0</v>
      </c>
      <c r="BT100" s="172">
        <f t="shared" si="81"/>
        <v>0</v>
      </c>
      <c r="BU100" s="172">
        <f t="shared" si="81"/>
        <v>0</v>
      </c>
      <c r="BV100" s="172">
        <f t="shared" si="81"/>
        <v>0</v>
      </c>
      <c r="BW100" s="172">
        <f t="shared" si="81"/>
        <v>0</v>
      </c>
      <c r="BX100" s="172">
        <f t="shared" si="82"/>
        <v>0</v>
      </c>
      <c r="BY100" s="172">
        <f t="shared" si="82"/>
        <v>0</v>
      </c>
      <c r="BZ100" s="172">
        <f t="shared" si="82"/>
        <v>0</v>
      </c>
      <c r="CA100" s="172">
        <f t="shared" si="82"/>
        <v>0</v>
      </c>
      <c r="CB100" s="172">
        <f t="shared" si="82"/>
        <v>0</v>
      </c>
      <c r="CC100" s="172">
        <f t="shared" si="82"/>
        <v>0</v>
      </c>
      <c r="CD100" s="172">
        <f t="shared" si="82"/>
        <v>0</v>
      </c>
      <c r="CE100" s="172">
        <f t="shared" si="82"/>
        <v>0</v>
      </c>
      <c r="CF100" s="172">
        <f t="shared" si="82"/>
        <v>0</v>
      </c>
      <c r="CG100" s="172">
        <f t="shared" si="82"/>
        <v>0</v>
      </c>
      <c r="CH100" s="172">
        <f t="shared" si="82"/>
        <v>0</v>
      </c>
      <c r="CI100" s="172">
        <f t="shared" si="82"/>
        <v>0</v>
      </c>
      <c r="CJ100" s="172">
        <f t="shared" si="82"/>
        <v>0</v>
      </c>
      <c r="CK100" s="261">
        <f t="shared" si="82"/>
        <v>0</v>
      </c>
    </row>
    <row r="101" spans="1:89" hidden="1" outlineLevel="1" x14ac:dyDescent="0.3">
      <c r="A101" s="243"/>
      <c r="B101" s="262">
        <v>0</v>
      </c>
      <c r="C101" s="269">
        <f t="shared" ref="C101:C103" si="83">+EOMONTH(B101,0)</f>
        <v>31</v>
      </c>
      <c r="D101" t="s">
        <v>293</v>
      </c>
      <c r="E101" s="171">
        <f t="shared" ref="E101:E103" si="84">+EOMONTH(B101, $D$6)</f>
        <v>213</v>
      </c>
      <c r="F101" s="244">
        <f t="shared" si="71"/>
        <v>0</v>
      </c>
      <c r="G101" s="172">
        <f t="shared" si="71"/>
        <v>0</v>
      </c>
      <c r="H101" s="172">
        <f t="shared" si="71"/>
        <v>0</v>
      </c>
      <c r="I101" s="172">
        <f t="shared" si="71"/>
        <v>0</v>
      </c>
      <c r="J101" s="172">
        <f t="shared" si="71"/>
        <v>0</v>
      </c>
      <c r="K101" s="261">
        <f t="shared" si="71"/>
        <v>0</v>
      </c>
      <c r="L101" s="172">
        <f t="shared" si="71"/>
        <v>0</v>
      </c>
      <c r="M101" s="172">
        <f t="shared" si="71"/>
        <v>0</v>
      </c>
      <c r="N101" s="172">
        <f t="shared" si="71"/>
        <v>0</v>
      </c>
      <c r="O101" s="172">
        <f t="shared" si="71"/>
        <v>0</v>
      </c>
      <c r="P101" s="172">
        <f t="shared" si="76"/>
        <v>0</v>
      </c>
      <c r="Q101" s="172">
        <f t="shared" si="76"/>
        <v>0</v>
      </c>
      <c r="R101" s="172">
        <f t="shared" si="76"/>
        <v>0</v>
      </c>
      <c r="S101" s="172">
        <f t="shared" si="76"/>
        <v>0</v>
      </c>
      <c r="T101" s="172">
        <f t="shared" si="76"/>
        <v>0</v>
      </c>
      <c r="U101" s="172">
        <f t="shared" si="76"/>
        <v>0</v>
      </c>
      <c r="V101" s="172">
        <f t="shared" si="76"/>
        <v>0</v>
      </c>
      <c r="W101" s="172">
        <f t="shared" si="76"/>
        <v>0</v>
      </c>
      <c r="X101" s="172">
        <f t="shared" si="76"/>
        <v>0</v>
      </c>
      <c r="Y101" s="172">
        <f t="shared" si="76"/>
        <v>0</v>
      </c>
      <c r="Z101" s="172">
        <f t="shared" si="77"/>
        <v>0</v>
      </c>
      <c r="AA101" s="172">
        <f t="shared" si="77"/>
        <v>0</v>
      </c>
      <c r="AB101" s="172">
        <f t="shared" si="77"/>
        <v>0</v>
      </c>
      <c r="AC101" s="172">
        <f t="shared" si="77"/>
        <v>0</v>
      </c>
      <c r="AD101" s="172">
        <f t="shared" si="77"/>
        <v>0</v>
      </c>
      <c r="AE101" s="172">
        <f t="shared" si="77"/>
        <v>0</v>
      </c>
      <c r="AF101" s="172">
        <f t="shared" si="77"/>
        <v>0</v>
      </c>
      <c r="AG101" s="172">
        <f t="shared" si="77"/>
        <v>0</v>
      </c>
      <c r="AH101" s="172">
        <f t="shared" si="77"/>
        <v>0</v>
      </c>
      <c r="AI101" s="172">
        <f t="shared" si="77"/>
        <v>0</v>
      </c>
      <c r="AJ101" s="172">
        <f t="shared" si="78"/>
        <v>0</v>
      </c>
      <c r="AK101" s="172">
        <f t="shared" si="78"/>
        <v>0</v>
      </c>
      <c r="AL101" s="172">
        <f t="shared" si="78"/>
        <v>0</v>
      </c>
      <c r="AM101" s="172">
        <f t="shared" si="78"/>
        <v>0</v>
      </c>
      <c r="AN101" s="172">
        <f t="shared" si="78"/>
        <v>0</v>
      </c>
      <c r="AO101" s="172">
        <f t="shared" si="78"/>
        <v>0</v>
      </c>
      <c r="AP101" s="172">
        <f t="shared" si="78"/>
        <v>0</v>
      </c>
      <c r="AQ101" s="172">
        <f t="shared" si="78"/>
        <v>0</v>
      </c>
      <c r="AR101" s="172">
        <f t="shared" si="78"/>
        <v>0</v>
      </c>
      <c r="AS101" s="172">
        <f t="shared" si="78"/>
        <v>0</v>
      </c>
      <c r="AT101" s="172">
        <f t="shared" si="79"/>
        <v>0</v>
      </c>
      <c r="AU101" s="172">
        <f t="shared" si="79"/>
        <v>0</v>
      </c>
      <c r="AV101" s="172">
        <f t="shared" si="79"/>
        <v>0</v>
      </c>
      <c r="AW101" s="172">
        <f t="shared" si="79"/>
        <v>0</v>
      </c>
      <c r="AX101" s="172">
        <f t="shared" si="79"/>
        <v>0</v>
      </c>
      <c r="AY101" s="172">
        <f t="shared" si="79"/>
        <v>0</v>
      </c>
      <c r="AZ101" s="172">
        <f t="shared" si="79"/>
        <v>0</v>
      </c>
      <c r="BA101" s="172">
        <f t="shared" si="79"/>
        <v>0</v>
      </c>
      <c r="BB101" s="172">
        <f t="shared" si="79"/>
        <v>0</v>
      </c>
      <c r="BC101" s="172">
        <f t="shared" si="79"/>
        <v>0</v>
      </c>
      <c r="BD101" s="172">
        <f t="shared" si="80"/>
        <v>0</v>
      </c>
      <c r="BE101" s="172">
        <f t="shared" si="80"/>
        <v>0</v>
      </c>
      <c r="BF101" s="172">
        <f t="shared" si="80"/>
        <v>0</v>
      </c>
      <c r="BG101" s="172">
        <f t="shared" si="80"/>
        <v>0</v>
      </c>
      <c r="BH101" s="172">
        <f t="shared" si="80"/>
        <v>0</v>
      </c>
      <c r="BI101" s="172">
        <f t="shared" si="80"/>
        <v>0</v>
      </c>
      <c r="BJ101" s="172">
        <f t="shared" si="80"/>
        <v>0</v>
      </c>
      <c r="BK101" s="172">
        <f t="shared" si="80"/>
        <v>0</v>
      </c>
      <c r="BL101" s="172">
        <f t="shared" si="80"/>
        <v>0</v>
      </c>
      <c r="BM101" s="172">
        <f t="shared" si="80"/>
        <v>0</v>
      </c>
      <c r="BN101" s="172">
        <f t="shared" si="81"/>
        <v>0</v>
      </c>
      <c r="BO101" s="172">
        <f t="shared" si="81"/>
        <v>0</v>
      </c>
      <c r="BP101" s="172">
        <f t="shared" si="81"/>
        <v>0</v>
      </c>
      <c r="BQ101" s="172">
        <f t="shared" si="81"/>
        <v>0</v>
      </c>
      <c r="BR101" s="172">
        <f t="shared" si="81"/>
        <v>0</v>
      </c>
      <c r="BS101" s="172">
        <f t="shared" si="81"/>
        <v>0</v>
      </c>
      <c r="BT101" s="172">
        <f t="shared" si="81"/>
        <v>0</v>
      </c>
      <c r="BU101" s="172">
        <f t="shared" si="81"/>
        <v>0</v>
      </c>
      <c r="BV101" s="172">
        <f t="shared" si="81"/>
        <v>0</v>
      </c>
      <c r="BW101" s="172">
        <f t="shared" si="81"/>
        <v>0</v>
      </c>
      <c r="BX101" s="172">
        <f t="shared" si="82"/>
        <v>0</v>
      </c>
      <c r="BY101" s="172">
        <f t="shared" si="82"/>
        <v>0</v>
      </c>
      <c r="BZ101" s="172">
        <f t="shared" si="82"/>
        <v>0</v>
      </c>
      <c r="CA101" s="172">
        <f t="shared" si="82"/>
        <v>0</v>
      </c>
      <c r="CB101" s="172">
        <f t="shared" si="82"/>
        <v>0</v>
      </c>
      <c r="CC101" s="172">
        <f t="shared" si="82"/>
        <v>0</v>
      </c>
      <c r="CD101" s="172">
        <f t="shared" si="82"/>
        <v>0</v>
      </c>
      <c r="CE101" s="172">
        <f t="shared" si="82"/>
        <v>0</v>
      </c>
      <c r="CF101" s="172">
        <f t="shared" si="82"/>
        <v>0</v>
      </c>
      <c r="CG101" s="172">
        <f t="shared" si="82"/>
        <v>0</v>
      </c>
      <c r="CH101" s="172">
        <f t="shared" si="82"/>
        <v>0</v>
      </c>
      <c r="CI101" s="172">
        <f t="shared" si="82"/>
        <v>0</v>
      </c>
      <c r="CJ101" s="172">
        <f t="shared" si="82"/>
        <v>0</v>
      </c>
      <c r="CK101" s="261">
        <f t="shared" si="82"/>
        <v>0</v>
      </c>
    </row>
    <row r="102" spans="1:89" hidden="1" outlineLevel="1" x14ac:dyDescent="0.3">
      <c r="A102" s="243"/>
      <c r="B102" s="262">
        <v>0</v>
      </c>
      <c r="C102" s="269">
        <f t="shared" si="83"/>
        <v>31</v>
      </c>
      <c r="D102" t="s">
        <v>294</v>
      </c>
      <c r="E102" s="171">
        <f t="shared" si="84"/>
        <v>213</v>
      </c>
      <c r="F102" s="244">
        <f t="shared" si="71"/>
        <v>0</v>
      </c>
      <c r="G102" s="172">
        <f t="shared" si="71"/>
        <v>0</v>
      </c>
      <c r="H102" s="172">
        <f t="shared" si="71"/>
        <v>0</v>
      </c>
      <c r="I102" s="172">
        <f t="shared" si="71"/>
        <v>0</v>
      </c>
      <c r="J102" s="172">
        <f t="shared" si="71"/>
        <v>0</v>
      </c>
      <c r="K102" s="261">
        <f t="shared" si="71"/>
        <v>0</v>
      </c>
      <c r="L102" s="172">
        <f t="shared" si="71"/>
        <v>0</v>
      </c>
      <c r="M102" s="172">
        <f t="shared" si="71"/>
        <v>0</v>
      </c>
      <c r="N102" s="172">
        <f t="shared" si="71"/>
        <v>0</v>
      </c>
      <c r="O102" s="172">
        <f t="shared" si="71"/>
        <v>0</v>
      </c>
      <c r="P102" s="172">
        <f t="shared" si="76"/>
        <v>0</v>
      </c>
      <c r="Q102" s="172">
        <f t="shared" si="76"/>
        <v>0</v>
      </c>
      <c r="R102" s="172">
        <f t="shared" si="76"/>
        <v>0</v>
      </c>
      <c r="S102" s="172">
        <f t="shared" si="76"/>
        <v>0</v>
      </c>
      <c r="T102" s="172">
        <f t="shared" si="76"/>
        <v>0</v>
      </c>
      <c r="U102" s="172">
        <f t="shared" si="76"/>
        <v>0</v>
      </c>
      <c r="V102" s="172">
        <f t="shared" si="76"/>
        <v>0</v>
      </c>
      <c r="W102" s="172">
        <f t="shared" si="76"/>
        <v>0</v>
      </c>
      <c r="X102" s="172">
        <f t="shared" si="76"/>
        <v>0</v>
      </c>
      <c r="Y102" s="172">
        <f t="shared" si="76"/>
        <v>0</v>
      </c>
      <c r="Z102" s="172">
        <f t="shared" si="77"/>
        <v>0</v>
      </c>
      <c r="AA102" s="172">
        <f t="shared" si="77"/>
        <v>0</v>
      </c>
      <c r="AB102" s="172">
        <f t="shared" si="77"/>
        <v>0</v>
      </c>
      <c r="AC102" s="172">
        <f t="shared" si="77"/>
        <v>0</v>
      </c>
      <c r="AD102" s="172">
        <f t="shared" si="77"/>
        <v>0</v>
      </c>
      <c r="AE102" s="172">
        <f t="shared" si="77"/>
        <v>0</v>
      </c>
      <c r="AF102" s="172">
        <f t="shared" si="77"/>
        <v>0</v>
      </c>
      <c r="AG102" s="172">
        <f t="shared" si="77"/>
        <v>0</v>
      </c>
      <c r="AH102" s="172">
        <f t="shared" si="77"/>
        <v>0</v>
      </c>
      <c r="AI102" s="172">
        <f t="shared" si="77"/>
        <v>0</v>
      </c>
      <c r="AJ102" s="172">
        <f t="shared" si="78"/>
        <v>0</v>
      </c>
      <c r="AK102" s="172">
        <f t="shared" si="78"/>
        <v>0</v>
      </c>
      <c r="AL102" s="172">
        <f t="shared" si="78"/>
        <v>0</v>
      </c>
      <c r="AM102" s="172">
        <f t="shared" si="78"/>
        <v>0</v>
      </c>
      <c r="AN102" s="172">
        <f t="shared" si="78"/>
        <v>0</v>
      </c>
      <c r="AO102" s="172">
        <f t="shared" si="78"/>
        <v>0</v>
      </c>
      <c r="AP102" s="172">
        <f t="shared" si="78"/>
        <v>0</v>
      </c>
      <c r="AQ102" s="172">
        <f t="shared" si="78"/>
        <v>0</v>
      </c>
      <c r="AR102" s="172">
        <f t="shared" si="78"/>
        <v>0</v>
      </c>
      <c r="AS102" s="172">
        <f t="shared" si="78"/>
        <v>0</v>
      </c>
      <c r="AT102" s="172">
        <f t="shared" si="79"/>
        <v>0</v>
      </c>
      <c r="AU102" s="172">
        <f t="shared" si="79"/>
        <v>0</v>
      </c>
      <c r="AV102" s="172">
        <f t="shared" si="79"/>
        <v>0</v>
      </c>
      <c r="AW102" s="172">
        <f t="shared" si="79"/>
        <v>0</v>
      </c>
      <c r="AX102" s="172">
        <f t="shared" si="79"/>
        <v>0</v>
      </c>
      <c r="AY102" s="172">
        <f t="shared" si="79"/>
        <v>0</v>
      </c>
      <c r="AZ102" s="172">
        <f t="shared" si="79"/>
        <v>0</v>
      </c>
      <c r="BA102" s="172">
        <f t="shared" si="79"/>
        <v>0</v>
      </c>
      <c r="BB102" s="172">
        <f t="shared" si="79"/>
        <v>0</v>
      </c>
      <c r="BC102" s="172">
        <f t="shared" si="79"/>
        <v>0</v>
      </c>
      <c r="BD102" s="172">
        <f t="shared" si="80"/>
        <v>0</v>
      </c>
      <c r="BE102" s="172">
        <f t="shared" si="80"/>
        <v>0</v>
      </c>
      <c r="BF102" s="172">
        <f t="shared" si="80"/>
        <v>0</v>
      </c>
      <c r="BG102" s="172">
        <f t="shared" si="80"/>
        <v>0</v>
      </c>
      <c r="BH102" s="172">
        <f t="shared" si="80"/>
        <v>0</v>
      </c>
      <c r="BI102" s="172">
        <f t="shared" si="80"/>
        <v>0</v>
      </c>
      <c r="BJ102" s="172">
        <f t="shared" si="80"/>
        <v>0</v>
      </c>
      <c r="BK102" s="172">
        <f t="shared" si="80"/>
        <v>0</v>
      </c>
      <c r="BL102" s="172">
        <f t="shared" si="80"/>
        <v>0</v>
      </c>
      <c r="BM102" s="172">
        <f t="shared" si="80"/>
        <v>0</v>
      </c>
      <c r="BN102" s="172">
        <f t="shared" si="81"/>
        <v>0</v>
      </c>
      <c r="BO102" s="172">
        <f t="shared" si="81"/>
        <v>0</v>
      </c>
      <c r="BP102" s="172">
        <f t="shared" si="81"/>
        <v>0</v>
      </c>
      <c r="BQ102" s="172">
        <f t="shared" si="81"/>
        <v>0</v>
      </c>
      <c r="BR102" s="172">
        <f t="shared" si="81"/>
        <v>0</v>
      </c>
      <c r="BS102" s="172">
        <f t="shared" si="81"/>
        <v>0</v>
      </c>
      <c r="BT102" s="172">
        <f t="shared" si="81"/>
        <v>0</v>
      </c>
      <c r="BU102" s="172">
        <f t="shared" si="81"/>
        <v>0</v>
      </c>
      <c r="BV102" s="172">
        <f t="shared" si="81"/>
        <v>0</v>
      </c>
      <c r="BW102" s="172">
        <f t="shared" si="81"/>
        <v>0</v>
      </c>
      <c r="BX102" s="172">
        <f t="shared" si="82"/>
        <v>0</v>
      </c>
      <c r="BY102" s="172">
        <f t="shared" si="82"/>
        <v>0</v>
      </c>
      <c r="BZ102" s="172">
        <f t="shared" si="82"/>
        <v>0</v>
      </c>
      <c r="CA102" s="172">
        <f t="shared" si="82"/>
        <v>0</v>
      </c>
      <c r="CB102" s="172">
        <f t="shared" si="82"/>
        <v>0</v>
      </c>
      <c r="CC102" s="172">
        <f t="shared" si="82"/>
        <v>0</v>
      </c>
      <c r="CD102" s="172">
        <f t="shared" si="82"/>
        <v>0</v>
      </c>
      <c r="CE102" s="172">
        <f t="shared" si="82"/>
        <v>0</v>
      </c>
      <c r="CF102" s="172">
        <f t="shared" si="82"/>
        <v>0</v>
      </c>
      <c r="CG102" s="172">
        <f t="shared" si="82"/>
        <v>0</v>
      </c>
      <c r="CH102" s="172">
        <f t="shared" si="82"/>
        <v>0</v>
      </c>
      <c r="CI102" s="172">
        <f t="shared" si="82"/>
        <v>0</v>
      </c>
      <c r="CJ102" s="172">
        <f t="shared" si="82"/>
        <v>0</v>
      </c>
      <c r="CK102" s="261">
        <f t="shared" si="82"/>
        <v>0</v>
      </c>
    </row>
    <row r="103" spans="1:89" hidden="1" outlineLevel="1" x14ac:dyDescent="0.3">
      <c r="A103" s="243"/>
      <c r="B103" s="262">
        <v>0</v>
      </c>
      <c r="C103" s="269">
        <f t="shared" si="83"/>
        <v>31</v>
      </c>
      <c r="D103" t="s">
        <v>295</v>
      </c>
      <c r="E103" s="171">
        <f t="shared" si="84"/>
        <v>213</v>
      </c>
      <c r="F103" s="244">
        <f t="shared" si="71"/>
        <v>0</v>
      </c>
      <c r="G103" s="172">
        <f t="shared" si="71"/>
        <v>0</v>
      </c>
      <c r="H103" s="172">
        <f t="shared" si="71"/>
        <v>0</v>
      </c>
      <c r="I103" s="172">
        <f t="shared" si="71"/>
        <v>0</v>
      </c>
      <c r="J103" s="172">
        <f t="shared" si="71"/>
        <v>0</v>
      </c>
      <c r="K103" s="261">
        <f t="shared" si="71"/>
        <v>0</v>
      </c>
      <c r="L103" s="172">
        <f t="shared" si="71"/>
        <v>0</v>
      </c>
      <c r="M103" s="172">
        <f t="shared" si="71"/>
        <v>0</v>
      </c>
      <c r="N103" s="172">
        <f t="shared" si="71"/>
        <v>0</v>
      </c>
      <c r="O103" s="172">
        <f t="shared" si="71"/>
        <v>0</v>
      </c>
      <c r="P103" s="172">
        <f t="shared" si="76"/>
        <v>0</v>
      </c>
      <c r="Q103" s="172">
        <f t="shared" si="76"/>
        <v>0</v>
      </c>
      <c r="R103" s="172">
        <f t="shared" si="76"/>
        <v>0</v>
      </c>
      <c r="S103" s="172">
        <f t="shared" si="76"/>
        <v>0</v>
      </c>
      <c r="T103" s="172">
        <f t="shared" si="76"/>
        <v>0</v>
      </c>
      <c r="U103" s="172">
        <f t="shared" si="76"/>
        <v>0</v>
      </c>
      <c r="V103" s="172">
        <f t="shared" si="76"/>
        <v>0</v>
      </c>
      <c r="W103" s="172">
        <f t="shared" si="76"/>
        <v>0</v>
      </c>
      <c r="X103" s="172">
        <f t="shared" si="76"/>
        <v>0</v>
      </c>
      <c r="Y103" s="172">
        <f t="shared" si="76"/>
        <v>0</v>
      </c>
      <c r="Z103" s="172">
        <f t="shared" si="77"/>
        <v>0</v>
      </c>
      <c r="AA103" s="172">
        <f t="shared" si="77"/>
        <v>0</v>
      </c>
      <c r="AB103" s="172">
        <f t="shared" si="77"/>
        <v>0</v>
      </c>
      <c r="AC103" s="172">
        <f t="shared" si="77"/>
        <v>0</v>
      </c>
      <c r="AD103" s="172">
        <f t="shared" si="77"/>
        <v>0</v>
      </c>
      <c r="AE103" s="172">
        <f t="shared" si="77"/>
        <v>0</v>
      </c>
      <c r="AF103" s="172">
        <f t="shared" si="77"/>
        <v>0</v>
      </c>
      <c r="AG103" s="172">
        <f t="shared" si="77"/>
        <v>0</v>
      </c>
      <c r="AH103" s="172">
        <f t="shared" si="77"/>
        <v>0</v>
      </c>
      <c r="AI103" s="172">
        <f t="shared" si="77"/>
        <v>0</v>
      </c>
      <c r="AJ103" s="172">
        <f t="shared" si="78"/>
        <v>0</v>
      </c>
      <c r="AK103" s="172">
        <f t="shared" si="78"/>
        <v>0</v>
      </c>
      <c r="AL103" s="172">
        <f t="shared" si="78"/>
        <v>0</v>
      </c>
      <c r="AM103" s="172">
        <f t="shared" si="78"/>
        <v>0</v>
      </c>
      <c r="AN103" s="172">
        <f t="shared" si="78"/>
        <v>0</v>
      </c>
      <c r="AO103" s="172">
        <f t="shared" si="78"/>
        <v>0</v>
      </c>
      <c r="AP103" s="172">
        <f t="shared" si="78"/>
        <v>0</v>
      </c>
      <c r="AQ103" s="172">
        <f t="shared" si="78"/>
        <v>0</v>
      </c>
      <c r="AR103" s="172">
        <f t="shared" si="78"/>
        <v>0</v>
      </c>
      <c r="AS103" s="172">
        <f t="shared" si="78"/>
        <v>0</v>
      </c>
      <c r="AT103" s="172">
        <f t="shared" si="79"/>
        <v>0</v>
      </c>
      <c r="AU103" s="172">
        <f t="shared" si="79"/>
        <v>0</v>
      </c>
      <c r="AV103" s="172">
        <f t="shared" si="79"/>
        <v>0</v>
      </c>
      <c r="AW103" s="172">
        <f t="shared" si="79"/>
        <v>0</v>
      </c>
      <c r="AX103" s="172">
        <f t="shared" si="79"/>
        <v>0</v>
      </c>
      <c r="AY103" s="172">
        <f t="shared" si="79"/>
        <v>0</v>
      </c>
      <c r="AZ103" s="172">
        <f t="shared" si="79"/>
        <v>0</v>
      </c>
      <c r="BA103" s="172">
        <f t="shared" si="79"/>
        <v>0</v>
      </c>
      <c r="BB103" s="172">
        <f t="shared" si="79"/>
        <v>0</v>
      </c>
      <c r="BC103" s="172">
        <f t="shared" si="79"/>
        <v>0</v>
      </c>
      <c r="BD103" s="172">
        <f t="shared" si="80"/>
        <v>0</v>
      </c>
      <c r="BE103" s="172">
        <f t="shared" si="80"/>
        <v>0</v>
      </c>
      <c r="BF103" s="172">
        <f t="shared" si="80"/>
        <v>0</v>
      </c>
      <c r="BG103" s="172">
        <f t="shared" si="80"/>
        <v>0</v>
      </c>
      <c r="BH103" s="172">
        <f t="shared" si="80"/>
        <v>0</v>
      </c>
      <c r="BI103" s="172">
        <f t="shared" si="80"/>
        <v>0</v>
      </c>
      <c r="BJ103" s="172">
        <f t="shared" si="80"/>
        <v>0</v>
      </c>
      <c r="BK103" s="172">
        <f t="shared" si="80"/>
        <v>0</v>
      </c>
      <c r="BL103" s="172">
        <f t="shared" si="80"/>
        <v>0</v>
      </c>
      <c r="BM103" s="172">
        <f t="shared" si="80"/>
        <v>0</v>
      </c>
      <c r="BN103" s="172">
        <f t="shared" si="81"/>
        <v>0</v>
      </c>
      <c r="BO103" s="172">
        <f t="shared" si="81"/>
        <v>0</v>
      </c>
      <c r="BP103" s="172">
        <f t="shared" si="81"/>
        <v>0</v>
      </c>
      <c r="BQ103" s="172">
        <f t="shared" si="81"/>
        <v>0</v>
      </c>
      <c r="BR103" s="172">
        <f t="shared" si="81"/>
        <v>0</v>
      </c>
      <c r="BS103" s="172">
        <f t="shared" si="81"/>
        <v>0</v>
      </c>
      <c r="BT103" s="172">
        <f t="shared" si="81"/>
        <v>0</v>
      </c>
      <c r="BU103" s="172">
        <f t="shared" si="81"/>
        <v>0</v>
      </c>
      <c r="BV103" s="172">
        <f t="shared" si="81"/>
        <v>0</v>
      </c>
      <c r="BW103" s="172">
        <f t="shared" si="81"/>
        <v>0</v>
      </c>
      <c r="BX103" s="172">
        <f t="shared" si="82"/>
        <v>0</v>
      </c>
      <c r="BY103" s="172">
        <f t="shared" si="82"/>
        <v>0</v>
      </c>
      <c r="BZ103" s="172">
        <f t="shared" si="82"/>
        <v>0</v>
      </c>
      <c r="CA103" s="172">
        <f t="shared" si="82"/>
        <v>0</v>
      </c>
      <c r="CB103" s="172">
        <f t="shared" si="82"/>
        <v>0</v>
      </c>
      <c r="CC103" s="172">
        <f t="shared" si="82"/>
        <v>0</v>
      </c>
      <c r="CD103" s="172">
        <f t="shared" si="82"/>
        <v>0</v>
      </c>
      <c r="CE103" s="172">
        <f t="shared" si="82"/>
        <v>0</v>
      </c>
      <c r="CF103" s="172">
        <f t="shared" si="82"/>
        <v>0</v>
      </c>
      <c r="CG103" s="172">
        <f t="shared" si="82"/>
        <v>0</v>
      </c>
      <c r="CH103" s="172">
        <f t="shared" si="82"/>
        <v>0</v>
      </c>
      <c r="CI103" s="172">
        <f t="shared" si="82"/>
        <v>0</v>
      </c>
      <c r="CJ103" s="172">
        <f t="shared" si="82"/>
        <v>0</v>
      </c>
      <c r="CK103" s="261">
        <f t="shared" si="82"/>
        <v>0</v>
      </c>
    </row>
    <row r="104" spans="1:89" hidden="1" outlineLevel="1" x14ac:dyDescent="0.3">
      <c r="A104" s="243"/>
      <c r="B104" s="262">
        <v>0</v>
      </c>
      <c r="C104" s="269">
        <f t="shared" si="74"/>
        <v>31</v>
      </c>
      <c r="D104" t="s">
        <v>296</v>
      </c>
      <c r="E104" s="171">
        <f t="shared" si="75"/>
        <v>213</v>
      </c>
      <c r="F104" s="244">
        <f t="shared" si="71"/>
        <v>0</v>
      </c>
      <c r="G104" s="172">
        <f t="shared" si="71"/>
        <v>0</v>
      </c>
      <c r="H104" s="172">
        <f t="shared" si="71"/>
        <v>0</v>
      </c>
      <c r="I104" s="172">
        <f t="shared" si="71"/>
        <v>0</v>
      </c>
      <c r="J104" s="172">
        <f t="shared" si="71"/>
        <v>0</v>
      </c>
      <c r="K104" s="261">
        <f t="shared" si="71"/>
        <v>0</v>
      </c>
      <c r="L104" s="172">
        <f t="shared" si="71"/>
        <v>0</v>
      </c>
      <c r="M104" s="172">
        <f t="shared" si="71"/>
        <v>0</v>
      </c>
      <c r="N104" s="172">
        <f t="shared" si="71"/>
        <v>0</v>
      </c>
      <c r="O104" s="172">
        <f t="shared" si="71"/>
        <v>0</v>
      </c>
      <c r="P104" s="172">
        <f t="shared" si="76"/>
        <v>0</v>
      </c>
      <c r="Q104" s="172">
        <f t="shared" si="76"/>
        <v>0</v>
      </c>
      <c r="R104" s="172">
        <f t="shared" si="76"/>
        <v>0</v>
      </c>
      <c r="S104" s="172">
        <f t="shared" si="76"/>
        <v>0</v>
      </c>
      <c r="T104" s="172">
        <f t="shared" si="76"/>
        <v>0</v>
      </c>
      <c r="U104" s="172">
        <f t="shared" si="76"/>
        <v>0</v>
      </c>
      <c r="V104" s="172">
        <f t="shared" si="76"/>
        <v>0</v>
      </c>
      <c r="W104" s="172">
        <f t="shared" si="76"/>
        <v>0</v>
      </c>
      <c r="X104" s="172">
        <f t="shared" si="76"/>
        <v>0</v>
      </c>
      <c r="Y104" s="172">
        <f t="shared" si="76"/>
        <v>0</v>
      </c>
      <c r="Z104" s="172">
        <f t="shared" si="77"/>
        <v>0</v>
      </c>
      <c r="AA104" s="172">
        <f t="shared" si="77"/>
        <v>0</v>
      </c>
      <c r="AB104" s="172">
        <f t="shared" si="77"/>
        <v>0</v>
      </c>
      <c r="AC104" s="172">
        <f t="shared" si="77"/>
        <v>0</v>
      </c>
      <c r="AD104" s="172">
        <f t="shared" si="77"/>
        <v>0</v>
      </c>
      <c r="AE104" s="172">
        <f t="shared" si="77"/>
        <v>0</v>
      </c>
      <c r="AF104" s="172">
        <f t="shared" si="77"/>
        <v>0</v>
      </c>
      <c r="AG104" s="172">
        <f t="shared" si="77"/>
        <v>0</v>
      </c>
      <c r="AH104" s="172">
        <f t="shared" si="77"/>
        <v>0</v>
      </c>
      <c r="AI104" s="172">
        <f t="shared" si="77"/>
        <v>0</v>
      </c>
      <c r="AJ104" s="172">
        <f t="shared" si="78"/>
        <v>0</v>
      </c>
      <c r="AK104" s="172">
        <f t="shared" si="78"/>
        <v>0</v>
      </c>
      <c r="AL104" s="172">
        <f t="shared" si="78"/>
        <v>0</v>
      </c>
      <c r="AM104" s="172">
        <f t="shared" si="78"/>
        <v>0</v>
      </c>
      <c r="AN104" s="172">
        <f t="shared" si="78"/>
        <v>0</v>
      </c>
      <c r="AO104" s="172">
        <f t="shared" si="78"/>
        <v>0</v>
      </c>
      <c r="AP104" s="172">
        <f t="shared" si="78"/>
        <v>0</v>
      </c>
      <c r="AQ104" s="172">
        <f t="shared" si="78"/>
        <v>0</v>
      </c>
      <c r="AR104" s="172">
        <f t="shared" si="78"/>
        <v>0</v>
      </c>
      <c r="AS104" s="172">
        <f t="shared" si="78"/>
        <v>0</v>
      </c>
      <c r="AT104" s="172">
        <f t="shared" si="79"/>
        <v>0</v>
      </c>
      <c r="AU104" s="172">
        <f t="shared" si="79"/>
        <v>0</v>
      </c>
      <c r="AV104" s="172">
        <f t="shared" si="79"/>
        <v>0</v>
      </c>
      <c r="AW104" s="172">
        <f t="shared" si="79"/>
        <v>0</v>
      </c>
      <c r="AX104" s="172">
        <f t="shared" si="79"/>
        <v>0</v>
      </c>
      <c r="AY104" s="172">
        <f t="shared" si="79"/>
        <v>0</v>
      </c>
      <c r="AZ104" s="172">
        <f t="shared" si="79"/>
        <v>0</v>
      </c>
      <c r="BA104" s="172">
        <f t="shared" si="79"/>
        <v>0</v>
      </c>
      <c r="BB104" s="172">
        <f t="shared" si="79"/>
        <v>0</v>
      </c>
      <c r="BC104" s="172">
        <f t="shared" si="79"/>
        <v>0</v>
      </c>
      <c r="BD104" s="172">
        <f t="shared" si="80"/>
        <v>0</v>
      </c>
      <c r="BE104" s="172">
        <f t="shared" si="80"/>
        <v>0</v>
      </c>
      <c r="BF104" s="172">
        <f t="shared" si="80"/>
        <v>0</v>
      </c>
      <c r="BG104" s="172">
        <f t="shared" si="80"/>
        <v>0</v>
      </c>
      <c r="BH104" s="172">
        <f t="shared" si="80"/>
        <v>0</v>
      </c>
      <c r="BI104" s="172">
        <f t="shared" si="80"/>
        <v>0</v>
      </c>
      <c r="BJ104" s="172">
        <f t="shared" si="80"/>
        <v>0</v>
      </c>
      <c r="BK104" s="172">
        <f t="shared" si="80"/>
        <v>0</v>
      </c>
      <c r="BL104" s="172">
        <f t="shared" si="80"/>
        <v>0</v>
      </c>
      <c r="BM104" s="172">
        <f t="shared" si="80"/>
        <v>0</v>
      </c>
      <c r="BN104" s="172">
        <f t="shared" si="81"/>
        <v>0</v>
      </c>
      <c r="BO104" s="172">
        <f t="shared" si="81"/>
        <v>0</v>
      </c>
      <c r="BP104" s="172">
        <f t="shared" si="81"/>
        <v>0</v>
      </c>
      <c r="BQ104" s="172">
        <f t="shared" si="81"/>
        <v>0</v>
      </c>
      <c r="BR104" s="172">
        <f t="shared" si="81"/>
        <v>0</v>
      </c>
      <c r="BS104" s="172">
        <f t="shared" si="81"/>
        <v>0</v>
      </c>
      <c r="BT104" s="172">
        <f t="shared" si="81"/>
        <v>0</v>
      </c>
      <c r="BU104" s="172">
        <f t="shared" si="81"/>
        <v>0</v>
      </c>
      <c r="BV104" s="172">
        <f t="shared" si="81"/>
        <v>0</v>
      </c>
      <c r="BW104" s="172">
        <f t="shared" si="81"/>
        <v>0</v>
      </c>
      <c r="BX104" s="172">
        <f t="shared" si="82"/>
        <v>0</v>
      </c>
      <c r="BY104" s="172">
        <f t="shared" si="82"/>
        <v>0</v>
      </c>
      <c r="BZ104" s="172">
        <f t="shared" si="82"/>
        <v>0</v>
      </c>
      <c r="CA104" s="172">
        <f t="shared" si="82"/>
        <v>0</v>
      </c>
      <c r="CB104" s="172">
        <f t="shared" si="82"/>
        <v>0</v>
      </c>
      <c r="CC104" s="172">
        <f t="shared" si="82"/>
        <v>0</v>
      </c>
      <c r="CD104" s="172">
        <f t="shared" si="82"/>
        <v>0</v>
      </c>
      <c r="CE104" s="172">
        <f t="shared" si="82"/>
        <v>0</v>
      </c>
      <c r="CF104" s="172">
        <f t="shared" si="82"/>
        <v>0</v>
      </c>
      <c r="CG104" s="172">
        <f t="shared" si="82"/>
        <v>0</v>
      </c>
      <c r="CH104" s="172">
        <f t="shared" si="82"/>
        <v>0</v>
      </c>
      <c r="CI104" s="172">
        <f t="shared" si="82"/>
        <v>0</v>
      </c>
      <c r="CJ104" s="172">
        <f t="shared" si="82"/>
        <v>0</v>
      </c>
      <c r="CK104" s="261">
        <f t="shared" si="82"/>
        <v>0</v>
      </c>
    </row>
    <row r="105" spans="1:89" hidden="1" outlineLevel="1" x14ac:dyDescent="0.3">
      <c r="A105" s="243"/>
      <c r="B105" s="262">
        <v>0</v>
      </c>
      <c r="C105" s="269">
        <f t="shared" si="74"/>
        <v>31</v>
      </c>
      <c r="D105" t="s">
        <v>297</v>
      </c>
      <c r="E105" s="171">
        <f t="shared" si="75"/>
        <v>213</v>
      </c>
      <c r="F105" s="244">
        <f t="shared" si="71"/>
        <v>0</v>
      </c>
      <c r="G105" s="172">
        <f t="shared" si="71"/>
        <v>0</v>
      </c>
      <c r="H105" s="172">
        <f t="shared" si="71"/>
        <v>0</v>
      </c>
      <c r="I105" s="172">
        <f t="shared" si="71"/>
        <v>0</v>
      </c>
      <c r="J105" s="172">
        <f t="shared" si="71"/>
        <v>0</v>
      </c>
      <c r="K105" s="261">
        <f t="shared" si="71"/>
        <v>0</v>
      </c>
      <c r="L105" s="172">
        <f t="shared" si="71"/>
        <v>0</v>
      </c>
      <c r="M105" s="172">
        <f t="shared" si="71"/>
        <v>0</v>
      </c>
      <c r="N105" s="172">
        <f t="shared" si="71"/>
        <v>0</v>
      </c>
      <c r="O105" s="172">
        <f t="shared" si="71"/>
        <v>0</v>
      </c>
      <c r="P105" s="172">
        <f t="shared" si="76"/>
        <v>0</v>
      </c>
      <c r="Q105" s="172">
        <f t="shared" si="76"/>
        <v>0</v>
      </c>
      <c r="R105" s="172">
        <f t="shared" si="76"/>
        <v>0</v>
      </c>
      <c r="S105" s="172">
        <f t="shared" si="76"/>
        <v>0</v>
      </c>
      <c r="T105" s="172">
        <f t="shared" si="76"/>
        <v>0</v>
      </c>
      <c r="U105" s="172">
        <f t="shared" si="76"/>
        <v>0</v>
      </c>
      <c r="V105" s="172">
        <f t="shared" si="76"/>
        <v>0</v>
      </c>
      <c r="W105" s="172">
        <f t="shared" si="76"/>
        <v>0</v>
      </c>
      <c r="X105" s="172">
        <f t="shared" si="76"/>
        <v>0</v>
      </c>
      <c r="Y105" s="172">
        <f t="shared" si="76"/>
        <v>0</v>
      </c>
      <c r="Z105" s="172">
        <f t="shared" si="77"/>
        <v>0</v>
      </c>
      <c r="AA105" s="172">
        <f t="shared" si="77"/>
        <v>0</v>
      </c>
      <c r="AB105" s="172">
        <f t="shared" si="77"/>
        <v>0</v>
      </c>
      <c r="AC105" s="172">
        <f t="shared" si="77"/>
        <v>0</v>
      </c>
      <c r="AD105" s="172">
        <f t="shared" si="77"/>
        <v>0</v>
      </c>
      <c r="AE105" s="172">
        <f t="shared" si="77"/>
        <v>0</v>
      </c>
      <c r="AF105" s="172">
        <f t="shared" si="77"/>
        <v>0</v>
      </c>
      <c r="AG105" s="172">
        <f t="shared" si="77"/>
        <v>0</v>
      </c>
      <c r="AH105" s="172">
        <f t="shared" si="77"/>
        <v>0</v>
      </c>
      <c r="AI105" s="172">
        <f t="shared" si="77"/>
        <v>0</v>
      </c>
      <c r="AJ105" s="172">
        <f t="shared" si="78"/>
        <v>0</v>
      </c>
      <c r="AK105" s="172">
        <f t="shared" si="78"/>
        <v>0</v>
      </c>
      <c r="AL105" s="172">
        <f t="shared" si="78"/>
        <v>0</v>
      </c>
      <c r="AM105" s="172">
        <f t="shared" si="78"/>
        <v>0</v>
      </c>
      <c r="AN105" s="172">
        <f t="shared" si="78"/>
        <v>0</v>
      </c>
      <c r="AO105" s="172">
        <f t="shared" si="78"/>
        <v>0</v>
      </c>
      <c r="AP105" s="172">
        <f t="shared" si="78"/>
        <v>0</v>
      </c>
      <c r="AQ105" s="172">
        <f t="shared" si="78"/>
        <v>0</v>
      </c>
      <c r="AR105" s="172">
        <f t="shared" si="78"/>
        <v>0</v>
      </c>
      <c r="AS105" s="172">
        <f t="shared" si="78"/>
        <v>0</v>
      </c>
      <c r="AT105" s="172">
        <f t="shared" si="79"/>
        <v>0</v>
      </c>
      <c r="AU105" s="172">
        <f t="shared" si="79"/>
        <v>0</v>
      </c>
      <c r="AV105" s="172">
        <f t="shared" si="79"/>
        <v>0</v>
      </c>
      <c r="AW105" s="172">
        <f t="shared" si="79"/>
        <v>0</v>
      </c>
      <c r="AX105" s="172">
        <f t="shared" si="79"/>
        <v>0</v>
      </c>
      <c r="AY105" s="172">
        <f t="shared" si="79"/>
        <v>0</v>
      </c>
      <c r="AZ105" s="172">
        <f t="shared" si="79"/>
        <v>0</v>
      </c>
      <c r="BA105" s="172">
        <f t="shared" si="79"/>
        <v>0</v>
      </c>
      <c r="BB105" s="172">
        <f t="shared" si="79"/>
        <v>0</v>
      </c>
      <c r="BC105" s="172">
        <f t="shared" si="79"/>
        <v>0</v>
      </c>
      <c r="BD105" s="172">
        <f t="shared" si="80"/>
        <v>0</v>
      </c>
      <c r="BE105" s="172">
        <f t="shared" si="80"/>
        <v>0</v>
      </c>
      <c r="BF105" s="172">
        <f t="shared" si="80"/>
        <v>0</v>
      </c>
      <c r="BG105" s="172">
        <f t="shared" si="80"/>
        <v>0</v>
      </c>
      <c r="BH105" s="172">
        <f t="shared" si="80"/>
        <v>0</v>
      </c>
      <c r="BI105" s="172">
        <f t="shared" si="80"/>
        <v>0</v>
      </c>
      <c r="BJ105" s="172">
        <f t="shared" si="80"/>
        <v>0</v>
      </c>
      <c r="BK105" s="172">
        <f t="shared" si="80"/>
        <v>0</v>
      </c>
      <c r="BL105" s="172">
        <f t="shared" si="80"/>
        <v>0</v>
      </c>
      <c r="BM105" s="172">
        <f t="shared" si="80"/>
        <v>0</v>
      </c>
      <c r="BN105" s="172">
        <f t="shared" si="81"/>
        <v>0</v>
      </c>
      <c r="BO105" s="172">
        <f t="shared" si="81"/>
        <v>0</v>
      </c>
      <c r="BP105" s="172">
        <f t="shared" si="81"/>
        <v>0</v>
      </c>
      <c r="BQ105" s="172">
        <f t="shared" si="81"/>
        <v>0</v>
      </c>
      <c r="BR105" s="172">
        <f t="shared" si="81"/>
        <v>0</v>
      </c>
      <c r="BS105" s="172">
        <f t="shared" si="81"/>
        <v>0</v>
      </c>
      <c r="BT105" s="172">
        <f t="shared" si="81"/>
        <v>0</v>
      </c>
      <c r="BU105" s="172">
        <f t="shared" si="81"/>
        <v>0</v>
      </c>
      <c r="BV105" s="172">
        <f t="shared" si="81"/>
        <v>0</v>
      </c>
      <c r="BW105" s="172">
        <f t="shared" si="81"/>
        <v>0</v>
      </c>
      <c r="BX105" s="172">
        <f t="shared" si="82"/>
        <v>0</v>
      </c>
      <c r="BY105" s="172">
        <f t="shared" si="82"/>
        <v>0</v>
      </c>
      <c r="BZ105" s="172">
        <f t="shared" si="82"/>
        <v>0</v>
      </c>
      <c r="CA105" s="172">
        <f t="shared" si="82"/>
        <v>0</v>
      </c>
      <c r="CB105" s="172">
        <f t="shared" si="82"/>
        <v>0</v>
      </c>
      <c r="CC105" s="172">
        <f t="shared" si="82"/>
        <v>0</v>
      </c>
      <c r="CD105" s="172">
        <f t="shared" si="82"/>
        <v>0</v>
      </c>
      <c r="CE105" s="172">
        <f t="shared" si="82"/>
        <v>0</v>
      </c>
      <c r="CF105" s="172">
        <f t="shared" si="82"/>
        <v>0</v>
      </c>
      <c r="CG105" s="172">
        <f t="shared" si="82"/>
        <v>0</v>
      </c>
      <c r="CH105" s="172">
        <f t="shared" si="82"/>
        <v>0</v>
      </c>
      <c r="CI105" s="172">
        <f t="shared" si="82"/>
        <v>0</v>
      </c>
      <c r="CJ105" s="172">
        <f t="shared" si="82"/>
        <v>0</v>
      </c>
      <c r="CK105" s="261">
        <f t="shared" si="82"/>
        <v>0</v>
      </c>
    </row>
    <row r="106" spans="1:89" hidden="1" outlineLevel="1" x14ac:dyDescent="0.3">
      <c r="A106" s="243"/>
      <c r="B106" s="262">
        <v>0</v>
      </c>
      <c r="C106" s="269">
        <f t="shared" si="74"/>
        <v>31</v>
      </c>
      <c r="D106" t="s">
        <v>298</v>
      </c>
      <c r="E106" s="171">
        <f t="shared" si="75"/>
        <v>213</v>
      </c>
      <c r="F106" s="244">
        <f t="shared" ref="F106:O124" si="85">+IF(AND($B106&lt;F$2, $E106&gt;F$2), $A$6/$D$6, 0)</f>
        <v>0</v>
      </c>
      <c r="G106" s="172">
        <f t="shared" si="85"/>
        <v>0</v>
      </c>
      <c r="H106" s="172">
        <f t="shared" si="85"/>
        <v>0</v>
      </c>
      <c r="I106" s="172">
        <f t="shared" si="85"/>
        <v>0</v>
      </c>
      <c r="J106" s="172">
        <f t="shared" si="85"/>
        <v>0</v>
      </c>
      <c r="K106" s="261">
        <f t="shared" si="85"/>
        <v>0</v>
      </c>
      <c r="L106" s="172">
        <f t="shared" si="85"/>
        <v>0</v>
      </c>
      <c r="M106" s="172">
        <f t="shared" si="85"/>
        <v>0</v>
      </c>
      <c r="N106" s="172">
        <f t="shared" si="85"/>
        <v>0</v>
      </c>
      <c r="O106" s="172">
        <f t="shared" si="85"/>
        <v>0</v>
      </c>
      <c r="P106" s="172">
        <f t="shared" ref="P106:Y124" si="86">+IF(AND($B106&lt;P$2, $E106&gt;P$2), $A$6/$D$6, 0)</f>
        <v>0</v>
      </c>
      <c r="Q106" s="172">
        <f t="shared" si="86"/>
        <v>0</v>
      </c>
      <c r="R106" s="172">
        <f t="shared" si="86"/>
        <v>0</v>
      </c>
      <c r="S106" s="172">
        <f t="shared" si="86"/>
        <v>0</v>
      </c>
      <c r="T106" s="172">
        <f t="shared" si="86"/>
        <v>0</v>
      </c>
      <c r="U106" s="172">
        <f t="shared" si="86"/>
        <v>0</v>
      </c>
      <c r="V106" s="172">
        <f t="shared" si="86"/>
        <v>0</v>
      </c>
      <c r="W106" s="172">
        <f t="shared" si="86"/>
        <v>0</v>
      </c>
      <c r="X106" s="172">
        <f t="shared" si="86"/>
        <v>0</v>
      </c>
      <c r="Y106" s="172">
        <f t="shared" si="86"/>
        <v>0</v>
      </c>
      <c r="Z106" s="172">
        <f t="shared" ref="Z106:AI124" si="87">+IF(AND($B106&lt;Z$2, $E106&gt;Z$2), $A$6/$D$6, 0)</f>
        <v>0</v>
      </c>
      <c r="AA106" s="172">
        <f t="shared" si="87"/>
        <v>0</v>
      </c>
      <c r="AB106" s="172">
        <f t="shared" si="87"/>
        <v>0</v>
      </c>
      <c r="AC106" s="172">
        <f t="shared" si="87"/>
        <v>0</v>
      </c>
      <c r="AD106" s="172">
        <f t="shared" si="87"/>
        <v>0</v>
      </c>
      <c r="AE106" s="172">
        <f t="shared" si="87"/>
        <v>0</v>
      </c>
      <c r="AF106" s="172">
        <f t="shared" si="87"/>
        <v>0</v>
      </c>
      <c r="AG106" s="172">
        <f t="shared" si="87"/>
        <v>0</v>
      </c>
      <c r="AH106" s="172">
        <f t="shared" si="87"/>
        <v>0</v>
      </c>
      <c r="AI106" s="172">
        <f t="shared" si="87"/>
        <v>0</v>
      </c>
      <c r="AJ106" s="172">
        <f t="shared" ref="AJ106:AS124" si="88">+IF(AND($B106&lt;AJ$2, $E106&gt;AJ$2), $A$6/$D$6, 0)</f>
        <v>0</v>
      </c>
      <c r="AK106" s="172">
        <f t="shared" si="88"/>
        <v>0</v>
      </c>
      <c r="AL106" s="172">
        <f t="shared" si="88"/>
        <v>0</v>
      </c>
      <c r="AM106" s="172">
        <f t="shared" si="88"/>
        <v>0</v>
      </c>
      <c r="AN106" s="172">
        <f t="shared" si="88"/>
        <v>0</v>
      </c>
      <c r="AO106" s="172">
        <f t="shared" si="88"/>
        <v>0</v>
      </c>
      <c r="AP106" s="172">
        <f t="shared" si="88"/>
        <v>0</v>
      </c>
      <c r="AQ106" s="172">
        <f t="shared" si="88"/>
        <v>0</v>
      </c>
      <c r="AR106" s="172">
        <f t="shared" si="88"/>
        <v>0</v>
      </c>
      <c r="AS106" s="172">
        <f t="shared" si="88"/>
        <v>0</v>
      </c>
      <c r="AT106" s="172">
        <f t="shared" ref="AT106:BC124" si="89">+IF(AND($B106&lt;AT$2, $E106&gt;AT$2), $A$6/$D$6, 0)</f>
        <v>0</v>
      </c>
      <c r="AU106" s="172">
        <f t="shared" si="89"/>
        <v>0</v>
      </c>
      <c r="AV106" s="172">
        <f t="shared" si="89"/>
        <v>0</v>
      </c>
      <c r="AW106" s="172">
        <f t="shared" si="89"/>
        <v>0</v>
      </c>
      <c r="AX106" s="172">
        <f t="shared" si="89"/>
        <v>0</v>
      </c>
      <c r="AY106" s="172">
        <f t="shared" si="89"/>
        <v>0</v>
      </c>
      <c r="AZ106" s="172">
        <f t="shared" si="89"/>
        <v>0</v>
      </c>
      <c r="BA106" s="172">
        <f t="shared" si="89"/>
        <v>0</v>
      </c>
      <c r="BB106" s="172">
        <f t="shared" si="89"/>
        <v>0</v>
      </c>
      <c r="BC106" s="172">
        <f t="shared" si="89"/>
        <v>0</v>
      </c>
      <c r="BD106" s="172">
        <f t="shared" ref="BD106:BM124" si="90">+IF(AND($B106&lt;BD$2, $E106&gt;BD$2), $A$6/$D$6, 0)</f>
        <v>0</v>
      </c>
      <c r="BE106" s="172">
        <f t="shared" si="90"/>
        <v>0</v>
      </c>
      <c r="BF106" s="172">
        <f t="shared" si="90"/>
        <v>0</v>
      </c>
      <c r="BG106" s="172">
        <f t="shared" si="90"/>
        <v>0</v>
      </c>
      <c r="BH106" s="172">
        <f t="shared" si="90"/>
        <v>0</v>
      </c>
      <c r="BI106" s="172">
        <f t="shared" si="90"/>
        <v>0</v>
      </c>
      <c r="BJ106" s="172">
        <f t="shared" si="90"/>
        <v>0</v>
      </c>
      <c r="BK106" s="172">
        <f t="shared" si="90"/>
        <v>0</v>
      </c>
      <c r="BL106" s="172">
        <f t="shared" si="90"/>
        <v>0</v>
      </c>
      <c r="BM106" s="172">
        <f t="shared" si="90"/>
        <v>0</v>
      </c>
      <c r="BN106" s="172">
        <f t="shared" ref="BN106:BW124" si="91">+IF(AND($B106&lt;BN$2, $E106&gt;BN$2), $A$6/$D$6, 0)</f>
        <v>0</v>
      </c>
      <c r="BO106" s="172">
        <f t="shared" si="91"/>
        <v>0</v>
      </c>
      <c r="BP106" s="172">
        <f t="shared" si="91"/>
        <v>0</v>
      </c>
      <c r="BQ106" s="172">
        <f t="shared" si="91"/>
        <v>0</v>
      </c>
      <c r="BR106" s="172">
        <f t="shared" si="91"/>
        <v>0</v>
      </c>
      <c r="BS106" s="172">
        <f t="shared" si="91"/>
        <v>0</v>
      </c>
      <c r="BT106" s="172">
        <f t="shared" si="91"/>
        <v>0</v>
      </c>
      <c r="BU106" s="172">
        <f t="shared" si="91"/>
        <v>0</v>
      </c>
      <c r="BV106" s="172">
        <f t="shared" si="91"/>
        <v>0</v>
      </c>
      <c r="BW106" s="172">
        <f t="shared" si="91"/>
        <v>0</v>
      </c>
      <c r="BX106" s="172">
        <f t="shared" ref="BX106:CK124" si="92">+IF(AND($B106&lt;BX$2, $E106&gt;BX$2), $A$6/$D$6, 0)</f>
        <v>0</v>
      </c>
      <c r="BY106" s="172">
        <f t="shared" si="92"/>
        <v>0</v>
      </c>
      <c r="BZ106" s="172">
        <f t="shared" si="92"/>
        <v>0</v>
      </c>
      <c r="CA106" s="172">
        <f t="shared" si="92"/>
        <v>0</v>
      </c>
      <c r="CB106" s="172">
        <f t="shared" si="92"/>
        <v>0</v>
      </c>
      <c r="CC106" s="172">
        <f t="shared" si="92"/>
        <v>0</v>
      </c>
      <c r="CD106" s="172">
        <f t="shared" si="92"/>
        <v>0</v>
      </c>
      <c r="CE106" s="172">
        <f t="shared" si="92"/>
        <v>0</v>
      </c>
      <c r="CF106" s="172">
        <f t="shared" si="92"/>
        <v>0</v>
      </c>
      <c r="CG106" s="172">
        <f t="shared" si="92"/>
        <v>0</v>
      </c>
      <c r="CH106" s="172">
        <f t="shared" si="92"/>
        <v>0</v>
      </c>
      <c r="CI106" s="172">
        <f t="shared" si="92"/>
        <v>0</v>
      </c>
      <c r="CJ106" s="172">
        <f t="shared" si="92"/>
        <v>0</v>
      </c>
      <c r="CK106" s="261">
        <f t="shared" si="92"/>
        <v>0</v>
      </c>
    </row>
    <row r="107" spans="1:89" hidden="1" outlineLevel="1" x14ac:dyDescent="0.3">
      <c r="A107" s="243"/>
      <c r="B107" s="262">
        <v>0</v>
      </c>
      <c r="C107" s="269">
        <f t="shared" si="74"/>
        <v>31</v>
      </c>
      <c r="D107" t="s">
        <v>299</v>
      </c>
      <c r="E107" s="171">
        <f t="shared" si="75"/>
        <v>213</v>
      </c>
      <c r="F107" s="244">
        <f t="shared" si="85"/>
        <v>0</v>
      </c>
      <c r="G107" s="172">
        <f t="shared" si="85"/>
        <v>0</v>
      </c>
      <c r="H107" s="172">
        <f t="shared" si="85"/>
        <v>0</v>
      </c>
      <c r="I107" s="172">
        <f t="shared" si="85"/>
        <v>0</v>
      </c>
      <c r="J107" s="172">
        <f t="shared" si="85"/>
        <v>0</v>
      </c>
      <c r="K107" s="261">
        <f t="shared" si="85"/>
        <v>0</v>
      </c>
      <c r="L107" s="172">
        <f t="shared" si="85"/>
        <v>0</v>
      </c>
      <c r="M107" s="172">
        <f t="shared" si="85"/>
        <v>0</v>
      </c>
      <c r="N107" s="172">
        <f t="shared" si="85"/>
        <v>0</v>
      </c>
      <c r="O107" s="172">
        <f t="shared" si="85"/>
        <v>0</v>
      </c>
      <c r="P107" s="172">
        <f t="shared" si="86"/>
        <v>0</v>
      </c>
      <c r="Q107" s="172">
        <f t="shared" si="86"/>
        <v>0</v>
      </c>
      <c r="R107" s="172">
        <f t="shared" si="86"/>
        <v>0</v>
      </c>
      <c r="S107" s="172">
        <f t="shared" si="86"/>
        <v>0</v>
      </c>
      <c r="T107" s="172">
        <f t="shared" si="86"/>
        <v>0</v>
      </c>
      <c r="U107" s="172">
        <f t="shared" si="86"/>
        <v>0</v>
      </c>
      <c r="V107" s="172">
        <f t="shared" si="86"/>
        <v>0</v>
      </c>
      <c r="W107" s="172">
        <f t="shared" si="86"/>
        <v>0</v>
      </c>
      <c r="X107" s="172">
        <f t="shared" si="86"/>
        <v>0</v>
      </c>
      <c r="Y107" s="172">
        <f t="shared" si="86"/>
        <v>0</v>
      </c>
      <c r="Z107" s="172">
        <f t="shared" si="87"/>
        <v>0</v>
      </c>
      <c r="AA107" s="172">
        <f t="shared" si="87"/>
        <v>0</v>
      </c>
      <c r="AB107" s="172">
        <f t="shared" si="87"/>
        <v>0</v>
      </c>
      <c r="AC107" s="172">
        <f t="shared" si="87"/>
        <v>0</v>
      </c>
      <c r="AD107" s="172">
        <f t="shared" si="87"/>
        <v>0</v>
      </c>
      <c r="AE107" s="172">
        <f t="shared" si="87"/>
        <v>0</v>
      </c>
      <c r="AF107" s="172">
        <f t="shared" si="87"/>
        <v>0</v>
      </c>
      <c r="AG107" s="172">
        <f t="shared" si="87"/>
        <v>0</v>
      </c>
      <c r="AH107" s="172">
        <f t="shared" si="87"/>
        <v>0</v>
      </c>
      <c r="AI107" s="172">
        <f t="shared" si="87"/>
        <v>0</v>
      </c>
      <c r="AJ107" s="172">
        <f t="shared" si="88"/>
        <v>0</v>
      </c>
      <c r="AK107" s="172">
        <f t="shared" si="88"/>
        <v>0</v>
      </c>
      <c r="AL107" s="172">
        <f t="shared" si="88"/>
        <v>0</v>
      </c>
      <c r="AM107" s="172">
        <f t="shared" si="88"/>
        <v>0</v>
      </c>
      <c r="AN107" s="172">
        <f t="shared" si="88"/>
        <v>0</v>
      </c>
      <c r="AO107" s="172">
        <f t="shared" si="88"/>
        <v>0</v>
      </c>
      <c r="AP107" s="172">
        <f t="shared" si="88"/>
        <v>0</v>
      </c>
      <c r="AQ107" s="172">
        <f t="shared" si="88"/>
        <v>0</v>
      </c>
      <c r="AR107" s="172">
        <f t="shared" si="88"/>
        <v>0</v>
      </c>
      <c r="AS107" s="172">
        <f t="shared" si="88"/>
        <v>0</v>
      </c>
      <c r="AT107" s="172">
        <f t="shared" si="89"/>
        <v>0</v>
      </c>
      <c r="AU107" s="172">
        <f t="shared" si="89"/>
        <v>0</v>
      </c>
      <c r="AV107" s="172">
        <f t="shared" si="89"/>
        <v>0</v>
      </c>
      <c r="AW107" s="172">
        <f t="shared" si="89"/>
        <v>0</v>
      </c>
      <c r="AX107" s="172">
        <f t="shared" si="89"/>
        <v>0</v>
      </c>
      <c r="AY107" s="172">
        <f t="shared" si="89"/>
        <v>0</v>
      </c>
      <c r="AZ107" s="172">
        <f t="shared" si="89"/>
        <v>0</v>
      </c>
      <c r="BA107" s="172">
        <f t="shared" si="89"/>
        <v>0</v>
      </c>
      <c r="BB107" s="172">
        <f t="shared" si="89"/>
        <v>0</v>
      </c>
      <c r="BC107" s="172">
        <f t="shared" si="89"/>
        <v>0</v>
      </c>
      <c r="BD107" s="172">
        <f t="shared" si="90"/>
        <v>0</v>
      </c>
      <c r="BE107" s="172">
        <f t="shared" si="90"/>
        <v>0</v>
      </c>
      <c r="BF107" s="172">
        <f t="shared" si="90"/>
        <v>0</v>
      </c>
      <c r="BG107" s="172">
        <f t="shared" si="90"/>
        <v>0</v>
      </c>
      <c r="BH107" s="172">
        <f t="shared" si="90"/>
        <v>0</v>
      </c>
      <c r="BI107" s="172">
        <f t="shared" si="90"/>
        <v>0</v>
      </c>
      <c r="BJ107" s="172">
        <f t="shared" si="90"/>
        <v>0</v>
      </c>
      <c r="BK107" s="172">
        <f t="shared" si="90"/>
        <v>0</v>
      </c>
      <c r="BL107" s="172">
        <f t="shared" si="90"/>
        <v>0</v>
      </c>
      <c r="BM107" s="172">
        <f t="shared" si="90"/>
        <v>0</v>
      </c>
      <c r="BN107" s="172">
        <f t="shared" si="91"/>
        <v>0</v>
      </c>
      <c r="BO107" s="172">
        <f t="shared" si="91"/>
        <v>0</v>
      </c>
      <c r="BP107" s="172">
        <f t="shared" si="91"/>
        <v>0</v>
      </c>
      <c r="BQ107" s="172">
        <f t="shared" si="91"/>
        <v>0</v>
      </c>
      <c r="BR107" s="172">
        <f t="shared" si="91"/>
        <v>0</v>
      </c>
      <c r="BS107" s="172">
        <f t="shared" si="91"/>
        <v>0</v>
      </c>
      <c r="BT107" s="172">
        <f t="shared" si="91"/>
        <v>0</v>
      </c>
      <c r="BU107" s="172">
        <f t="shared" si="91"/>
        <v>0</v>
      </c>
      <c r="BV107" s="172">
        <f t="shared" si="91"/>
        <v>0</v>
      </c>
      <c r="BW107" s="172">
        <f t="shared" si="91"/>
        <v>0</v>
      </c>
      <c r="BX107" s="172">
        <f t="shared" si="92"/>
        <v>0</v>
      </c>
      <c r="BY107" s="172">
        <f t="shared" si="92"/>
        <v>0</v>
      </c>
      <c r="BZ107" s="172">
        <f t="shared" si="92"/>
        <v>0</v>
      </c>
      <c r="CA107" s="172">
        <f t="shared" si="92"/>
        <v>0</v>
      </c>
      <c r="CB107" s="172">
        <f t="shared" si="92"/>
        <v>0</v>
      </c>
      <c r="CC107" s="172">
        <f t="shared" si="92"/>
        <v>0</v>
      </c>
      <c r="CD107" s="172">
        <f t="shared" si="92"/>
        <v>0</v>
      </c>
      <c r="CE107" s="172">
        <f t="shared" si="92"/>
        <v>0</v>
      </c>
      <c r="CF107" s="172">
        <f t="shared" si="92"/>
        <v>0</v>
      </c>
      <c r="CG107" s="172">
        <f t="shared" si="92"/>
        <v>0</v>
      </c>
      <c r="CH107" s="172">
        <f t="shared" si="92"/>
        <v>0</v>
      </c>
      <c r="CI107" s="172">
        <f t="shared" si="92"/>
        <v>0</v>
      </c>
      <c r="CJ107" s="172">
        <f t="shared" si="92"/>
        <v>0</v>
      </c>
      <c r="CK107" s="261">
        <f t="shared" si="92"/>
        <v>0</v>
      </c>
    </row>
    <row r="108" spans="1:89" hidden="1" outlineLevel="1" x14ac:dyDescent="0.3">
      <c r="A108" s="243"/>
      <c r="B108" s="262">
        <v>0</v>
      </c>
      <c r="C108" s="269">
        <f t="shared" si="74"/>
        <v>31</v>
      </c>
      <c r="D108" t="s">
        <v>300</v>
      </c>
      <c r="E108" s="171">
        <f t="shared" si="75"/>
        <v>213</v>
      </c>
      <c r="F108" s="244">
        <f t="shared" si="85"/>
        <v>0</v>
      </c>
      <c r="G108" s="172">
        <f t="shared" si="85"/>
        <v>0</v>
      </c>
      <c r="H108" s="172">
        <f t="shared" si="85"/>
        <v>0</v>
      </c>
      <c r="I108" s="172">
        <f t="shared" si="85"/>
        <v>0</v>
      </c>
      <c r="J108" s="172">
        <f t="shared" si="85"/>
        <v>0</v>
      </c>
      <c r="K108" s="261">
        <f t="shared" si="85"/>
        <v>0</v>
      </c>
      <c r="L108" s="172">
        <f t="shared" si="85"/>
        <v>0</v>
      </c>
      <c r="M108" s="172">
        <f t="shared" si="85"/>
        <v>0</v>
      </c>
      <c r="N108" s="172">
        <f t="shared" si="85"/>
        <v>0</v>
      </c>
      <c r="O108" s="172">
        <f t="shared" si="85"/>
        <v>0</v>
      </c>
      <c r="P108" s="172">
        <f t="shared" si="86"/>
        <v>0</v>
      </c>
      <c r="Q108" s="172">
        <f t="shared" si="86"/>
        <v>0</v>
      </c>
      <c r="R108" s="172">
        <f t="shared" si="86"/>
        <v>0</v>
      </c>
      <c r="S108" s="172">
        <f t="shared" si="86"/>
        <v>0</v>
      </c>
      <c r="T108" s="172">
        <f t="shared" si="86"/>
        <v>0</v>
      </c>
      <c r="U108" s="172">
        <f t="shared" si="86"/>
        <v>0</v>
      </c>
      <c r="V108" s="172">
        <f t="shared" si="86"/>
        <v>0</v>
      </c>
      <c r="W108" s="172">
        <f t="shared" si="86"/>
        <v>0</v>
      </c>
      <c r="X108" s="172">
        <f t="shared" si="86"/>
        <v>0</v>
      </c>
      <c r="Y108" s="172">
        <f t="shared" si="86"/>
        <v>0</v>
      </c>
      <c r="Z108" s="172">
        <f t="shared" si="87"/>
        <v>0</v>
      </c>
      <c r="AA108" s="172">
        <f t="shared" si="87"/>
        <v>0</v>
      </c>
      <c r="AB108" s="172">
        <f t="shared" si="87"/>
        <v>0</v>
      </c>
      <c r="AC108" s="172">
        <f t="shared" si="87"/>
        <v>0</v>
      </c>
      <c r="AD108" s="172">
        <f t="shared" si="87"/>
        <v>0</v>
      </c>
      <c r="AE108" s="172">
        <f t="shared" si="87"/>
        <v>0</v>
      </c>
      <c r="AF108" s="172">
        <f t="shared" si="87"/>
        <v>0</v>
      </c>
      <c r="AG108" s="172">
        <f t="shared" si="87"/>
        <v>0</v>
      </c>
      <c r="AH108" s="172">
        <f t="shared" si="87"/>
        <v>0</v>
      </c>
      <c r="AI108" s="172">
        <f t="shared" si="87"/>
        <v>0</v>
      </c>
      <c r="AJ108" s="172">
        <f t="shared" si="88"/>
        <v>0</v>
      </c>
      <c r="AK108" s="172">
        <f t="shared" si="88"/>
        <v>0</v>
      </c>
      <c r="AL108" s="172">
        <f t="shared" si="88"/>
        <v>0</v>
      </c>
      <c r="AM108" s="172">
        <f t="shared" si="88"/>
        <v>0</v>
      </c>
      <c r="AN108" s="172">
        <f t="shared" si="88"/>
        <v>0</v>
      </c>
      <c r="AO108" s="172">
        <f t="shared" si="88"/>
        <v>0</v>
      </c>
      <c r="AP108" s="172">
        <f t="shared" si="88"/>
        <v>0</v>
      </c>
      <c r="AQ108" s="172">
        <f t="shared" si="88"/>
        <v>0</v>
      </c>
      <c r="AR108" s="172">
        <f t="shared" si="88"/>
        <v>0</v>
      </c>
      <c r="AS108" s="172">
        <f t="shared" si="88"/>
        <v>0</v>
      </c>
      <c r="AT108" s="172">
        <f t="shared" si="89"/>
        <v>0</v>
      </c>
      <c r="AU108" s="172">
        <f t="shared" si="89"/>
        <v>0</v>
      </c>
      <c r="AV108" s="172">
        <f t="shared" si="89"/>
        <v>0</v>
      </c>
      <c r="AW108" s="172">
        <f t="shared" si="89"/>
        <v>0</v>
      </c>
      <c r="AX108" s="172">
        <f t="shared" si="89"/>
        <v>0</v>
      </c>
      <c r="AY108" s="172">
        <f t="shared" si="89"/>
        <v>0</v>
      </c>
      <c r="AZ108" s="172">
        <f t="shared" si="89"/>
        <v>0</v>
      </c>
      <c r="BA108" s="172">
        <f t="shared" si="89"/>
        <v>0</v>
      </c>
      <c r="BB108" s="172">
        <f t="shared" si="89"/>
        <v>0</v>
      </c>
      <c r="BC108" s="172">
        <f t="shared" si="89"/>
        <v>0</v>
      </c>
      <c r="BD108" s="172">
        <f t="shared" si="90"/>
        <v>0</v>
      </c>
      <c r="BE108" s="172">
        <f t="shared" si="90"/>
        <v>0</v>
      </c>
      <c r="BF108" s="172">
        <f t="shared" si="90"/>
        <v>0</v>
      </c>
      <c r="BG108" s="172">
        <f t="shared" si="90"/>
        <v>0</v>
      </c>
      <c r="BH108" s="172">
        <f t="shared" si="90"/>
        <v>0</v>
      </c>
      <c r="BI108" s="172">
        <f t="shared" si="90"/>
        <v>0</v>
      </c>
      <c r="BJ108" s="172">
        <f t="shared" si="90"/>
        <v>0</v>
      </c>
      <c r="BK108" s="172">
        <f t="shared" si="90"/>
        <v>0</v>
      </c>
      <c r="BL108" s="172">
        <f t="shared" si="90"/>
        <v>0</v>
      </c>
      <c r="BM108" s="172">
        <f t="shared" si="90"/>
        <v>0</v>
      </c>
      <c r="BN108" s="172">
        <f t="shared" si="91"/>
        <v>0</v>
      </c>
      <c r="BO108" s="172">
        <f t="shared" si="91"/>
        <v>0</v>
      </c>
      <c r="BP108" s="172">
        <f t="shared" si="91"/>
        <v>0</v>
      </c>
      <c r="BQ108" s="172">
        <f t="shared" si="91"/>
        <v>0</v>
      </c>
      <c r="BR108" s="172">
        <f t="shared" si="91"/>
        <v>0</v>
      </c>
      <c r="BS108" s="172">
        <f t="shared" si="91"/>
        <v>0</v>
      </c>
      <c r="BT108" s="172">
        <f t="shared" si="91"/>
        <v>0</v>
      </c>
      <c r="BU108" s="172">
        <f t="shared" si="91"/>
        <v>0</v>
      </c>
      <c r="BV108" s="172">
        <f t="shared" si="91"/>
        <v>0</v>
      </c>
      <c r="BW108" s="172">
        <f t="shared" si="91"/>
        <v>0</v>
      </c>
      <c r="BX108" s="172">
        <f t="shared" si="92"/>
        <v>0</v>
      </c>
      <c r="BY108" s="172">
        <f t="shared" si="92"/>
        <v>0</v>
      </c>
      <c r="BZ108" s="172">
        <f t="shared" si="92"/>
        <v>0</v>
      </c>
      <c r="CA108" s="172">
        <f t="shared" si="92"/>
        <v>0</v>
      </c>
      <c r="CB108" s="172">
        <f t="shared" si="92"/>
        <v>0</v>
      </c>
      <c r="CC108" s="172">
        <f t="shared" si="92"/>
        <v>0</v>
      </c>
      <c r="CD108" s="172">
        <f t="shared" si="92"/>
        <v>0</v>
      </c>
      <c r="CE108" s="172">
        <f t="shared" si="92"/>
        <v>0</v>
      </c>
      <c r="CF108" s="172">
        <f t="shared" si="92"/>
        <v>0</v>
      </c>
      <c r="CG108" s="172">
        <f t="shared" si="92"/>
        <v>0</v>
      </c>
      <c r="CH108" s="172">
        <f t="shared" si="92"/>
        <v>0</v>
      </c>
      <c r="CI108" s="172">
        <f t="shared" si="92"/>
        <v>0</v>
      </c>
      <c r="CJ108" s="172">
        <f t="shared" si="92"/>
        <v>0</v>
      </c>
      <c r="CK108" s="261">
        <f t="shared" si="92"/>
        <v>0</v>
      </c>
    </row>
    <row r="109" spans="1:89" hidden="1" outlineLevel="1" x14ac:dyDescent="0.3">
      <c r="A109" s="243"/>
      <c r="B109" s="262">
        <v>0</v>
      </c>
      <c r="C109" s="269">
        <f t="shared" si="74"/>
        <v>31</v>
      </c>
      <c r="D109" t="s">
        <v>301</v>
      </c>
      <c r="E109" s="171">
        <f t="shared" si="75"/>
        <v>213</v>
      </c>
      <c r="F109" s="244">
        <f t="shared" si="85"/>
        <v>0</v>
      </c>
      <c r="G109" s="172">
        <f t="shared" si="85"/>
        <v>0</v>
      </c>
      <c r="H109" s="172">
        <f t="shared" si="85"/>
        <v>0</v>
      </c>
      <c r="I109" s="172">
        <f t="shared" si="85"/>
        <v>0</v>
      </c>
      <c r="J109" s="172">
        <f t="shared" si="85"/>
        <v>0</v>
      </c>
      <c r="K109" s="261">
        <f t="shared" si="85"/>
        <v>0</v>
      </c>
      <c r="L109" s="172">
        <f t="shared" si="85"/>
        <v>0</v>
      </c>
      <c r="M109" s="172">
        <f t="shared" si="85"/>
        <v>0</v>
      </c>
      <c r="N109" s="172">
        <f t="shared" si="85"/>
        <v>0</v>
      </c>
      <c r="O109" s="172">
        <f t="shared" si="85"/>
        <v>0</v>
      </c>
      <c r="P109" s="172">
        <f t="shared" si="86"/>
        <v>0</v>
      </c>
      <c r="Q109" s="172">
        <f t="shared" si="86"/>
        <v>0</v>
      </c>
      <c r="R109" s="172">
        <f t="shared" si="86"/>
        <v>0</v>
      </c>
      <c r="S109" s="172">
        <f t="shared" si="86"/>
        <v>0</v>
      </c>
      <c r="T109" s="172">
        <f t="shared" si="86"/>
        <v>0</v>
      </c>
      <c r="U109" s="172">
        <f t="shared" si="86"/>
        <v>0</v>
      </c>
      <c r="V109" s="172">
        <f t="shared" si="86"/>
        <v>0</v>
      </c>
      <c r="W109" s="172">
        <f t="shared" si="86"/>
        <v>0</v>
      </c>
      <c r="X109" s="172">
        <f t="shared" si="86"/>
        <v>0</v>
      </c>
      <c r="Y109" s="172">
        <f t="shared" si="86"/>
        <v>0</v>
      </c>
      <c r="Z109" s="172">
        <f t="shared" si="87"/>
        <v>0</v>
      </c>
      <c r="AA109" s="172">
        <f t="shared" si="87"/>
        <v>0</v>
      </c>
      <c r="AB109" s="172">
        <f t="shared" si="87"/>
        <v>0</v>
      </c>
      <c r="AC109" s="172">
        <f t="shared" si="87"/>
        <v>0</v>
      </c>
      <c r="AD109" s="172">
        <f t="shared" si="87"/>
        <v>0</v>
      </c>
      <c r="AE109" s="172">
        <f t="shared" si="87"/>
        <v>0</v>
      </c>
      <c r="AF109" s="172">
        <f t="shared" si="87"/>
        <v>0</v>
      </c>
      <c r="AG109" s="172">
        <f t="shared" si="87"/>
        <v>0</v>
      </c>
      <c r="AH109" s="172">
        <f t="shared" si="87"/>
        <v>0</v>
      </c>
      <c r="AI109" s="172">
        <f t="shared" si="87"/>
        <v>0</v>
      </c>
      <c r="AJ109" s="172">
        <f t="shared" si="88"/>
        <v>0</v>
      </c>
      <c r="AK109" s="172">
        <f t="shared" si="88"/>
        <v>0</v>
      </c>
      <c r="AL109" s="172">
        <f t="shared" si="88"/>
        <v>0</v>
      </c>
      <c r="AM109" s="172">
        <f t="shared" si="88"/>
        <v>0</v>
      </c>
      <c r="AN109" s="172">
        <f t="shared" si="88"/>
        <v>0</v>
      </c>
      <c r="AO109" s="172">
        <f t="shared" si="88"/>
        <v>0</v>
      </c>
      <c r="AP109" s="172">
        <f t="shared" si="88"/>
        <v>0</v>
      </c>
      <c r="AQ109" s="172">
        <f t="shared" si="88"/>
        <v>0</v>
      </c>
      <c r="AR109" s="172">
        <f t="shared" si="88"/>
        <v>0</v>
      </c>
      <c r="AS109" s="172">
        <f t="shared" si="88"/>
        <v>0</v>
      </c>
      <c r="AT109" s="172">
        <f t="shared" si="89"/>
        <v>0</v>
      </c>
      <c r="AU109" s="172">
        <f t="shared" si="89"/>
        <v>0</v>
      </c>
      <c r="AV109" s="172">
        <f t="shared" si="89"/>
        <v>0</v>
      </c>
      <c r="AW109" s="172">
        <f t="shared" si="89"/>
        <v>0</v>
      </c>
      <c r="AX109" s="172">
        <f t="shared" si="89"/>
        <v>0</v>
      </c>
      <c r="AY109" s="172">
        <f t="shared" si="89"/>
        <v>0</v>
      </c>
      <c r="AZ109" s="172">
        <f t="shared" si="89"/>
        <v>0</v>
      </c>
      <c r="BA109" s="172">
        <f t="shared" si="89"/>
        <v>0</v>
      </c>
      <c r="BB109" s="172">
        <f t="shared" si="89"/>
        <v>0</v>
      </c>
      <c r="BC109" s="172">
        <f t="shared" si="89"/>
        <v>0</v>
      </c>
      <c r="BD109" s="172">
        <f t="shared" si="90"/>
        <v>0</v>
      </c>
      <c r="BE109" s="172">
        <f t="shared" si="90"/>
        <v>0</v>
      </c>
      <c r="BF109" s="172">
        <f t="shared" si="90"/>
        <v>0</v>
      </c>
      <c r="BG109" s="172">
        <f t="shared" si="90"/>
        <v>0</v>
      </c>
      <c r="BH109" s="172">
        <f t="shared" si="90"/>
        <v>0</v>
      </c>
      <c r="BI109" s="172">
        <f t="shared" si="90"/>
        <v>0</v>
      </c>
      <c r="BJ109" s="172">
        <f t="shared" si="90"/>
        <v>0</v>
      </c>
      <c r="BK109" s="172">
        <f t="shared" si="90"/>
        <v>0</v>
      </c>
      <c r="BL109" s="172">
        <f t="shared" si="90"/>
        <v>0</v>
      </c>
      <c r="BM109" s="172">
        <f t="shared" si="90"/>
        <v>0</v>
      </c>
      <c r="BN109" s="172">
        <f t="shared" si="91"/>
        <v>0</v>
      </c>
      <c r="BO109" s="172">
        <f t="shared" si="91"/>
        <v>0</v>
      </c>
      <c r="BP109" s="172">
        <f t="shared" si="91"/>
        <v>0</v>
      </c>
      <c r="BQ109" s="172">
        <f t="shared" si="91"/>
        <v>0</v>
      </c>
      <c r="BR109" s="172">
        <f t="shared" si="91"/>
        <v>0</v>
      </c>
      <c r="BS109" s="172">
        <f t="shared" si="91"/>
        <v>0</v>
      </c>
      <c r="BT109" s="172">
        <f t="shared" si="91"/>
        <v>0</v>
      </c>
      <c r="BU109" s="172">
        <f t="shared" si="91"/>
        <v>0</v>
      </c>
      <c r="BV109" s="172">
        <f t="shared" si="91"/>
        <v>0</v>
      </c>
      <c r="BW109" s="172">
        <f t="shared" si="91"/>
        <v>0</v>
      </c>
      <c r="BX109" s="172">
        <f t="shared" si="92"/>
        <v>0</v>
      </c>
      <c r="BY109" s="172">
        <f t="shared" si="92"/>
        <v>0</v>
      </c>
      <c r="BZ109" s="172">
        <f t="shared" si="92"/>
        <v>0</v>
      </c>
      <c r="CA109" s="172">
        <f t="shared" si="92"/>
        <v>0</v>
      </c>
      <c r="CB109" s="172">
        <f t="shared" si="92"/>
        <v>0</v>
      </c>
      <c r="CC109" s="172">
        <f t="shared" si="92"/>
        <v>0</v>
      </c>
      <c r="CD109" s="172">
        <f t="shared" si="92"/>
        <v>0</v>
      </c>
      <c r="CE109" s="172">
        <f t="shared" si="92"/>
        <v>0</v>
      </c>
      <c r="CF109" s="172">
        <f t="shared" si="92"/>
        <v>0</v>
      </c>
      <c r="CG109" s="172">
        <f t="shared" si="92"/>
        <v>0</v>
      </c>
      <c r="CH109" s="172">
        <f t="shared" si="92"/>
        <v>0</v>
      </c>
      <c r="CI109" s="172">
        <f t="shared" si="92"/>
        <v>0</v>
      </c>
      <c r="CJ109" s="172">
        <f t="shared" si="92"/>
        <v>0</v>
      </c>
      <c r="CK109" s="261">
        <f t="shared" si="92"/>
        <v>0</v>
      </c>
    </row>
    <row r="110" spans="1:89" hidden="1" outlineLevel="1" x14ac:dyDescent="0.3">
      <c r="A110" s="243"/>
      <c r="B110" s="262">
        <v>0</v>
      </c>
      <c r="C110" s="269">
        <f t="shared" ref="C110:C112" si="93">+EOMONTH(B110,0)</f>
        <v>31</v>
      </c>
      <c r="D110" t="s">
        <v>299</v>
      </c>
      <c r="E110" s="171">
        <f t="shared" ref="E110:E112" si="94">+EOMONTH(B110, $D$6)</f>
        <v>213</v>
      </c>
      <c r="F110" s="244">
        <f t="shared" si="85"/>
        <v>0</v>
      </c>
      <c r="G110" s="172">
        <f t="shared" si="85"/>
        <v>0</v>
      </c>
      <c r="H110" s="172">
        <f t="shared" si="85"/>
        <v>0</v>
      </c>
      <c r="I110" s="172">
        <f t="shared" si="85"/>
        <v>0</v>
      </c>
      <c r="J110" s="172">
        <f t="shared" si="85"/>
        <v>0</v>
      </c>
      <c r="K110" s="261">
        <f t="shared" si="85"/>
        <v>0</v>
      </c>
      <c r="L110" s="172">
        <f t="shared" si="85"/>
        <v>0</v>
      </c>
      <c r="M110" s="172">
        <f t="shared" si="85"/>
        <v>0</v>
      </c>
      <c r="N110" s="172">
        <f t="shared" si="85"/>
        <v>0</v>
      </c>
      <c r="O110" s="172">
        <f t="shared" si="85"/>
        <v>0</v>
      </c>
      <c r="P110" s="172">
        <f t="shared" si="86"/>
        <v>0</v>
      </c>
      <c r="Q110" s="172">
        <f t="shared" si="86"/>
        <v>0</v>
      </c>
      <c r="R110" s="172">
        <f t="shared" si="86"/>
        <v>0</v>
      </c>
      <c r="S110" s="172">
        <f t="shared" si="86"/>
        <v>0</v>
      </c>
      <c r="T110" s="172">
        <f t="shared" si="86"/>
        <v>0</v>
      </c>
      <c r="U110" s="172">
        <f t="shared" si="86"/>
        <v>0</v>
      </c>
      <c r="V110" s="172">
        <f t="shared" si="86"/>
        <v>0</v>
      </c>
      <c r="W110" s="172">
        <f t="shared" si="86"/>
        <v>0</v>
      </c>
      <c r="X110" s="172">
        <f t="shared" si="86"/>
        <v>0</v>
      </c>
      <c r="Y110" s="172">
        <f t="shared" si="86"/>
        <v>0</v>
      </c>
      <c r="Z110" s="172">
        <f t="shared" si="87"/>
        <v>0</v>
      </c>
      <c r="AA110" s="172">
        <f t="shared" si="87"/>
        <v>0</v>
      </c>
      <c r="AB110" s="172">
        <f t="shared" si="87"/>
        <v>0</v>
      </c>
      <c r="AC110" s="172">
        <f t="shared" si="87"/>
        <v>0</v>
      </c>
      <c r="AD110" s="172">
        <f t="shared" si="87"/>
        <v>0</v>
      </c>
      <c r="AE110" s="172">
        <f t="shared" si="87"/>
        <v>0</v>
      </c>
      <c r="AF110" s="172">
        <f t="shared" si="87"/>
        <v>0</v>
      </c>
      <c r="AG110" s="172">
        <f t="shared" si="87"/>
        <v>0</v>
      </c>
      <c r="AH110" s="172">
        <f t="shared" si="87"/>
        <v>0</v>
      </c>
      <c r="AI110" s="172">
        <f t="shared" si="87"/>
        <v>0</v>
      </c>
      <c r="AJ110" s="172">
        <f t="shared" si="88"/>
        <v>0</v>
      </c>
      <c r="AK110" s="172">
        <f t="shared" si="88"/>
        <v>0</v>
      </c>
      <c r="AL110" s="172">
        <f t="shared" si="88"/>
        <v>0</v>
      </c>
      <c r="AM110" s="172">
        <f t="shared" si="88"/>
        <v>0</v>
      </c>
      <c r="AN110" s="172">
        <f t="shared" si="88"/>
        <v>0</v>
      </c>
      <c r="AO110" s="172">
        <f t="shared" si="88"/>
        <v>0</v>
      </c>
      <c r="AP110" s="172">
        <f t="shared" si="88"/>
        <v>0</v>
      </c>
      <c r="AQ110" s="172">
        <f t="shared" si="88"/>
        <v>0</v>
      </c>
      <c r="AR110" s="172">
        <f t="shared" si="88"/>
        <v>0</v>
      </c>
      <c r="AS110" s="172">
        <f t="shared" si="88"/>
        <v>0</v>
      </c>
      <c r="AT110" s="172">
        <f t="shared" si="89"/>
        <v>0</v>
      </c>
      <c r="AU110" s="172">
        <f t="shared" si="89"/>
        <v>0</v>
      </c>
      <c r="AV110" s="172">
        <f t="shared" si="89"/>
        <v>0</v>
      </c>
      <c r="AW110" s="172">
        <f t="shared" si="89"/>
        <v>0</v>
      </c>
      <c r="AX110" s="172">
        <f t="shared" si="89"/>
        <v>0</v>
      </c>
      <c r="AY110" s="172">
        <f t="shared" si="89"/>
        <v>0</v>
      </c>
      <c r="AZ110" s="172">
        <f t="shared" si="89"/>
        <v>0</v>
      </c>
      <c r="BA110" s="172">
        <f t="shared" si="89"/>
        <v>0</v>
      </c>
      <c r="BB110" s="172">
        <f t="shared" si="89"/>
        <v>0</v>
      </c>
      <c r="BC110" s="172">
        <f t="shared" si="89"/>
        <v>0</v>
      </c>
      <c r="BD110" s="172">
        <f t="shared" si="90"/>
        <v>0</v>
      </c>
      <c r="BE110" s="172">
        <f t="shared" si="90"/>
        <v>0</v>
      </c>
      <c r="BF110" s="172">
        <f t="shared" si="90"/>
        <v>0</v>
      </c>
      <c r="BG110" s="172">
        <f t="shared" si="90"/>
        <v>0</v>
      </c>
      <c r="BH110" s="172">
        <f t="shared" si="90"/>
        <v>0</v>
      </c>
      <c r="BI110" s="172">
        <f t="shared" si="90"/>
        <v>0</v>
      </c>
      <c r="BJ110" s="172">
        <f t="shared" si="90"/>
        <v>0</v>
      </c>
      <c r="BK110" s="172">
        <f t="shared" si="90"/>
        <v>0</v>
      </c>
      <c r="BL110" s="172">
        <f t="shared" si="90"/>
        <v>0</v>
      </c>
      <c r="BM110" s="172">
        <f t="shared" si="90"/>
        <v>0</v>
      </c>
      <c r="BN110" s="172">
        <f t="shared" si="91"/>
        <v>0</v>
      </c>
      <c r="BO110" s="172">
        <f t="shared" si="91"/>
        <v>0</v>
      </c>
      <c r="BP110" s="172">
        <f t="shared" si="91"/>
        <v>0</v>
      </c>
      <c r="BQ110" s="172">
        <f t="shared" si="91"/>
        <v>0</v>
      </c>
      <c r="BR110" s="172">
        <f t="shared" si="91"/>
        <v>0</v>
      </c>
      <c r="BS110" s="172">
        <f t="shared" si="91"/>
        <v>0</v>
      </c>
      <c r="BT110" s="172">
        <f t="shared" si="91"/>
        <v>0</v>
      </c>
      <c r="BU110" s="172">
        <f t="shared" si="91"/>
        <v>0</v>
      </c>
      <c r="BV110" s="172">
        <f t="shared" si="91"/>
        <v>0</v>
      </c>
      <c r="BW110" s="172">
        <f t="shared" si="91"/>
        <v>0</v>
      </c>
      <c r="BX110" s="172">
        <f t="shared" si="92"/>
        <v>0</v>
      </c>
      <c r="BY110" s="172">
        <f t="shared" si="92"/>
        <v>0</v>
      </c>
      <c r="BZ110" s="172">
        <f t="shared" si="92"/>
        <v>0</v>
      </c>
      <c r="CA110" s="172">
        <f t="shared" si="92"/>
        <v>0</v>
      </c>
      <c r="CB110" s="172">
        <f t="shared" si="92"/>
        <v>0</v>
      </c>
      <c r="CC110" s="172">
        <f t="shared" si="92"/>
        <v>0</v>
      </c>
      <c r="CD110" s="172">
        <f t="shared" si="92"/>
        <v>0</v>
      </c>
      <c r="CE110" s="172">
        <f t="shared" si="92"/>
        <v>0</v>
      </c>
      <c r="CF110" s="172">
        <f t="shared" si="92"/>
        <v>0</v>
      </c>
      <c r="CG110" s="172">
        <f t="shared" si="92"/>
        <v>0</v>
      </c>
      <c r="CH110" s="172">
        <f t="shared" si="92"/>
        <v>0</v>
      </c>
      <c r="CI110" s="172">
        <f t="shared" si="92"/>
        <v>0</v>
      </c>
      <c r="CJ110" s="172">
        <f t="shared" si="92"/>
        <v>0</v>
      </c>
      <c r="CK110" s="261">
        <f t="shared" si="92"/>
        <v>0</v>
      </c>
    </row>
    <row r="111" spans="1:89" hidden="1" outlineLevel="1" x14ac:dyDescent="0.3">
      <c r="A111" s="243"/>
      <c r="B111" s="262">
        <v>0</v>
      </c>
      <c r="C111" s="269">
        <f t="shared" si="93"/>
        <v>31</v>
      </c>
      <c r="D111" t="s">
        <v>300</v>
      </c>
      <c r="E111" s="171">
        <f t="shared" si="94"/>
        <v>213</v>
      </c>
      <c r="F111" s="244">
        <f t="shared" si="85"/>
        <v>0</v>
      </c>
      <c r="G111" s="172">
        <f t="shared" si="85"/>
        <v>0</v>
      </c>
      <c r="H111" s="172">
        <f t="shared" si="85"/>
        <v>0</v>
      </c>
      <c r="I111" s="172">
        <f t="shared" si="85"/>
        <v>0</v>
      </c>
      <c r="J111" s="172">
        <f t="shared" si="85"/>
        <v>0</v>
      </c>
      <c r="K111" s="261">
        <f t="shared" si="85"/>
        <v>0</v>
      </c>
      <c r="L111" s="172">
        <f t="shared" si="85"/>
        <v>0</v>
      </c>
      <c r="M111" s="172">
        <f t="shared" si="85"/>
        <v>0</v>
      </c>
      <c r="N111" s="172">
        <f t="shared" si="85"/>
        <v>0</v>
      </c>
      <c r="O111" s="172">
        <f t="shared" si="85"/>
        <v>0</v>
      </c>
      <c r="P111" s="172">
        <f t="shared" si="86"/>
        <v>0</v>
      </c>
      <c r="Q111" s="172">
        <f t="shared" si="86"/>
        <v>0</v>
      </c>
      <c r="R111" s="172">
        <f t="shared" si="86"/>
        <v>0</v>
      </c>
      <c r="S111" s="172">
        <f t="shared" si="86"/>
        <v>0</v>
      </c>
      <c r="T111" s="172">
        <f t="shared" si="86"/>
        <v>0</v>
      </c>
      <c r="U111" s="172">
        <f t="shared" si="86"/>
        <v>0</v>
      </c>
      <c r="V111" s="172">
        <f t="shared" si="86"/>
        <v>0</v>
      </c>
      <c r="W111" s="172">
        <f t="shared" si="86"/>
        <v>0</v>
      </c>
      <c r="X111" s="172">
        <f t="shared" si="86"/>
        <v>0</v>
      </c>
      <c r="Y111" s="172">
        <f t="shared" si="86"/>
        <v>0</v>
      </c>
      <c r="Z111" s="172">
        <f t="shared" si="87"/>
        <v>0</v>
      </c>
      <c r="AA111" s="172">
        <f t="shared" si="87"/>
        <v>0</v>
      </c>
      <c r="AB111" s="172">
        <f t="shared" si="87"/>
        <v>0</v>
      </c>
      <c r="AC111" s="172">
        <f t="shared" si="87"/>
        <v>0</v>
      </c>
      <c r="AD111" s="172">
        <f t="shared" si="87"/>
        <v>0</v>
      </c>
      <c r="AE111" s="172">
        <f t="shared" si="87"/>
        <v>0</v>
      </c>
      <c r="AF111" s="172">
        <f t="shared" si="87"/>
        <v>0</v>
      </c>
      <c r="AG111" s="172">
        <f t="shared" si="87"/>
        <v>0</v>
      </c>
      <c r="AH111" s="172">
        <f t="shared" si="87"/>
        <v>0</v>
      </c>
      <c r="AI111" s="172">
        <f t="shared" si="87"/>
        <v>0</v>
      </c>
      <c r="AJ111" s="172">
        <f t="shared" si="88"/>
        <v>0</v>
      </c>
      <c r="AK111" s="172">
        <f t="shared" si="88"/>
        <v>0</v>
      </c>
      <c r="AL111" s="172">
        <f t="shared" si="88"/>
        <v>0</v>
      </c>
      <c r="AM111" s="172">
        <f t="shared" si="88"/>
        <v>0</v>
      </c>
      <c r="AN111" s="172">
        <f t="shared" si="88"/>
        <v>0</v>
      </c>
      <c r="AO111" s="172">
        <f t="shared" si="88"/>
        <v>0</v>
      </c>
      <c r="AP111" s="172">
        <f t="shared" si="88"/>
        <v>0</v>
      </c>
      <c r="AQ111" s="172">
        <f t="shared" si="88"/>
        <v>0</v>
      </c>
      <c r="AR111" s="172">
        <f t="shared" si="88"/>
        <v>0</v>
      </c>
      <c r="AS111" s="172">
        <f t="shared" si="88"/>
        <v>0</v>
      </c>
      <c r="AT111" s="172">
        <f t="shared" si="89"/>
        <v>0</v>
      </c>
      <c r="AU111" s="172">
        <f t="shared" si="89"/>
        <v>0</v>
      </c>
      <c r="AV111" s="172">
        <f t="shared" si="89"/>
        <v>0</v>
      </c>
      <c r="AW111" s="172">
        <f t="shared" si="89"/>
        <v>0</v>
      </c>
      <c r="AX111" s="172">
        <f t="shared" si="89"/>
        <v>0</v>
      </c>
      <c r="AY111" s="172">
        <f t="shared" si="89"/>
        <v>0</v>
      </c>
      <c r="AZ111" s="172">
        <f t="shared" si="89"/>
        <v>0</v>
      </c>
      <c r="BA111" s="172">
        <f t="shared" si="89"/>
        <v>0</v>
      </c>
      <c r="BB111" s="172">
        <f t="shared" si="89"/>
        <v>0</v>
      </c>
      <c r="BC111" s="172">
        <f t="shared" si="89"/>
        <v>0</v>
      </c>
      <c r="BD111" s="172">
        <f t="shared" si="90"/>
        <v>0</v>
      </c>
      <c r="BE111" s="172">
        <f t="shared" si="90"/>
        <v>0</v>
      </c>
      <c r="BF111" s="172">
        <f t="shared" si="90"/>
        <v>0</v>
      </c>
      <c r="BG111" s="172">
        <f t="shared" si="90"/>
        <v>0</v>
      </c>
      <c r="BH111" s="172">
        <f t="shared" si="90"/>
        <v>0</v>
      </c>
      <c r="BI111" s="172">
        <f t="shared" si="90"/>
        <v>0</v>
      </c>
      <c r="BJ111" s="172">
        <f t="shared" si="90"/>
        <v>0</v>
      </c>
      <c r="BK111" s="172">
        <f t="shared" si="90"/>
        <v>0</v>
      </c>
      <c r="BL111" s="172">
        <f t="shared" si="90"/>
        <v>0</v>
      </c>
      <c r="BM111" s="172">
        <f t="shared" si="90"/>
        <v>0</v>
      </c>
      <c r="BN111" s="172">
        <f t="shared" si="91"/>
        <v>0</v>
      </c>
      <c r="BO111" s="172">
        <f t="shared" si="91"/>
        <v>0</v>
      </c>
      <c r="BP111" s="172">
        <f t="shared" si="91"/>
        <v>0</v>
      </c>
      <c r="BQ111" s="172">
        <f t="shared" si="91"/>
        <v>0</v>
      </c>
      <c r="BR111" s="172">
        <f t="shared" si="91"/>
        <v>0</v>
      </c>
      <c r="BS111" s="172">
        <f t="shared" si="91"/>
        <v>0</v>
      </c>
      <c r="BT111" s="172">
        <f t="shared" si="91"/>
        <v>0</v>
      </c>
      <c r="BU111" s="172">
        <f t="shared" si="91"/>
        <v>0</v>
      </c>
      <c r="BV111" s="172">
        <f t="shared" si="91"/>
        <v>0</v>
      </c>
      <c r="BW111" s="172">
        <f t="shared" si="91"/>
        <v>0</v>
      </c>
      <c r="BX111" s="172">
        <f t="shared" si="92"/>
        <v>0</v>
      </c>
      <c r="BY111" s="172">
        <f t="shared" si="92"/>
        <v>0</v>
      </c>
      <c r="BZ111" s="172">
        <f t="shared" si="92"/>
        <v>0</v>
      </c>
      <c r="CA111" s="172">
        <f t="shared" si="92"/>
        <v>0</v>
      </c>
      <c r="CB111" s="172">
        <f t="shared" si="92"/>
        <v>0</v>
      </c>
      <c r="CC111" s="172">
        <f t="shared" si="92"/>
        <v>0</v>
      </c>
      <c r="CD111" s="172">
        <f t="shared" si="92"/>
        <v>0</v>
      </c>
      <c r="CE111" s="172">
        <f t="shared" si="92"/>
        <v>0</v>
      </c>
      <c r="CF111" s="172">
        <f t="shared" si="92"/>
        <v>0</v>
      </c>
      <c r="CG111" s="172">
        <f t="shared" si="92"/>
        <v>0</v>
      </c>
      <c r="CH111" s="172">
        <f t="shared" si="92"/>
        <v>0</v>
      </c>
      <c r="CI111" s="172">
        <f t="shared" si="92"/>
        <v>0</v>
      </c>
      <c r="CJ111" s="172">
        <f t="shared" si="92"/>
        <v>0</v>
      </c>
      <c r="CK111" s="261">
        <f t="shared" si="92"/>
        <v>0</v>
      </c>
    </row>
    <row r="112" spans="1:89" hidden="1" outlineLevel="1" x14ac:dyDescent="0.3">
      <c r="A112" s="243"/>
      <c r="B112" s="262">
        <v>0</v>
      </c>
      <c r="C112" s="269">
        <f t="shared" si="93"/>
        <v>31</v>
      </c>
      <c r="D112" t="s">
        <v>301</v>
      </c>
      <c r="E112" s="171">
        <f t="shared" si="94"/>
        <v>213</v>
      </c>
      <c r="F112" s="244">
        <f t="shared" si="85"/>
        <v>0</v>
      </c>
      <c r="G112" s="172">
        <f t="shared" si="85"/>
        <v>0</v>
      </c>
      <c r="H112" s="172">
        <f t="shared" si="85"/>
        <v>0</v>
      </c>
      <c r="I112" s="172">
        <f t="shared" si="85"/>
        <v>0</v>
      </c>
      <c r="J112" s="172">
        <f t="shared" si="85"/>
        <v>0</v>
      </c>
      <c r="K112" s="261">
        <f t="shared" si="85"/>
        <v>0</v>
      </c>
      <c r="L112" s="172">
        <f t="shared" si="85"/>
        <v>0</v>
      </c>
      <c r="M112" s="172">
        <f t="shared" si="85"/>
        <v>0</v>
      </c>
      <c r="N112" s="172">
        <f t="shared" si="85"/>
        <v>0</v>
      </c>
      <c r="O112" s="172">
        <f t="shared" si="85"/>
        <v>0</v>
      </c>
      <c r="P112" s="172">
        <f t="shared" si="86"/>
        <v>0</v>
      </c>
      <c r="Q112" s="172">
        <f t="shared" si="86"/>
        <v>0</v>
      </c>
      <c r="R112" s="172">
        <f t="shared" si="86"/>
        <v>0</v>
      </c>
      <c r="S112" s="172">
        <f t="shared" si="86"/>
        <v>0</v>
      </c>
      <c r="T112" s="172">
        <f t="shared" si="86"/>
        <v>0</v>
      </c>
      <c r="U112" s="172">
        <f t="shared" si="86"/>
        <v>0</v>
      </c>
      <c r="V112" s="172">
        <f t="shared" si="86"/>
        <v>0</v>
      </c>
      <c r="W112" s="172">
        <f t="shared" si="86"/>
        <v>0</v>
      </c>
      <c r="X112" s="172">
        <f t="shared" si="86"/>
        <v>0</v>
      </c>
      <c r="Y112" s="172">
        <f t="shared" si="86"/>
        <v>0</v>
      </c>
      <c r="Z112" s="172">
        <f t="shared" si="87"/>
        <v>0</v>
      </c>
      <c r="AA112" s="172">
        <f t="shared" si="87"/>
        <v>0</v>
      </c>
      <c r="AB112" s="172">
        <f t="shared" si="87"/>
        <v>0</v>
      </c>
      <c r="AC112" s="172">
        <f t="shared" si="87"/>
        <v>0</v>
      </c>
      <c r="AD112" s="172">
        <f t="shared" si="87"/>
        <v>0</v>
      </c>
      <c r="AE112" s="172">
        <f t="shared" si="87"/>
        <v>0</v>
      </c>
      <c r="AF112" s="172">
        <f t="shared" si="87"/>
        <v>0</v>
      </c>
      <c r="AG112" s="172">
        <f t="shared" si="87"/>
        <v>0</v>
      </c>
      <c r="AH112" s="172">
        <f t="shared" si="87"/>
        <v>0</v>
      </c>
      <c r="AI112" s="172">
        <f t="shared" si="87"/>
        <v>0</v>
      </c>
      <c r="AJ112" s="172">
        <f t="shared" si="88"/>
        <v>0</v>
      </c>
      <c r="AK112" s="172">
        <f t="shared" si="88"/>
        <v>0</v>
      </c>
      <c r="AL112" s="172">
        <f t="shared" si="88"/>
        <v>0</v>
      </c>
      <c r="AM112" s="172">
        <f t="shared" si="88"/>
        <v>0</v>
      </c>
      <c r="AN112" s="172">
        <f t="shared" si="88"/>
        <v>0</v>
      </c>
      <c r="AO112" s="172">
        <f t="shared" si="88"/>
        <v>0</v>
      </c>
      <c r="AP112" s="172">
        <f t="shared" si="88"/>
        <v>0</v>
      </c>
      <c r="AQ112" s="172">
        <f t="shared" si="88"/>
        <v>0</v>
      </c>
      <c r="AR112" s="172">
        <f t="shared" si="88"/>
        <v>0</v>
      </c>
      <c r="AS112" s="172">
        <f t="shared" si="88"/>
        <v>0</v>
      </c>
      <c r="AT112" s="172">
        <f t="shared" si="89"/>
        <v>0</v>
      </c>
      <c r="AU112" s="172">
        <f t="shared" si="89"/>
        <v>0</v>
      </c>
      <c r="AV112" s="172">
        <f t="shared" si="89"/>
        <v>0</v>
      </c>
      <c r="AW112" s="172">
        <f t="shared" si="89"/>
        <v>0</v>
      </c>
      <c r="AX112" s="172">
        <f t="shared" si="89"/>
        <v>0</v>
      </c>
      <c r="AY112" s="172">
        <f t="shared" si="89"/>
        <v>0</v>
      </c>
      <c r="AZ112" s="172">
        <f t="shared" si="89"/>
        <v>0</v>
      </c>
      <c r="BA112" s="172">
        <f t="shared" si="89"/>
        <v>0</v>
      </c>
      <c r="BB112" s="172">
        <f t="shared" si="89"/>
        <v>0</v>
      </c>
      <c r="BC112" s="172">
        <f t="shared" si="89"/>
        <v>0</v>
      </c>
      <c r="BD112" s="172">
        <f t="shared" si="90"/>
        <v>0</v>
      </c>
      <c r="BE112" s="172">
        <f t="shared" si="90"/>
        <v>0</v>
      </c>
      <c r="BF112" s="172">
        <f t="shared" si="90"/>
        <v>0</v>
      </c>
      <c r="BG112" s="172">
        <f t="shared" si="90"/>
        <v>0</v>
      </c>
      <c r="BH112" s="172">
        <f t="shared" si="90"/>
        <v>0</v>
      </c>
      <c r="BI112" s="172">
        <f t="shared" si="90"/>
        <v>0</v>
      </c>
      <c r="BJ112" s="172">
        <f t="shared" si="90"/>
        <v>0</v>
      </c>
      <c r="BK112" s="172">
        <f t="shared" si="90"/>
        <v>0</v>
      </c>
      <c r="BL112" s="172">
        <f t="shared" si="90"/>
        <v>0</v>
      </c>
      <c r="BM112" s="172">
        <f t="shared" si="90"/>
        <v>0</v>
      </c>
      <c r="BN112" s="172">
        <f t="shared" si="91"/>
        <v>0</v>
      </c>
      <c r="BO112" s="172">
        <f t="shared" si="91"/>
        <v>0</v>
      </c>
      <c r="BP112" s="172">
        <f t="shared" si="91"/>
        <v>0</v>
      </c>
      <c r="BQ112" s="172">
        <f t="shared" si="91"/>
        <v>0</v>
      </c>
      <c r="BR112" s="172">
        <f t="shared" si="91"/>
        <v>0</v>
      </c>
      <c r="BS112" s="172">
        <f t="shared" si="91"/>
        <v>0</v>
      </c>
      <c r="BT112" s="172">
        <f t="shared" si="91"/>
        <v>0</v>
      </c>
      <c r="BU112" s="172">
        <f t="shared" si="91"/>
        <v>0</v>
      </c>
      <c r="BV112" s="172">
        <f t="shared" si="91"/>
        <v>0</v>
      </c>
      <c r="BW112" s="172">
        <f t="shared" si="91"/>
        <v>0</v>
      </c>
      <c r="BX112" s="172">
        <f t="shared" si="92"/>
        <v>0</v>
      </c>
      <c r="BY112" s="172">
        <f t="shared" si="92"/>
        <v>0</v>
      </c>
      <c r="BZ112" s="172">
        <f t="shared" si="92"/>
        <v>0</v>
      </c>
      <c r="CA112" s="172">
        <f t="shared" si="92"/>
        <v>0</v>
      </c>
      <c r="CB112" s="172">
        <f t="shared" si="92"/>
        <v>0</v>
      </c>
      <c r="CC112" s="172">
        <f t="shared" si="92"/>
        <v>0</v>
      </c>
      <c r="CD112" s="172">
        <f t="shared" si="92"/>
        <v>0</v>
      </c>
      <c r="CE112" s="172">
        <f t="shared" si="92"/>
        <v>0</v>
      </c>
      <c r="CF112" s="172">
        <f t="shared" si="92"/>
        <v>0</v>
      </c>
      <c r="CG112" s="172">
        <f t="shared" si="92"/>
        <v>0</v>
      </c>
      <c r="CH112" s="172">
        <f t="shared" si="92"/>
        <v>0</v>
      </c>
      <c r="CI112" s="172">
        <f t="shared" si="92"/>
        <v>0</v>
      </c>
      <c r="CJ112" s="172">
        <f t="shared" si="92"/>
        <v>0</v>
      </c>
      <c r="CK112" s="261">
        <f t="shared" si="92"/>
        <v>0</v>
      </c>
    </row>
    <row r="113" spans="1:89" hidden="1" outlineLevel="1" x14ac:dyDescent="0.3">
      <c r="A113" s="243"/>
      <c r="B113" s="262">
        <v>0</v>
      </c>
      <c r="C113" s="269">
        <f t="shared" si="74"/>
        <v>31</v>
      </c>
      <c r="D113" t="s">
        <v>302</v>
      </c>
      <c r="E113" s="171">
        <f t="shared" si="75"/>
        <v>213</v>
      </c>
      <c r="F113" s="244">
        <f t="shared" si="85"/>
        <v>0</v>
      </c>
      <c r="G113" s="172">
        <f t="shared" si="85"/>
        <v>0</v>
      </c>
      <c r="H113" s="172">
        <f t="shared" si="85"/>
        <v>0</v>
      </c>
      <c r="I113" s="172">
        <f t="shared" si="85"/>
        <v>0</v>
      </c>
      <c r="J113" s="172">
        <f t="shared" si="85"/>
        <v>0</v>
      </c>
      <c r="K113" s="261">
        <f t="shared" si="85"/>
        <v>0</v>
      </c>
      <c r="L113" s="172">
        <f t="shared" si="85"/>
        <v>0</v>
      </c>
      <c r="M113" s="172">
        <f t="shared" si="85"/>
        <v>0</v>
      </c>
      <c r="N113" s="172">
        <f t="shared" si="85"/>
        <v>0</v>
      </c>
      <c r="O113" s="172">
        <f t="shared" si="85"/>
        <v>0</v>
      </c>
      <c r="P113" s="172">
        <f t="shared" si="86"/>
        <v>0</v>
      </c>
      <c r="Q113" s="172">
        <f t="shared" si="86"/>
        <v>0</v>
      </c>
      <c r="R113" s="172">
        <f t="shared" si="86"/>
        <v>0</v>
      </c>
      <c r="S113" s="172">
        <f t="shared" si="86"/>
        <v>0</v>
      </c>
      <c r="T113" s="172">
        <f t="shared" si="86"/>
        <v>0</v>
      </c>
      <c r="U113" s="172">
        <f t="shared" si="86"/>
        <v>0</v>
      </c>
      <c r="V113" s="172">
        <f t="shared" si="86"/>
        <v>0</v>
      </c>
      <c r="W113" s="172">
        <f t="shared" si="86"/>
        <v>0</v>
      </c>
      <c r="X113" s="172">
        <f t="shared" si="86"/>
        <v>0</v>
      </c>
      <c r="Y113" s="172">
        <f t="shared" si="86"/>
        <v>0</v>
      </c>
      <c r="Z113" s="172">
        <f t="shared" si="87"/>
        <v>0</v>
      </c>
      <c r="AA113" s="172">
        <f t="shared" si="87"/>
        <v>0</v>
      </c>
      <c r="AB113" s="172">
        <f t="shared" si="87"/>
        <v>0</v>
      </c>
      <c r="AC113" s="172">
        <f t="shared" si="87"/>
        <v>0</v>
      </c>
      <c r="AD113" s="172">
        <f t="shared" si="87"/>
        <v>0</v>
      </c>
      <c r="AE113" s="172">
        <f t="shared" si="87"/>
        <v>0</v>
      </c>
      <c r="AF113" s="172">
        <f t="shared" si="87"/>
        <v>0</v>
      </c>
      <c r="AG113" s="172">
        <f t="shared" si="87"/>
        <v>0</v>
      </c>
      <c r="AH113" s="172">
        <f t="shared" si="87"/>
        <v>0</v>
      </c>
      <c r="AI113" s="172">
        <f t="shared" si="87"/>
        <v>0</v>
      </c>
      <c r="AJ113" s="172">
        <f t="shared" si="88"/>
        <v>0</v>
      </c>
      <c r="AK113" s="172">
        <f t="shared" si="88"/>
        <v>0</v>
      </c>
      <c r="AL113" s="172">
        <f t="shared" si="88"/>
        <v>0</v>
      </c>
      <c r="AM113" s="172">
        <f t="shared" si="88"/>
        <v>0</v>
      </c>
      <c r="AN113" s="172">
        <f t="shared" si="88"/>
        <v>0</v>
      </c>
      <c r="AO113" s="172">
        <f t="shared" si="88"/>
        <v>0</v>
      </c>
      <c r="AP113" s="172">
        <f t="shared" si="88"/>
        <v>0</v>
      </c>
      <c r="AQ113" s="172">
        <f t="shared" si="88"/>
        <v>0</v>
      </c>
      <c r="AR113" s="172">
        <f t="shared" si="88"/>
        <v>0</v>
      </c>
      <c r="AS113" s="172">
        <f t="shared" si="88"/>
        <v>0</v>
      </c>
      <c r="AT113" s="172">
        <f t="shared" si="89"/>
        <v>0</v>
      </c>
      <c r="AU113" s="172">
        <f t="shared" si="89"/>
        <v>0</v>
      </c>
      <c r="AV113" s="172">
        <f t="shared" si="89"/>
        <v>0</v>
      </c>
      <c r="AW113" s="172">
        <f t="shared" si="89"/>
        <v>0</v>
      </c>
      <c r="AX113" s="172">
        <f t="shared" si="89"/>
        <v>0</v>
      </c>
      <c r="AY113" s="172">
        <f t="shared" si="89"/>
        <v>0</v>
      </c>
      <c r="AZ113" s="172">
        <f t="shared" si="89"/>
        <v>0</v>
      </c>
      <c r="BA113" s="172">
        <f t="shared" si="89"/>
        <v>0</v>
      </c>
      <c r="BB113" s="172">
        <f t="shared" si="89"/>
        <v>0</v>
      </c>
      <c r="BC113" s="172">
        <f t="shared" si="89"/>
        <v>0</v>
      </c>
      <c r="BD113" s="172">
        <f t="shared" si="90"/>
        <v>0</v>
      </c>
      <c r="BE113" s="172">
        <f t="shared" si="90"/>
        <v>0</v>
      </c>
      <c r="BF113" s="172">
        <f t="shared" si="90"/>
        <v>0</v>
      </c>
      <c r="BG113" s="172">
        <f t="shared" si="90"/>
        <v>0</v>
      </c>
      <c r="BH113" s="172">
        <f t="shared" si="90"/>
        <v>0</v>
      </c>
      <c r="BI113" s="172">
        <f t="shared" si="90"/>
        <v>0</v>
      </c>
      <c r="BJ113" s="172">
        <f t="shared" si="90"/>
        <v>0</v>
      </c>
      <c r="BK113" s="172">
        <f t="shared" si="90"/>
        <v>0</v>
      </c>
      <c r="BL113" s="172">
        <f t="shared" si="90"/>
        <v>0</v>
      </c>
      <c r="BM113" s="172">
        <f t="shared" si="90"/>
        <v>0</v>
      </c>
      <c r="BN113" s="172">
        <f t="shared" si="91"/>
        <v>0</v>
      </c>
      <c r="BO113" s="172">
        <f t="shared" si="91"/>
        <v>0</v>
      </c>
      <c r="BP113" s="172">
        <f t="shared" si="91"/>
        <v>0</v>
      </c>
      <c r="BQ113" s="172">
        <f t="shared" si="91"/>
        <v>0</v>
      </c>
      <c r="BR113" s="172">
        <f t="shared" si="91"/>
        <v>0</v>
      </c>
      <c r="BS113" s="172">
        <f t="shared" si="91"/>
        <v>0</v>
      </c>
      <c r="BT113" s="172">
        <f t="shared" si="91"/>
        <v>0</v>
      </c>
      <c r="BU113" s="172">
        <f t="shared" si="91"/>
        <v>0</v>
      </c>
      <c r="BV113" s="172">
        <f t="shared" si="91"/>
        <v>0</v>
      </c>
      <c r="BW113" s="172">
        <f t="shared" si="91"/>
        <v>0</v>
      </c>
      <c r="BX113" s="172">
        <f t="shared" si="92"/>
        <v>0</v>
      </c>
      <c r="BY113" s="172">
        <f t="shared" si="92"/>
        <v>0</v>
      </c>
      <c r="BZ113" s="172">
        <f t="shared" si="92"/>
        <v>0</v>
      </c>
      <c r="CA113" s="172">
        <f t="shared" si="92"/>
        <v>0</v>
      </c>
      <c r="CB113" s="172">
        <f t="shared" si="92"/>
        <v>0</v>
      </c>
      <c r="CC113" s="172">
        <f t="shared" si="92"/>
        <v>0</v>
      </c>
      <c r="CD113" s="172">
        <f t="shared" si="92"/>
        <v>0</v>
      </c>
      <c r="CE113" s="172">
        <f t="shared" si="92"/>
        <v>0</v>
      </c>
      <c r="CF113" s="172">
        <f t="shared" si="92"/>
        <v>0</v>
      </c>
      <c r="CG113" s="172">
        <f t="shared" si="92"/>
        <v>0</v>
      </c>
      <c r="CH113" s="172">
        <f t="shared" si="92"/>
        <v>0</v>
      </c>
      <c r="CI113" s="172">
        <f t="shared" si="92"/>
        <v>0</v>
      </c>
      <c r="CJ113" s="172">
        <f t="shared" si="92"/>
        <v>0</v>
      </c>
      <c r="CK113" s="261">
        <f t="shared" si="92"/>
        <v>0</v>
      </c>
    </row>
    <row r="114" spans="1:89" hidden="1" outlineLevel="1" x14ac:dyDescent="0.3">
      <c r="A114" s="243"/>
      <c r="B114" s="262">
        <v>0</v>
      </c>
      <c r="C114" s="269">
        <f t="shared" si="74"/>
        <v>31</v>
      </c>
      <c r="D114" t="s">
        <v>303</v>
      </c>
      <c r="E114" s="171">
        <f t="shared" si="75"/>
        <v>213</v>
      </c>
      <c r="F114" s="244">
        <f t="shared" si="85"/>
        <v>0</v>
      </c>
      <c r="G114" s="172">
        <f t="shared" si="85"/>
        <v>0</v>
      </c>
      <c r="H114" s="172">
        <f t="shared" si="85"/>
        <v>0</v>
      </c>
      <c r="I114" s="172">
        <f t="shared" si="85"/>
        <v>0</v>
      </c>
      <c r="J114" s="172">
        <f t="shared" si="85"/>
        <v>0</v>
      </c>
      <c r="K114" s="261">
        <f t="shared" si="85"/>
        <v>0</v>
      </c>
      <c r="L114" s="172">
        <f t="shared" si="85"/>
        <v>0</v>
      </c>
      <c r="M114" s="172">
        <f t="shared" si="85"/>
        <v>0</v>
      </c>
      <c r="N114" s="172">
        <f t="shared" si="85"/>
        <v>0</v>
      </c>
      <c r="O114" s="172">
        <f t="shared" si="85"/>
        <v>0</v>
      </c>
      <c r="P114" s="172">
        <f t="shared" si="86"/>
        <v>0</v>
      </c>
      <c r="Q114" s="172">
        <f t="shared" si="86"/>
        <v>0</v>
      </c>
      <c r="R114" s="172">
        <f t="shared" si="86"/>
        <v>0</v>
      </c>
      <c r="S114" s="172">
        <f t="shared" si="86"/>
        <v>0</v>
      </c>
      <c r="T114" s="172">
        <f t="shared" si="86"/>
        <v>0</v>
      </c>
      <c r="U114" s="172">
        <f t="shared" si="86"/>
        <v>0</v>
      </c>
      <c r="V114" s="172">
        <f t="shared" si="86"/>
        <v>0</v>
      </c>
      <c r="W114" s="172">
        <f t="shared" si="86"/>
        <v>0</v>
      </c>
      <c r="X114" s="172">
        <f t="shared" si="86"/>
        <v>0</v>
      </c>
      <c r="Y114" s="172">
        <f t="shared" si="86"/>
        <v>0</v>
      </c>
      <c r="Z114" s="172">
        <f t="shared" si="87"/>
        <v>0</v>
      </c>
      <c r="AA114" s="172">
        <f t="shared" si="87"/>
        <v>0</v>
      </c>
      <c r="AB114" s="172">
        <f t="shared" si="87"/>
        <v>0</v>
      </c>
      <c r="AC114" s="172">
        <f t="shared" si="87"/>
        <v>0</v>
      </c>
      <c r="AD114" s="172">
        <f t="shared" si="87"/>
        <v>0</v>
      </c>
      <c r="AE114" s="172">
        <f t="shared" si="87"/>
        <v>0</v>
      </c>
      <c r="AF114" s="172">
        <f t="shared" si="87"/>
        <v>0</v>
      </c>
      <c r="AG114" s="172">
        <f t="shared" si="87"/>
        <v>0</v>
      </c>
      <c r="AH114" s="172">
        <f t="shared" si="87"/>
        <v>0</v>
      </c>
      <c r="AI114" s="172">
        <f t="shared" si="87"/>
        <v>0</v>
      </c>
      <c r="AJ114" s="172">
        <f t="shared" si="88"/>
        <v>0</v>
      </c>
      <c r="AK114" s="172">
        <f t="shared" si="88"/>
        <v>0</v>
      </c>
      <c r="AL114" s="172">
        <f t="shared" si="88"/>
        <v>0</v>
      </c>
      <c r="AM114" s="172">
        <f t="shared" si="88"/>
        <v>0</v>
      </c>
      <c r="AN114" s="172">
        <f t="shared" si="88"/>
        <v>0</v>
      </c>
      <c r="AO114" s="172">
        <f t="shared" si="88"/>
        <v>0</v>
      </c>
      <c r="AP114" s="172">
        <f t="shared" si="88"/>
        <v>0</v>
      </c>
      <c r="AQ114" s="172">
        <f t="shared" si="88"/>
        <v>0</v>
      </c>
      <c r="AR114" s="172">
        <f t="shared" si="88"/>
        <v>0</v>
      </c>
      <c r="AS114" s="172">
        <f t="shared" si="88"/>
        <v>0</v>
      </c>
      <c r="AT114" s="172">
        <f t="shared" si="89"/>
        <v>0</v>
      </c>
      <c r="AU114" s="172">
        <f t="shared" si="89"/>
        <v>0</v>
      </c>
      <c r="AV114" s="172">
        <f t="shared" si="89"/>
        <v>0</v>
      </c>
      <c r="AW114" s="172">
        <f t="shared" si="89"/>
        <v>0</v>
      </c>
      <c r="AX114" s="172">
        <f t="shared" si="89"/>
        <v>0</v>
      </c>
      <c r="AY114" s="172">
        <f t="shared" si="89"/>
        <v>0</v>
      </c>
      <c r="AZ114" s="172">
        <f t="shared" si="89"/>
        <v>0</v>
      </c>
      <c r="BA114" s="172">
        <f t="shared" si="89"/>
        <v>0</v>
      </c>
      <c r="BB114" s="172">
        <f t="shared" si="89"/>
        <v>0</v>
      </c>
      <c r="BC114" s="172">
        <f t="shared" si="89"/>
        <v>0</v>
      </c>
      <c r="BD114" s="172">
        <f t="shared" si="90"/>
        <v>0</v>
      </c>
      <c r="BE114" s="172">
        <f t="shared" si="90"/>
        <v>0</v>
      </c>
      <c r="BF114" s="172">
        <f t="shared" si="90"/>
        <v>0</v>
      </c>
      <c r="BG114" s="172">
        <f t="shared" si="90"/>
        <v>0</v>
      </c>
      <c r="BH114" s="172">
        <f t="shared" si="90"/>
        <v>0</v>
      </c>
      <c r="BI114" s="172">
        <f t="shared" si="90"/>
        <v>0</v>
      </c>
      <c r="BJ114" s="172">
        <f t="shared" si="90"/>
        <v>0</v>
      </c>
      <c r="BK114" s="172">
        <f t="shared" si="90"/>
        <v>0</v>
      </c>
      <c r="BL114" s="172">
        <f t="shared" si="90"/>
        <v>0</v>
      </c>
      <c r="BM114" s="172">
        <f t="shared" si="90"/>
        <v>0</v>
      </c>
      <c r="BN114" s="172">
        <f t="shared" si="91"/>
        <v>0</v>
      </c>
      <c r="BO114" s="172">
        <f t="shared" si="91"/>
        <v>0</v>
      </c>
      <c r="BP114" s="172">
        <f t="shared" si="91"/>
        <v>0</v>
      </c>
      <c r="BQ114" s="172">
        <f t="shared" si="91"/>
        <v>0</v>
      </c>
      <c r="BR114" s="172">
        <f t="shared" si="91"/>
        <v>0</v>
      </c>
      <c r="BS114" s="172">
        <f t="shared" si="91"/>
        <v>0</v>
      </c>
      <c r="BT114" s="172">
        <f t="shared" si="91"/>
        <v>0</v>
      </c>
      <c r="BU114" s="172">
        <f t="shared" si="91"/>
        <v>0</v>
      </c>
      <c r="BV114" s="172">
        <f t="shared" si="91"/>
        <v>0</v>
      </c>
      <c r="BW114" s="172">
        <f t="shared" si="91"/>
        <v>0</v>
      </c>
      <c r="BX114" s="172">
        <f t="shared" si="92"/>
        <v>0</v>
      </c>
      <c r="BY114" s="172">
        <f t="shared" si="92"/>
        <v>0</v>
      </c>
      <c r="BZ114" s="172">
        <f t="shared" si="92"/>
        <v>0</v>
      </c>
      <c r="CA114" s="172">
        <f t="shared" si="92"/>
        <v>0</v>
      </c>
      <c r="CB114" s="172">
        <f t="shared" si="92"/>
        <v>0</v>
      </c>
      <c r="CC114" s="172">
        <f t="shared" si="92"/>
        <v>0</v>
      </c>
      <c r="CD114" s="172">
        <f t="shared" si="92"/>
        <v>0</v>
      </c>
      <c r="CE114" s="172">
        <f t="shared" si="92"/>
        <v>0</v>
      </c>
      <c r="CF114" s="172">
        <f t="shared" si="92"/>
        <v>0</v>
      </c>
      <c r="CG114" s="172">
        <f t="shared" si="92"/>
        <v>0</v>
      </c>
      <c r="CH114" s="172">
        <f t="shared" si="92"/>
        <v>0</v>
      </c>
      <c r="CI114" s="172">
        <f t="shared" si="92"/>
        <v>0</v>
      </c>
      <c r="CJ114" s="172">
        <f t="shared" si="92"/>
        <v>0</v>
      </c>
      <c r="CK114" s="261">
        <f t="shared" si="92"/>
        <v>0</v>
      </c>
    </row>
    <row r="115" spans="1:89" hidden="1" outlineLevel="1" x14ac:dyDescent="0.3">
      <c r="A115" s="243"/>
      <c r="B115" s="262">
        <v>0</v>
      </c>
      <c r="C115" s="269">
        <f t="shared" si="74"/>
        <v>31</v>
      </c>
      <c r="D115" t="s">
        <v>304</v>
      </c>
      <c r="E115" s="171">
        <f t="shared" si="75"/>
        <v>213</v>
      </c>
      <c r="F115" s="244">
        <f t="shared" si="85"/>
        <v>0</v>
      </c>
      <c r="G115" s="172">
        <f t="shared" si="85"/>
        <v>0</v>
      </c>
      <c r="H115" s="172">
        <f t="shared" si="85"/>
        <v>0</v>
      </c>
      <c r="I115" s="172">
        <f t="shared" si="85"/>
        <v>0</v>
      </c>
      <c r="J115" s="172">
        <f t="shared" si="85"/>
        <v>0</v>
      </c>
      <c r="K115" s="261">
        <f t="shared" si="85"/>
        <v>0</v>
      </c>
      <c r="L115" s="172">
        <f t="shared" si="85"/>
        <v>0</v>
      </c>
      <c r="M115" s="172">
        <f t="shared" si="85"/>
        <v>0</v>
      </c>
      <c r="N115" s="172">
        <f t="shared" si="85"/>
        <v>0</v>
      </c>
      <c r="O115" s="172">
        <f t="shared" si="85"/>
        <v>0</v>
      </c>
      <c r="P115" s="172">
        <f t="shared" si="86"/>
        <v>0</v>
      </c>
      <c r="Q115" s="172">
        <f t="shared" si="86"/>
        <v>0</v>
      </c>
      <c r="R115" s="172">
        <f t="shared" si="86"/>
        <v>0</v>
      </c>
      <c r="S115" s="172">
        <f t="shared" si="86"/>
        <v>0</v>
      </c>
      <c r="T115" s="172">
        <f t="shared" si="86"/>
        <v>0</v>
      </c>
      <c r="U115" s="172">
        <f t="shared" si="86"/>
        <v>0</v>
      </c>
      <c r="V115" s="172">
        <f t="shared" si="86"/>
        <v>0</v>
      </c>
      <c r="W115" s="172">
        <f t="shared" si="86"/>
        <v>0</v>
      </c>
      <c r="X115" s="172">
        <f t="shared" si="86"/>
        <v>0</v>
      </c>
      <c r="Y115" s="172">
        <f t="shared" si="86"/>
        <v>0</v>
      </c>
      <c r="Z115" s="172">
        <f t="shared" si="87"/>
        <v>0</v>
      </c>
      <c r="AA115" s="172">
        <f t="shared" si="87"/>
        <v>0</v>
      </c>
      <c r="AB115" s="172">
        <f t="shared" si="87"/>
        <v>0</v>
      </c>
      <c r="AC115" s="172">
        <f t="shared" si="87"/>
        <v>0</v>
      </c>
      <c r="AD115" s="172">
        <f t="shared" si="87"/>
        <v>0</v>
      </c>
      <c r="AE115" s="172">
        <f t="shared" si="87"/>
        <v>0</v>
      </c>
      <c r="AF115" s="172">
        <f t="shared" si="87"/>
        <v>0</v>
      </c>
      <c r="AG115" s="172">
        <f t="shared" si="87"/>
        <v>0</v>
      </c>
      <c r="AH115" s="172">
        <f t="shared" si="87"/>
        <v>0</v>
      </c>
      <c r="AI115" s="172">
        <f t="shared" si="87"/>
        <v>0</v>
      </c>
      <c r="AJ115" s="172">
        <f t="shared" si="88"/>
        <v>0</v>
      </c>
      <c r="AK115" s="172">
        <f t="shared" si="88"/>
        <v>0</v>
      </c>
      <c r="AL115" s="172">
        <f t="shared" si="88"/>
        <v>0</v>
      </c>
      <c r="AM115" s="172">
        <f t="shared" si="88"/>
        <v>0</v>
      </c>
      <c r="AN115" s="172">
        <f t="shared" si="88"/>
        <v>0</v>
      </c>
      <c r="AO115" s="172">
        <f t="shared" si="88"/>
        <v>0</v>
      </c>
      <c r="AP115" s="172">
        <f t="shared" si="88"/>
        <v>0</v>
      </c>
      <c r="AQ115" s="172">
        <f t="shared" si="88"/>
        <v>0</v>
      </c>
      <c r="AR115" s="172">
        <f t="shared" si="88"/>
        <v>0</v>
      </c>
      <c r="AS115" s="172">
        <f t="shared" si="88"/>
        <v>0</v>
      </c>
      <c r="AT115" s="172">
        <f t="shared" si="89"/>
        <v>0</v>
      </c>
      <c r="AU115" s="172">
        <f t="shared" si="89"/>
        <v>0</v>
      </c>
      <c r="AV115" s="172">
        <f t="shared" si="89"/>
        <v>0</v>
      </c>
      <c r="AW115" s="172">
        <f t="shared" si="89"/>
        <v>0</v>
      </c>
      <c r="AX115" s="172">
        <f t="shared" si="89"/>
        <v>0</v>
      </c>
      <c r="AY115" s="172">
        <f t="shared" si="89"/>
        <v>0</v>
      </c>
      <c r="AZ115" s="172">
        <f t="shared" si="89"/>
        <v>0</v>
      </c>
      <c r="BA115" s="172">
        <f t="shared" si="89"/>
        <v>0</v>
      </c>
      <c r="BB115" s="172">
        <f t="shared" si="89"/>
        <v>0</v>
      </c>
      <c r="BC115" s="172">
        <f t="shared" si="89"/>
        <v>0</v>
      </c>
      <c r="BD115" s="172">
        <f t="shared" si="90"/>
        <v>0</v>
      </c>
      <c r="BE115" s="172">
        <f t="shared" si="90"/>
        <v>0</v>
      </c>
      <c r="BF115" s="172">
        <f t="shared" si="90"/>
        <v>0</v>
      </c>
      <c r="BG115" s="172">
        <f t="shared" si="90"/>
        <v>0</v>
      </c>
      <c r="BH115" s="172">
        <f t="shared" si="90"/>
        <v>0</v>
      </c>
      <c r="BI115" s="172">
        <f t="shared" si="90"/>
        <v>0</v>
      </c>
      <c r="BJ115" s="172">
        <f t="shared" si="90"/>
        <v>0</v>
      </c>
      <c r="BK115" s="172">
        <f t="shared" si="90"/>
        <v>0</v>
      </c>
      <c r="BL115" s="172">
        <f t="shared" si="90"/>
        <v>0</v>
      </c>
      <c r="BM115" s="172">
        <f t="shared" si="90"/>
        <v>0</v>
      </c>
      <c r="BN115" s="172">
        <f t="shared" si="91"/>
        <v>0</v>
      </c>
      <c r="BO115" s="172">
        <f t="shared" si="91"/>
        <v>0</v>
      </c>
      <c r="BP115" s="172">
        <f t="shared" si="91"/>
        <v>0</v>
      </c>
      <c r="BQ115" s="172">
        <f t="shared" si="91"/>
        <v>0</v>
      </c>
      <c r="BR115" s="172">
        <f t="shared" si="91"/>
        <v>0</v>
      </c>
      <c r="BS115" s="172">
        <f t="shared" si="91"/>
        <v>0</v>
      </c>
      <c r="BT115" s="172">
        <f t="shared" si="91"/>
        <v>0</v>
      </c>
      <c r="BU115" s="172">
        <f t="shared" si="91"/>
        <v>0</v>
      </c>
      <c r="BV115" s="172">
        <f t="shared" si="91"/>
        <v>0</v>
      </c>
      <c r="BW115" s="172">
        <f t="shared" si="91"/>
        <v>0</v>
      </c>
      <c r="BX115" s="172">
        <f t="shared" si="92"/>
        <v>0</v>
      </c>
      <c r="BY115" s="172">
        <f t="shared" si="92"/>
        <v>0</v>
      </c>
      <c r="BZ115" s="172">
        <f t="shared" si="92"/>
        <v>0</v>
      </c>
      <c r="CA115" s="172">
        <f t="shared" si="92"/>
        <v>0</v>
      </c>
      <c r="CB115" s="172">
        <f t="shared" si="92"/>
        <v>0</v>
      </c>
      <c r="CC115" s="172">
        <f t="shared" si="92"/>
        <v>0</v>
      </c>
      <c r="CD115" s="172">
        <f t="shared" si="92"/>
        <v>0</v>
      </c>
      <c r="CE115" s="172">
        <f t="shared" si="92"/>
        <v>0</v>
      </c>
      <c r="CF115" s="172">
        <f t="shared" si="92"/>
        <v>0</v>
      </c>
      <c r="CG115" s="172">
        <f t="shared" si="92"/>
        <v>0</v>
      </c>
      <c r="CH115" s="172">
        <f t="shared" si="92"/>
        <v>0</v>
      </c>
      <c r="CI115" s="172">
        <f t="shared" si="92"/>
        <v>0</v>
      </c>
      <c r="CJ115" s="172">
        <f t="shared" si="92"/>
        <v>0</v>
      </c>
      <c r="CK115" s="261">
        <f t="shared" si="92"/>
        <v>0</v>
      </c>
    </row>
    <row r="116" spans="1:89" hidden="1" outlineLevel="1" x14ac:dyDescent="0.3">
      <c r="A116" s="243"/>
      <c r="B116" s="262">
        <v>0</v>
      </c>
      <c r="C116" s="269">
        <f t="shared" ref="C116:C121" si="95">+EOMONTH(B116,0)</f>
        <v>31</v>
      </c>
      <c r="D116" t="s">
        <v>308</v>
      </c>
      <c r="E116" s="171">
        <f t="shared" ref="E116:E121" si="96">+EOMONTH(B116, $D$6)</f>
        <v>213</v>
      </c>
      <c r="F116" s="244">
        <f t="shared" si="85"/>
        <v>0</v>
      </c>
      <c r="G116" s="172">
        <f t="shared" si="85"/>
        <v>0</v>
      </c>
      <c r="H116" s="172">
        <f t="shared" si="85"/>
        <v>0</v>
      </c>
      <c r="I116" s="172">
        <f t="shared" si="85"/>
        <v>0</v>
      </c>
      <c r="J116" s="172">
        <f t="shared" si="85"/>
        <v>0</v>
      </c>
      <c r="K116" s="261">
        <f t="shared" si="85"/>
        <v>0</v>
      </c>
      <c r="L116" s="172">
        <f t="shared" si="85"/>
        <v>0</v>
      </c>
      <c r="M116" s="172">
        <f t="shared" si="85"/>
        <v>0</v>
      </c>
      <c r="N116" s="172">
        <f t="shared" si="85"/>
        <v>0</v>
      </c>
      <c r="O116" s="172">
        <f t="shared" si="85"/>
        <v>0</v>
      </c>
      <c r="P116" s="172">
        <f t="shared" si="86"/>
        <v>0</v>
      </c>
      <c r="Q116" s="172">
        <f t="shared" si="86"/>
        <v>0</v>
      </c>
      <c r="R116" s="172">
        <f t="shared" si="86"/>
        <v>0</v>
      </c>
      <c r="S116" s="172">
        <f t="shared" si="86"/>
        <v>0</v>
      </c>
      <c r="T116" s="172">
        <f t="shared" si="86"/>
        <v>0</v>
      </c>
      <c r="U116" s="172">
        <f t="shared" si="86"/>
        <v>0</v>
      </c>
      <c r="V116" s="172">
        <f t="shared" si="86"/>
        <v>0</v>
      </c>
      <c r="W116" s="172">
        <f t="shared" si="86"/>
        <v>0</v>
      </c>
      <c r="X116" s="172">
        <f t="shared" si="86"/>
        <v>0</v>
      </c>
      <c r="Y116" s="172">
        <f t="shared" si="86"/>
        <v>0</v>
      </c>
      <c r="Z116" s="172">
        <f t="shared" si="87"/>
        <v>0</v>
      </c>
      <c r="AA116" s="172">
        <f t="shared" si="87"/>
        <v>0</v>
      </c>
      <c r="AB116" s="172">
        <f t="shared" si="87"/>
        <v>0</v>
      </c>
      <c r="AC116" s="172">
        <f t="shared" si="87"/>
        <v>0</v>
      </c>
      <c r="AD116" s="172">
        <f t="shared" si="87"/>
        <v>0</v>
      </c>
      <c r="AE116" s="172">
        <f t="shared" si="87"/>
        <v>0</v>
      </c>
      <c r="AF116" s="172">
        <f t="shared" si="87"/>
        <v>0</v>
      </c>
      <c r="AG116" s="172">
        <f t="shared" si="87"/>
        <v>0</v>
      </c>
      <c r="AH116" s="172">
        <f t="shared" si="87"/>
        <v>0</v>
      </c>
      <c r="AI116" s="172">
        <f t="shared" si="87"/>
        <v>0</v>
      </c>
      <c r="AJ116" s="172">
        <f t="shared" si="88"/>
        <v>0</v>
      </c>
      <c r="AK116" s="172">
        <f t="shared" si="88"/>
        <v>0</v>
      </c>
      <c r="AL116" s="172">
        <f t="shared" si="88"/>
        <v>0</v>
      </c>
      <c r="AM116" s="172">
        <f t="shared" si="88"/>
        <v>0</v>
      </c>
      <c r="AN116" s="172">
        <f t="shared" si="88"/>
        <v>0</v>
      </c>
      <c r="AO116" s="172">
        <f t="shared" si="88"/>
        <v>0</v>
      </c>
      <c r="AP116" s="172">
        <f t="shared" si="88"/>
        <v>0</v>
      </c>
      <c r="AQ116" s="172">
        <f t="shared" si="88"/>
        <v>0</v>
      </c>
      <c r="AR116" s="172">
        <f t="shared" si="88"/>
        <v>0</v>
      </c>
      <c r="AS116" s="172">
        <f t="shared" si="88"/>
        <v>0</v>
      </c>
      <c r="AT116" s="172">
        <f t="shared" si="89"/>
        <v>0</v>
      </c>
      <c r="AU116" s="172">
        <f t="shared" si="89"/>
        <v>0</v>
      </c>
      <c r="AV116" s="172">
        <f t="shared" si="89"/>
        <v>0</v>
      </c>
      <c r="AW116" s="172">
        <f t="shared" si="89"/>
        <v>0</v>
      </c>
      <c r="AX116" s="172">
        <f t="shared" si="89"/>
        <v>0</v>
      </c>
      <c r="AY116" s="172">
        <f t="shared" si="89"/>
        <v>0</v>
      </c>
      <c r="AZ116" s="172">
        <f t="shared" si="89"/>
        <v>0</v>
      </c>
      <c r="BA116" s="172">
        <f t="shared" si="89"/>
        <v>0</v>
      </c>
      <c r="BB116" s="172">
        <f t="shared" si="89"/>
        <v>0</v>
      </c>
      <c r="BC116" s="172">
        <f t="shared" si="89"/>
        <v>0</v>
      </c>
      <c r="BD116" s="172">
        <f t="shared" si="90"/>
        <v>0</v>
      </c>
      <c r="BE116" s="172">
        <f t="shared" si="90"/>
        <v>0</v>
      </c>
      <c r="BF116" s="172">
        <f t="shared" si="90"/>
        <v>0</v>
      </c>
      <c r="BG116" s="172">
        <f t="shared" si="90"/>
        <v>0</v>
      </c>
      <c r="BH116" s="172">
        <f t="shared" si="90"/>
        <v>0</v>
      </c>
      <c r="BI116" s="172">
        <f t="shared" si="90"/>
        <v>0</v>
      </c>
      <c r="BJ116" s="172">
        <f t="shared" si="90"/>
        <v>0</v>
      </c>
      <c r="BK116" s="172">
        <f t="shared" si="90"/>
        <v>0</v>
      </c>
      <c r="BL116" s="172">
        <f t="shared" si="90"/>
        <v>0</v>
      </c>
      <c r="BM116" s="172">
        <f t="shared" si="90"/>
        <v>0</v>
      </c>
      <c r="BN116" s="172">
        <f t="shared" si="91"/>
        <v>0</v>
      </c>
      <c r="BO116" s="172">
        <f t="shared" si="91"/>
        <v>0</v>
      </c>
      <c r="BP116" s="172">
        <f t="shared" si="91"/>
        <v>0</v>
      </c>
      <c r="BQ116" s="172">
        <f t="shared" si="91"/>
        <v>0</v>
      </c>
      <c r="BR116" s="172">
        <f t="shared" si="91"/>
        <v>0</v>
      </c>
      <c r="BS116" s="172">
        <f t="shared" si="91"/>
        <v>0</v>
      </c>
      <c r="BT116" s="172">
        <f t="shared" si="91"/>
        <v>0</v>
      </c>
      <c r="BU116" s="172">
        <f t="shared" si="91"/>
        <v>0</v>
      </c>
      <c r="BV116" s="172">
        <f t="shared" si="91"/>
        <v>0</v>
      </c>
      <c r="BW116" s="172">
        <f t="shared" si="91"/>
        <v>0</v>
      </c>
      <c r="BX116" s="172">
        <f t="shared" si="92"/>
        <v>0</v>
      </c>
      <c r="BY116" s="172">
        <f t="shared" si="92"/>
        <v>0</v>
      </c>
      <c r="BZ116" s="172">
        <f t="shared" si="92"/>
        <v>0</v>
      </c>
      <c r="CA116" s="172">
        <f t="shared" si="92"/>
        <v>0</v>
      </c>
      <c r="CB116" s="172">
        <f t="shared" si="92"/>
        <v>0</v>
      </c>
      <c r="CC116" s="172">
        <f t="shared" si="92"/>
        <v>0</v>
      </c>
      <c r="CD116" s="172">
        <f t="shared" si="92"/>
        <v>0</v>
      </c>
      <c r="CE116" s="172">
        <f t="shared" si="92"/>
        <v>0</v>
      </c>
      <c r="CF116" s="172">
        <f t="shared" si="92"/>
        <v>0</v>
      </c>
      <c r="CG116" s="172">
        <f t="shared" si="92"/>
        <v>0</v>
      </c>
      <c r="CH116" s="172">
        <f t="shared" si="92"/>
        <v>0</v>
      </c>
      <c r="CI116" s="172">
        <f t="shared" si="92"/>
        <v>0</v>
      </c>
      <c r="CJ116" s="172">
        <f t="shared" si="92"/>
        <v>0</v>
      </c>
      <c r="CK116" s="261">
        <f t="shared" si="92"/>
        <v>0</v>
      </c>
    </row>
    <row r="117" spans="1:89" hidden="1" outlineLevel="1" x14ac:dyDescent="0.3">
      <c r="A117" s="243"/>
      <c r="B117" s="262">
        <v>0</v>
      </c>
      <c r="C117" s="269">
        <f t="shared" si="95"/>
        <v>31</v>
      </c>
      <c r="D117" t="s">
        <v>309</v>
      </c>
      <c r="E117" s="171">
        <f t="shared" si="96"/>
        <v>213</v>
      </c>
      <c r="F117" s="244">
        <f t="shared" si="85"/>
        <v>0</v>
      </c>
      <c r="G117" s="172">
        <f t="shared" si="85"/>
        <v>0</v>
      </c>
      <c r="H117" s="172">
        <f t="shared" si="85"/>
        <v>0</v>
      </c>
      <c r="I117" s="172">
        <f t="shared" si="85"/>
        <v>0</v>
      </c>
      <c r="J117" s="172">
        <f t="shared" si="85"/>
        <v>0</v>
      </c>
      <c r="K117" s="261">
        <f t="shared" si="85"/>
        <v>0</v>
      </c>
      <c r="L117" s="172">
        <f t="shared" si="85"/>
        <v>0</v>
      </c>
      <c r="M117" s="172">
        <f t="shared" si="85"/>
        <v>0</v>
      </c>
      <c r="N117" s="172">
        <f t="shared" si="85"/>
        <v>0</v>
      </c>
      <c r="O117" s="172">
        <f t="shared" si="85"/>
        <v>0</v>
      </c>
      <c r="P117" s="172">
        <f t="shared" si="86"/>
        <v>0</v>
      </c>
      <c r="Q117" s="172">
        <f t="shared" si="86"/>
        <v>0</v>
      </c>
      <c r="R117" s="172">
        <f t="shared" si="86"/>
        <v>0</v>
      </c>
      <c r="S117" s="172">
        <f t="shared" si="86"/>
        <v>0</v>
      </c>
      <c r="T117" s="172">
        <f t="shared" si="86"/>
        <v>0</v>
      </c>
      <c r="U117" s="172">
        <f t="shared" si="86"/>
        <v>0</v>
      </c>
      <c r="V117" s="172">
        <f t="shared" si="86"/>
        <v>0</v>
      </c>
      <c r="W117" s="172">
        <f t="shared" si="86"/>
        <v>0</v>
      </c>
      <c r="X117" s="172">
        <f t="shared" si="86"/>
        <v>0</v>
      </c>
      <c r="Y117" s="172">
        <f t="shared" si="86"/>
        <v>0</v>
      </c>
      <c r="Z117" s="172">
        <f t="shared" si="87"/>
        <v>0</v>
      </c>
      <c r="AA117" s="172">
        <f t="shared" si="87"/>
        <v>0</v>
      </c>
      <c r="AB117" s="172">
        <f t="shared" si="87"/>
        <v>0</v>
      </c>
      <c r="AC117" s="172">
        <f t="shared" si="87"/>
        <v>0</v>
      </c>
      <c r="AD117" s="172">
        <f t="shared" si="87"/>
        <v>0</v>
      </c>
      <c r="AE117" s="172">
        <f t="shared" si="87"/>
        <v>0</v>
      </c>
      <c r="AF117" s="172">
        <f t="shared" si="87"/>
        <v>0</v>
      </c>
      <c r="AG117" s="172">
        <f t="shared" si="87"/>
        <v>0</v>
      </c>
      <c r="AH117" s="172">
        <f t="shared" si="87"/>
        <v>0</v>
      </c>
      <c r="AI117" s="172">
        <f t="shared" si="87"/>
        <v>0</v>
      </c>
      <c r="AJ117" s="172">
        <f t="shared" si="88"/>
        <v>0</v>
      </c>
      <c r="AK117" s="172">
        <f t="shared" si="88"/>
        <v>0</v>
      </c>
      <c r="AL117" s="172">
        <f t="shared" si="88"/>
        <v>0</v>
      </c>
      <c r="AM117" s="172">
        <f t="shared" si="88"/>
        <v>0</v>
      </c>
      <c r="AN117" s="172">
        <f t="shared" si="88"/>
        <v>0</v>
      </c>
      <c r="AO117" s="172">
        <f t="shared" si="88"/>
        <v>0</v>
      </c>
      <c r="AP117" s="172">
        <f t="shared" si="88"/>
        <v>0</v>
      </c>
      <c r="AQ117" s="172">
        <f t="shared" si="88"/>
        <v>0</v>
      </c>
      <c r="AR117" s="172">
        <f t="shared" si="88"/>
        <v>0</v>
      </c>
      <c r="AS117" s="172">
        <f t="shared" si="88"/>
        <v>0</v>
      </c>
      <c r="AT117" s="172">
        <f t="shared" si="89"/>
        <v>0</v>
      </c>
      <c r="AU117" s="172">
        <f t="shared" si="89"/>
        <v>0</v>
      </c>
      <c r="AV117" s="172">
        <f t="shared" si="89"/>
        <v>0</v>
      </c>
      <c r="AW117" s="172">
        <f t="shared" si="89"/>
        <v>0</v>
      </c>
      <c r="AX117" s="172">
        <f t="shared" si="89"/>
        <v>0</v>
      </c>
      <c r="AY117" s="172">
        <f t="shared" si="89"/>
        <v>0</v>
      </c>
      <c r="AZ117" s="172">
        <f t="shared" si="89"/>
        <v>0</v>
      </c>
      <c r="BA117" s="172">
        <f t="shared" si="89"/>
        <v>0</v>
      </c>
      <c r="BB117" s="172">
        <f t="shared" si="89"/>
        <v>0</v>
      </c>
      <c r="BC117" s="172">
        <f t="shared" si="89"/>
        <v>0</v>
      </c>
      <c r="BD117" s="172">
        <f t="shared" si="90"/>
        <v>0</v>
      </c>
      <c r="BE117" s="172">
        <f t="shared" si="90"/>
        <v>0</v>
      </c>
      <c r="BF117" s="172">
        <f t="shared" si="90"/>
        <v>0</v>
      </c>
      <c r="BG117" s="172">
        <f t="shared" si="90"/>
        <v>0</v>
      </c>
      <c r="BH117" s="172">
        <f t="shared" si="90"/>
        <v>0</v>
      </c>
      <c r="BI117" s="172">
        <f t="shared" si="90"/>
        <v>0</v>
      </c>
      <c r="BJ117" s="172">
        <f t="shared" si="90"/>
        <v>0</v>
      </c>
      <c r="BK117" s="172">
        <f t="shared" si="90"/>
        <v>0</v>
      </c>
      <c r="BL117" s="172">
        <f t="shared" si="90"/>
        <v>0</v>
      </c>
      <c r="BM117" s="172">
        <f t="shared" si="90"/>
        <v>0</v>
      </c>
      <c r="BN117" s="172">
        <f t="shared" si="91"/>
        <v>0</v>
      </c>
      <c r="BO117" s="172">
        <f t="shared" si="91"/>
        <v>0</v>
      </c>
      <c r="BP117" s="172">
        <f t="shared" si="91"/>
        <v>0</v>
      </c>
      <c r="BQ117" s="172">
        <f t="shared" si="91"/>
        <v>0</v>
      </c>
      <c r="BR117" s="172">
        <f t="shared" si="91"/>
        <v>0</v>
      </c>
      <c r="BS117" s="172">
        <f t="shared" si="91"/>
        <v>0</v>
      </c>
      <c r="BT117" s="172">
        <f t="shared" si="91"/>
        <v>0</v>
      </c>
      <c r="BU117" s="172">
        <f t="shared" si="91"/>
        <v>0</v>
      </c>
      <c r="BV117" s="172">
        <f t="shared" si="91"/>
        <v>0</v>
      </c>
      <c r="BW117" s="172">
        <f t="shared" si="91"/>
        <v>0</v>
      </c>
      <c r="BX117" s="172">
        <f t="shared" si="92"/>
        <v>0</v>
      </c>
      <c r="BY117" s="172">
        <f t="shared" si="92"/>
        <v>0</v>
      </c>
      <c r="BZ117" s="172">
        <f t="shared" si="92"/>
        <v>0</v>
      </c>
      <c r="CA117" s="172">
        <f t="shared" si="92"/>
        <v>0</v>
      </c>
      <c r="CB117" s="172">
        <f t="shared" si="92"/>
        <v>0</v>
      </c>
      <c r="CC117" s="172">
        <f t="shared" si="92"/>
        <v>0</v>
      </c>
      <c r="CD117" s="172">
        <f t="shared" si="92"/>
        <v>0</v>
      </c>
      <c r="CE117" s="172">
        <f t="shared" si="92"/>
        <v>0</v>
      </c>
      <c r="CF117" s="172">
        <f t="shared" si="92"/>
        <v>0</v>
      </c>
      <c r="CG117" s="172">
        <f t="shared" si="92"/>
        <v>0</v>
      </c>
      <c r="CH117" s="172">
        <f t="shared" si="92"/>
        <v>0</v>
      </c>
      <c r="CI117" s="172">
        <f t="shared" si="92"/>
        <v>0</v>
      </c>
      <c r="CJ117" s="172">
        <f t="shared" si="92"/>
        <v>0</v>
      </c>
      <c r="CK117" s="261">
        <f t="shared" si="92"/>
        <v>0</v>
      </c>
    </row>
    <row r="118" spans="1:89" hidden="1" outlineLevel="1" x14ac:dyDescent="0.3">
      <c r="A118" s="243"/>
      <c r="B118" s="262">
        <v>0</v>
      </c>
      <c r="C118" s="269">
        <f t="shared" si="95"/>
        <v>31</v>
      </c>
      <c r="D118" t="s">
        <v>310</v>
      </c>
      <c r="E118" s="171">
        <f t="shared" si="96"/>
        <v>213</v>
      </c>
      <c r="F118" s="244">
        <f t="shared" si="85"/>
        <v>0</v>
      </c>
      <c r="G118" s="172">
        <f t="shared" si="85"/>
        <v>0</v>
      </c>
      <c r="H118" s="172">
        <f t="shared" si="85"/>
        <v>0</v>
      </c>
      <c r="I118" s="172">
        <f t="shared" si="85"/>
        <v>0</v>
      </c>
      <c r="J118" s="172">
        <f t="shared" si="85"/>
        <v>0</v>
      </c>
      <c r="K118" s="261">
        <f t="shared" si="85"/>
        <v>0</v>
      </c>
      <c r="L118" s="172">
        <f t="shared" si="85"/>
        <v>0</v>
      </c>
      <c r="M118" s="172">
        <f t="shared" si="85"/>
        <v>0</v>
      </c>
      <c r="N118" s="172">
        <f t="shared" si="85"/>
        <v>0</v>
      </c>
      <c r="O118" s="172">
        <f t="shared" si="85"/>
        <v>0</v>
      </c>
      <c r="P118" s="172">
        <f t="shared" si="86"/>
        <v>0</v>
      </c>
      <c r="Q118" s="172">
        <f t="shared" si="86"/>
        <v>0</v>
      </c>
      <c r="R118" s="172">
        <f t="shared" si="86"/>
        <v>0</v>
      </c>
      <c r="S118" s="172">
        <f t="shared" si="86"/>
        <v>0</v>
      </c>
      <c r="T118" s="172">
        <f t="shared" si="86"/>
        <v>0</v>
      </c>
      <c r="U118" s="172">
        <f t="shared" si="86"/>
        <v>0</v>
      </c>
      <c r="V118" s="172">
        <f t="shared" si="86"/>
        <v>0</v>
      </c>
      <c r="W118" s="172">
        <f t="shared" si="86"/>
        <v>0</v>
      </c>
      <c r="X118" s="172">
        <f t="shared" si="86"/>
        <v>0</v>
      </c>
      <c r="Y118" s="172">
        <f t="shared" si="86"/>
        <v>0</v>
      </c>
      <c r="Z118" s="172">
        <f t="shared" si="87"/>
        <v>0</v>
      </c>
      <c r="AA118" s="172">
        <f t="shared" si="87"/>
        <v>0</v>
      </c>
      <c r="AB118" s="172">
        <f t="shared" si="87"/>
        <v>0</v>
      </c>
      <c r="AC118" s="172">
        <f t="shared" si="87"/>
        <v>0</v>
      </c>
      <c r="AD118" s="172">
        <f t="shared" si="87"/>
        <v>0</v>
      </c>
      <c r="AE118" s="172">
        <f t="shared" si="87"/>
        <v>0</v>
      </c>
      <c r="AF118" s="172">
        <f t="shared" si="87"/>
        <v>0</v>
      </c>
      <c r="AG118" s="172">
        <f t="shared" si="87"/>
        <v>0</v>
      </c>
      <c r="AH118" s="172">
        <f t="shared" si="87"/>
        <v>0</v>
      </c>
      <c r="AI118" s="172">
        <f t="shared" si="87"/>
        <v>0</v>
      </c>
      <c r="AJ118" s="172">
        <f t="shared" si="88"/>
        <v>0</v>
      </c>
      <c r="AK118" s="172">
        <f t="shared" si="88"/>
        <v>0</v>
      </c>
      <c r="AL118" s="172">
        <f t="shared" si="88"/>
        <v>0</v>
      </c>
      <c r="AM118" s="172">
        <f t="shared" si="88"/>
        <v>0</v>
      </c>
      <c r="AN118" s="172">
        <f t="shared" si="88"/>
        <v>0</v>
      </c>
      <c r="AO118" s="172">
        <f t="shared" si="88"/>
        <v>0</v>
      </c>
      <c r="AP118" s="172">
        <f t="shared" si="88"/>
        <v>0</v>
      </c>
      <c r="AQ118" s="172">
        <f t="shared" si="88"/>
        <v>0</v>
      </c>
      <c r="AR118" s="172">
        <f t="shared" si="88"/>
        <v>0</v>
      </c>
      <c r="AS118" s="172">
        <f t="shared" si="88"/>
        <v>0</v>
      </c>
      <c r="AT118" s="172">
        <f t="shared" si="89"/>
        <v>0</v>
      </c>
      <c r="AU118" s="172">
        <f t="shared" si="89"/>
        <v>0</v>
      </c>
      <c r="AV118" s="172">
        <f t="shared" si="89"/>
        <v>0</v>
      </c>
      <c r="AW118" s="172">
        <f t="shared" si="89"/>
        <v>0</v>
      </c>
      <c r="AX118" s="172">
        <f t="shared" si="89"/>
        <v>0</v>
      </c>
      <c r="AY118" s="172">
        <f t="shared" si="89"/>
        <v>0</v>
      </c>
      <c r="AZ118" s="172">
        <f t="shared" si="89"/>
        <v>0</v>
      </c>
      <c r="BA118" s="172">
        <f t="shared" si="89"/>
        <v>0</v>
      </c>
      <c r="BB118" s="172">
        <f t="shared" si="89"/>
        <v>0</v>
      </c>
      <c r="BC118" s="172">
        <f t="shared" si="89"/>
        <v>0</v>
      </c>
      <c r="BD118" s="172">
        <f t="shared" si="90"/>
        <v>0</v>
      </c>
      <c r="BE118" s="172">
        <f t="shared" si="90"/>
        <v>0</v>
      </c>
      <c r="BF118" s="172">
        <f t="shared" si="90"/>
        <v>0</v>
      </c>
      <c r="BG118" s="172">
        <f t="shared" si="90"/>
        <v>0</v>
      </c>
      <c r="BH118" s="172">
        <f t="shared" si="90"/>
        <v>0</v>
      </c>
      <c r="BI118" s="172">
        <f t="shared" si="90"/>
        <v>0</v>
      </c>
      <c r="BJ118" s="172">
        <f t="shared" si="90"/>
        <v>0</v>
      </c>
      <c r="BK118" s="172">
        <f t="shared" si="90"/>
        <v>0</v>
      </c>
      <c r="BL118" s="172">
        <f t="shared" si="90"/>
        <v>0</v>
      </c>
      <c r="BM118" s="172">
        <f t="shared" si="90"/>
        <v>0</v>
      </c>
      <c r="BN118" s="172">
        <f t="shared" si="91"/>
        <v>0</v>
      </c>
      <c r="BO118" s="172">
        <f t="shared" si="91"/>
        <v>0</v>
      </c>
      <c r="BP118" s="172">
        <f t="shared" si="91"/>
        <v>0</v>
      </c>
      <c r="BQ118" s="172">
        <f t="shared" si="91"/>
        <v>0</v>
      </c>
      <c r="BR118" s="172">
        <f t="shared" si="91"/>
        <v>0</v>
      </c>
      <c r="BS118" s="172">
        <f t="shared" si="91"/>
        <v>0</v>
      </c>
      <c r="BT118" s="172">
        <f t="shared" si="91"/>
        <v>0</v>
      </c>
      <c r="BU118" s="172">
        <f t="shared" si="91"/>
        <v>0</v>
      </c>
      <c r="BV118" s="172">
        <f t="shared" si="91"/>
        <v>0</v>
      </c>
      <c r="BW118" s="172">
        <f t="shared" si="91"/>
        <v>0</v>
      </c>
      <c r="BX118" s="172">
        <f t="shared" si="92"/>
        <v>0</v>
      </c>
      <c r="BY118" s="172">
        <f t="shared" si="92"/>
        <v>0</v>
      </c>
      <c r="BZ118" s="172">
        <f t="shared" si="92"/>
        <v>0</v>
      </c>
      <c r="CA118" s="172">
        <f t="shared" si="92"/>
        <v>0</v>
      </c>
      <c r="CB118" s="172">
        <f t="shared" si="92"/>
        <v>0</v>
      </c>
      <c r="CC118" s="172">
        <f t="shared" si="92"/>
        <v>0</v>
      </c>
      <c r="CD118" s="172">
        <f t="shared" si="92"/>
        <v>0</v>
      </c>
      <c r="CE118" s="172">
        <f t="shared" si="92"/>
        <v>0</v>
      </c>
      <c r="CF118" s="172">
        <f t="shared" si="92"/>
        <v>0</v>
      </c>
      <c r="CG118" s="172">
        <f t="shared" si="92"/>
        <v>0</v>
      </c>
      <c r="CH118" s="172">
        <f t="shared" si="92"/>
        <v>0</v>
      </c>
      <c r="CI118" s="172">
        <f t="shared" si="92"/>
        <v>0</v>
      </c>
      <c r="CJ118" s="172">
        <f t="shared" si="92"/>
        <v>0</v>
      </c>
      <c r="CK118" s="261">
        <f t="shared" si="92"/>
        <v>0</v>
      </c>
    </row>
    <row r="119" spans="1:89" hidden="1" outlineLevel="1" x14ac:dyDescent="0.3">
      <c r="A119" s="243"/>
      <c r="B119" s="262">
        <v>0</v>
      </c>
      <c r="C119" s="269">
        <f t="shared" si="95"/>
        <v>31</v>
      </c>
      <c r="D119" t="s">
        <v>311</v>
      </c>
      <c r="E119" s="171">
        <f t="shared" si="96"/>
        <v>213</v>
      </c>
      <c r="F119" s="244">
        <f t="shared" si="85"/>
        <v>0</v>
      </c>
      <c r="G119" s="172">
        <f t="shared" si="85"/>
        <v>0</v>
      </c>
      <c r="H119" s="172">
        <f t="shared" si="85"/>
        <v>0</v>
      </c>
      <c r="I119" s="172">
        <f t="shared" si="85"/>
        <v>0</v>
      </c>
      <c r="J119" s="172">
        <f t="shared" si="85"/>
        <v>0</v>
      </c>
      <c r="K119" s="261">
        <f t="shared" si="85"/>
        <v>0</v>
      </c>
      <c r="L119" s="172">
        <f t="shared" si="85"/>
        <v>0</v>
      </c>
      <c r="M119" s="172">
        <f t="shared" si="85"/>
        <v>0</v>
      </c>
      <c r="N119" s="172">
        <f t="shared" si="85"/>
        <v>0</v>
      </c>
      <c r="O119" s="172">
        <f t="shared" si="85"/>
        <v>0</v>
      </c>
      <c r="P119" s="172">
        <f t="shared" si="86"/>
        <v>0</v>
      </c>
      <c r="Q119" s="172">
        <f t="shared" si="86"/>
        <v>0</v>
      </c>
      <c r="R119" s="172">
        <f t="shared" si="86"/>
        <v>0</v>
      </c>
      <c r="S119" s="172">
        <f t="shared" si="86"/>
        <v>0</v>
      </c>
      <c r="T119" s="172">
        <f t="shared" si="86"/>
        <v>0</v>
      </c>
      <c r="U119" s="172">
        <f t="shared" si="86"/>
        <v>0</v>
      </c>
      <c r="V119" s="172">
        <f t="shared" si="86"/>
        <v>0</v>
      </c>
      <c r="W119" s="172">
        <f t="shared" si="86"/>
        <v>0</v>
      </c>
      <c r="X119" s="172">
        <f t="shared" si="86"/>
        <v>0</v>
      </c>
      <c r="Y119" s="172">
        <f t="shared" si="86"/>
        <v>0</v>
      </c>
      <c r="Z119" s="172">
        <f t="shared" si="87"/>
        <v>0</v>
      </c>
      <c r="AA119" s="172">
        <f t="shared" si="87"/>
        <v>0</v>
      </c>
      <c r="AB119" s="172">
        <f t="shared" si="87"/>
        <v>0</v>
      </c>
      <c r="AC119" s="172">
        <f t="shared" si="87"/>
        <v>0</v>
      </c>
      <c r="AD119" s="172">
        <f t="shared" si="87"/>
        <v>0</v>
      </c>
      <c r="AE119" s="172">
        <f t="shared" si="87"/>
        <v>0</v>
      </c>
      <c r="AF119" s="172">
        <f t="shared" si="87"/>
        <v>0</v>
      </c>
      <c r="AG119" s="172">
        <f t="shared" si="87"/>
        <v>0</v>
      </c>
      <c r="AH119" s="172">
        <f t="shared" si="87"/>
        <v>0</v>
      </c>
      <c r="AI119" s="172">
        <f t="shared" si="87"/>
        <v>0</v>
      </c>
      <c r="AJ119" s="172">
        <f t="shared" si="88"/>
        <v>0</v>
      </c>
      <c r="AK119" s="172">
        <f t="shared" si="88"/>
        <v>0</v>
      </c>
      <c r="AL119" s="172">
        <f t="shared" si="88"/>
        <v>0</v>
      </c>
      <c r="AM119" s="172">
        <f t="shared" si="88"/>
        <v>0</v>
      </c>
      <c r="AN119" s="172">
        <f t="shared" si="88"/>
        <v>0</v>
      </c>
      <c r="AO119" s="172">
        <f t="shared" si="88"/>
        <v>0</v>
      </c>
      <c r="AP119" s="172">
        <f t="shared" si="88"/>
        <v>0</v>
      </c>
      <c r="AQ119" s="172">
        <f t="shared" si="88"/>
        <v>0</v>
      </c>
      <c r="AR119" s="172">
        <f t="shared" si="88"/>
        <v>0</v>
      </c>
      <c r="AS119" s="172">
        <f t="shared" si="88"/>
        <v>0</v>
      </c>
      <c r="AT119" s="172">
        <f t="shared" si="89"/>
        <v>0</v>
      </c>
      <c r="AU119" s="172">
        <f t="shared" si="89"/>
        <v>0</v>
      </c>
      <c r="AV119" s="172">
        <f t="shared" si="89"/>
        <v>0</v>
      </c>
      <c r="AW119" s="172">
        <f t="shared" si="89"/>
        <v>0</v>
      </c>
      <c r="AX119" s="172">
        <f t="shared" si="89"/>
        <v>0</v>
      </c>
      <c r="AY119" s="172">
        <f t="shared" si="89"/>
        <v>0</v>
      </c>
      <c r="AZ119" s="172">
        <f t="shared" si="89"/>
        <v>0</v>
      </c>
      <c r="BA119" s="172">
        <f t="shared" si="89"/>
        <v>0</v>
      </c>
      <c r="BB119" s="172">
        <f t="shared" si="89"/>
        <v>0</v>
      </c>
      <c r="BC119" s="172">
        <f t="shared" si="89"/>
        <v>0</v>
      </c>
      <c r="BD119" s="172">
        <f t="shared" si="90"/>
        <v>0</v>
      </c>
      <c r="BE119" s="172">
        <f t="shared" si="90"/>
        <v>0</v>
      </c>
      <c r="BF119" s="172">
        <f t="shared" si="90"/>
        <v>0</v>
      </c>
      <c r="BG119" s="172">
        <f t="shared" si="90"/>
        <v>0</v>
      </c>
      <c r="BH119" s="172">
        <f t="shared" si="90"/>
        <v>0</v>
      </c>
      <c r="BI119" s="172">
        <f t="shared" si="90"/>
        <v>0</v>
      </c>
      <c r="BJ119" s="172">
        <f t="shared" si="90"/>
        <v>0</v>
      </c>
      <c r="BK119" s="172">
        <f t="shared" si="90"/>
        <v>0</v>
      </c>
      <c r="BL119" s="172">
        <f t="shared" si="90"/>
        <v>0</v>
      </c>
      <c r="BM119" s="172">
        <f t="shared" si="90"/>
        <v>0</v>
      </c>
      <c r="BN119" s="172">
        <f t="shared" si="91"/>
        <v>0</v>
      </c>
      <c r="BO119" s="172">
        <f t="shared" si="91"/>
        <v>0</v>
      </c>
      <c r="BP119" s="172">
        <f t="shared" si="91"/>
        <v>0</v>
      </c>
      <c r="BQ119" s="172">
        <f t="shared" si="91"/>
        <v>0</v>
      </c>
      <c r="BR119" s="172">
        <f t="shared" si="91"/>
        <v>0</v>
      </c>
      <c r="BS119" s="172">
        <f t="shared" si="91"/>
        <v>0</v>
      </c>
      <c r="BT119" s="172">
        <f t="shared" si="91"/>
        <v>0</v>
      </c>
      <c r="BU119" s="172">
        <f t="shared" si="91"/>
        <v>0</v>
      </c>
      <c r="BV119" s="172">
        <f t="shared" si="91"/>
        <v>0</v>
      </c>
      <c r="BW119" s="172">
        <f t="shared" si="91"/>
        <v>0</v>
      </c>
      <c r="BX119" s="172">
        <f t="shared" si="92"/>
        <v>0</v>
      </c>
      <c r="BY119" s="172">
        <f t="shared" si="92"/>
        <v>0</v>
      </c>
      <c r="BZ119" s="172">
        <f t="shared" si="92"/>
        <v>0</v>
      </c>
      <c r="CA119" s="172">
        <f t="shared" si="92"/>
        <v>0</v>
      </c>
      <c r="CB119" s="172">
        <f t="shared" si="92"/>
        <v>0</v>
      </c>
      <c r="CC119" s="172">
        <f t="shared" si="92"/>
        <v>0</v>
      </c>
      <c r="CD119" s="172">
        <f t="shared" si="92"/>
        <v>0</v>
      </c>
      <c r="CE119" s="172">
        <f t="shared" si="92"/>
        <v>0</v>
      </c>
      <c r="CF119" s="172">
        <f t="shared" si="92"/>
        <v>0</v>
      </c>
      <c r="CG119" s="172">
        <f t="shared" si="92"/>
        <v>0</v>
      </c>
      <c r="CH119" s="172">
        <f t="shared" si="92"/>
        <v>0</v>
      </c>
      <c r="CI119" s="172">
        <f t="shared" si="92"/>
        <v>0</v>
      </c>
      <c r="CJ119" s="172">
        <f t="shared" si="92"/>
        <v>0</v>
      </c>
      <c r="CK119" s="261">
        <f t="shared" si="92"/>
        <v>0</v>
      </c>
    </row>
    <row r="120" spans="1:89" hidden="1" outlineLevel="1" x14ac:dyDescent="0.3">
      <c r="A120" s="243"/>
      <c r="B120" s="262">
        <v>0</v>
      </c>
      <c r="C120" s="269">
        <f t="shared" si="95"/>
        <v>31</v>
      </c>
      <c r="D120" t="s">
        <v>312</v>
      </c>
      <c r="E120" s="171">
        <f t="shared" si="96"/>
        <v>213</v>
      </c>
      <c r="F120" s="244">
        <f t="shared" si="85"/>
        <v>0</v>
      </c>
      <c r="G120" s="172">
        <f t="shared" si="85"/>
        <v>0</v>
      </c>
      <c r="H120" s="172">
        <f t="shared" si="85"/>
        <v>0</v>
      </c>
      <c r="I120" s="172">
        <f t="shared" si="85"/>
        <v>0</v>
      </c>
      <c r="J120" s="172">
        <f t="shared" si="85"/>
        <v>0</v>
      </c>
      <c r="K120" s="261">
        <f t="shared" si="85"/>
        <v>0</v>
      </c>
      <c r="L120" s="172">
        <f t="shared" si="85"/>
        <v>0</v>
      </c>
      <c r="M120" s="172">
        <f t="shared" si="85"/>
        <v>0</v>
      </c>
      <c r="N120" s="172">
        <f t="shared" si="85"/>
        <v>0</v>
      </c>
      <c r="O120" s="172">
        <f t="shared" si="85"/>
        <v>0</v>
      </c>
      <c r="P120" s="172">
        <f t="shared" si="86"/>
        <v>0</v>
      </c>
      <c r="Q120" s="172">
        <f t="shared" si="86"/>
        <v>0</v>
      </c>
      <c r="R120" s="172">
        <f t="shared" si="86"/>
        <v>0</v>
      </c>
      <c r="S120" s="172">
        <f t="shared" si="86"/>
        <v>0</v>
      </c>
      <c r="T120" s="172">
        <f t="shared" si="86"/>
        <v>0</v>
      </c>
      <c r="U120" s="172">
        <f t="shared" si="86"/>
        <v>0</v>
      </c>
      <c r="V120" s="172">
        <f t="shared" si="86"/>
        <v>0</v>
      </c>
      <c r="W120" s="172">
        <f t="shared" si="86"/>
        <v>0</v>
      </c>
      <c r="X120" s="172">
        <f t="shared" si="86"/>
        <v>0</v>
      </c>
      <c r="Y120" s="172">
        <f t="shared" si="86"/>
        <v>0</v>
      </c>
      <c r="Z120" s="172">
        <f t="shared" si="87"/>
        <v>0</v>
      </c>
      <c r="AA120" s="172">
        <f t="shared" si="87"/>
        <v>0</v>
      </c>
      <c r="AB120" s="172">
        <f t="shared" si="87"/>
        <v>0</v>
      </c>
      <c r="AC120" s="172">
        <f t="shared" si="87"/>
        <v>0</v>
      </c>
      <c r="AD120" s="172">
        <f t="shared" si="87"/>
        <v>0</v>
      </c>
      <c r="AE120" s="172">
        <f t="shared" si="87"/>
        <v>0</v>
      </c>
      <c r="AF120" s="172">
        <f t="shared" si="87"/>
        <v>0</v>
      </c>
      <c r="AG120" s="172">
        <f t="shared" si="87"/>
        <v>0</v>
      </c>
      <c r="AH120" s="172">
        <f t="shared" si="87"/>
        <v>0</v>
      </c>
      <c r="AI120" s="172">
        <f t="shared" si="87"/>
        <v>0</v>
      </c>
      <c r="AJ120" s="172">
        <f t="shared" si="88"/>
        <v>0</v>
      </c>
      <c r="AK120" s="172">
        <f t="shared" si="88"/>
        <v>0</v>
      </c>
      <c r="AL120" s="172">
        <f t="shared" si="88"/>
        <v>0</v>
      </c>
      <c r="AM120" s="172">
        <f t="shared" si="88"/>
        <v>0</v>
      </c>
      <c r="AN120" s="172">
        <f t="shared" si="88"/>
        <v>0</v>
      </c>
      <c r="AO120" s="172">
        <f t="shared" si="88"/>
        <v>0</v>
      </c>
      <c r="AP120" s="172">
        <f t="shared" si="88"/>
        <v>0</v>
      </c>
      <c r="AQ120" s="172">
        <f t="shared" si="88"/>
        <v>0</v>
      </c>
      <c r="AR120" s="172">
        <f t="shared" si="88"/>
        <v>0</v>
      </c>
      <c r="AS120" s="172">
        <f t="shared" si="88"/>
        <v>0</v>
      </c>
      <c r="AT120" s="172">
        <f t="shared" si="89"/>
        <v>0</v>
      </c>
      <c r="AU120" s="172">
        <f t="shared" si="89"/>
        <v>0</v>
      </c>
      <c r="AV120" s="172">
        <f t="shared" si="89"/>
        <v>0</v>
      </c>
      <c r="AW120" s="172">
        <f t="shared" si="89"/>
        <v>0</v>
      </c>
      <c r="AX120" s="172">
        <f t="shared" si="89"/>
        <v>0</v>
      </c>
      <c r="AY120" s="172">
        <f t="shared" si="89"/>
        <v>0</v>
      </c>
      <c r="AZ120" s="172">
        <f t="shared" si="89"/>
        <v>0</v>
      </c>
      <c r="BA120" s="172">
        <f t="shared" si="89"/>
        <v>0</v>
      </c>
      <c r="BB120" s="172">
        <f t="shared" si="89"/>
        <v>0</v>
      </c>
      <c r="BC120" s="172">
        <f t="shared" si="89"/>
        <v>0</v>
      </c>
      <c r="BD120" s="172">
        <f t="shared" si="90"/>
        <v>0</v>
      </c>
      <c r="BE120" s="172">
        <f t="shared" si="90"/>
        <v>0</v>
      </c>
      <c r="BF120" s="172">
        <f t="shared" si="90"/>
        <v>0</v>
      </c>
      <c r="BG120" s="172">
        <f t="shared" si="90"/>
        <v>0</v>
      </c>
      <c r="BH120" s="172">
        <f t="shared" si="90"/>
        <v>0</v>
      </c>
      <c r="BI120" s="172">
        <f t="shared" si="90"/>
        <v>0</v>
      </c>
      <c r="BJ120" s="172">
        <f t="shared" si="90"/>
        <v>0</v>
      </c>
      <c r="BK120" s="172">
        <f t="shared" si="90"/>
        <v>0</v>
      </c>
      <c r="BL120" s="172">
        <f t="shared" si="90"/>
        <v>0</v>
      </c>
      <c r="BM120" s="172">
        <f t="shared" si="90"/>
        <v>0</v>
      </c>
      <c r="BN120" s="172">
        <f t="shared" si="91"/>
        <v>0</v>
      </c>
      <c r="BO120" s="172">
        <f t="shared" si="91"/>
        <v>0</v>
      </c>
      <c r="BP120" s="172">
        <f t="shared" si="91"/>
        <v>0</v>
      </c>
      <c r="BQ120" s="172">
        <f t="shared" si="91"/>
        <v>0</v>
      </c>
      <c r="BR120" s="172">
        <f t="shared" si="91"/>
        <v>0</v>
      </c>
      <c r="BS120" s="172">
        <f t="shared" si="91"/>
        <v>0</v>
      </c>
      <c r="BT120" s="172">
        <f t="shared" si="91"/>
        <v>0</v>
      </c>
      <c r="BU120" s="172">
        <f t="shared" si="91"/>
        <v>0</v>
      </c>
      <c r="BV120" s="172">
        <f t="shared" si="91"/>
        <v>0</v>
      </c>
      <c r="BW120" s="172">
        <f t="shared" si="91"/>
        <v>0</v>
      </c>
      <c r="BX120" s="172">
        <f t="shared" si="92"/>
        <v>0</v>
      </c>
      <c r="BY120" s="172">
        <f t="shared" si="92"/>
        <v>0</v>
      </c>
      <c r="BZ120" s="172">
        <f t="shared" si="92"/>
        <v>0</v>
      </c>
      <c r="CA120" s="172">
        <f t="shared" si="92"/>
        <v>0</v>
      </c>
      <c r="CB120" s="172">
        <f t="shared" si="92"/>
        <v>0</v>
      </c>
      <c r="CC120" s="172">
        <f t="shared" si="92"/>
        <v>0</v>
      </c>
      <c r="CD120" s="172">
        <f t="shared" si="92"/>
        <v>0</v>
      </c>
      <c r="CE120" s="172">
        <f t="shared" si="92"/>
        <v>0</v>
      </c>
      <c r="CF120" s="172">
        <f t="shared" si="92"/>
        <v>0</v>
      </c>
      <c r="CG120" s="172">
        <f t="shared" si="92"/>
        <v>0</v>
      </c>
      <c r="CH120" s="172">
        <f t="shared" si="92"/>
        <v>0</v>
      </c>
      <c r="CI120" s="172">
        <f t="shared" si="92"/>
        <v>0</v>
      </c>
      <c r="CJ120" s="172">
        <f t="shared" si="92"/>
        <v>0</v>
      </c>
      <c r="CK120" s="261">
        <f t="shared" si="92"/>
        <v>0</v>
      </c>
    </row>
    <row r="121" spans="1:89" hidden="1" outlineLevel="1" x14ac:dyDescent="0.3">
      <c r="A121" s="243"/>
      <c r="B121" s="262">
        <v>0</v>
      </c>
      <c r="C121" s="269">
        <f t="shared" si="95"/>
        <v>31</v>
      </c>
      <c r="D121" t="s">
        <v>313</v>
      </c>
      <c r="E121" s="171">
        <f t="shared" si="96"/>
        <v>213</v>
      </c>
      <c r="F121" s="244">
        <f t="shared" si="85"/>
        <v>0</v>
      </c>
      <c r="G121" s="172">
        <f t="shared" si="85"/>
        <v>0</v>
      </c>
      <c r="H121" s="172">
        <f t="shared" si="85"/>
        <v>0</v>
      </c>
      <c r="I121" s="172">
        <f t="shared" si="85"/>
        <v>0</v>
      </c>
      <c r="J121" s="172">
        <f t="shared" si="85"/>
        <v>0</v>
      </c>
      <c r="K121" s="261">
        <f t="shared" si="85"/>
        <v>0</v>
      </c>
      <c r="L121" s="172">
        <f t="shared" si="85"/>
        <v>0</v>
      </c>
      <c r="M121" s="172">
        <f t="shared" si="85"/>
        <v>0</v>
      </c>
      <c r="N121" s="172">
        <f t="shared" si="85"/>
        <v>0</v>
      </c>
      <c r="O121" s="172">
        <f t="shared" si="85"/>
        <v>0</v>
      </c>
      <c r="P121" s="172">
        <f t="shared" si="86"/>
        <v>0</v>
      </c>
      <c r="Q121" s="172">
        <f t="shared" si="86"/>
        <v>0</v>
      </c>
      <c r="R121" s="172">
        <f t="shared" si="86"/>
        <v>0</v>
      </c>
      <c r="S121" s="172">
        <f t="shared" si="86"/>
        <v>0</v>
      </c>
      <c r="T121" s="172">
        <f t="shared" si="86"/>
        <v>0</v>
      </c>
      <c r="U121" s="172">
        <f t="shared" si="86"/>
        <v>0</v>
      </c>
      <c r="V121" s="172">
        <f t="shared" si="86"/>
        <v>0</v>
      </c>
      <c r="W121" s="172">
        <f t="shared" si="86"/>
        <v>0</v>
      </c>
      <c r="X121" s="172">
        <f t="shared" si="86"/>
        <v>0</v>
      </c>
      <c r="Y121" s="172">
        <f t="shared" si="86"/>
        <v>0</v>
      </c>
      <c r="Z121" s="172">
        <f t="shared" si="87"/>
        <v>0</v>
      </c>
      <c r="AA121" s="172">
        <f t="shared" si="87"/>
        <v>0</v>
      </c>
      <c r="AB121" s="172">
        <f t="shared" si="87"/>
        <v>0</v>
      </c>
      <c r="AC121" s="172">
        <f t="shared" si="87"/>
        <v>0</v>
      </c>
      <c r="AD121" s="172">
        <f t="shared" si="87"/>
        <v>0</v>
      </c>
      <c r="AE121" s="172">
        <f t="shared" si="87"/>
        <v>0</v>
      </c>
      <c r="AF121" s="172">
        <f t="shared" si="87"/>
        <v>0</v>
      </c>
      <c r="AG121" s="172">
        <f t="shared" si="87"/>
        <v>0</v>
      </c>
      <c r="AH121" s="172">
        <f t="shared" si="87"/>
        <v>0</v>
      </c>
      <c r="AI121" s="172">
        <f t="shared" si="87"/>
        <v>0</v>
      </c>
      <c r="AJ121" s="172">
        <f t="shared" si="88"/>
        <v>0</v>
      </c>
      <c r="AK121" s="172">
        <f t="shared" si="88"/>
        <v>0</v>
      </c>
      <c r="AL121" s="172">
        <f t="shared" si="88"/>
        <v>0</v>
      </c>
      <c r="AM121" s="172">
        <f t="shared" si="88"/>
        <v>0</v>
      </c>
      <c r="AN121" s="172">
        <f t="shared" si="88"/>
        <v>0</v>
      </c>
      <c r="AO121" s="172">
        <f t="shared" si="88"/>
        <v>0</v>
      </c>
      <c r="AP121" s="172">
        <f t="shared" si="88"/>
        <v>0</v>
      </c>
      <c r="AQ121" s="172">
        <f t="shared" si="88"/>
        <v>0</v>
      </c>
      <c r="AR121" s="172">
        <f t="shared" si="88"/>
        <v>0</v>
      </c>
      <c r="AS121" s="172">
        <f t="shared" si="88"/>
        <v>0</v>
      </c>
      <c r="AT121" s="172">
        <f t="shared" si="89"/>
        <v>0</v>
      </c>
      <c r="AU121" s="172">
        <f t="shared" si="89"/>
        <v>0</v>
      </c>
      <c r="AV121" s="172">
        <f t="shared" si="89"/>
        <v>0</v>
      </c>
      <c r="AW121" s="172">
        <f t="shared" si="89"/>
        <v>0</v>
      </c>
      <c r="AX121" s="172">
        <f t="shared" si="89"/>
        <v>0</v>
      </c>
      <c r="AY121" s="172">
        <f t="shared" si="89"/>
        <v>0</v>
      </c>
      <c r="AZ121" s="172">
        <f t="shared" si="89"/>
        <v>0</v>
      </c>
      <c r="BA121" s="172">
        <f t="shared" si="89"/>
        <v>0</v>
      </c>
      <c r="BB121" s="172">
        <f t="shared" si="89"/>
        <v>0</v>
      </c>
      <c r="BC121" s="172">
        <f t="shared" si="89"/>
        <v>0</v>
      </c>
      <c r="BD121" s="172">
        <f t="shared" si="90"/>
        <v>0</v>
      </c>
      <c r="BE121" s="172">
        <f t="shared" si="90"/>
        <v>0</v>
      </c>
      <c r="BF121" s="172">
        <f t="shared" si="90"/>
        <v>0</v>
      </c>
      <c r="BG121" s="172">
        <f t="shared" si="90"/>
        <v>0</v>
      </c>
      <c r="BH121" s="172">
        <f t="shared" si="90"/>
        <v>0</v>
      </c>
      <c r="BI121" s="172">
        <f t="shared" si="90"/>
        <v>0</v>
      </c>
      <c r="BJ121" s="172">
        <f t="shared" si="90"/>
        <v>0</v>
      </c>
      <c r="BK121" s="172">
        <f t="shared" si="90"/>
        <v>0</v>
      </c>
      <c r="BL121" s="172">
        <f t="shared" si="90"/>
        <v>0</v>
      </c>
      <c r="BM121" s="172">
        <f t="shared" si="90"/>
        <v>0</v>
      </c>
      <c r="BN121" s="172">
        <f t="shared" si="91"/>
        <v>0</v>
      </c>
      <c r="BO121" s="172">
        <f t="shared" si="91"/>
        <v>0</v>
      </c>
      <c r="BP121" s="172">
        <f t="shared" si="91"/>
        <v>0</v>
      </c>
      <c r="BQ121" s="172">
        <f t="shared" si="91"/>
        <v>0</v>
      </c>
      <c r="BR121" s="172">
        <f t="shared" si="91"/>
        <v>0</v>
      </c>
      <c r="BS121" s="172">
        <f t="shared" si="91"/>
        <v>0</v>
      </c>
      <c r="BT121" s="172">
        <f t="shared" si="91"/>
        <v>0</v>
      </c>
      <c r="BU121" s="172">
        <f t="shared" si="91"/>
        <v>0</v>
      </c>
      <c r="BV121" s="172">
        <f t="shared" si="91"/>
        <v>0</v>
      </c>
      <c r="BW121" s="172">
        <f t="shared" si="91"/>
        <v>0</v>
      </c>
      <c r="BX121" s="172">
        <f t="shared" si="92"/>
        <v>0</v>
      </c>
      <c r="BY121" s="172">
        <f t="shared" si="92"/>
        <v>0</v>
      </c>
      <c r="BZ121" s="172">
        <f t="shared" si="92"/>
        <v>0</v>
      </c>
      <c r="CA121" s="172">
        <f t="shared" ref="CA121:CK121" si="97">+IF(AND($B121&lt;CA$2, $E121&gt;CA$2), $A$6/$D$6, 0)</f>
        <v>0</v>
      </c>
      <c r="CB121" s="172">
        <f t="shared" si="97"/>
        <v>0</v>
      </c>
      <c r="CC121" s="172">
        <f t="shared" si="97"/>
        <v>0</v>
      </c>
      <c r="CD121" s="172">
        <f t="shared" si="97"/>
        <v>0</v>
      </c>
      <c r="CE121" s="172">
        <f t="shared" si="97"/>
        <v>0</v>
      </c>
      <c r="CF121" s="172">
        <f t="shared" si="97"/>
        <v>0</v>
      </c>
      <c r="CG121" s="172">
        <f t="shared" si="97"/>
        <v>0</v>
      </c>
      <c r="CH121" s="172">
        <f t="shared" si="97"/>
        <v>0</v>
      </c>
      <c r="CI121" s="172">
        <f t="shared" si="97"/>
        <v>0</v>
      </c>
      <c r="CJ121" s="172">
        <f t="shared" si="97"/>
        <v>0</v>
      </c>
      <c r="CK121" s="261">
        <f t="shared" si="97"/>
        <v>0</v>
      </c>
    </row>
    <row r="122" spans="1:89" hidden="1" outlineLevel="1" x14ac:dyDescent="0.3">
      <c r="A122" s="243"/>
      <c r="B122" s="262">
        <v>0</v>
      </c>
      <c r="C122" s="269">
        <f t="shared" si="74"/>
        <v>31</v>
      </c>
      <c r="D122" t="s">
        <v>305</v>
      </c>
      <c r="E122" s="171">
        <f t="shared" si="75"/>
        <v>213</v>
      </c>
      <c r="F122" s="244">
        <f t="shared" si="85"/>
        <v>0</v>
      </c>
      <c r="G122" s="172">
        <f t="shared" si="85"/>
        <v>0</v>
      </c>
      <c r="H122" s="172">
        <f t="shared" si="85"/>
        <v>0</v>
      </c>
      <c r="I122" s="172">
        <f t="shared" si="85"/>
        <v>0</v>
      </c>
      <c r="J122" s="172">
        <f t="shared" si="85"/>
        <v>0</v>
      </c>
      <c r="K122" s="261">
        <f t="shared" si="85"/>
        <v>0</v>
      </c>
      <c r="L122" s="172">
        <f t="shared" si="85"/>
        <v>0</v>
      </c>
      <c r="M122" s="172">
        <f t="shared" si="85"/>
        <v>0</v>
      </c>
      <c r="N122" s="172">
        <f t="shared" si="85"/>
        <v>0</v>
      </c>
      <c r="O122" s="172">
        <f t="shared" si="85"/>
        <v>0</v>
      </c>
      <c r="P122" s="172">
        <f t="shared" si="86"/>
        <v>0</v>
      </c>
      <c r="Q122" s="172">
        <f t="shared" si="86"/>
        <v>0</v>
      </c>
      <c r="R122" s="172">
        <f t="shared" si="86"/>
        <v>0</v>
      </c>
      <c r="S122" s="172">
        <f t="shared" si="86"/>
        <v>0</v>
      </c>
      <c r="T122" s="172">
        <f t="shared" si="86"/>
        <v>0</v>
      </c>
      <c r="U122" s="172">
        <f t="shared" si="86"/>
        <v>0</v>
      </c>
      <c r="V122" s="172">
        <f t="shared" si="86"/>
        <v>0</v>
      </c>
      <c r="W122" s="172">
        <f t="shared" si="86"/>
        <v>0</v>
      </c>
      <c r="X122" s="172">
        <f t="shared" si="86"/>
        <v>0</v>
      </c>
      <c r="Y122" s="172">
        <f t="shared" si="86"/>
        <v>0</v>
      </c>
      <c r="Z122" s="172">
        <f t="shared" si="87"/>
        <v>0</v>
      </c>
      <c r="AA122" s="172">
        <f t="shared" si="87"/>
        <v>0</v>
      </c>
      <c r="AB122" s="172">
        <f t="shared" si="87"/>
        <v>0</v>
      </c>
      <c r="AC122" s="172">
        <f t="shared" si="87"/>
        <v>0</v>
      </c>
      <c r="AD122" s="172">
        <f t="shared" si="87"/>
        <v>0</v>
      </c>
      <c r="AE122" s="172">
        <f t="shared" si="87"/>
        <v>0</v>
      </c>
      <c r="AF122" s="172">
        <f t="shared" si="87"/>
        <v>0</v>
      </c>
      <c r="AG122" s="172">
        <f t="shared" si="87"/>
        <v>0</v>
      </c>
      <c r="AH122" s="172">
        <f t="shared" si="87"/>
        <v>0</v>
      </c>
      <c r="AI122" s="172">
        <f t="shared" si="87"/>
        <v>0</v>
      </c>
      <c r="AJ122" s="172">
        <f t="shared" si="88"/>
        <v>0</v>
      </c>
      <c r="AK122" s="172">
        <f t="shared" si="88"/>
        <v>0</v>
      </c>
      <c r="AL122" s="172">
        <f t="shared" si="88"/>
        <v>0</v>
      </c>
      <c r="AM122" s="172">
        <f t="shared" si="88"/>
        <v>0</v>
      </c>
      <c r="AN122" s="172">
        <f t="shared" si="88"/>
        <v>0</v>
      </c>
      <c r="AO122" s="172">
        <f t="shared" si="88"/>
        <v>0</v>
      </c>
      <c r="AP122" s="172">
        <f t="shared" si="88"/>
        <v>0</v>
      </c>
      <c r="AQ122" s="172">
        <f t="shared" si="88"/>
        <v>0</v>
      </c>
      <c r="AR122" s="172">
        <f t="shared" si="88"/>
        <v>0</v>
      </c>
      <c r="AS122" s="172">
        <f t="shared" si="88"/>
        <v>0</v>
      </c>
      <c r="AT122" s="172">
        <f t="shared" si="89"/>
        <v>0</v>
      </c>
      <c r="AU122" s="172">
        <f t="shared" si="89"/>
        <v>0</v>
      </c>
      <c r="AV122" s="172">
        <f t="shared" si="89"/>
        <v>0</v>
      </c>
      <c r="AW122" s="172">
        <f t="shared" si="89"/>
        <v>0</v>
      </c>
      <c r="AX122" s="172">
        <f t="shared" si="89"/>
        <v>0</v>
      </c>
      <c r="AY122" s="172">
        <f t="shared" si="89"/>
        <v>0</v>
      </c>
      <c r="AZ122" s="172">
        <f t="shared" si="89"/>
        <v>0</v>
      </c>
      <c r="BA122" s="172">
        <f t="shared" si="89"/>
        <v>0</v>
      </c>
      <c r="BB122" s="172">
        <f t="shared" si="89"/>
        <v>0</v>
      </c>
      <c r="BC122" s="172">
        <f t="shared" si="89"/>
        <v>0</v>
      </c>
      <c r="BD122" s="172">
        <f t="shared" si="90"/>
        <v>0</v>
      </c>
      <c r="BE122" s="172">
        <f t="shared" si="90"/>
        <v>0</v>
      </c>
      <c r="BF122" s="172">
        <f t="shared" si="90"/>
        <v>0</v>
      </c>
      <c r="BG122" s="172">
        <f t="shared" si="90"/>
        <v>0</v>
      </c>
      <c r="BH122" s="172">
        <f t="shared" si="90"/>
        <v>0</v>
      </c>
      <c r="BI122" s="172">
        <f t="shared" si="90"/>
        <v>0</v>
      </c>
      <c r="BJ122" s="172">
        <f t="shared" si="90"/>
        <v>0</v>
      </c>
      <c r="BK122" s="172">
        <f t="shared" si="90"/>
        <v>0</v>
      </c>
      <c r="BL122" s="172">
        <f t="shared" si="90"/>
        <v>0</v>
      </c>
      <c r="BM122" s="172">
        <f t="shared" si="90"/>
        <v>0</v>
      </c>
      <c r="BN122" s="172">
        <f t="shared" si="91"/>
        <v>0</v>
      </c>
      <c r="BO122" s="172">
        <f t="shared" si="91"/>
        <v>0</v>
      </c>
      <c r="BP122" s="172">
        <f t="shared" si="91"/>
        <v>0</v>
      </c>
      <c r="BQ122" s="172">
        <f t="shared" si="91"/>
        <v>0</v>
      </c>
      <c r="BR122" s="172">
        <f t="shared" si="91"/>
        <v>0</v>
      </c>
      <c r="BS122" s="172">
        <f t="shared" si="91"/>
        <v>0</v>
      </c>
      <c r="BT122" s="172">
        <f t="shared" si="91"/>
        <v>0</v>
      </c>
      <c r="BU122" s="172">
        <f t="shared" si="91"/>
        <v>0</v>
      </c>
      <c r="BV122" s="172">
        <f t="shared" si="91"/>
        <v>0</v>
      </c>
      <c r="BW122" s="172">
        <f t="shared" si="91"/>
        <v>0</v>
      </c>
      <c r="BX122" s="172">
        <f t="shared" si="92"/>
        <v>0</v>
      </c>
      <c r="BY122" s="172">
        <f t="shared" si="92"/>
        <v>0</v>
      </c>
      <c r="BZ122" s="172">
        <f t="shared" si="92"/>
        <v>0</v>
      </c>
      <c r="CA122" s="172">
        <f t="shared" si="92"/>
        <v>0</v>
      </c>
      <c r="CB122" s="172">
        <f t="shared" si="92"/>
        <v>0</v>
      </c>
      <c r="CC122" s="172">
        <f t="shared" si="92"/>
        <v>0</v>
      </c>
      <c r="CD122" s="172">
        <f t="shared" si="92"/>
        <v>0</v>
      </c>
      <c r="CE122" s="172">
        <f t="shared" si="92"/>
        <v>0</v>
      </c>
      <c r="CF122" s="172">
        <f t="shared" si="92"/>
        <v>0</v>
      </c>
      <c r="CG122" s="172">
        <f t="shared" si="92"/>
        <v>0</v>
      </c>
      <c r="CH122" s="172">
        <f t="shared" si="92"/>
        <v>0</v>
      </c>
      <c r="CI122" s="172">
        <f t="shared" si="92"/>
        <v>0</v>
      </c>
      <c r="CJ122" s="172">
        <f t="shared" si="92"/>
        <v>0</v>
      </c>
      <c r="CK122" s="261">
        <f t="shared" si="92"/>
        <v>0</v>
      </c>
    </row>
    <row r="123" spans="1:89" hidden="1" outlineLevel="1" x14ac:dyDescent="0.3">
      <c r="A123" s="243"/>
      <c r="B123" s="262">
        <v>0</v>
      </c>
      <c r="C123" s="269">
        <f t="shared" si="74"/>
        <v>31</v>
      </c>
      <c r="D123" t="s">
        <v>306</v>
      </c>
      <c r="E123" s="171">
        <f t="shared" si="75"/>
        <v>213</v>
      </c>
      <c r="F123" s="244">
        <f t="shared" si="85"/>
        <v>0</v>
      </c>
      <c r="G123" s="172">
        <f t="shared" si="85"/>
        <v>0</v>
      </c>
      <c r="H123" s="172">
        <f t="shared" si="85"/>
        <v>0</v>
      </c>
      <c r="I123" s="172">
        <f t="shared" si="85"/>
        <v>0</v>
      </c>
      <c r="J123" s="172">
        <f t="shared" si="85"/>
        <v>0</v>
      </c>
      <c r="K123" s="261">
        <f t="shared" si="85"/>
        <v>0</v>
      </c>
      <c r="L123" s="172">
        <f t="shared" si="85"/>
        <v>0</v>
      </c>
      <c r="M123" s="172">
        <f t="shared" si="85"/>
        <v>0</v>
      </c>
      <c r="N123" s="172">
        <f t="shared" si="85"/>
        <v>0</v>
      </c>
      <c r="O123" s="172">
        <f t="shared" si="85"/>
        <v>0</v>
      </c>
      <c r="P123" s="172">
        <f t="shared" si="86"/>
        <v>0</v>
      </c>
      <c r="Q123" s="172">
        <f t="shared" si="86"/>
        <v>0</v>
      </c>
      <c r="R123" s="172">
        <f t="shared" si="86"/>
        <v>0</v>
      </c>
      <c r="S123" s="172">
        <f t="shared" si="86"/>
        <v>0</v>
      </c>
      <c r="T123" s="172">
        <f t="shared" si="86"/>
        <v>0</v>
      </c>
      <c r="U123" s="172">
        <f t="shared" si="86"/>
        <v>0</v>
      </c>
      <c r="V123" s="172">
        <f t="shared" si="86"/>
        <v>0</v>
      </c>
      <c r="W123" s="172">
        <f t="shared" si="86"/>
        <v>0</v>
      </c>
      <c r="X123" s="172">
        <f t="shared" si="86"/>
        <v>0</v>
      </c>
      <c r="Y123" s="172">
        <f t="shared" si="86"/>
        <v>0</v>
      </c>
      <c r="Z123" s="172">
        <f t="shared" si="87"/>
        <v>0</v>
      </c>
      <c r="AA123" s="172">
        <f t="shared" si="87"/>
        <v>0</v>
      </c>
      <c r="AB123" s="172">
        <f t="shared" si="87"/>
        <v>0</v>
      </c>
      <c r="AC123" s="172">
        <f t="shared" si="87"/>
        <v>0</v>
      </c>
      <c r="AD123" s="172">
        <f t="shared" si="87"/>
        <v>0</v>
      </c>
      <c r="AE123" s="172">
        <f t="shared" si="87"/>
        <v>0</v>
      </c>
      <c r="AF123" s="172">
        <f t="shared" si="87"/>
        <v>0</v>
      </c>
      <c r="AG123" s="172">
        <f t="shared" si="87"/>
        <v>0</v>
      </c>
      <c r="AH123" s="172">
        <f t="shared" si="87"/>
        <v>0</v>
      </c>
      <c r="AI123" s="172">
        <f t="shared" si="87"/>
        <v>0</v>
      </c>
      <c r="AJ123" s="172">
        <f t="shared" si="88"/>
        <v>0</v>
      </c>
      <c r="AK123" s="172">
        <f t="shared" si="88"/>
        <v>0</v>
      </c>
      <c r="AL123" s="172">
        <f t="shared" si="88"/>
        <v>0</v>
      </c>
      <c r="AM123" s="172">
        <f t="shared" si="88"/>
        <v>0</v>
      </c>
      <c r="AN123" s="172">
        <f t="shared" si="88"/>
        <v>0</v>
      </c>
      <c r="AO123" s="172">
        <f t="shared" si="88"/>
        <v>0</v>
      </c>
      <c r="AP123" s="172">
        <f t="shared" si="88"/>
        <v>0</v>
      </c>
      <c r="AQ123" s="172">
        <f t="shared" si="88"/>
        <v>0</v>
      </c>
      <c r="AR123" s="172">
        <f t="shared" si="88"/>
        <v>0</v>
      </c>
      <c r="AS123" s="172">
        <f t="shared" si="88"/>
        <v>0</v>
      </c>
      <c r="AT123" s="172">
        <f t="shared" si="89"/>
        <v>0</v>
      </c>
      <c r="AU123" s="172">
        <f t="shared" si="89"/>
        <v>0</v>
      </c>
      <c r="AV123" s="172">
        <f t="shared" si="89"/>
        <v>0</v>
      </c>
      <c r="AW123" s="172">
        <f t="shared" si="89"/>
        <v>0</v>
      </c>
      <c r="AX123" s="172">
        <f t="shared" si="89"/>
        <v>0</v>
      </c>
      <c r="AY123" s="172">
        <f t="shared" si="89"/>
        <v>0</v>
      </c>
      <c r="AZ123" s="172">
        <f t="shared" si="89"/>
        <v>0</v>
      </c>
      <c r="BA123" s="172">
        <f t="shared" si="89"/>
        <v>0</v>
      </c>
      <c r="BB123" s="172">
        <f t="shared" si="89"/>
        <v>0</v>
      </c>
      <c r="BC123" s="172">
        <f t="shared" si="89"/>
        <v>0</v>
      </c>
      <c r="BD123" s="172">
        <f t="shared" si="90"/>
        <v>0</v>
      </c>
      <c r="BE123" s="172">
        <f t="shared" si="90"/>
        <v>0</v>
      </c>
      <c r="BF123" s="172">
        <f t="shared" si="90"/>
        <v>0</v>
      </c>
      <c r="BG123" s="172">
        <f t="shared" si="90"/>
        <v>0</v>
      </c>
      <c r="BH123" s="172">
        <f t="shared" si="90"/>
        <v>0</v>
      </c>
      <c r="BI123" s="172">
        <f t="shared" si="90"/>
        <v>0</v>
      </c>
      <c r="BJ123" s="172">
        <f t="shared" si="90"/>
        <v>0</v>
      </c>
      <c r="BK123" s="172">
        <f t="shared" si="90"/>
        <v>0</v>
      </c>
      <c r="BL123" s="172">
        <f t="shared" si="90"/>
        <v>0</v>
      </c>
      <c r="BM123" s="172">
        <f t="shared" si="90"/>
        <v>0</v>
      </c>
      <c r="BN123" s="172">
        <f t="shared" si="91"/>
        <v>0</v>
      </c>
      <c r="BO123" s="172">
        <f t="shared" si="91"/>
        <v>0</v>
      </c>
      <c r="BP123" s="172">
        <f t="shared" si="91"/>
        <v>0</v>
      </c>
      <c r="BQ123" s="172">
        <f t="shared" si="91"/>
        <v>0</v>
      </c>
      <c r="BR123" s="172">
        <f t="shared" si="91"/>
        <v>0</v>
      </c>
      <c r="BS123" s="172">
        <f t="shared" si="91"/>
        <v>0</v>
      </c>
      <c r="BT123" s="172">
        <f t="shared" si="91"/>
        <v>0</v>
      </c>
      <c r="BU123" s="172">
        <f t="shared" si="91"/>
        <v>0</v>
      </c>
      <c r="BV123" s="172">
        <f t="shared" si="91"/>
        <v>0</v>
      </c>
      <c r="BW123" s="172">
        <f t="shared" si="91"/>
        <v>0</v>
      </c>
      <c r="BX123" s="172">
        <f t="shared" si="92"/>
        <v>0</v>
      </c>
      <c r="BY123" s="172">
        <f t="shared" si="92"/>
        <v>0</v>
      </c>
      <c r="BZ123" s="172">
        <f t="shared" si="92"/>
        <v>0</v>
      </c>
      <c r="CA123" s="172">
        <f t="shared" si="92"/>
        <v>0</v>
      </c>
      <c r="CB123" s="172">
        <f t="shared" si="92"/>
        <v>0</v>
      </c>
      <c r="CC123" s="172">
        <f t="shared" si="92"/>
        <v>0</v>
      </c>
      <c r="CD123" s="172">
        <f t="shared" si="92"/>
        <v>0</v>
      </c>
      <c r="CE123" s="172">
        <f t="shared" si="92"/>
        <v>0</v>
      </c>
      <c r="CF123" s="172">
        <f t="shared" si="92"/>
        <v>0</v>
      </c>
      <c r="CG123" s="172">
        <f t="shared" si="92"/>
        <v>0</v>
      </c>
      <c r="CH123" s="172">
        <f t="shared" si="92"/>
        <v>0</v>
      </c>
      <c r="CI123" s="172">
        <f t="shared" si="92"/>
        <v>0</v>
      </c>
      <c r="CJ123" s="172">
        <f t="shared" si="92"/>
        <v>0</v>
      </c>
      <c r="CK123" s="261">
        <f t="shared" si="92"/>
        <v>0</v>
      </c>
    </row>
    <row r="124" spans="1:89" hidden="1" outlineLevel="1" x14ac:dyDescent="0.3">
      <c r="A124" s="243"/>
      <c r="B124" s="262">
        <v>0</v>
      </c>
      <c r="C124" s="269">
        <f t="shared" si="74"/>
        <v>31</v>
      </c>
      <c r="D124" t="s">
        <v>307</v>
      </c>
      <c r="E124" s="171">
        <f t="shared" si="75"/>
        <v>213</v>
      </c>
      <c r="F124" s="244">
        <f t="shared" si="85"/>
        <v>0</v>
      </c>
      <c r="G124" s="172">
        <f t="shared" si="85"/>
        <v>0</v>
      </c>
      <c r="H124" s="172">
        <f t="shared" si="85"/>
        <v>0</v>
      </c>
      <c r="I124" s="172">
        <f t="shared" si="85"/>
        <v>0</v>
      </c>
      <c r="J124" s="172">
        <f t="shared" si="85"/>
        <v>0</v>
      </c>
      <c r="K124" s="261">
        <f t="shared" si="85"/>
        <v>0</v>
      </c>
      <c r="L124" s="172">
        <f t="shared" si="85"/>
        <v>0</v>
      </c>
      <c r="M124" s="172">
        <f t="shared" si="85"/>
        <v>0</v>
      </c>
      <c r="N124" s="172">
        <f t="shared" si="85"/>
        <v>0</v>
      </c>
      <c r="O124" s="172">
        <f t="shared" si="85"/>
        <v>0</v>
      </c>
      <c r="P124" s="172">
        <f t="shared" si="86"/>
        <v>0</v>
      </c>
      <c r="Q124" s="172">
        <f t="shared" si="86"/>
        <v>0</v>
      </c>
      <c r="R124" s="172">
        <f t="shared" si="86"/>
        <v>0</v>
      </c>
      <c r="S124" s="172">
        <f t="shared" si="86"/>
        <v>0</v>
      </c>
      <c r="T124" s="172">
        <f t="shared" si="86"/>
        <v>0</v>
      </c>
      <c r="U124" s="172">
        <f t="shared" si="86"/>
        <v>0</v>
      </c>
      <c r="V124" s="172">
        <f t="shared" si="86"/>
        <v>0</v>
      </c>
      <c r="W124" s="172">
        <f t="shared" si="86"/>
        <v>0</v>
      </c>
      <c r="X124" s="172">
        <f t="shared" si="86"/>
        <v>0</v>
      </c>
      <c r="Y124" s="172">
        <f t="shared" si="86"/>
        <v>0</v>
      </c>
      <c r="Z124" s="172">
        <f t="shared" si="87"/>
        <v>0</v>
      </c>
      <c r="AA124" s="172">
        <f t="shared" si="87"/>
        <v>0</v>
      </c>
      <c r="AB124" s="172">
        <f t="shared" si="87"/>
        <v>0</v>
      </c>
      <c r="AC124" s="172">
        <f t="shared" si="87"/>
        <v>0</v>
      </c>
      <c r="AD124" s="172">
        <f t="shared" si="87"/>
        <v>0</v>
      </c>
      <c r="AE124" s="172">
        <f t="shared" si="87"/>
        <v>0</v>
      </c>
      <c r="AF124" s="172">
        <f t="shared" si="87"/>
        <v>0</v>
      </c>
      <c r="AG124" s="172">
        <f t="shared" si="87"/>
        <v>0</v>
      </c>
      <c r="AH124" s="172">
        <f t="shared" si="87"/>
        <v>0</v>
      </c>
      <c r="AI124" s="172">
        <f t="shared" si="87"/>
        <v>0</v>
      </c>
      <c r="AJ124" s="172">
        <f t="shared" si="88"/>
        <v>0</v>
      </c>
      <c r="AK124" s="172">
        <f t="shared" si="88"/>
        <v>0</v>
      </c>
      <c r="AL124" s="172">
        <f t="shared" si="88"/>
        <v>0</v>
      </c>
      <c r="AM124" s="172">
        <f t="shared" si="88"/>
        <v>0</v>
      </c>
      <c r="AN124" s="172">
        <f t="shared" si="88"/>
        <v>0</v>
      </c>
      <c r="AO124" s="172">
        <f t="shared" si="88"/>
        <v>0</v>
      </c>
      <c r="AP124" s="172">
        <f t="shared" si="88"/>
        <v>0</v>
      </c>
      <c r="AQ124" s="172">
        <f t="shared" si="88"/>
        <v>0</v>
      </c>
      <c r="AR124" s="172">
        <f t="shared" si="88"/>
        <v>0</v>
      </c>
      <c r="AS124" s="172">
        <f t="shared" si="88"/>
        <v>0</v>
      </c>
      <c r="AT124" s="172">
        <f t="shared" si="89"/>
        <v>0</v>
      </c>
      <c r="AU124" s="172">
        <f t="shared" si="89"/>
        <v>0</v>
      </c>
      <c r="AV124" s="172">
        <f t="shared" si="89"/>
        <v>0</v>
      </c>
      <c r="AW124" s="172">
        <f t="shared" si="89"/>
        <v>0</v>
      </c>
      <c r="AX124" s="172">
        <f t="shared" si="89"/>
        <v>0</v>
      </c>
      <c r="AY124" s="172">
        <f t="shared" si="89"/>
        <v>0</v>
      </c>
      <c r="AZ124" s="172">
        <f t="shared" si="89"/>
        <v>0</v>
      </c>
      <c r="BA124" s="172">
        <f t="shared" si="89"/>
        <v>0</v>
      </c>
      <c r="BB124" s="172">
        <f t="shared" si="89"/>
        <v>0</v>
      </c>
      <c r="BC124" s="172">
        <f t="shared" si="89"/>
        <v>0</v>
      </c>
      <c r="BD124" s="172">
        <f t="shared" si="90"/>
        <v>0</v>
      </c>
      <c r="BE124" s="172">
        <f t="shared" si="90"/>
        <v>0</v>
      </c>
      <c r="BF124" s="172">
        <f t="shared" si="90"/>
        <v>0</v>
      </c>
      <c r="BG124" s="172">
        <f t="shared" si="90"/>
        <v>0</v>
      </c>
      <c r="BH124" s="172">
        <f t="shared" si="90"/>
        <v>0</v>
      </c>
      <c r="BI124" s="172">
        <f t="shared" si="90"/>
        <v>0</v>
      </c>
      <c r="BJ124" s="172">
        <f t="shared" si="90"/>
        <v>0</v>
      </c>
      <c r="BK124" s="172">
        <f t="shared" si="90"/>
        <v>0</v>
      </c>
      <c r="BL124" s="172">
        <f t="shared" si="90"/>
        <v>0</v>
      </c>
      <c r="BM124" s="172">
        <f t="shared" si="90"/>
        <v>0</v>
      </c>
      <c r="BN124" s="172">
        <f t="shared" si="91"/>
        <v>0</v>
      </c>
      <c r="BO124" s="172">
        <f t="shared" si="91"/>
        <v>0</v>
      </c>
      <c r="BP124" s="172">
        <f t="shared" si="91"/>
        <v>0</v>
      </c>
      <c r="BQ124" s="172">
        <f t="shared" si="91"/>
        <v>0</v>
      </c>
      <c r="BR124" s="172">
        <f t="shared" si="91"/>
        <v>0</v>
      </c>
      <c r="BS124" s="172">
        <f t="shared" si="91"/>
        <v>0</v>
      </c>
      <c r="BT124" s="172">
        <f t="shared" si="91"/>
        <v>0</v>
      </c>
      <c r="BU124" s="172">
        <f t="shared" si="91"/>
        <v>0</v>
      </c>
      <c r="BV124" s="172">
        <f t="shared" si="91"/>
        <v>0</v>
      </c>
      <c r="BW124" s="172">
        <f t="shared" si="91"/>
        <v>0</v>
      </c>
      <c r="BX124" s="172">
        <f t="shared" si="92"/>
        <v>0</v>
      </c>
      <c r="BY124" s="172">
        <f t="shared" si="92"/>
        <v>0</v>
      </c>
      <c r="BZ124" s="172">
        <f t="shared" si="92"/>
        <v>0</v>
      </c>
      <c r="CA124" s="172">
        <f t="shared" si="92"/>
        <v>0</v>
      </c>
      <c r="CB124" s="172">
        <f t="shared" si="92"/>
        <v>0</v>
      </c>
      <c r="CC124" s="172">
        <f t="shared" si="92"/>
        <v>0</v>
      </c>
      <c r="CD124" s="172">
        <f t="shared" si="92"/>
        <v>0</v>
      </c>
      <c r="CE124" s="172">
        <f t="shared" si="92"/>
        <v>0</v>
      </c>
      <c r="CF124" s="172">
        <f t="shared" si="92"/>
        <v>0</v>
      </c>
      <c r="CG124" s="172">
        <f t="shared" si="92"/>
        <v>0</v>
      </c>
      <c r="CH124" s="172">
        <f t="shared" si="92"/>
        <v>0</v>
      </c>
      <c r="CI124" s="172">
        <f t="shared" si="92"/>
        <v>0</v>
      </c>
      <c r="CJ124" s="172">
        <f t="shared" si="92"/>
        <v>0</v>
      </c>
      <c r="CK124" s="261">
        <f t="shared" si="92"/>
        <v>0</v>
      </c>
    </row>
    <row r="125" spans="1:89" hidden="1" outlineLevel="1" x14ac:dyDescent="0.3">
      <c r="A125" s="243"/>
      <c r="B125" s="262">
        <v>0</v>
      </c>
      <c r="C125" s="269">
        <f t="shared" si="74"/>
        <v>31</v>
      </c>
      <c r="D125" t="s">
        <v>308</v>
      </c>
      <c r="E125" s="171">
        <f t="shared" si="75"/>
        <v>213</v>
      </c>
      <c r="F125" s="244">
        <f t="shared" ref="F125:O131" si="98">+IF(AND($B125&lt;F$2, $E125&gt;F$2), $A$6/$D$6, 0)</f>
        <v>0</v>
      </c>
      <c r="G125" s="172">
        <f t="shared" si="98"/>
        <v>0</v>
      </c>
      <c r="H125" s="172">
        <f t="shared" si="98"/>
        <v>0</v>
      </c>
      <c r="I125" s="172">
        <f t="shared" si="98"/>
        <v>0</v>
      </c>
      <c r="J125" s="172">
        <f t="shared" si="98"/>
        <v>0</v>
      </c>
      <c r="K125" s="261">
        <f t="shared" si="98"/>
        <v>0</v>
      </c>
      <c r="L125" s="172">
        <f t="shared" si="98"/>
        <v>0</v>
      </c>
      <c r="M125" s="172">
        <f t="shared" si="98"/>
        <v>0</v>
      </c>
      <c r="N125" s="172">
        <f t="shared" si="98"/>
        <v>0</v>
      </c>
      <c r="O125" s="172">
        <f t="shared" si="98"/>
        <v>0</v>
      </c>
      <c r="P125" s="172">
        <f t="shared" ref="P125:Y131" si="99">+IF(AND($B125&lt;P$2, $E125&gt;P$2), $A$6/$D$6, 0)</f>
        <v>0</v>
      </c>
      <c r="Q125" s="172">
        <f t="shared" si="99"/>
        <v>0</v>
      </c>
      <c r="R125" s="172">
        <f t="shared" si="99"/>
        <v>0</v>
      </c>
      <c r="S125" s="172">
        <f t="shared" si="99"/>
        <v>0</v>
      </c>
      <c r="T125" s="172">
        <f t="shared" si="99"/>
        <v>0</v>
      </c>
      <c r="U125" s="172">
        <f t="shared" si="99"/>
        <v>0</v>
      </c>
      <c r="V125" s="172">
        <f t="shared" si="99"/>
        <v>0</v>
      </c>
      <c r="W125" s="172">
        <f t="shared" si="99"/>
        <v>0</v>
      </c>
      <c r="X125" s="172">
        <f t="shared" si="99"/>
        <v>0</v>
      </c>
      <c r="Y125" s="172">
        <f t="shared" si="99"/>
        <v>0</v>
      </c>
      <c r="Z125" s="172">
        <f t="shared" ref="Z125:AI131" si="100">+IF(AND($B125&lt;Z$2, $E125&gt;Z$2), $A$6/$D$6, 0)</f>
        <v>0</v>
      </c>
      <c r="AA125" s="172">
        <f t="shared" si="100"/>
        <v>0</v>
      </c>
      <c r="AB125" s="172">
        <f t="shared" si="100"/>
        <v>0</v>
      </c>
      <c r="AC125" s="172">
        <f t="shared" si="100"/>
        <v>0</v>
      </c>
      <c r="AD125" s="172">
        <f t="shared" si="100"/>
        <v>0</v>
      </c>
      <c r="AE125" s="172">
        <f t="shared" si="100"/>
        <v>0</v>
      </c>
      <c r="AF125" s="172">
        <f t="shared" si="100"/>
        <v>0</v>
      </c>
      <c r="AG125" s="172">
        <f t="shared" si="100"/>
        <v>0</v>
      </c>
      <c r="AH125" s="172">
        <f t="shared" si="100"/>
        <v>0</v>
      </c>
      <c r="AI125" s="172">
        <f t="shared" si="100"/>
        <v>0</v>
      </c>
      <c r="AJ125" s="172">
        <f t="shared" ref="AJ125:AS131" si="101">+IF(AND($B125&lt;AJ$2, $E125&gt;AJ$2), $A$6/$D$6, 0)</f>
        <v>0</v>
      </c>
      <c r="AK125" s="172">
        <f t="shared" si="101"/>
        <v>0</v>
      </c>
      <c r="AL125" s="172">
        <f t="shared" si="101"/>
        <v>0</v>
      </c>
      <c r="AM125" s="172">
        <f t="shared" si="101"/>
        <v>0</v>
      </c>
      <c r="AN125" s="172">
        <f t="shared" si="101"/>
        <v>0</v>
      </c>
      <c r="AO125" s="172">
        <f t="shared" si="101"/>
        <v>0</v>
      </c>
      <c r="AP125" s="172">
        <f t="shared" si="101"/>
        <v>0</v>
      </c>
      <c r="AQ125" s="172">
        <f t="shared" si="101"/>
        <v>0</v>
      </c>
      <c r="AR125" s="172">
        <f t="shared" si="101"/>
        <v>0</v>
      </c>
      <c r="AS125" s="172">
        <f t="shared" si="101"/>
        <v>0</v>
      </c>
      <c r="AT125" s="172">
        <f t="shared" ref="AT125:BC131" si="102">+IF(AND($B125&lt;AT$2, $E125&gt;AT$2), $A$6/$D$6, 0)</f>
        <v>0</v>
      </c>
      <c r="AU125" s="172">
        <f t="shared" si="102"/>
        <v>0</v>
      </c>
      <c r="AV125" s="172">
        <f t="shared" si="102"/>
        <v>0</v>
      </c>
      <c r="AW125" s="172">
        <f t="shared" si="102"/>
        <v>0</v>
      </c>
      <c r="AX125" s="172">
        <f t="shared" si="102"/>
        <v>0</v>
      </c>
      <c r="AY125" s="172">
        <f t="shared" si="102"/>
        <v>0</v>
      </c>
      <c r="AZ125" s="172">
        <f t="shared" si="102"/>
        <v>0</v>
      </c>
      <c r="BA125" s="172">
        <f t="shared" si="102"/>
        <v>0</v>
      </c>
      <c r="BB125" s="172">
        <f t="shared" si="102"/>
        <v>0</v>
      </c>
      <c r="BC125" s="172">
        <f t="shared" si="102"/>
        <v>0</v>
      </c>
      <c r="BD125" s="172">
        <f t="shared" ref="BD125:BM131" si="103">+IF(AND($B125&lt;BD$2, $E125&gt;BD$2), $A$6/$D$6, 0)</f>
        <v>0</v>
      </c>
      <c r="BE125" s="172">
        <f t="shared" si="103"/>
        <v>0</v>
      </c>
      <c r="BF125" s="172">
        <f t="shared" si="103"/>
        <v>0</v>
      </c>
      <c r="BG125" s="172">
        <f t="shared" si="103"/>
        <v>0</v>
      </c>
      <c r="BH125" s="172">
        <f t="shared" si="103"/>
        <v>0</v>
      </c>
      <c r="BI125" s="172">
        <f t="shared" si="103"/>
        <v>0</v>
      </c>
      <c r="BJ125" s="172">
        <f t="shared" si="103"/>
        <v>0</v>
      </c>
      <c r="BK125" s="172">
        <f t="shared" si="103"/>
        <v>0</v>
      </c>
      <c r="BL125" s="172">
        <f t="shared" si="103"/>
        <v>0</v>
      </c>
      <c r="BM125" s="172">
        <f t="shared" si="103"/>
        <v>0</v>
      </c>
      <c r="BN125" s="172">
        <f t="shared" ref="BN125:BW131" si="104">+IF(AND($B125&lt;BN$2, $E125&gt;BN$2), $A$6/$D$6, 0)</f>
        <v>0</v>
      </c>
      <c r="BO125" s="172">
        <f t="shared" si="104"/>
        <v>0</v>
      </c>
      <c r="BP125" s="172">
        <f t="shared" si="104"/>
        <v>0</v>
      </c>
      <c r="BQ125" s="172">
        <f t="shared" si="104"/>
        <v>0</v>
      </c>
      <c r="BR125" s="172">
        <f t="shared" si="104"/>
        <v>0</v>
      </c>
      <c r="BS125" s="172">
        <f t="shared" si="104"/>
        <v>0</v>
      </c>
      <c r="BT125" s="172">
        <f t="shared" si="104"/>
        <v>0</v>
      </c>
      <c r="BU125" s="172">
        <f t="shared" si="104"/>
        <v>0</v>
      </c>
      <c r="BV125" s="172">
        <f t="shared" si="104"/>
        <v>0</v>
      </c>
      <c r="BW125" s="172">
        <f t="shared" si="104"/>
        <v>0</v>
      </c>
      <c r="BX125" s="172">
        <f t="shared" ref="BX125:CK131" si="105">+IF(AND($B125&lt;BX$2, $E125&gt;BX$2), $A$6/$D$6, 0)</f>
        <v>0</v>
      </c>
      <c r="BY125" s="172">
        <f t="shared" si="105"/>
        <v>0</v>
      </c>
      <c r="BZ125" s="172">
        <f t="shared" si="105"/>
        <v>0</v>
      </c>
      <c r="CA125" s="172">
        <f t="shared" si="105"/>
        <v>0</v>
      </c>
      <c r="CB125" s="172">
        <f t="shared" si="105"/>
        <v>0</v>
      </c>
      <c r="CC125" s="172">
        <f t="shared" si="105"/>
        <v>0</v>
      </c>
      <c r="CD125" s="172">
        <f t="shared" si="105"/>
        <v>0</v>
      </c>
      <c r="CE125" s="172">
        <f t="shared" si="105"/>
        <v>0</v>
      </c>
      <c r="CF125" s="172">
        <f t="shared" si="105"/>
        <v>0</v>
      </c>
      <c r="CG125" s="172">
        <f t="shared" si="105"/>
        <v>0</v>
      </c>
      <c r="CH125" s="172">
        <f t="shared" si="105"/>
        <v>0</v>
      </c>
      <c r="CI125" s="172">
        <f t="shared" si="105"/>
        <v>0</v>
      </c>
      <c r="CJ125" s="172">
        <f t="shared" si="105"/>
        <v>0</v>
      </c>
      <c r="CK125" s="261">
        <f t="shared" si="105"/>
        <v>0</v>
      </c>
    </row>
    <row r="126" spans="1:89" hidden="1" outlineLevel="1" x14ac:dyDescent="0.3">
      <c r="A126" s="243"/>
      <c r="B126" s="262">
        <v>0</v>
      </c>
      <c r="C126" s="269">
        <f t="shared" si="74"/>
        <v>31</v>
      </c>
      <c r="D126" t="s">
        <v>309</v>
      </c>
      <c r="E126" s="171">
        <f t="shared" si="75"/>
        <v>213</v>
      </c>
      <c r="F126" s="244">
        <f t="shared" si="98"/>
        <v>0</v>
      </c>
      <c r="G126" s="172">
        <f t="shared" si="98"/>
        <v>0</v>
      </c>
      <c r="H126" s="172">
        <f t="shared" si="98"/>
        <v>0</v>
      </c>
      <c r="I126" s="172">
        <f t="shared" si="98"/>
        <v>0</v>
      </c>
      <c r="J126" s="172">
        <f t="shared" si="98"/>
        <v>0</v>
      </c>
      <c r="K126" s="261">
        <f t="shared" si="98"/>
        <v>0</v>
      </c>
      <c r="L126" s="172">
        <f t="shared" si="98"/>
        <v>0</v>
      </c>
      <c r="M126" s="172">
        <f t="shared" si="98"/>
        <v>0</v>
      </c>
      <c r="N126" s="172">
        <f t="shared" si="98"/>
        <v>0</v>
      </c>
      <c r="O126" s="172">
        <f t="shared" si="98"/>
        <v>0</v>
      </c>
      <c r="P126" s="172">
        <f t="shared" si="99"/>
        <v>0</v>
      </c>
      <c r="Q126" s="172">
        <f t="shared" si="99"/>
        <v>0</v>
      </c>
      <c r="R126" s="172">
        <f t="shared" si="99"/>
        <v>0</v>
      </c>
      <c r="S126" s="172">
        <f t="shared" si="99"/>
        <v>0</v>
      </c>
      <c r="T126" s="172">
        <f t="shared" si="99"/>
        <v>0</v>
      </c>
      <c r="U126" s="172">
        <f t="shared" si="99"/>
        <v>0</v>
      </c>
      <c r="V126" s="172">
        <f t="shared" si="99"/>
        <v>0</v>
      </c>
      <c r="W126" s="172">
        <f t="shared" si="99"/>
        <v>0</v>
      </c>
      <c r="X126" s="172">
        <f t="shared" si="99"/>
        <v>0</v>
      </c>
      <c r="Y126" s="172">
        <f t="shared" si="99"/>
        <v>0</v>
      </c>
      <c r="Z126" s="172">
        <f t="shared" si="100"/>
        <v>0</v>
      </c>
      <c r="AA126" s="172">
        <f t="shared" si="100"/>
        <v>0</v>
      </c>
      <c r="AB126" s="172">
        <f t="shared" si="100"/>
        <v>0</v>
      </c>
      <c r="AC126" s="172">
        <f t="shared" si="100"/>
        <v>0</v>
      </c>
      <c r="AD126" s="172">
        <f t="shared" si="100"/>
        <v>0</v>
      </c>
      <c r="AE126" s="172">
        <f t="shared" si="100"/>
        <v>0</v>
      </c>
      <c r="AF126" s="172">
        <f t="shared" si="100"/>
        <v>0</v>
      </c>
      <c r="AG126" s="172">
        <f t="shared" si="100"/>
        <v>0</v>
      </c>
      <c r="AH126" s="172">
        <f t="shared" si="100"/>
        <v>0</v>
      </c>
      <c r="AI126" s="172">
        <f t="shared" si="100"/>
        <v>0</v>
      </c>
      <c r="AJ126" s="172">
        <f t="shared" si="101"/>
        <v>0</v>
      </c>
      <c r="AK126" s="172">
        <f t="shared" si="101"/>
        <v>0</v>
      </c>
      <c r="AL126" s="172">
        <f t="shared" si="101"/>
        <v>0</v>
      </c>
      <c r="AM126" s="172">
        <f t="shared" si="101"/>
        <v>0</v>
      </c>
      <c r="AN126" s="172">
        <f t="shared" si="101"/>
        <v>0</v>
      </c>
      <c r="AO126" s="172">
        <f t="shared" si="101"/>
        <v>0</v>
      </c>
      <c r="AP126" s="172">
        <f t="shared" si="101"/>
        <v>0</v>
      </c>
      <c r="AQ126" s="172">
        <f t="shared" si="101"/>
        <v>0</v>
      </c>
      <c r="AR126" s="172">
        <f t="shared" si="101"/>
        <v>0</v>
      </c>
      <c r="AS126" s="172">
        <f t="shared" si="101"/>
        <v>0</v>
      </c>
      <c r="AT126" s="172">
        <f t="shared" si="102"/>
        <v>0</v>
      </c>
      <c r="AU126" s="172">
        <f t="shared" si="102"/>
        <v>0</v>
      </c>
      <c r="AV126" s="172">
        <f t="shared" si="102"/>
        <v>0</v>
      </c>
      <c r="AW126" s="172">
        <f t="shared" si="102"/>
        <v>0</v>
      </c>
      <c r="AX126" s="172">
        <f t="shared" si="102"/>
        <v>0</v>
      </c>
      <c r="AY126" s="172">
        <f t="shared" si="102"/>
        <v>0</v>
      </c>
      <c r="AZ126" s="172">
        <f t="shared" si="102"/>
        <v>0</v>
      </c>
      <c r="BA126" s="172">
        <f t="shared" si="102"/>
        <v>0</v>
      </c>
      <c r="BB126" s="172">
        <f t="shared" si="102"/>
        <v>0</v>
      </c>
      <c r="BC126" s="172">
        <f t="shared" si="102"/>
        <v>0</v>
      </c>
      <c r="BD126" s="172">
        <f t="shared" si="103"/>
        <v>0</v>
      </c>
      <c r="BE126" s="172">
        <f t="shared" si="103"/>
        <v>0</v>
      </c>
      <c r="BF126" s="172">
        <f t="shared" si="103"/>
        <v>0</v>
      </c>
      <c r="BG126" s="172">
        <f t="shared" si="103"/>
        <v>0</v>
      </c>
      <c r="BH126" s="172">
        <f t="shared" si="103"/>
        <v>0</v>
      </c>
      <c r="BI126" s="172">
        <f t="shared" si="103"/>
        <v>0</v>
      </c>
      <c r="BJ126" s="172">
        <f t="shared" si="103"/>
        <v>0</v>
      </c>
      <c r="BK126" s="172">
        <f t="shared" si="103"/>
        <v>0</v>
      </c>
      <c r="BL126" s="172">
        <f t="shared" si="103"/>
        <v>0</v>
      </c>
      <c r="BM126" s="172">
        <f t="shared" si="103"/>
        <v>0</v>
      </c>
      <c r="BN126" s="172">
        <f t="shared" si="104"/>
        <v>0</v>
      </c>
      <c r="BO126" s="172">
        <f t="shared" si="104"/>
        <v>0</v>
      </c>
      <c r="BP126" s="172">
        <f t="shared" si="104"/>
        <v>0</v>
      </c>
      <c r="BQ126" s="172">
        <f t="shared" si="104"/>
        <v>0</v>
      </c>
      <c r="BR126" s="172">
        <f t="shared" si="104"/>
        <v>0</v>
      </c>
      <c r="BS126" s="172">
        <f t="shared" si="104"/>
        <v>0</v>
      </c>
      <c r="BT126" s="172">
        <f t="shared" si="104"/>
        <v>0</v>
      </c>
      <c r="BU126" s="172">
        <f t="shared" si="104"/>
        <v>0</v>
      </c>
      <c r="BV126" s="172">
        <f t="shared" si="104"/>
        <v>0</v>
      </c>
      <c r="BW126" s="172">
        <f t="shared" si="104"/>
        <v>0</v>
      </c>
      <c r="BX126" s="172">
        <f t="shared" si="105"/>
        <v>0</v>
      </c>
      <c r="BY126" s="172">
        <f t="shared" si="105"/>
        <v>0</v>
      </c>
      <c r="BZ126" s="172">
        <f t="shared" si="105"/>
        <v>0</v>
      </c>
      <c r="CA126" s="172">
        <f t="shared" si="105"/>
        <v>0</v>
      </c>
      <c r="CB126" s="172">
        <f t="shared" si="105"/>
        <v>0</v>
      </c>
      <c r="CC126" s="172">
        <f t="shared" si="105"/>
        <v>0</v>
      </c>
      <c r="CD126" s="172">
        <f t="shared" si="105"/>
        <v>0</v>
      </c>
      <c r="CE126" s="172">
        <f t="shared" si="105"/>
        <v>0</v>
      </c>
      <c r="CF126" s="172">
        <f t="shared" si="105"/>
        <v>0</v>
      </c>
      <c r="CG126" s="172">
        <f t="shared" si="105"/>
        <v>0</v>
      </c>
      <c r="CH126" s="172">
        <f t="shared" si="105"/>
        <v>0</v>
      </c>
      <c r="CI126" s="172">
        <f t="shared" si="105"/>
        <v>0</v>
      </c>
      <c r="CJ126" s="172">
        <f t="shared" si="105"/>
        <v>0</v>
      </c>
      <c r="CK126" s="261">
        <f t="shared" si="105"/>
        <v>0</v>
      </c>
    </row>
    <row r="127" spans="1:89" hidden="1" outlineLevel="1" x14ac:dyDescent="0.3">
      <c r="A127" s="243"/>
      <c r="B127" s="262">
        <v>0</v>
      </c>
      <c r="C127" s="269">
        <f t="shared" si="74"/>
        <v>31</v>
      </c>
      <c r="D127" t="s">
        <v>310</v>
      </c>
      <c r="E127" s="171">
        <f t="shared" si="75"/>
        <v>213</v>
      </c>
      <c r="F127" s="244">
        <f t="shared" si="98"/>
        <v>0</v>
      </c>
      <c r="G127" s="172">
        <f t="shared" si="98"/>
        <v>0</v>
      </c>
      <c r="H127" s="172">
        <f t="shared" si="98"/>
        <v>0</v>
      </c>
      <c r="I127" s="172">
        <f t="shared" si="98"/>
        <v>0</v>
      </c>
      <c r="J127" s="172">
        <f t="shared" si="98"/>
        <v>0</v>
      </c>
      <c r="K127" s="261">
        <f t="shared" si="98"/>
        <v>0</v>
      </c>
      <c r="L127" s="172">
        <f t="shared" si="98"/>
        <v>0</v>
      </c>
      <c r="M127" s="172">
        <f t="shared" si="98"/>
        <v>0</v>
      </c>
      <c r="N127" s="172">
        <f t="shared" si="98"/>
        <v>0</v>
      </c>
      <c r="O127" s="172">
        <f t="shared" si="98"/>
        <v>0</v>
      </c>
      <c r="P127" s="172">
        <f t="shared" si="99"/>
        <v>0</v>
      </c>
      <c r="Q127" s="172">
        <f t="shared" si="99"/>
        <v>0</v>
      </c>
      <c r="R127" s="172">
        <f t="shared" si="99"/>
        <v>0</v>
      </c>
      <c r="S127" s="172">
        <f t="shared" si="99"/>
        <v>0</v>
      </c>
      <c r="T127" s="172">
        <f t="shared" si="99"/>
        <v>0</v>
      </c>
      <c r="U127" s="172">
        <f t="shared" si="99"/>
        <v>0</v>
      </c>
      <c r="V127" s="172">
        <f t="shared" si="99"/>
        <v>0</v>
      </c>
      <c r="W127" s="172">
        <f t="shared" si="99"/>
        <v>0</v>
      </c>
      <c r="X127" s="172">
        <f t="shared" si="99"/>
        <v>0</v>
      </c>
      <c r="Y127" s="172">
        <f t="shared" si="99"/>
        <v>0</v>
      </c>
      <c r="Z127" s="172">
        <f t="shared" si="100"/>
        <v>0</v>
      </c>
      <c r="AA127" s="172">
        <f t="shared" si="100"/>
        <v>0</v>
      </c>
      <c r="AB127" s="172">
        <f t="shared" si="100"/>
        <v>0</v>
      </c>
      <c r="AC127" s="172">
        <f t="shared" si="100"/>
        <v>0</v>
      </c>
      <c r="AD127" s="172">
        <f t="shared" si="100"/>
        <v>0</v>
      </c>
      <c r="AE127" s="172">
        <f t="shared" si="100"/>
        <v>0</v>
      </c>
      <c r="AF127" s="172">
        <f t="shared" si="100"/>
        <v>0</v>
      </c>
      <c r="AG127" s="172">
        <f t="shared" si="100"/>
        <v>0</v>
      </c>
      <c r="AH127" s="172">
        <f t="shared" si="100"/>
        <v>0</v>
      </c>
      <c r="AI127" s="172">
        <f t="shared" si="100"/>
        <v>0</v>
      </c>
      <c r="AJ127" s="172">
        <f t="shared" si="101"/>
        <v>0</v>
      </c>
      <c r="AK127" s="172">
        <f t="shared" si="101"/>
        <v>0</v>
      </c>
      <c r="AL127" s="172">
        <f t="shared" si="101"/>
        <v>0</v>
      </c>
      <c r="AM127" s="172">
        <f t="shared" si="101"/>
        <v>0</v>
      </c>
      <c r="AN127" s="172">
        <f t="shared" si="101"/>
        <v>0</v>
      </c>
      <c r="AO127" s="172">
        <f t="shared" si="101"/>
        <v>0</v>
      </c>
      <c r="AP127" s="172">
        <f t="shared" si="101"/>
        <v>0</v>
      </c>
      <c r="AQ127" s="172">
        <f t="shared" si="101"/>
        <v>0</v>
      </c>
      <c r="AR127" s="172">
        <f t="shared" si="101"/>
        <v>0</v>
      </c>
      <c r="AS127" s="172">
        <f t="shared" si="101"/>
        <v>0</v>
      </c>
      <c r="AT127" s="172">
        <f t="shared" si="102"/>
        <v>0</v>
      </c>
      <c r="AU127" s="172">
        <f t="shared" si="102"/>
        <v>0</v>
      </c>
      <c r="AV127" s="172">
        <f t="shared" si="102"/>
        <v>0</v>
      </c>
      <c r="AW127" s="172">
        <f t="shared" si="102"/>
        <v>0</v>
      </c>
      <c r="AX127" s="172">
        <f t="shared" si="102"/>
        <v>0</v>
      </c>
      <c r="AY127" s="172">
        <f t="shared" si="102"/>
        <v>0</v>
      </c>
      <c r="AZ127" s="172">
        <f t="shared" si="102"/>
        <v>0</v>
      </c>
      <c r="BA127" s="172">
        <f t="shared" si="102"/>
        <v>0</v>
      </c>
      <c r="BB127" s="172">
        <f t="shared" si="102"/>
        <v>0</v>
      </c>
      <c r="BC127" s="172">
        <f t="shared" si="102"/>
        <v>0</v>
      </c>
      <c r="BD127" s="172">
        <f t="shared" si="103"/>
        <v>0</v>
      </c>
      <c r="BE127" s="172">
        <f t="shared" si="103"/>
        <v>0</v>
      </c>
      <c r="BF127" s="172">
        <f t="shared" si="103"/>
        <v>0</v>
      </c>
      <c r="BG127" s="172">
        <f t="shared" si="103"/>
        <v>0</v>
      </c>
      <c r="BH127" s="172">
        <f t="shared" si="103"/>
        <v>0</v>
      </c>
      <c r="BI127" s="172">
        <f t="shared" si="103"/>
        <v>0</v>
      </c>
      <c r="BJ127" s="172">
        <f t="shared" si="103"/>
        <v>0</v>
      </c>
      <c r="BK127" s="172">
        <f t="shared" si="103"/>
        <v>0</v>
      </c>
      <c r="BL127" s="172">
        <f t="shared" si="103"/>
        <v>0</v>
      </c>
      <c r="BM127" s="172">
        <f t="shared" si="103"/>
        <v>0</v>
      </c>
      <c r="BN127" s="172">
        <f t="shared" si="104"/>
        <v>0</v>
      </c>
      <c r="BO127" s="172">
        <f t="shared" si="104"/>
        <v>0</v>
      </c>
      <c r="BP127" s="172">
        <f t="shared" si="104"/>
        <v>0</v>
      </c>
      <c r="BQ127" s="172">
        <f t="shared" si="104"/>
        <v>0</v>
      </c>
      <c r="BR127" s="172">
        <f t="shared" si="104"/>
        <v>0</v>
      </c>
      <c r="BS127" s="172">
        <f t="shared" si="104"/>
        <v>0</v>
      </c>
      <c r="BT127" s="172">
        <f t="shared" si="104"/>
        <v>0</v>
      </c>
      <c r="BU127" s="172">
        <f t="shared" si="104"/>
        <v>0</v>
      </c>
      <c r="BV127" s="172">
        <f t="shared" si="104"/>
        <v>0</v>
      </c>
      <c r="BW127" s="172">
        <f t="shared" si="104"/>
        <v>0</v>
      </c>
      <c r="BX127" s="172">
        <f t="shared" si="105"/>
        <v>0</v>
      </c>
      <c r="BY127" s="172">
        <f t="shared" si="105"/>
        <v>0</v>
      </c>
      <c r="BZ127" s="172">
        <f t="shared" si="105"/>
        <v>0</v>
      </c>
      <c r="CA127" s="172">
        <f t="shared" si="105"/>
        <v>0</v>
      </c>
      <c r="CB127" s="172">
        <f t="shared" si="105"/>
        <v>0</v>
      </c>
      <c r="CC127" s="172">
        <f t="shared" si="105"/>
        <v>0</v>
      </c>
      <c r="CD127" s="172">
        <f t="shared" si="105"/>
        <v>0</v>
      </c>
      <c r="CE127" s="172">
        <f t="shared" si="105"/>
        <v>0</v>
      </c>
      <c r="CF127" s="172">
        <f t="shared" si="105"/>
        <v>0</v>
      </c>
      <c r="CG127" s="172">
        <f t="shared" si="105"/>
        <v>0</v>
      </c>
      <c r="CH127" s="172">
        <f t="shared" si="105"/>
        <v>0</v>
      </c>
      <c r="CI127" s="172">
        <f t="shared" si="105"/>
        <v>0</v>
      </c>
      <c r="CJ127" s="172">
        <f t="shared" si="105"/>
        <v>0</v>
      </c>
      <c r="CK127" s="261">
        <f t="shared" si="105"/>
        <v>0</v>
      </c>
    </row>
    <row r="128" spans="1:89" hidden="1" outlineLevel="1" x14ac:dyDescent="0.3">
      <c r="A128" s="243"/>
      <c r="B128" s="262">
        <v>0</v>
      </c>
      <c r="C128" s="269">
        <f t="shared" si="74"/>
        <v>31</v>
      </c>
      <c r="D128" t="s">
        <v>311</v>
      </c>
      <c r="E128" s="171">
        <f t="shared" si="75"/>
        <v>213</v>
      </c>
      <c r="F128" s="244">
        <f t="shared" si="98"/>
        <v>0</v>
      </c>
      <c r="G128" s="172">
        <f t="shared" si="98"/>
        <v>0</v>
      </c>
      <c r="H128" s="172">
        <f t="shared" si="98"/>
        <v>0</v>
      </c>
      <c r="I128" s="172">
        <f t="shared" si="98"/>
        <v>0</v>
      </c>
      <c r="J128" s="172">
        <f t="shared" si="98"/>
        <v>0</v>
      </c>
      <c r="K128" s="261">
        <f t="shared" si="98"/>
        <v>0</v>
      </c>
      <c r="L128" s="172">
        <f t="shared" si="98"/>
        <v>0</v>
      </c>
      <c r="M128" s="172">
        <f t="shared" si="98"/>
        <v>0</v>
      </c>
      <c r="N128" s="172">
        <f t="shared" si="98"/>
        <v>0</v>
      </c>
      <c r="O128" s="172">
        <f t="shared" si="98"/>
        <v>0</v>
      </c>
      <c r="P128" s="172">
        <f t="shared" si="99"/>
        <v>0</v>
      </c>
      <c r="Q128" s="172">
        <f t="shared" si="99"/>
        <v>0</v>
      </c>
      <c r="R128" s="172">
        <f t="shared" si="99"/>
        <v>0</v>
      </c>
      <c r="S128" s="172">
        <f t="shared" si="99"/>
        <v>0</v>
      </c>
      <c r="T128" s="172">
        <f t="shared" si="99"/>
        <v>0</v>
      </c>
      <c r="U128" s="172">
        <f t="shared" si="99"/>
        <v>0</v>
      </c>
      <c r="V128" s="172">
        <f t="shared" si="99"/>
        <v>0</v>
      </c>
      <c r="W128" s="172">
        <f t="shared" si="99"/>
        <v>0</v>
      </c>
      <c r="X128" s="172">
        <f t="shared" si="99"/>
        <v>0</v>
      </c>
      <c r="Y128" s="172">
        <f t="shared" si="99"/>
        <v>0</v>
      </c>
      <c r="Z128" s="172">
        <f t="shared" si="100"/>
        <v>0</v>
      </c>
      <c r="AA128" s="172">
        <f t="shared" si="100"/>
        <v>0</v>
      </c>
      <c r="AB128" s="172">
        <f t="shared" si="100"/>
        <v>0</v>
      </c>
      <c r="AC128" s="172">
        <f t="shared" si="100"/>
        <v>0</v>
      </c>
      <c r="AD128" s="172">
        <f t="shared" si="100"/>
        <v>0</v>
      </c>
      <c r="AE128" s="172">
        <f t="shared" si="100"/>
        <v>0</v>
      </c>
      <c r="AF128" s="172">
        <f t="shared" si="100"/>
        <v>0</v>
      </c>
      <c r="AG128" s="172">
        <f t="shared" si="100"/>
        <v>0</v>
      </c>
      <c r="AH128" s="172">
        <f t="shared" si="100"/>
        <v>0</v>
      </c>
      <c r="AI128" s="172">
        <f t="shared" si="100"/>
        <v>0</v>
      </c>
      <c r="AJ128" s="172">
        <f t="shared" si="101"/>
        <v>0</v>
      </c>
      <c r="AK128" s="172">
        <f t="shared" si="101"/>
        <v>0</v>
      </c>
      <c r="AL128" s="172">
        <f t="shared" si="101"/>
        <v>0</v>
      </c>
      <c r="AM128" s="172">
        <f t="shared" si="101"/>
        <v>0</v>
      </c>
      <c r="AN128" s="172">
        <f t="shared" si="101"/>
        <v>0</v>
      </c>
      <c r="AO128" s="172">
        <f t="shared" si="101"/>
        <v>0</v>
      </c>
      <c r="AP128" s="172">
        <f t="shared" si="101"/>
        <v>0</v>
      </c>
      <c r="AQ128" s="172">
        <f t="shared" si="101"/>
        <v>0</v>
      </c>
      <c r="AR128" s="172">
        <f t="shared" si="101"/>
        <v>0</v>
      </c>
      <c r="AS128" s="172">
        <f t="shared" si="101"/>
        <v>0</v>
      </c>
      <c r="AT128" s="172">
        <f t="shared" si="102"/>
        <v>0</v>
      </c>
      <c r="AU128" s="172">
        <f t="shared" si="102"/>
        <v>0</v>
      </c>
      <c r="AV128" s="172">
        <f t="shared" si="102"/>
        <v>0</v>
      </c>
      <c r="AW128" s="172">
        <f t="shared" si="102"/>
        <v>0</v>
      </c>
      <c r="AX128" s="172">
        <f t="shared" si="102"/>
        <v>0</v>
      </c>
      <c r="AY128" s="172">
        <f t="shared" si="102"/>
        <v>0</v>
      </c>
      <c r="AZ128" s="172">
        <f t="shared" si="102"/>
        <v>0</v>
      </c>
      <c r="BA128" s="172">
        <f t="shared" si="102"/>
        <v>0</v>
      </c>
      <c r="BB128" s="172">
        <f t="shared" si="102"/>
        <v>0</v>
      </c>
      <c r="BC128" s="172">
        <f t="shared" si="102"/>
        <v>0</v>
      </c>
      <c r="BD128" s="172">
        <f t="shared" si="103"/>
        <v>0</v>
      </c>
      <c r="BE128" s="172">
        <f t="shared" si="103"/>
        <v>0</v>
      </c>
      <c r="BF128" s="172">
        <f t="shared" si="103"/>
        <v>0</v>
      </c>
      <c r="BG128" s="172">
        <f t="shared" si="103"/>
        <v>0</v>
      </c>
      <c r="BH128" s="172">
        <f t="shared" si="103"/>
        <v>0</v>
      </c>
      <c r="BI128" s="172">
        <f t="shared" si="103"/>
        <v>0</v>
      </c>
      <c r="BJ128" s="172">
        <f t="shared" si="103"/>
        <v>0</v>
      </c>
      <c r="BK128" s="172">
        <f t="shared" si="103"/>
        <v>0</v>
      </c>
      <c r="BL128" s="172">
        <f t="shared" si="103"/>
        <v>0</v>
      </c>
      <c r="BM128" s="172">
        <f t="shared" si="103"/>
        <v>0</v>
      </c>
      <c r="BN128" s="172">
        <f t="shared" si="104"/>
        <v>0</v>
      </c>
      <c r="BO128" s="172">
        <f t="shared" si="104"/>
        <v>0</v>
      </c>
      <c r="BP128" s="172">
        <f t="shared" si="104"/>
        <v>0</v>
      </c>
      <c r="BQ128" s="172">
        <f t="shared" si="104"/>
        <v>0</v>
      </c>
      <c r="BR128" s="172">
        <f t="shared" si="104"/>
        <v>0</v>
      </c>
      <c r="BS128" s="172">
        <f t="shared" si="104"/>
        <v>0</v>
      </c>
      <c r="BT128" s="172">
        <f t="shared" si="104"/>
        <v>0</v>
      </c>
      <c r="BU128" s="172">
        <f t="shared" si="104"/>
        <v>0</v>
      </c>
      <c r="BV128" s="172">
        <f t="shared" si="104"/>
        <v>0</v>
      </c>
      <c r="BW128" s="172">
        <f t="shared" si="104"/>
        <v>0</v>
      </c>
      <c r="BX128" s="172">
        <f t="shared" si="105"/>
        <v>0</v>
      </c>
      <c r="BY128" s="172">
        <f t="shared" si="105"/>
        <v>0</v>
      </c>
      <c r="BZ128" s="172">
        <f t="shared" si="105"/>
        <v>0</v>
      </c>
      <c r="CA128" s="172">
        <f t="shared" si="105"/>
        <v>0</v>
      </c>
      <c r="CB128" s="172">
        <f t="shared" si="105"/>
        <v>0</v>
      </c>
      <c r="CC128" s="172">
        <f t="shared" si="105"/>
        <v>0</v>
      </c>
      <c r="CD128" s="172">
        <f t="shared" si="105"/>
        <v>0</v>
      </c>
      <c r="CE128" s="172">
        <f t="shared" si="105"/>
        <v>0</v>
      </c>
      <c r="CF128" s="172">
        <f t="shared" si="105"/>
        <v>0</v>
      </c>
      <c r="CG128" s="172">
        <f t="shared" si="105"/>
        <v>0</v>
      </c>
      <c r="CH128" s="172">
        <f t="shared" si="105"/>
        <v>0</v>
      </c>
      <c r="CI128" s="172">
        <f t="shared" si="105"/>
        <v>0</v>
      </c>
      <c r="CJ128" s="172">
        <f t="shared" si="105"/>
        <v>0</v>
      </c>
      <c r="CK128" s="261">
        <f t="shared" si="105"/>
        <v>0</v>
      </c>
    </row>
    <row r="129" spans="1:89" hidden="1" outlineLevel="1" x14ac:dyDescent="0.3">
      <c r="A129" s="243"/>
      <c r="B129" s="262">
        <v>0</v>
      </c>
      <c r="C129" s="269">
        <f t="shared" si="74"/>
        <v>31</v>
      </c>
      <c r="D129" t="s">
        <v>312</v>
      </c>
      <c r="E129" s="171">
        <f t="shared" si="75"/>
        <v>213</v>
      </c>
      <c r="F129" s="244">
        <f t="shared" si="98"/>
        <v>0</v>
      </c>
      <c r="G129" s="172">
        <f t="shared" si="98"/>
        <v>0</v>
      </c>
      <c r="H129" s="172">
        <f t="shared" si="98"/>
        <v>0</v>
      </c>
      <c r="I129" s="172">
        <f t="shared" si="98"/>
        <v>0</v>
      </c>
      <c r="J129" s="172">
        <f t="shared" si="98"/>
        <v>0</v>
      </c>
      <c r="K129" s="261">
        <f t="shared" si="98"/>
        <v>0</v>
      </c>
      <c r="L129" s="172">
        <f t="shared" si="98"/>
        <v>0</v>
      </c>
      <c r="M129" s="172">
        <f t="shared" si="98"/>
        <v>0</v>
      </c>
      <c r="N129" s="172">
        <f t="shared" si="98"/>
        <v>0</v>
      </c>
      <c r="O129" s="172">
        <f t="shared" si="98"/>
        <v>0</v>
      </c>
      <c r="P129" s="172">
        <f t="shared" si="99"/>
        <v>0</v>
      </c>
      <c r="Q129" s="172">
        <f t="shared" si="99"/>
        <v>0</v>
      </c>
      <c r="R129" s="172">
        <f t="shared" si="99"/>
        <v>0</v>
      </c>
      <c r="S129" s="172">
        <f t="shared" si="99"/>
        <v>0</v>
      </c>
      <c r="T129" s="172">
        <f t="shared" si="99"/>
        <v>0</v>
      </c>
      <c r="U129" s="172">
        <f t="shared" si="99"/>
        <v>0</v>
      </c>
      <c r="V129" s="172">
        <f t="shared" si="99"/>
        <v>0</v>
      </c>
      <c r="W129" s="172">
        <f t="shared" si="99"/>
        <v>0</v>
      </c>
      <c r="X129" s="172">
        <f t="shared" si="99"/>
        <v>0</v>
      </c>
      <c r="Y129" s="172">
        <f t="shared" si="99"/>
        <v>0</v>
      </c>
      <c r="Z129" s="172">
        <f t="shared" si="100"/>
        <v>0</v>
      </c>
      <c r="AA129" s="172">
        <f t="shared" si="100"/>
        <v>0</v>
      </c>
      <c r="AB129" s="172">
        <f t="shared" si="100"/>
        <v>0</v>
      </c>
      <c r="AC129" s="172">
        <f t="shared" si="100"/>
        <v>0</v>
      </c>
      <c r="AD129" s="172">
        <f t="shared" si="100"/>
        <v>0</v>
      </c>
      <c r="AE129" s="172">
        <f t="shared" si="100"/>
        <v>0</v>
      </c>
      <c r="AF129" s="172">
        <f t="shared" si="100"/>
        <v>0</v>
      </c>
      <c r="AG129" s="172">
        <f t="shared" si="100"/>
        <v>0</v>
      </c>
      <c r="AH129" s="172">
        <f t="shared" si="100"/>
        <v>0</v>
      </c>
      <c r="AI129" s="172">
        <f t="shared" si="100"/>
        <v>0</v>
      </c>
      <c r="AJ129" s="172">
        <f t="shared" si="101"/>
        <v>0</v>
      </c>
      <c r="AK129" s="172">
        <f t="shared" si="101"/>
        <v>0</v>
      </c>
      <c r="AL129" s="172">
        <f t="shared" si="101"/>
        <v>0</v>
      </c>
      <c r="AM129" s="172">
        <f t="shared" si="101"/>
        <v>0</v>
      </c>
      <c r="AN129" s="172">
        <f t="shared" si="101"/>
        <v>0</v>
      </c>
      <c r="AO129" s="172">
        <f t="shared" si="101"/>
        <v>0</v>
      </c>
      <c r="AP129" s="172">
        <f t="shared" si="101"/>
        <v>0</v>
      </c>
      <c r="AQ129" s="172">
        <f t="shared" si="101"/>
        <v>0</v>
      </c>
      <c r="AR129" s="172">
        <f t="shared" si="101"/>
        <v>0</v>
      </c>
      <c r="AS129" s="172">
        <f t="shared" si="101"/>
        <v>0</v>
      </c>
      <c r="AT129" s="172">
        <f t="shared" si="102"/>
        <v>0</v>
      </c>
      <c r="AU129" s="172">
        <f t="shared" si="102"/>
        <v>0</v>
      </c>
      <c r="AV129" s="172">
        <f t="shared" si="102"/>
        <v>0</v>
      </c>
      <c r="AW129" s="172">
        <f t="shared" si="102"/>
        <v>0</v>
      </c>
      <c r="AX129" s="172">
        <f t="shared" si="102"/>
        <v>0</v>
      </c>
      <c r="AY129" s="172">
        <f t="shared" si="102"/>
        <v>0</v>
      </c>
      <c r="AZ129" s="172">
        <f t="shared" si="102"/>
        <v>0</v>
      </c>
      <c r="BA129" s="172">
        <f t="shared" si="102"/>
        <v>0</v>
      </c>
      <c r="BB129" s="172">
        <f t="shared" si="102"/>
        <v>0</v>
      </c>
      <c r="BC129" s="172">
        <f t="shared" si="102"/>
        <v>0</v>
      </c>
      <c r="BD129" s="172">
        <f t="shared" si="103"/>
        <v>0</v>
      </c>
      <c r="BE129" s="172">
        <f t="shared" si="103"/>
        <v>0</v>
      </c>
      <c r="BF129" s="172">
        <f t="shared" si="103"/>
        <v>0</v>
      </c>
      <c r="BG129" s="172">
        <f t="shared" si="103"/>
        <v>0</v>
      </c>
      <c r="BH129" s="172">
        <f t="shared" si="103"/>
        <v>0</v>
      </c>
      <c r="BI129" s="172">
        <f t="shared" si="103"/>
        <v>0</v>
      </c>
      <c r="BJ129" s="172">
        <f t="shared" si="103"/>
        <v>0</v>
      </c>
      <c r="BK129" s="172">
        <f t="shared" si="103"/>
        <v>0</v>
      </c>
      <c r="BL129" s="172">
        <f t="shared" si="103"/>
        <v>0</v>
      </c>
      <c r="BM129" s="172">
        <f t="shared" si="103"/>
        <v>0</v>
      </c>
      <c r="BN129" s="172">
        <f t="shared" si="104"/>
        <v>0</v>
      </c>
      <c r="BO129" s="172">
        <f t="shared" si="104"/>
        <v>0</v>
      </c>
      <c r="BP129" s="172">
        <f t="shared" si="104"/>
        <v>0</v>
      </c>
      <c r="BQ129" s="172">
        <f t="shared" si="104"/>
        <v>0</v>
      </c>
      <c r="BR129" s="172">
        <f t="shared" si="104"/>
        <v>0</v>
      </c>
      <c r="BS129" s="172">
        <f t="shared" si="104"/>
        <v>0</v>
      </c>
      <c r="BT129" s="172">
        <f t="shared" si="104"/>
        <v>0</v>
      </c>
      <c r="BU129" s="172">
        <f t="shared" si="104"/>
        <v>0</v>
      </c>
      <c r="BV129" s="172">
        <f t="shared" si="104"/>
        <v>0</v>
      </c>
      <c r="BW129" s="172">
        <f t="shared" si="104"/>
        <v>0</v>
      </c>
      <c r="BX129" s="172">
        <f t="shared" si="105"/>
        <v>0</v>
      </c>
      <c r="BY129" s="172">
        <f t="shared" si="105"/>
        <v>0</v>
      </c>
      <c r="BZ129" s="172">
        <f t="shared" si="105"/>
        <v>0</v>
      </c>
      <c r="CA129" s="172">
        <f t="shared" si="105"/>
        <v>0</v>
      </c>
      <c r="CB129" s="172">
        <f t="shared" si="105"/>
        <v>0</v>
      </c>
      <c r="CC129" s="172">
        <f t="shared" si="105"/>
        <v>0</v>
      </c>
      <c r="CD129" s="172">
        <f t="shared" si="105"/>
        <v>0</v>
      </c>
      <c r="CE129" s="172">
        <f t="shared" si="105"/>
        <v>0</v>
      </c>
      <c r="CF129" s="172">
        <f t="shared" si="105"/>
        <v>0</v>
      </c>
      <c r="CG129" s="172">
        <f t="shared" si="105"/>
        <v>0</v>
      </c>
      <c r="CH129" s="172">
        <f t="shared" si="105"/>
        <v>0</v>
      </c>
      <c r="CI129" s="172">
        <f t="shared" si="105"/>
        <v>0</v>
      </c>
      <c r="CJ129" s="172">
        <f t="shared" si="105"/>
        <v>0</v>
      </c>
      <c r="CK129" s="261">
        <f t="shared" si="105"/>
        <v>0</v>
      </c>
    </row>
    <row r="130" spans="1:89" hidden="1" outlineLevel="1" x14ac:dyDescent="0.3">
      <c r="A130" s="243"/>
      <c r="B130" s="262">
        <v>0</v>
      </c>
      <c r="C130" s="269">
        <f t="shared" si="74"/>
        <v>31</v>
      </c>
      <c r="D130" t="s">
        <v>313</v>
      </c>
      <c r="E130" s="171">
        <f t="shared" si="75"/>
        <v>213</v>
      </c>
      <c r="F130" s="244">
        <f t="shared" si="98"/>
        <v>0</v>
      </c>
      <c r="G130" s="172">
        <f t="shared" si="98"/>
        <v>0</v>
      </c>
      <c r="H130" s="172">
        <f t="shared" si="98"/>
        <v>0</v>
      </c>
      <c r="I130" s="172">
        <f t="shared" si="98"/>
        <v>0</v>
      </c>
      <c r="J130" s="172">
        <f t="shared" si="98"/>
        <v>0</v>
      </c>
      <c r="K130" s="261">
        <f t="shared" si="98"/>
        <v>0</v>
      </c>
      <c r="L130" s="172">
        <f t="shared" si="98"/>
        <v>0</v>
      </c>
      <c r="M130" s="172">
        <f t="shared" si="98"/>
        <v>0</v>
      </c>
      <c r="N130" s="172">
        <f t="shared" si="98"/>
        <v>0</v>
      </c>
      <c r="O130" s="172">
        <f t="shared" si="98"/>
        <v>0</v>
      </c>
      <c r="P130" s="172">
        <f t="shared" si="99"/>
        <v>0</v>
      </c>
      <c r="Q130" s="172">
        <f t="shared" si="99"/>
        <v>0</v>
      </c>
      <c r="R130" s="172">
        <f t="shared" si="99"/>
        <v>0</v>
      </c>
      <c r="S130" s="172">
        <f t="shared" si="99"/>
        <v>0</v>
      </c>
      <c r="T130" s="172">
        <f t="shared" si="99"/>
        <v>0</v>
      </c>
      <c r="U130" s="172">
        <f t="shared" si="99"/>
        <v>0</v>
      </c>
      <c r="V130" s="172">
        <f t="shared" si="99"/>
        <v>0</v>
      </c>
      <c r="W130" s="172">
        <f t="shared" si="99"/>
        <v>0</v>
      </c>
      <c r="X130" s="172">
        <f t="shared" si="99"/>
        <v>0</v>
      </c>
      <c r="Y130" s="172">
        <f t="shared" si="99"/>
        <v>0</v>
      </c>
      <c r="Z130" s="172">
        <f t="shared" si="100"/>
        <v>0</v>
      </c>
      <c r="AA130" s="172">
        <f t="shared" si="100"/>
        <v>0</v>
      </c>
      <c r="AB130" s="172">
        <f t="shared" si="100"/>
        <v>0</v>
      </c>
      <c r="AC130" s="172">
        <f t="shared" si="100"/>
        <v>0</v>
      </c>
      <c r="AD130" s="172">
        <f t="shared" si="100"/>
        <v>0</v>
      </c>
      <c r="AE130" s="172">
        <f t="shared" si="100"/>
        <v>0</v>
      </c>
      <c r="AF130" s="172">
        <f t="shared" si="100"/>
        <v>0</v>
      </c>
      <c r="AG130" s="172">
        <f t="shared" si="100"/>
        <v>0</v>
      </c>
      <c r="AH130" s="172">
        <f t="shared" si="100"/>
        <v>0</v>
      </c>
      <c r="AI130" s="172">
        <f t="shared" si="100"/>
        <v>0</v>
      </c>
      <c r="AJ130" s="172">
        <f t="shared" si="101"/>
        <v>0</v>
      </c>
      <c r="AK130" s="172">
        <f t="shared" si="101"/>
        <v>0</v>
      </c>
      <c r="AL130" s="172">
        <f t="shared" si="101"/>
        <v>0</v>
      </c>
      <c r="AM130" s="172">
        <f t="shared" si="101"/>
        <v>0</v>
      </c>
      <c r="AN130" s="172">
        <f t="shared" si="101"/>
        <v>0</v>
      </c>
      <c r="AO130" s="172">
        <f t="shared" si="101"/>
        <v>0</v>
      </c>
      <c r="AP130" s="172">
        <f t="shared" si="101"/>
        <v>0</v>
      </c>
      <c r="AQ130" s="172">
        <f t="shared" si="101"/>
        <v>0</v>
      </c>
      <c r="AR130" s="172">
        <f t="shared" si="101"/>
        <v>0</v>
      </c>
      <c r="AS130" s="172">
        <f t="shared" si="101"/>
        <v>0</v>
      </c>
      <c r="AT130" s="172">
        <f t="shared" si="102"/>
        <v>0</v>
      </c>
      <c r="AU130" s="172">
        <f t="shared" si="102"/>
        <v>0</v>
      </c>
      <c r="AV130" s="172">
        <f t="shared" si="102"/>
        <v>0</v>
      </c>
      <c r="AW130" s="172">
        <f t="shared" si="102"/>
        <v>0</v>
      </c>
      <c r="AX130" s="172">
        <f t="shared" si="102"/>
        <v>0</v>
      </c>
      <c r="AY130" s="172">
        <f t="shared" si="102"/>
        <v>0</v>
      </c>
      <c r="AZ130" s="172">
        <f t="shared" si="102"/>
        <v>0</v>
      </c>
      <c r="BA130" s="172">
        <f t="shared" si="102"/>
        <v>0</v>
      </c>
      <c r="BB130" s="172">
        <f t="shared" si="102"/>
        <v>0</v>
      </c>
      <c r="BC130" s="172">
        <f t="shared" si="102"/>
        <v>0</v>
      </c>
      <c r="BD130" s="172">
        <f t="shared" si="103"/>
        <v>0</v>
      </c>
      <c r="BE130" s="172">
        <f t="shared" si="103"/>
        <v>0</v>
      </c>
      <c r="BF130" s="172">
        <f t="shared" si="103"/>
        <v>0</v>
      </c>
      <c r="BG130" s="172">
        <f t="shared" si="103"/>
        <v>0</v>
      </c>
      <c r="BH130" s="172">
        <f t="shared" si="103"/>
        <v>0</v>
      </c>
      <c r="BI130" s="172">
        <f t="shared" si="103"/>
        <v>0</v>
      </c>
      <c r="BJ130" s="172">
        <f t="shared" si="103"/>
        <v>0</v>
      </c>
      <c r="BK130" s="172">
        <f t="shared" si="103"/>
        <v>0</v>
      </c>
      <c r="BL130" s="172">
        <f t="shared" si="103"/>
        <v>0</v>
      </c>
      <c r="BM130" s="172">
        <f t="shared" si="103"/>
        <v>0</v>
      </c>
      <c r="BN130" s="172">
        <f t="shared" si="104"/>
        <v>0</v>
      </c>
      <c r="BO130" s="172">
        <f t="shared" si="104"/>
        <v>0</v>
      </c>
      <c r="BP130" s="172">
        <f t="shared" si="104"/>
        <v>0</v>
      </c>
      <c r="BQ130" s="172">
        <f t="shared" si="104"/>
        <v>0</v>
      </c>
      <c r="BR130" s="172">
        <f t="shared" si="104"/>
        <v>0</v>
      </c>
      <c r="BS130" s="172">
        <f t="shared" si="104"/>
        <v>0</v>
      </c>
      <c r="BT130" s="172">
        <f t="shared" si="104"/>
        <v>0</v>
      </c>
      <c r="BU130" s="172">
        <f t="shared" si="104"/>
        <v>0</v>
      </c>
      <c r="BV130" s="172">
        <f t="shared" si="104"/>
        <v>0</v>
      </c>
      <c r="BW130" s="172">
        <f t="shared" si="104"/>
        <v>0</v>
      </c>
      <c r="BX130" s="172">
        <f t="shared" si="105"/>
        <v>0</v>
      </c>
      <c r="BY130" s="172">
        <f t="shared" si="105"/>
        <v>0</v>
      </c>
      <c r="BZ130" s="172">
        <f t="shared" si="105"/>
        <v>0</v>
      </c>
      <c r="CA130" s="172">
        <f t="shared" si="105"/>
        <v>0</v>
      </c>
      <c r="CB130" s="172">
        <f t="shared" si="105"/>
        <v>0</v>
      </c>
      <c r="CC130" s="172">
        <f t="shared" si="105"/>
        <v>0</v>
      </c>
      <c r="CD130" s="172">
        <f t="shared" si="105"/>
        <v>0</v>
      </c>
      <c r="CE130" s="172">
        <f t="shared" si="105"/>
        <v>0</v>
      </c>
      <c r="CF130" s="172">
        <f t="shared" si="105"/>
        <v>0</v>
      </c>
      <c r="CG130" s="172">
        <f t="shared" si="105"/>
        <v>0</v>
      </c>
      <c r="CH130" s="172">
        <f t="shared" si="105"/>
        <v>0</v>
      </c>
      <c r="CI130" s="172">
        <f t="shared" si="105"/>
        <v>0</v>
      </c>
      <c r="CJ130" s="172">
        <f t="shared" si="105"/>
        <v>0</v>
      </c>
      <c r="CK130" s="261">
        <f t="shared" si="105"/>
        <v>0</v>
      </c>
    </row>
    <row r="131" spans="1:89" hidden="1" outlineLevel="1" x14ac:dyDescent="0.3">
      <c r="A131" s="243"/>
      <c r="B131" s="262">
        <v>0</v>
      </c>
      <c r="C131" s="269">
        <f t="shared" si="74"/>
        <v>31</v>
      </c>
      <c r="D131" t="s">
        <v>314</v>
      </c>
      <c r="E131" s="171">
        <f t="shared" si="75"/>
        <v>213</v>
      </c>
      <c r="F131" s="244">
        <f t="shared" si="98"/>
        <v>0</v>
      </c>
      <c r="G131" s="172">
        <f t="shared" si="98"/>
        <v>0</v>
      </c>
      <c r="H131" s="172">
        <f t="shared" si="98"/>
        <v>0</v>
      </c>
      <c r="I131" s="172">
        <f t="shared" si="98"/>
        <v>0</v>
      </c>
      <c r="J131" s="172">
        <f t="shared" si="98"/>
        <v>0</v>
      </c>
      <c r="K131" s="261">
        <f t="shared" si="98"/>
        <v>0</v>
      </c>
      <c r="L131" s="172">
        <f t="shared" si="98"/>
        <v>0</v>
      </c>
      <c r="M131" s="172">
        <f t="shared" si="98"/>
        <v>0</v>
      </c>
      <c r="N131" s="172">
        <f t="shared" si="98"/>
        <v>0</v>
      </c>
      <c r="O131" s="172">
        <f t="shared" si="98"/>
        <v>0</v>
      </c>
      <c r="P131" s="172">
        <f t="shared" si="99"/>
        <v>0</v>
      </c>
      <c r="Q131" s="172">
        <f t="shared" si="99"/>
        <v>0</v>
      </c>
      <c r="R131" s="172">
        <f t="shared" si="99"/>
        <v>0</v>
      </c>
      <c r="S131" s="172">
        <f t="shared" si="99"/>
        <v>0</v>
      </c>
      <c r="T131" s="172">
        <f t="shared" si="99"/>
        <v>0</v>
      </c>
      <c r="U131" s="172">
        <f t="shared" si="99"/>
        <v>0</v>
      </c>
      <c r="V131" s="172">
        <f t="shared" si="99"/>
        <v>0</v>
      </c>
      <c r="W131" s="172">
        <f t="shared" si="99"/>
        <v>0</v>
      </c>
      <c r="X131" s="172">
        <f t="shared" si="99"/>
        <v>0</v>
      </c>
      <c r="Y131" s="172">
        <f t="shared" si="99"/>
        <v>0</v>
      </c>
      <c r="Z131" s="172">
        <f t="shared" si="100"/>
        <v>0</v>
      </c>
      <c r="AA131" s="172">
        <f t="shared" si="100"/>
        <v>0</v>
      </c>
      <c r="AB131" s="172">
        <f t="shared" si="100"/>
        <v>0</v>
      </c>
      <c r="AC131" s="172">
        <f t="shared" si="100"/>
        <v>0</v>
      </c>
      <c r="AD131" s="172">
        <f t="shared" si="100"/>
        <v>0</v>
      </c>
      <c r="AE131" s="172">
        <f t="shared" si="100"/>
        <v>0</v>
      </c>
      <c r="AF131" s="172">
        <f t="shared" si="100"/>
        <v>0</v>
      </c>
      <c r="AG131" s="172">
        <f t="shared" si="100"/>
        <v>0</v>
      </c>
      <c r="AH131" s="172">
        <f t="shared" si="100"/>
        <v>0</v>
      </c>
      <c r="AI131" s="172">
        <f t="shared" si="100"/>
        <v>0</v>
      </c>
      <c r="AJ131" s="172">
        <f t="shared" si="101"/>
        <v>0</v>
      </c>
      <c r="AK131" s="172">
        <f t="shared" si="101"/>
        <v>0</v>
      </c>
      <c r="AL131" s="172">
        <f t="shared" si="101"/>
        <v>0</v>
      </c>
      <c r="AM131" s="172">
        <f t="shared" si="101"/>
        <v>0</v>
      </c>
      <c r="AN131" s="172">
        <f t="shared" si="101"/>
        <v>0</v>
      </c>
      <c r="AO131" s="172">
        <f t="shared" si="101"/>
        <v>0</v>
      </c>
      <c r="AP131" s="172">
        <f t="shared" si="101"/>
        <v>0</v>
      </c>
      <c r="AQ131" s="172">
        <f t="shared" si="101"/>
        <v>0</v>
      </c>
      <c r="AR131" s="172">
        <f t="shared" si="101"/>
        <v>0</v>
      </c>
      <c r="AS131" s="172">
        <f t="shared" si="101"/>
        <v>0</v>
      </c>
      <c r="AT131" s="172">
        <f t="shared" si="102"/>
        <v>0</v>
      </c>
      <c r="AU131" s="172">
        <f t="shared" si="102"/>
        <v>0</v>
      </c>
      <c r="AV131" s="172">
        <f t="shared" si="102"/>
        <v>0</v>
      </c>
      <c r="AW131" s="172">
        <f t="shared" si="102"/>
        <v>0</v>
      </c>
      <c r="AX131" s="172">
        <f t="shared" si="102"/>
        <v>0</v>
      </c>
      <c r="AY131" s="172">
        <f t="shared" si="102"/>
        <v>0</v>
      </c>
      <c r="AZ131" s="172">
        <f t="shared" si="102"/>
        <v>0</v>
      </c>
      <c r="BA131" s="172">
        <f t="shared" si="102"/>
        <v>0</v>
      </c>
      <c r="BB131" s="172">
        <f t="shared" si="102"/>
        <v>0</v>
      </c>
      <c r="BC131" s="172">
        <f t="shared" si="102"/>
        <v>0</v>
      </c>
      <c r="BD131" s="172">
        <f t="shared" si="103"/>
        <v>0</v>
      </c>
      <c r="BE131" s="172">
        <f t="shared" si="103"/>
        <v>0</v>
      </c>
      <c r="BF131" s="172">
        <f t="shared" si="103"/>
        <v>0</v>
      </c>
      <c r="BG131" s="172">
        <f t="shared" si="103"/>
        <v>0</v>
      </c>
      <c r="BH131" s="172">
        <f t="shared" si="103"/>
        <v>0</v>
      </c>
      <c r="BI131" s="172">
        <f t="shared" si="103"/>
        <v>0</v>
      </c>
      <c r="BJ131" s="172">
        <f t="shared" si="103"/>
        <v>0</v>
      </c>
      <c r="BK131" s="172">
        <f t="shared" si="103"/>
        <v>0</v>
      </c>
      <c r="BL131" s="172">
        <f t="shared" si="103"/>
        <v>0</v>
      </c>
      <c r="BM131" s="172">
        <f t="shared" si="103"/>
        <v>0</v>
      </c>
      <c r="BN131" s="172">
        <f t="shared" si="104"/>
        <v>0</v>
      </c>
      <c r="BO131" s="172">
        <f t="shared" si="104"/>
        <v>0</v>
      </c>
      <c r="BP131" s="172">
        <f t="shared" si="104"/>
        <v>0</v>
      </c>
      <c r="BQ131" s="172">
        <f t="shared" si="104"/>
        <v>0</v>
      </c>
      <c r="BR131" s="172">
        <f t="shared" si="104"/>
        <v>0</v>
      </c>
      <c r="BS131" s="172">
        <f t="shared" si="104"/>
        <v>0</v>
      </c>
      <c r="BT131" s="172">
        <f t="shared" si="104"/>
        <v>0</v>
      </c>
      <c r="BU131" s="172">
        <f t="shared" si="104"/>
        <v>0</v>
      </c>
      <c r="BV131" s="172">
        <f t="shared" si="104"/>
        <v>0</v>
      </c>
      <c r="BW131" s="172">
        <f t="shared" si="104"/>
        <v>0</v>
      </c>
      <c r="BX131" s="172">
        <f t="shared" si="105"/>
        <v>0</v>
      </c>
      <c r="BY131" s="172">
        <f t="shared" si="105"/>
        <v>0</v>
      </c>
      <c r="BZ131" s="172">
        <f t="shared" si="105"/>
        <v>0</v>
      </c>
      <c r="CA131" s="172">
        <f t="shared" si="105"/>
        <v>0</v>
      </c>
      <c r="CB131" s="172">
        <f t="shared" si="105"/>
        <v>0</v>
      </c>
      <c r="CC131" s="172">
        <f t="shared" si="105"/>
        <v>0</v>
      </c>
      <c r="CD131" s="172">
        <f t="shared" si="105"/>
        <v>0</v>
      </c>
      <c r="CE131" s="172">
        <f t="shared" si="105"/>
        <v>0</v>
      </c>
      <c r="CF131" s="172">
        <f t="shared" si="105"/>
        <v>0</v>
      </c>
      <c r="CG131" s="172">
        <f t="shared" si="105"/>
        <v>0</v>
      </c>
      <c r="CH131" s="172">
        <f t="shared" si="105"/>
        <v>0</v>
      </c>
      <c r="CI131" s="172">
        <f t="shared" si="105"/>
        <v>0</v>
      </c>
      <c r="CJ131" s="172">
        <f t="shared" si="105"/>
        <v>0</v>
      </c>
      <c r="CK131" s="261">
        <f t="shared" si="105"/>
        <v>0</v>
      </c>
    </row>
    <row r="132" spans="1:89" collapsed="1" x14ac:dyDescent="0.3">
      <c r="A132" s="243"/>
      <c r="F132" s="243"/>
      <c r="K132" s="194"/>
      <c r="CK132" s="194"/>
    </row>
    <row r="133" spans="1:89" x14ac:dyDescent="0.3">
      <c r="A133" s="243"/>
      <c r="F133" s="243"/>
      <c r="K133" s="194"/>
      <c r="CK133" s="194"/>
    </row>
    <row r="134" spans="1:89" x14ac:dyDescent="0.3">
      <c r="A134" s="243"/>
      <c r="D134" s="7" t="s">
        <v>227</v>
      </c>
      <c r="F134" s="245">
        <f>+SUM(F12:F38)</f>
        <v>0</v>
      </c>
      <c r="G134" s="246">
        <f t="shared" ref="G134:BR134" si="106">+SUM(G12:G38)</f>
        <v>0</v>
      </c>
      <c r="H134" s="246">
        <f t="shared" si="106"/>
        <v>0</v>
      </c>
      <c r="I134" s="246">
        <f t="shared" si="106"/>
        <v>0</v>
      </c>
      <c r="J134" s="246">
        <f t="shared" si="106"/>
        <v>0</v>
      </c>
      <c r="K134" s="247">
        <f t="shared" si="106"/>
        <v>1566.5</v>
      </c>
      <c r="L134" s="246">
        <f t="shared" si="106"/>
        <v>1500</v>
      </c>
      <c r="M134" s="246">
        <f t="shared" si="106"/>
        <v>2933.5</v>
      </c>
      <c r="N134" s="246">
        <f t="shared" si="106"/>
        <v>1666.6666666666667</v>
      </c>
      <c r="O134" s="246">
        <f t="shared" si="106"/>
        <v>1666.6666666666667</v>
      </c>
      <c r="P134" s="246">
        <f t="shared" si="106"/>
        <v>1666.6666666666667</v>
      </c>
      <c r="Q134" s="246">
        <f t="shared" si="106"/>
        <v>0</v>
      </c>
      <c r="R134" s="246">
        <f t="shared" si="106"/>
        <v>1666.6666666666667</v>
      </c>
      <c r="S134" s="246">
        <f t="shared" si="106"/>
        <v>1666.6666666666667</v>
      </c>
      <c r="T134" s="246">
        <f t="shared" si="106"/>
        <v>1666.6666666666667</v>
      </c>
      <c r="U134" s="246">
        <f t="shared" si="106"/>
        <v>0</v>
      </c>
      <c r="V134" s="246">
        <f t="shared" si="106"/>
        <v>1666.6666666666667</v>
      </c>
      <c r="W134" s="246">
        <f t="shared" si="106"/>
        <v>1666.6666666666667</v>
      </c>
      <c r="X134" s="246">
        <f t="shared" si="106"/>
        <v>1666.6666666666667</v>
      </c>
      <c r="Y134" s="246">
        <f t="shared" si="106"/>
        <v>0</v>
      </c>
      <c r="Z134" s="246">
        <f t="shared" si="106"/>
        <v>3333.3333333333335</v>
      </c>
      <c r="AA134" s="246">
        <f t="shared" si="106"/>
        <v>3333.3333333333335</v>
      </c>
      <c r="AB134" s="246">
        <f t="shared" si="106"/>
        <v>3333.3333333333335</v>
      </c>
      <c r="AC134" s="246">
        <f t="shared" si="106"/>
        <v>0</v>
      </c>
      <c r="AD134" s="246">
        <f t="shared" si="106"/>
        <v>3333.3333333333335</v>
      </c>
      <c r="AE134" s="246">
        <f t="shared" si="106"/>
        <v>3333.3333333333335</v>
      </c>
      <c r="AF134" s="246">
        <f t="shared" si="106"/>
        <v>3333.3333333333335</v>
      </c>
      <c r="AG134" s="246">
        <f t="shared" si="106"/>
        <v>0</v>
      </c>
      <c r="AH134" s="246">
        <f t="shared" si="106"/>
        <v>3333.3333333333335</v>
      </c>
      <c r="AI134" s="246">
        <f t="shared" si="106"/>
        <v>3333.3333333333335</v>
      </c>
      <c r="AJ134" s="246">
        <f t="shared" si="106"/>
        <v>3333.3333333333335</v>
      </c>
      <c r="AK134" s="246">
        <f t="shared" si="106"/>
        <v>0</v>
      </c>
      <c r="AL134" s="246">
        <f t="shared" si="106"/>
        <v>3333.3333333333335</v>
      </c>
      <c r="AM134" s="246">
        <f t="shared" si="106"/>
        <v>3333.3333333333335</v>
      </c>
      <c r="AN134" s="246">
        <f t="shared" si="106"/>
        <v>3333.3333333333335</v>
      </c>
      <c r="AO134" s="246">
        <f t="shared" si="106"/>
        <v>0</v>
      </c>
      <c r="AP134" s="246">
        <f t="shared" si="106"/>
        <v>3333.3333333333335</v>
      </c>
      <c r="AQ134" s="246">
        <f t="shared" si="106"/>
        <v>3333.3333333333335</v>
      </c>
      <c r="AR134" s="246">
        <f t="shared" si="106"/>
        <v>3333.3333333333335</v>
      </c>
      <c r="AS134" s="246">
        <f t="shared" si="106"/>
        <v>0</v>
      </c>
      <c r="AT134" s="246">
        <f t="shared" si="106"/>
        <v>3333.3333333333335</v>
      </c>
      <c r="AU134" s="246">
        <f t="shared" si="106"/>
        <v>3333.3333333333335</v>
      </c>
      <c r="AV134" s="246">
        <f t="shared" si="106"/>
        <v>3333.3333333333335</v>
      </c>
      <c r="AW134" s="246">
        <f t="shared" si="106"/>
        <v>0</v>
      </c>
      <c r="AX134" s="246">
        <f t="shared" si="106"/>
        <v>5000</v>
      </c>
      <c r="AY134" s="246">
        <f t="shared" si="106"/>
        <v>5000</v>
      </c>
      <c r="AZ134" s="246">
        <f t="shared" si="106"/>
        <v>5000</v>
      </c>
      <c r="BA134" s="246">
        <f t="shared" si="106"/>
        <v>0</v>
      </c>
      <c r="BB134" s="246">
        <f t="shared" si="106"/>
        <v>5000</v>
      </c>
      <c r="BC134" s="246">
        <f t="shared" si="106"/>
        <v>5000</v>
      </c>
      <c r="BD134" s="246">
        <f t="shared" si="106"/>
        <v>5000</v>
      </c>
      <c r="BE134" s="246">
        <f t="shared" si="106"/>
        <v>0</v>
      </c>
      <c r="BF134" s="246">
        <f t="shared" si="106"/>
        <v>5000</v>
      </c>
      <c r="BG134" s="246">
        <f t="shared" si="106"/>
        <v>5000</v>
      </c>
      <c r="BH134" s="246">
        <f t="shared" si="106"/>
        <v>5000</v>
      </c>
      <c r="BI134" s="246">
        <f t="shared" si="106"/>
        <v>0</v>
      </c>
      <c r="BJ134" s="246">
        <f t="shared" si="106"/>
        <v>5000</v>
      </c>
      <c r="BK134" s="246">
        <f t="shared" si="106"/>
        <v>5000</v>
      </c>
      <c r="BL134" s="246">
        <f t="shared" si="106"/>
        <v>5000</v>
      </c>
      <c r="BM134" s="246">
        <f t="shared" si="106"/>
        <v>0</v>
      </c>
      <c r="BN134" s="246">
        <f t="shared" si="106"/>
        <v>5000</v>
      </c>
      <c r="BO134" s="246">
        <f t="shared" si="106"/>
        <v>5000</v>
      </c>
      <c r="BP134" s="246">
        <f t="shared" si="106"/>
        <v>5000</v>
      </c>
      <c r="BQ134" s="246">
        <f t="shared" si="106"/>
        <v>0</v>
      </c>
      <c r="BR134" s="246">
        <f t="shared" si="106"/>
        <v>5000</v>
      </c>
      <c r="BS134" s="246">
        <f t="shared" ref="BS134:CK134" si="107">+SUM(BS12:BS38)</f>
        <v>5000</v>
      </c>
      <c r="BT134" s="246">
        <f t="shared" si="107"/>
        <v>5000</v>
      </c>
      <c r="BU134" s="246">
        <f t="shared" si="107"/>
        <v>0</v>
      </c>
      <c r="BV134" s="246">
        <f t="shared" si="107"/>
        <v>6666.666666666667</v>
      </c>
      <c r="BW134" s="246">
        <f t="shared" si="107"/>
        <v>6666.666666666667</v>
      </c>
      <c r="BX134" s="246">
        <f t="shared" si="107"/>
        <v>6666.666666666667</v>
      </c>
      <c r="BY134" s="246">
        <f t="shared" si="107"/>
        <v>0</v>
      </c>
      <c r="BZ134" s="246">
        <f t="shared" si="107"/>
        <v>6666.666666666667</v>
      </c>
      <c r="CA134" s="246">
        <f t="shared" si="107"/>
        <v>6666.666666666667</v>
      </c>
      <c r="CB134" s="246">
        <f t="shared" si="107"/>
        <v>6666.666666666667</v>
      </c>
      <c r="CC134" s="246">
        <f t="shared" si="107"/>
        <v>0</v>
      </c>
      <c r="CD134" s="246">
        <f t="shared" si="107"/>
        <v>6666.666666666667</v>
      </c>
      <c r="CE134" s="246">
        <f t="shared" si="107"/>
        <v>6666.666666666667</v>
      </c>
      <c r="CF134" s="246">
        <f t="shared" si="107"/>
        <v>6666.666666666667</v>
      </c>
      <c r="CG134" s="246">
        <f t="shared" si="107"/>
        <v>0</v>
      </c>
      <c r="CH134" s="246">
        <f t="shared" si="107"/>
        <v>6666.666666666667</v>
      </c>
      <c r="CI134" s="246">
        <f t="shared" si="107"/>
        <v>6666.666666666667</v>
      </c>
      <c r="CJ134" s="246">
        <f t="shared" si="107"/>
        <v>6666.666666666667</v>
      </c>
      <c r="CK134" s="247">
        <f t="shared" si="107"/>
        <v>0</v>
      </c>
    </row>
    <row r="135" spans="1:89" x14ac:dyDescent="0.3">
      <c r="A135" s="243"/>
      <c r="D135" s="7" t="s">
        <v>229</v>
      </c>
      <c r="F135" s="245">
        <f>+SUM(F41:F90)</f>
        <v>0</v>
      </c>
      <c r="G135" s="246">
        <f t="shared" ref="G135:BR135" si="108">+SUM(G41:G90)</f>
        <v>0</v>
      </c>
      <c r="H135" s="246">
        <f t="shared" si="108"/>
        <v>0</v>
      </c>
      <c r="I135" s="246">
        <f t="shared" si="108"/>
        <v>0</v>
      </c>
      <c r="J135" s="246">
        <f t="shared" si="108"/>
        <v>0</v>
      </c>
      <c r="K135" s="247">
        <f t="shared" si="108"/>
        <v>0</v>
      </c>
      <c r="L135" s="246">
        <f t="shared" si="108"/>
        <v>1250</v>
      </c>
      <c r="M135" s="246">
        <f t="shared" si="108"/>
        <v>1250</v>
      </c>
      <c r="N135" s="246">
        <f t="shared" si="108"/>
        <v>1250</v>
      </c>
      <c r="O135" s="246">
        <f t="shared" si="108"/>
        <v>2500</v>
      </c>
      <c r="P135" s="246">
        <f t="shared" si="108"/>
        <v>1250</v>
      </c>
      <c r="Q135" s="246">
        <f t="shared" si="108"/>
        <v>2500</v>
      </c>
      <c r="R135" s="246">
        <f t="shared" si="108"/>
        <v>2500</v>
      </c>
      <c r="S135" s="246">
        <f t="shared" si="108"/>
        <v>2500</v>
      </c>
      <c r="T135" s="246">
        <f t="shared" si="108"/>
        <v>2500</v>
      </c>
      <c r="U135" s="246">
        <f t="shared" si="108"/>
        <v>2500</v>
      </c>
      <c r="V135" s="246">
        <f t="shared" si="108"/>
        <v>2500</v>
      </c>
      <c r="W135" s="246">
        <f t="shared" si="108"/>
        <v>2500</v>
      </c>
      <c r="X135" s="246">
        <f t="shared" si="108"/>
        <v>2500</v>
      </c>
      <c r="Y135" s="246">
        <f t="shared" si="108"/>
        <v>3750</v>
      </c>
      <c r="Z135" s="246">
        <f t="shared" si="108"/>
        <v>3750</v>
      </c>
      <c r="AA135" s="246">
        <f t="shared" si="108"/>
        <v>5000</v>
      </c>
      <c r="AB135" s="246">
        <f t="shared" si="108"/>
        <v>5000</v>
      </c>
      <c r="AC135" s="246">
        <f t="shared" si="108"/>
        <v>5000</v>
      </c>
      <c r="AD135" s="246">
        <f t="shared" si="108"/>
        <v>5000</v>
      </c>
      <c r="AE135" s="246">
        <f t="shared" si="108"/>
        <v>5000</v>
      </c>
      <c r="AF135" s="246">
        <f t="shared" si="108"/>
        <v>5000</v>
      </c>
      <c r="AG135" s="246">
        <f t="shared" si="108"/>
        <v>5000</v>
      </c>
      <c r="AH135" s="246">
        <f t="shared" si="108"/>
        <v>5000</v>
      </c>
      <c r="AI135" s="246">
        <f t="shared" si="108"/>
        <v>5000</v>
      </c>
      <c r="AJ135" s="246">
        <f t="shared" si="108"/>
        <v>5000</v>
      </c>
      <c r="AK135" s="246">
        <f t="shared" si="108"/>
        <v>5000</v>
      </c>
      <c r="AL135" s="246">
        <f t="shared" si="108"/>
        <v>5000</v>
      </c>
      <c r="AM135" s="246">
        <f t="shared" si="108"/>
        <v>5000</v>
      </c>
      <c r="AN135" s="246">
        <f t="shared" si="108"/>
        <v>5000</v>
      </c>
      <c r="AO135" s="246">
        <f t="shared" si="108"/>
        <v>5000</v>
      </c>
      <c r="AP135" s="246">
        <f t="shared" si="108"/>
        <v>5000</v>
      </c>
      <c r="AQ135" s="246">
        <f t="shared" si="108"/>
        <v>5000</v>
      </c>
      <c r="AR135" s="246">
        <f t="shared" si="108"/>
        <v>5000</v>
      </c>
      <c r="AS135" s="246">
        <f t="shared" si="108"/>
        <v>5000</v>
      </c>
      <c r="AT135" s="246">
        <f t="shared" si="108"/>
        <v>5000</v>
      </c>
      <c r="AU135" s="246">
        <f t="shared" si="108"/>
        <v>5000</v>
      </c>
      <c r="AV135" s="246">
        <f t="shared" si="108"/>
        <v>5000</v>
      </c>
      <c r="AW135" s="246">
        <f t="shared" si="108"/>
        <v>6250</v>
      </c>
      <c r="AX135" s="246">
        <f t="shared" si="108"/>
        <v>6250</v>
      </c>
      <c r="AY135" s="246">
        <f t="shared" si="108"/>
        <v>7500</v>
      </c>
      <c r="AZ135" s="246">
        <f t="shared" si="108"/>
        <v>7500</v>
      </c>
      <c r="BA135" s="246">
        <f t="shared" si="108"/>
        <v>7500</v>
      </c>
      <c r="BB135" s="246">
        <f t="shared" si="108"/>
        <v>7500</v>
      </c>
      <c r="BC135" s="246">
        <f t="shared" si="108"/>
        <v>7500</v>
      </c>
      <c r="BD135" s="246">
        <f t="shared" si="108"/>
        <v>7500</v>
      </c>
      <c r="BE135" s="246">
        <f t="shared" si="108"/>
        <v>7500</v>
      </c>
      <c r="BF135" s="246">
        <f t="shared" si="108"/>
        <v>7500</v>
      </c>
      <c r="BG135" s="246">
        <f t="shared" si="108"/>
        <v>7500</v>
      </c>
      <c r="BH135" s="246">
        <f t="shared" si="108"/>
        <v>7500</v>
      </c>
      <c r="BI135" s="246">
        <f t="shared" si="108"/>
        <v>7500</v>
      </c>
      <c r="BJ135" s="246">
        <f t="shared" si="108"/>
        <v>7500</v>
      </c>
      <c r="BK135" s="246">
        <f t="shared" si="108"/>
        <v>7500</v>
      </c>
      <c r="BL135" s="246">
        <f t="shared" si="108"/>
        <v>7500</v>
      </c>
      <c r="BM135" s="246">
        <f t="shared" si="108"/>
        <v>7500</v>
      </c>
      <c r="BN135" s="246">
        <f t="shared" si="108"/>
        <v>7500</v>
      </c>
      <c r="BO135" s="246">
        <f t="shared" si="108"/>
        <v>7500</v>
      </c>
      <c r="BP135" s="246">
        <f t="shared" si="108"/>
        <v>7500</v>
      </c>
      <c r="BQ135" s="246">
        <f t="shared" si="108"/>
        <v>7500</v>
      </c>
      <c r="BR135" s="246">
        <f t="shared" si="108"/>
        <v>7500</v>
      </c>
      <c r="BS135" s="246">
        <f t="shared" ref="BS135:CK135" si="109">+SUM(BS41:BS90)</f>
        <v>7500</v>
      </c>
      <c r="BT135" s="246">
        <f t="shared" si="109"/>
        <v>7500</v>
      </c>
      <c r="BU135" s="246">
        <f t="shared" si="109"/>
        <v>8750</v>
      </c>
      <c r="BV135" s="246">
        <f t="shared" si="109"/>
        <v>8750</v>
      </c>
      <c r="BW135" s="246">
        <f t="shared" si="109"/>
        <v>10000</v>
      </c>
      <c r="BX135" s="246">
        <f t="shared" si="109"/>
        <v>10000</v>
      </c>
      <c r="BY135" s="246">
        <f t="shared" si="109"/>
        <v>10000</v>
      </c>
      <c r="BZ135" s="246">
        <f t="shared" si="109"/>
        <v>10000</v>
      </c>
      <c r="CA135" s="246">
        <f t="shared" si="109"/>
        <v>10000</v>
      </c>
      <c r="CB135" s="246">
        <f t="shared" si="109"/>
        <v>10000</v>
      </c>
      <c r="CC135" s="246">
        <f t="shared" si="109"/>
        <v>10000</v>
      </c>
      <c r="CD135" s="246">
        <f t="shared" si="109"/>
        <v>10000</v>
      </c>
      <c r="CE135" s="246">
        <f t="shared" si="109"/>
        <v>10000</v>
      </c>
      <c r="CF135" s="246">
        <f t="shared" si="109"/>
        <v>10000</v>
      </c>
      <c r="CG135" s="246">
        <f t="shared" si="109"/>
        <v>10000</v>
      </c>
      <c r="CH135" s="246">
        <f t="shared" si="109"/>
        <v>10000</v>
      </c>
      <c r="CI135" s="246">
        <f t="shared" si="109"/>
        <v>10000</v>
      </c>
      <c r="CJ135" s="246">
        <f t="shared" si="109"/>
        <v>10000</v>
      </c>
      <c r="CK135" s="247">
        <f t="shared" si="109"/>
        <v>10000</v>
      </c>
    </row>
    <row r="136" spans="1:89" x14ac:dyDescent="0.3">
      <c r="A136" s="243"/>
      <c r="D136" s="7" t="s">
        <v>230</v>
      </c>
      <c r="F136" s="245">
        <f>+SUM(F93:F131)</f>
        <v>0</v>
      </c>
      <c r="G136" s="246">
        <f t="shared" ref="G136:BR136" si="110">+SUM(G93:G131)</f>
        <v>0</v>
      </c>
      <c r="H136" s="246">
        <f t="shared" si="110"/>
        <v>0</v>
      </c>
      <c r="I136" s="246">
        <f t="shared" si="110"/>
        <v>0</v>
      </c>
      <c r="J136" s="246">
        <f t="shared" si="110"/>
        <v>0</v>
      </c>
      <c r="K136" s="247">
        <f t="shared" si="110"/>
        <v>0</v>
      </c>
      <c r="L136" s="246">
        <f t="shared" si="110"/>
        <v>0</v>
      </c>
      <c r="M136" s="246">
        <f t="shared" si="110"/>
        <v>833.33333333333337</v>
      </c>
      <c r="N136" s="246">
        <f t="shared" si="110"/>
        <v>833.33333333333337</v>
      </c>
      <c r="O136" s="246">
        <f t="shared" si="110"/>
        <v>833.33333333333337</v>
      </c>
      <c r="P136" s="246">
        <f t="shared" si="110"/>
        <v>1666.6666666666667</v>
      </c>
      <c r="Q136" s="246">
        <f t="shared" si="110"/>
        <v>1666.6666666666667</v>
      </c>
      <c r="R136" s="246">
        <f t="shared" si="110"/>
        <v>1666.6666666666667</v>
      </c>
      <c r="S136" s="246">
        <f t="shared" si="110"/>
        <v>833.33333333333337</v>
      </c>
      <c r="T136" s="246">
        <f t="shared" si="110"/>
        <v>1666.6666666666667</v>
      </c>
      <c r="U136" s="246">
        <f t="shared" si="110"/>
        <v>1666.6666666666667</v>
      </c>
      <c r="V136" s="246">
        <f t="shared" si="110"/>
        <v>833.33333333333337</v>
      </c>
      <c r="W136" s="246">
        <f t="shared" si="110"/>
        <v>833.33333333333337</v>
      </c>
      <c r="X136" s="246">
        <f t="shared" si="110"/>
        <v>2500</v>
      </c>
      <c r="Y136" s="246">
        <f t="shared" si="110"/>
        <v>2500</v>
      </c>
      <c r="Z136" s="246">
        <f t="shared" si="110"/>
        <v>1666.6666666666667</v>
      </c>
      <c r="AA136" s="246">
        <f t="shared" si="110"/>
        <v>1666.6666666666667</v>
      </c>
      <c r="AB136" s="246">
        <f t="shared" si="110"/>
        <v>3333.3333333333335</v>
      </c>
      <c r="AC136" s="246">
        <f t="shared" si="110"/>
        <v>3333.3333333333335</v>
      </c>
      <c r="AD136" s="246">
        <f t="shared" si="110"/>
        <v>1666.6666666666667</v>
      </c>
      <c r="AE136" s="246">
        <f t="shared" si="110"/>
        <v>1666.6666666666667</v>
      </c>
      <c r="AF136" s="246">
        <f t="shared" si="110"/>
        <v>3333.3333333333335</v>
      </c>
      <c r="AG136" s="246">
        <f t="shared" si="110"/>
        <v>3333.3333333333335</v>
      </c>
      <c r="AH136" s="246">
        <f t="shared" si="110"/>
        <v>1666.6666666666667</v>
      </c>
      <c r="AI136" s="246">
        <f t="shared" si="110"/>
        <v>1666.6666666666667</v>
      </c>
      <c r="AJ136" s="246">
        <f t="shared" si="110"/>
        <v>3333.3333333333335</v>
      </c>
      <c r="AK136" s="246">
        <f t="shared" si="110"/>
        <v>3333.3333333333335</v>
      </c>
      <c r="AL136" s="246">
        <f t="shared" si="110"/>
        <v>1666.6666666666667</v>
      </c>
      <c r="AM136" s="246">
        <f t="shared" si="110"/>
        <v>1666.6666666666667</v>
      </c>
      <c r="AN136" s="246">
        <f t="shared" si="110"/>
        <v>3333.3333333333335</v>
      </c>
      <c r="AO136" s="246">
        <f t="shared" si="110"/>
        <v>3333.3333333333335</v>
      </c>
      <c r="AP136" s="246">
        <f t="shared" si="110"/>
        <v>1666.6666666666667</v>
      </c>
      <c r="AQ136" s="246">
        <f t="shared" si="110"/>
        <v>1666.6666666666667</v>
      </c>
      <c r="AR136" s="246">
        <f t="shared" si="110"/>
        <v>3333.3333333333335</v>
      </c>
      <c r="AS136" s="246">
        <f t="shared" si="110"/>
        <v>3333.3333333333335</v>
      </c>
      <c r="AT136" s="246">
        <f t="shared" si="110"/>
        <v>1666.6666666666667</v>
      </c>
      <c r="AU136" s="246">
        <f t="shared" si="110"/>
        <v>1666.6666666666667</v>
      </c>
      <c r="AV136" s="246">
        <f t="shared" si="110"/>
        <v>4166.666666666667</v>
      </c>
      <c r="AW136" s="246">
        <f t="shared" si="110"/>
        <v>4166.666666666667</v>
      </c>
      <c r="AX136" s="246">
        <f t="shared" si="110"/>
        <v>2500</v>
      </c>
      <c r="AY136" s="246">
        <f t="shared" si="110"/>
        <v>2500</v>
      </c>
      <c r="AZ136" s="246">
        <f t="shared" si="110"/>
        <v>5000</v>
      </c>
      <c r="BA136" s="246">
        <f t="shared" si="110"/>
        <v>5000</v>
      </c>
      <c r="BB136" s="246">
        <f t="shared" si="110"/>
        <v>2500</v>
      </c>
      <c r="BC136" s="246">
        <f t="shared" si="110"/>
        <v>2500</v>
      </c>
      <c r="BD136" s="246">
        <f t="shared" si="110"/>
        <v>5000</v>
      </c>
      <c r="BE136" s="246">
        <f t="shared" si="110"/>
        <v>5000</v>
      </c>
      <c r="BF136" s="246">
        <f t="shared" si="110"/>
        <v>2500</v>
      </c>
      <c r="BG136" s="246">
        <f t="shared" si="110"/>
        <v>2500</v>
      </c>
      <c r="BH136" s="246">
        <f t="shared" si="110"/>
        <v>5000</v>
      </c>
      <c r="BI136" s="246">
        <f t="shared" si="110"/>
        <v>5000</v>
      </c>
      <c r="BJ136" s="246">
        <f t="shared" si="110"/>
        <v>2500</v>
      </c>
      <c r="BK136" s="246">
        <f t="shared" si="110"/>
        <v>2500</v>
      </c>
      <c r="BL136" s="246">
        <f t="shared" si="110"/>
        <v>5000</v>
      </c>
      <c r="BM136" s="246">
        <f t="shared" si="110"/>
        <v>5000</v>
      </c>
      <c r="BN136" s="246">
        <f t="shared" si="110"/>
        <v>2500</v>
      </c>
      <c r="BO136" s="246">
        <f t="shared" si="110"/>
        <v>2500</v>
      </c>
      <c r="BP136" s="246">
        <f t="shared" si="110"/>
        <v>5000</v>
      </c>
      <c r="BQ136" s="246">
        <f t="shared" si="110"/>
        <v>5000</v>
      </c>
      <c r="BR136" s="246">
        <f t="shared" si="110"/>
        <v>2500</v>
      </c>
      <c r="BS136" s="246">
        <f t="shared" ref="BS136:CK136" si="111">+SUM(BS93:BS131)</f>
        <v>2500</v>
      </c>
      <c r="BT136" s="246">
        <f t="shared" si="111"/>
        <v>5833.333333333333</v>
      </c>
      <c r="BU136" s="246">
        <f t="shared" si="111"/>
        <v>5833.333333333333</v>
      </c>
      <c r="BV136" s="246">
        <f t="shared" si="111"/>
        <v>3333.3333333333335</v>
      </c>
      <c r="BW136" s="246">
        <f t="shared" si="111"/>
        <v>3333.3333333333335</v>
      </c>
      <c r="BX136" s="246">
        <f t="shared" si="111"/>
        <v>6666.666666666667</v>
      </c>
      <c r="BY136" s="246">
        <f t="shared" si="111"/>
        <v>6666.666666666667</v>
      </c>
      <c r="BZ136" s="246">
        <f t="shared" si="111"/>
        <v>3333.3333333333335</v>
      </c>
      <c r="CA136" s="246">
        <f t="shared" si="111"/>
        <v>3333.3333333333335</v>
      </c>
      <c r="CB136" s="246">
        <f t="shared" si="111"/>
        <v>6666.666666666667</v>
      </c>
      <c r="CC136" s="246">
        <f t="shared" si="111"/>
        <v>6666.666666666667</v>
      </c>
      <c r="CD136" s="246">
        <f t="shared" si="111"/>
        <v>3333.3333333333335</v>
      </c>
      <c r="CE136" s="246">
        <f t="shared" si="111"/>
        <v>3333.3333333333335</v>
      </c>
      <c r="CF136" s="246">
        <f t="shared" si="111"/>
        <v>6666.666666666667</v>
      </c>
      <c r="CG136" s="246">
        <f t="shared" si="111"/>
        <v>6666.666666666667</v>
      </c>
      <c r="CH136" s="246">
        <f t="shared" si="111"/>
        <v>3333.3333333333335</v>
      </c>
      <c r="CI136" s="246">
        <f t="shared" si="111"/>
        <v>3333.3333333333335</v>
      </c>
      <c r="CJ136" s="246">
        <f t="shared" si="111"/>
        <v>6666.666666666667</v>
      </c>
      <c r="CK136" s="247">
        <f t="shared" si="111"/>
        <v>6666.666666666667</v>
      </c>
    </row>
    <row r="137" spans="1:89" x14ac:dyDescent="0.3">
      <c r="A137" s="243"/>
      <c r="D137" s="7" t="s">
        <v>233</v>
      </c>
      <c r="F137" s="245">
        <f>+F7*$A$7</f>
        <v>0</v>
      </c>
      <c r="G137" s="246">
        <f t="shared" ref="G137:BR137" si="112">+G7*$A$7</f>
        <v>0</v>
      </c>
      <c r="H137" s="246">
        <f t="shared" si="112"/>
        <v>0</v>
      </c>
      <c r="I137" s="246">
        <f t="shared" si="112"/>
        <v>500</v>
      </c>
      <c r="J137" s="246">
        <f t="shared" si="112"/>
        <v>0</v>
      </c>
      <c r="K137" s="247">
        <f t="shared" si="112"/>
        <v>0</v>
      </c>
      <c r="L137" s="246">
        <f t="shared" si="112"/>
        <v>0</v>
      </c>
      <c r="M137" s="246">
        <f t="shared" si="112"/>
        <v>0</v>
      </c>
      <c r="N137" s="246">
        <f t="shared" si="112"/>
        <v>0</v>
      </c>
      <c r="O137" s="246">
        <f t="shared" si="112"/>
        <v>0</v>
      </c>
      <c r="P137" s="246">
        <f t="shared" si="112"/>
        <v>0</v>
      </c>
      <c r="Q137" s="246">
        <f t="shared" si="112"/>
        <v>0</v>
      </c>
      <c r="R137" s="246">
        <f t="shared" si="112"/>
        <v>0</v>
      </c>
      <c r="S137" s="246">
        <f t="shared" si="112"/>
        <v>0</v>
      </c>
      <c r="T137" s="246">
        <f t="shared" si="112"/>
        <v>0</v>
      </c>
      <c r="U137" s="246">
        <f t="shared" si="112"/>
        <v>0</v>
      </c>
      <c r="V137" s="246">
        <f t="shared" si="112"/>
        <v>0</v>
      </c>
      <c r="W137" s="246">
        <f t="shared" si="112"/>
        <v>0</v>
      </c>
      <c r="X137" s="246">
        <f t="shared" si="112"/>
        <v>0</v>
      </c>
      <c r="Y137" s="246">
        <f t="shared" si="112"/>
        <v>0</v>
      </c>
      <c r="Z137" s="246">
        <f t="shared" si="112"/>
        <v>0</v>
      </c>
      <c r="AA137" s="246">
        <f t="shared" si="112"/>
        <v>0</v>
      </c>
      <c r="AB137" s="246">
        <f t="shared" si="112"/>
        <v>0</v>
      </c>
      <c r="AC137" s="246">
        <f t="shared" si="112"/>
        <v>0</v>
      </c>
      <c r="AD137" s="246">
        <f t="shared" si="112"/>
        <v>0</v>
      </c>
      <c r="AE137" s="246">
        <f t="shared" si="112"/>
        <v>0</v>
      </c>
      <c r="AF137" s="246">
        <f t="shared" si="112"/>
        <v>0</v>
      </c>
      <c r="AG137" s="246">
        <f t="shared" si="112"/>
        <v>0</v>
      </c>
      <c r="AH137" s="246">
        <f t="shared" si="112"/>
        <v>0</v>
      </c>
      <c r="AI137" s="246">
        <f t="shared" si="112"/>
        <v>0</v>
      </c>
      <c r="AJ137" s="246">
        <f t="shared" si="112"/>
        <v>0</v>
      </c>
      <c r="AK137" s="246">
        <f t="shared" si="112"/>
        <v>0</v>
      </c>
      <c r="AL137" s="246">
        <f t="shared" si="112"/>
        <v>0</v>
      </c>
      <c r="AM137" s="246">
        <f t="shared" si="112"/>
        <v>0</v>
      </c>
      <c r="AN137" s="246">
        <f t="shared" si="112"/>
        <v>0</v>
      </c>
      <c r="AO137" s="246">
        <f t="shared" si="112"/>
        <v>0</v>
      </c>
      <c r="AP137" s="246">
        <f t="shared" si="112"/>
        <v>0</v>
      </c>
      <c r="AQ137" s="246">
        <f t="shared" si="112"/>
        <v>0</v>
      </c>
      <c r="AR137" s="246">
        <f t="shared" si="112"/>
        <v>0</v>
      </c>
      <c r="AS137" s="246">
        <f t="shared" si="112"/>
        <v>0</v>
      </c>
      <c r="AT137" s="246">
        <f t="shared" si="112"/>
        <v>0</v>
      </c>
      <c r="AU137" s="246">
        <f t="shared" si="112"/>
        <v>0</v>
      </c>
      <c r="AV137" s="246">
        <f t="shared" si="112"/>
        <v>0</v>
      </c>
      <c r="AW137" s="246">
        <f t="shared" si="112"/>
        <v>0</v>
      </c>
      <c r="AX137" s="246">
        <f t="shared" si="112"/>
        <v>0</v>
      </c>
      <c r="AY137" s="246">
        <f t="shared" si="112"/>
        <v>0</v>
      </c>
      <c r="AZ137" s="246">
        <f t="shared" si="112"/>
        <v>0</v>
      </c>
      <c r="BA137" s="246">
        <f t="shared" si="112"/>
        <v>0</v>
      </c>
      <c r="BB137" s="246">
        <f t="shared" si="112"/>
        <v>0</v>
      </c>
      <c r="BC137" s="246">
        <f t="shared" si="112"/>
        <v>0</v>
      </c>
      <c r="BD137" s="246">
        <f t="shared" si="112"/>
        <v>0</v>
      </c>
      <c r="BE137" s="246">
        <f t="shared" si="112"/>
        <v>0</v>
      </c>
      <c r="BF137" s="246">
        <f t="shared" si="112"/>
        <v>0</v>
      </c>
      <c r="BG137" s="246">
        <f t="shared" si="112"/>
        <v>0</v>
      </c>
      <c r="BH137" s="246">
        <f t="shared" si="112"/>
        <v>0</v>
      </c>
      <c r="BI137" s="246">
        <f t="shared" si="112"/>
        <v>0</v>
      </c>
      <c r="BJ137" s="246">
        <f t="shared" si="112"/>
        <v>0</v>
      </c>
      <c r="BK137" s="246">
        <f t="shared" si="112"/>
        <v>0</v>
      </c>
      <c r="BL137" s="246">
        <f t="shared" si="112"/>
        <v>0</v>
      </c>
      <c r="BM137" s="246">
        <f t="shared" si="112"/>
        <v>0</v>
      </c>
      <c r="BN137" s="246">
        <f t="shared" si="112"/>
        <v>0</v>
      </c>
      <c r="BO137" s="246">
        <f t="shared" si="112"/>
        <v>0</v>
      </c>
      <c r="BP137" s="246">
        <f t="shared" si="112"/>
        <v>0</v>
      </c>
      <c r="BQ137" s="246">
        <f t="shared" si="112"/>
        <v>0</v>
      </c>
      <c r="BR137" s="246">
        <f t="shared" si="112"/>
        <v>0</v>
      </c>
      <c r="BS137" s="246">
        <f t="shared" ref="BS137:CK137" si="113">+BS7*$A$7</f>
        <v>0</v>
      </c>
      <c r="BT137" s="246">
        <f t="shared" si="113"/>
        <v>0</v>
      </c>
      <c r="BU137" s="246">
        <f t="shared" si="113"/>
        <v>0</v>
      </c>
      <c r="BV137" s="246">
        <f t="shared" si="113"/>
        <v>0</v>
      </c>
      <c r="BW137" s="246">
        <f t="shared" si="113"/>
        <v>0</v>
      </c>
      <c r="BX137" s="246">
        <f t="shared" si="113"/>
        <v>0</v>
      </c>
      <c r="BY137" s="246">
        <f t="shared" si="113"/>
        <v>0</v>
      </c>
      <c r="BZ137" s="246">
        <f t="shared" si="113"/>
        <v>0</v>
      </c>
      <c r="CA137" s="246">
        <f t="shared" si="113"/>
        <v>0</v>
      </c>
      <c r="CB137" s="246">
        <f t="shared" si="113"/>
        <v>0</v>
      </c>
      <c r="CC137" s="246">
        <f t="shared" si="113"/>
        <v>0</v>
      </c>
      <c r="CD137" s="246">
        <f t="shared" si="113"/>
        <v>0</v>
      </c>
      <c r="CE137" s="246">
        <f t="shared" si="113"/>
        <v>0</v>
      </c>
      <c r="CF137" s="246">
        <f t="shared" si="113"/>
        <v>0</v>
      </c>
      <c r="CG137" s="246">
        <f t="shared" si="113"/>
        <v>0</v>
      </c>
      <c r="CH137" s="246">
        <f t="shared" si="113"/>
        <v>0</v>
      </c>
      <c r="CI137" s="246">
        <f t="shared" si="113"/>
        <v>0</v>
      </c>
      <c r="CJ137" s="246">
        <f t="shared" si="113"/>
        <v>0</v>
      </c>
      <c r="CK137" s="247">
        <f t="shared" si="113"/>
        <v>0</v>
      </c>
    </row>
    <row r="138" spans="1:89" x14ac:dyDescent="0.3">
      <c r="A138" s="243"/>
      <c r="D138" s="7" t="s">
        <v>232</v>
      </c>
      <c r="F138" s="245">
        <f>+F8*$A$8</f>
        <v>0</v>
      </c>
      <c r="G138" s="246">
        <f t="shared" ref="G138:BR138" si="114">+G8*$A$8</f>
        <v>0</v>
      </c>
      <c r="H138" s="246">
        <f t="shared" si="114"/>
        <v>0</v>
      </c>
      <c r="I138" s="246">
        <f t="shared" si="114"/>
        <v>0</v>
      </c>
      <c r="J138" s="246">
        <f t="shared" si="114"/>
        <v>0</v>
      </c>
      <c r="K138" s="247">
        <f t="shared" si="114"/>
        <v>0</v>
      </c>
      <c r="L138" s="246">
        <f t="shared" si="114"/>
        <v>0</v>
      </c>
      <c r="M138" s="246">
        <f t="shared" si="114"/>
        <v>0</v>
      </c>
      <c r="N138" s="246">
        <f t="shared" si="114"/>
        <v>0</v>
      </c>
      <c r="O138" s="246">
        <f t="shared" si="114"/>
        <v>0</v>
      </c>
      <c r="P138" s="246">
        <f t="shared" si="114"/>
        <v>0</v>
      </c>
      <c r="Q138" s="246">
        <f t="shared" si="114"/>
        <v>0</v>
      </c>
      <c r="R138" s="246">
        <f t="shared" si="114"/>
        <v>0</v>
      </c>
      <c r="S138" s="246">
        <f t="shared" si="114"/>
        <v>0</v>
      </c>
      <c r="T138" s="246">
        <f t="shared" si="114"/>
        <v>0</v>
      </c>
      <c r="U138" s="246">
        <f t="shared" si="114"/>
        <v>0</v>
      </c>
      <c r="V138" s="246">
        <f t="shared" si="114"/>
        <v>0</v>
      </c>
      <c r="W138" s="246">
        <f t="shared" si="114"/>
        <v>0</v>
      </c>
      <c r="X138" s="246">
        <f t="shared" si="114"/>
        <v>0</v>
      </c>
      <c r="Y138" s="246">
        <f t="shared" si="114"/>
        <v>0</v>
      </c>
      <c r="Z138" s="246">
        <f t="shared" si="114"/>
        <v>0</v>
      </c>
      <c r="AA138" s="246">
        <f t="shared" si="114"/>
        <v>0</v>
      </c>
      <c r="AB138" s="246">
        <f t="shared" si="114"/>
        <v>0</v>
      </c>
      <c r="AC138" s="246">
        <f t="shared" si="114"/>
        <v>0</v>
      </c>
      <c r="AD138" s="246">
        <f t="shared" si="114"/>
        <v>0</v>
      </c>
      <c r="AE138" s="246">
        <f t="shared" si="114"/>
        <v>0</v>
      </c>
      <c r="AF138" s="246">
        <f t="shared" si="114"/>
        <v>0</v>
      </c>
      <c r="AG138" s="246">
        <f t="shared" si="114"/>
        <v>0</v>
      </c>
      <c r="AH138" s="246">
        <f t="shared" si="114"/>
        <v>0</v>
      </c>
      <c r="AI138" s="246">
        <f t="shared" si="114"/>
        <v>0</v>
      </c>
      <c r="AJ138" s="246">
        <f t="shared" si="114"/>
        <v>0</v>
      </c>
      <c r="AK138" s="246">
        <f t="shared" si="114"/>
        <v>0</v>
      </c>
      <c r="AL138" s="246">
        <f t="shared" si="114"/>
        <v>0</v>
      </c>
      <c r="AM138" s="246">
        <f t="shared" si="114"/>
        <v>0</v>
      </c>
      <c r="AN138" s="246">
        <f t="shared" si="114"/>
        <v>0</v>
      </c>
      <c r="AO138" s="246">
        <f t="shared" si="114"/>
        <v>0</v>
      </c>
      <c r="AP138" s="246">
        <f t="shared" si="114"/>
        <v>0</v>
      </c>
      <c r="AQ138" s="246">
        <f t="shared" si="114"/>
        <v>0</v>
      </c>
      <c r="AR138" s="246">
        <f t="shared" si="114"/>
        <v>0</v>
      </c>
      <c r="AS138" s="246">
        <f t="shared" si="114"/>
        <v>0</v>
      </c>
      <c r="AT138" s="246">
        <f t="shared" si="114"/>
        <v>0</v>
      </c>
      <c r="AU138" s="246">
        <f t="shared" si="114"/>
        <v>0</v>
      </c>
      <c r="AV138" s="246">
        <f t="shared" si="114"/>
        <v>0</v>
      </c>
      <c r="AW138" s="246">
        <f t="shared" si="114"/>
        <v>0</v>
      </c>
      <c r="AX138" s="246">
        <f t="shared" si="114"/>
        <v>0</v>
      </c>
      <c r="AY138" s="246">
        <f t="shared" si="114"/>
        <v>0</v>
      </c>
      <c r="AZ138" s="246">
        <f t="shared" si="114"/>
        <v>0</v>
      </c>
      <c r="BA138" s="246">
        <f t="shared" si="114"/>
        <v>0</v>
      </c>
      <c r="BB138" s="246">
        <f t="shared" si="114"/>
        <v>0</v>
      </c>
      <c r="BC138" s="246">
        <f t="shared" si="114"/>
        <v>0</v>
      </c>
      <c r="BD138" s="246">
        <f t="shared" si="114"/>
        <v>0</v>
      </c>
      <c r="BE138" s="246">
        <f t="shared" si="114"/>
        <v>0</v>
      </c>
      <c r="BF138" s="246">
        <f t="shared" si="114"/>
        <v>0</v>
      </c>
      <c r="BG138" s="246">
        <f t="shared" si="114"/>
        <v>0</v>
      </c>
      <c r="BH138" s="246">
        <f t="shared" si="114"/>
        <v>0</v>
      </c>
      <c r="BI138" s="246">
        <f t="shared" si="114"/>
        <v>0</v>
      </c>
      <c r="BJ138" s="246">
        <f t="shared" si="114"/>
        <v>0</v>
      </c>
      <c r="BK138" s="246">
        <f t="shared" si="114"/>
        <v>0</v>
      </c>
      <c r="BL138" s="246">
        <f t="shared" si="114"/>
        <v>0</v>
      </c>
      <c r="BM138" s="246">
        <f t="shared" si="114"/>
        <v>0</v>
      </c>
      <c r="BN138" s="246">
        <f t="shared" si="114"/>
        <v>0</v>
      </c>
      <c r="BO138" s="246">
        <f t="shared" si="114"/>
        <v>0</v>
      </c>
      <c r="BP138" s="246">
        <f t="shared" si="114"/>
        <v>0</v>
      </c>
      <c r="BQ138" s="246">
        <f t="shared" si="114"/>
        <v>0</v>
      </c>
      <c r="BR138" s="246">
        <f t="shared" si="114"/>
        <v>0</v>
      </c>
      <c r="BS138" s="246">
        <f t="shared" ref="BS138:CK138" si="115">+BS8*$A$8</f>
        <v>0</v>
      </c>
      <c r="BT138" s="246">
        <f t="shared" si="115"/>
        <v>0</v>
      </c>
      <c r="BU138" s="246">
        <f t="shared" si="115"/>
        <v>0</v>
      </c>
      <c r="BV138" s="246">
        <f t="shared" si="115"/>
        <v>0</v>
      </c>
      <c r="BW138" s="246">
        <f t="shared" si="115"/>
        <v>0</v>
      </c>
      <c r="BX138" s="246">
        <f t="shared" si="115"/>
        <v>0</v>
      </c>
      <c r="BY138" s="246">
        <f t="shared" si="115"/>
        <v>0</v>
      </c>
      <c r="BZ138" s="246">
        <f t="shared" si="115"/>
        <v>0</v>
      </c>
      <c r="CA138" s="246">
        <f t="shared" si="115"/>
        <v>0</v>
      </c>
      <c r="CB138" s="246">
        <f t="shared" si="115"/>
        <v>0</v>
      </c>
      <c r="CC138" s="246">
        <f t="shared" si="115"/>
        <v>0</v>
      </c>
      <c r="CD138" s="246">
        <f t="shared" si="115"/>
        <v>0</v>
      </c>
      <c r="CE138" s="246">
        <f t="shared" si="115"/>
        <v>0</v>
      </c>
      <c r="CF138" s="246">
        <f t="shared" si="115"/>
        <v>0</v>
      </c>
      <c r="CG138" s="246">
        <f t="shared" si="115"/>
        <v>0</v>
      </c>
      <c r="CH138" s="246">
        <f t="shared" si="115"/>
        <v>0</v>
      </c>
      <c r="CI138" s="246">
        <f t="shared" si="115"/>
        <v>0</v>
      </c>
      <c r="CJ138" s="246">
        <f t="shared" si="115"/>
        <v>0</v>
      </c>
      <c r="CK138" s="247">
        <f t="shared" si="115"/>
        <v>0</v>
      </c>
    </row>
    <row r="139" spans="1:89" x14ac:dyDescent="0.3">
      <c r="A139" s="249"/>
      <c r="B139" s="250"/>
      <c r="C139" s="250"/>
      <c r="D139" s="280" t="s">
        <v>0</v>
      </c>
      <c r="E139" s="250"/>
      <c r="F139" s="245">
        <f>+SUM(F134:F138)</f>
        <v>0</v>
      </c>
      <c r="G139" s="246">
        <f t="shared" ref="G139:BR139" si="116">+SUM(G134:G138)</f>
        <v>0</v>
      </c>
      <c r="H139" s="246">
        <f t="shared" si="116"/>
        <v>0</v>
      </c>
      <c r="I139" s="246">
        <f t="shared" si="116"/>
        <v>500</v>
      </c>
      <c r="J139" s="246">
        <f t="shared" si="116"/>
        <v>0</v>
      </c>
      <c r="K139" s="247">
        <f t="shared" si="116"/>
        <v>1566.5</v>
      </c>
      <c r="L139" s="246">
        <f t="shared" si="116"/>
        <v>2750</v>
      </c>
      <c r="M139" s="246">
        <f t="shared" si="116"/>
        <v>5016.833333333333</v>
      </c>
      <c r="N139" s="246">
        <f t="shared" si="116"/>
        <v>3750.0000000000005</v>
      </c>
      <c r="O139" s="246">
        <f t="shared" si="116"/>
        <v>5000</v>
      </c>
      <c r="P139" s="246">
        <f t="shared" si="116"/>
        <v>4583.3333333333339</v>
      </c>
      <c r="Q139" s="246">
        <f t="shared" si="116"/>
        <v>4166.666666666667</v>
      </c>
      <c r="R139" s="246">
        <f t="shared" si="116"/>
        <v>5833.3333333333339</v>
      </c>
      <c r="S139" s="246">
        <f t="shared" si="116"/>
        <v>5000</v>
      </c>
      <c r="T139" s="246">
        <f t="shared" si="116"/>
        <v>5833.3333333333339</v>
      </c>
      <c r="U139" s="246">
        <f t="shared" si="116"/>
        <v>4166.666666666667</v>
      </c>
      <c r="V139" s="246">
        <f t="shared" si="116"/>
        <v>5000</v>
      </c>
      <c r="W139" s="246">
        <f t="shared" si="116"/>
        <v>5000</v>
      </c>
      <c r="X139" s="246">
        <f t="shared" si="116"/>
        <v>6666.666666666667</v>
      </c>
      <c r="Y139" s="246">
        <f t="shared" si="116"/>
        <v>6250</v>
      </c>
      <c r="Z139" s="246">
        <f t="shared" si="116"/>
        <v>8750</v>
      </c>
      <c r="AA139" s="246">
        <f t="shared" si="116"/>
        <v>10000</v>
      </c>
      <c r="AB139" s="246">
        <f t="shared" si="116"/>
        <v>11666.666666666668</v>
      </c>
      <c r="AC139" s="246">
        <f t="shared" si="116"/>
        <v>8333.3333333333339</v>
      </c>
      <c r="AD139" s="246">
        <f t="shared" si="116"/>
        <v>10000</v>
      </c>
      <c r="AE139" s="246">
        <f t="shared" si="116"/>
        <v>10000</v>
      </c>
      <c r="AF139" s="246">
        <f t="shared" si="116"/>
        <v>11666.666666666668</v>
      </c>
      <c r="AG139" s="246">
        <f t="shared" si="116"/>
        <v>8333.3333333333339</v>
      </c>
      <c r="AH139" s="246">
        <f t="shared" si="116"/>
        <v>10000</v>
      </c>
      <c r="AI139" s="246">
        <f t="shared" si="116"/>
        <v>10000</v>
      </c>
      <c r="AJ139" s="246">
        <f t="shared" si="116"/>
        <v>11666.666666666668</v>
      </c>
      <c r="AK139" s="246">
        <f t="shared" si="116"/>
        <v>8333.3333333333339</v>
      </c>
      <c r="AL139" s="246">
        <f t="shared" si="116"/>
        <v>10000</v>
      </c>
      <c r="AM139" s="246">
        <f t="shared" si="116"/>
        <v>10000</v>
      </c>
      <c r="AN139" s="246">
        <f t="shared" si="116"/>
        <v>11666.666666666668</v>
      </c>
      <c r="AO139" s="246">
        <f t="shared" si="116"/>
        <v>8333.3333333333339</v>
      </c>
      <c r="AP139" s="246">
        <f t="shared" si="116"/>
        <v>10000</v>
      </c>
      <c r="AQ139" s="246">
        <f t="shared" si="116"/>
        <v>10000</v>
      </c>
      <c r="AR139" s="246">
        <f t="shared" si="116"/>
        <v>11666.666666666668</v>
      </c>
      <c r="AS139" s="246">
        <f t="shared" si="116"/>
        <v>8333.3333333333339</v>
      </c>
      <c r="AT139" s="246">
        <f t="shared" si="116"/>
        <v>10000</v>
      </c>
      <c r="AU139" s="246">
        <f t="shared" si="116"/>
        <v>10000</v>
      </c>
      <c r="AV139" s="246">
        <f t="shared" si="116"/>
        <v>12500</v>
      </c>
      <c r="AW139" s="246">
        <f t="shared" si="116"/>
        <v>10416.666666666668</v>
      </c>
      <c r="AX139" s="246">
        <f t="shared" si="116"/>
        <v>13750</v>
      </c>
      <c r="AY139" s="246">
        <f t="shared" si="116"/>
        <v>15000</v>
      </c>
      <c r="AZ139" s="246">
        <f t="shared" si="116"/>
        <v>17500</v>
      </c>
      <c r="BA139" s="246">
        <f t="shared" si="116"/>
        <v>12500</v>
      </c>
      <c r="BB139" s="246">
        <f t="shared" si="116"/>
        <v>15000</v>
      </c>
      <c r="BC139" s="246">
        <f t="shared" si="116"/>
        <v>15000</v>
      </c>
      <c r="BD139" s="246">
        <f t="shared" si="116"/>
        <v>17500</v>
      </c>
      <c r="BE139" s="246">
        <f t="shared" si="116"/>
        <v>12500</v>
      </c>
      <c r="BF139" s="246">
        <f t="shared" si="116"/>
        <v>15000</v>
      </c>
      <c r="BG139" s="246">
        <f t="shared" si="116"/>
        <v>15000</v>
      </c>
      <c r="BH139" s="246">
        <f t="shared" si="116"/>
        <v>17500</v>
      </c>
      <c r="BI139" s="246">
        <f t="shared" si="116"/>
        <v>12500</v>
      </c>
      <c r="BJ139" s="246">
        <f t="shared" si="116"/>
        <v>15000</v>
      </c>
      <c r="BK139" s="246">
        <f t="shared" si="116"/>
        <v>15000</v>
      </c>
      <c r="BL139" s="246">
        <f t="shared" si="116"/>
        <v>17500</v>
      </c>
      <c r="BM139" s="246">
        <f t="shared" si="116"/>
        <v>12500</v>
      </c>
      <c r="BN139" s="246">
        <f t="shared" si="116"/>
        <v>15000</v>
      </c>
      <c r="BO139" s="246">
        <f t="shared" si="116"/>
        <v>15000</v>
      </c>
      <c r="BP139" s="246">
        <f t="shared" si="116"/>
        <v>17500</v>
      </c>
      <c r="BQ139" s="246">
        <f t="shared" si="116"/>
        <v>12500</v>
      </c>
      <c r="BR139" s="246">
        <f t="shared" si="116"/>
        <v>15000</v>
      </c>
      <c r="BS139" s="246">
        <f t="shared" ref="BS139:CK139" si="117">+SUM(BS134:BS138)</f>
        <v>15000</v>
      </c>
      <c r="BT139" s="246">
        <f t="shared" si="117"/>
        <v>18333.333333333332</v>
      </c>
      <c r="BU139" s="246">
        <f t="shared" si="117"/>
        <v>14583.333333333332</v>
      </c>
      <c r="BV139" s="246">
        <f t="shared" si="117"/>
        <v>18750</v>
      </c>
      <c r="BW139" s="246">
        <f t="shared" si="117"/>
        <v>20000</v>
      </c>
      <c r="BX139" s="246">
        <f t="shared" si="117"/>
        <v>23333.333333333336</v>
      </c>
      <c r="BY139" s="246">
        <f t="shared" si="117"/>
        <v>16666.666666666668</v>
      </c>
      <c r="BZ139" s="246">
        <f t="shared" si="117"/>
        <v>20000</v>
      </c>
      <c r="CA139" s="246">
        <f t="shared" si="117"/>
        <v>20000</v>
      </c>
      <c r="CB139" s="246">
        <f t="shared" si="117"/>
        <v>23333.333333333336</v>
      </c>
      <c r="CC139" s="246">
        <f t="shared" si="117"/>
        <v>16666.666666666668</v>
      </c>
      <c r="CD139" s="246">
        <f t="shared" si="117"/>
        <v>20000</v>
      </c>
      <c r="CE139" s="246">
        <f t="shared" si="117"/>
        <v>20000</v>
      </c>
      <c r="CF139" s="246">
        <f t="shared" si="117"/>
        <v>23333.333333333336</v>
      </c>
      <c r="CG139" s="246">
        <f t="shared" si="117"/>
        <v>16666.666666666668</v>
      </c>
      <c r="CH139" s="246">
        <f t="shared" si="117"/>
        <v>20000</v>
      </c>
      <c r="CI139" s="246">
        <f t="shared" si="117"/>
        <v>20000</v>
      </c>
      <c r="CJ139" s="246">
        <f t="shared" si="117"/>
        <v>23333.333333333336</v>
      </c>
      <c r="CK139" s="247">
        <f t="shared" si="117"/>
        <v>16666.666666666668</v>
      </c>
    </row>
    <row r="142" spans="1:89" x14ac:dyDescent="0.3">
      <c r="D142" s="7"/>
    </row>
  </sheetData>
  <phoneticPr fontId="4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1</vt:lpstr>
      <vt:lpstr>Annual Summary</vt:lpstr>
      <vt:lpstr>2024 Overview</vt:lpstr>
      <vt:lpstr>2024 AOP</vt:lpstr>
      <vt:lpstr>Quarterly Overview</vt:lpstr>
      <vt:lpstr>2022 Overview</vt:lpstr>
      <vt:lpstr>2</vt:lpstr>
      <vt:lpstr>Monthly Detail</vt:lpstr>
      <vt:lpstr>Revenue Build</vt:lpstr>
      <vt:lpstr>3</vt:lpstr>
      <vt:lpstr>October</vt:lpstr>
      <vt:lpstr>September</vt:lpstr>
      <vt:lpstr>August</vt:lpstr>
      <vt:lpstr>New Sales Forecast</vt:lpstr>
      <vt:lpstr>Sensitivity Analysis</vt:lpstr>
      <vt:lpstr>People Plan</vt:lpstr>
      <vt:lpstr>Holidays</vt:lpstr>
      <vt:lpstr>December</vt:lpstr>
      <vt:lpstr>November</vt:lpstr>
      <vt:lpstr>River</vt:lpstr>
      <vt:lpstr>'2022 Overview'!Print_Area</vt:lpstr>
      <vt:lpstr>'Annual Summary'!Print_Area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jordan lee</cp:lastModifiedBy>
  <cp:lastPrinted>2024-07-11T20:36:22Z</cp:lastPrinted>
  <dcterms:created xsi:type="dcterms:W3CDTF">2022-12-01T00:32:54Z</dcterms:created>
  <dcterms:modified xsi:type="dcterms:W3CDTF">2024-09-26T23:03:44Z</dcterms:modified>
</cp:coreProperties>
</file>