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streamlit/Website/"/>
    </mc:Choice>
  </mc:AlternateContent>
  <xr:revisionPtr revIDLastSave="21" documentId="10_ncr:8000_{2EF54A05-52A5-4B0A-A1E4-3E1B9074D98D}" xr6:coauthVersionLast="47" xr6:coauthVersionMax="47" xr10:uidLastSave="{1B8931A0-C9D3-4518-B5D1-296F79732FF3}"/>
  <bookViews>
    <workbookView xWindow="28680" yWindow="-120" windowWidth="29040" windowHeight="15720" firstSheet="4" activeTab="8" xr2:uid="{00000000-000D-0000-FFFF-FFFF00000000}"/>
  </bookViews>
  <sheets>
    <sheet name="1" sheetId="2" r:id="rId1"/>
    <sheet name="Annual Summary" sheetId="5" r:id="rId2"/>
    <sheet name="2023 Overview" sheetId="15" state="hidden" r:id="rId3"/>
    <sheet name="2025 Overview" sheetId="29" r:id="rId4"/>
    <sheet name="2024 Overview" sheetId="24" r:id="rId5"/>
    <sheet name="2022 Overview" sheetId="6" state="hidden" r:id="rId6"/>
    <sheet name="Quarterly Overview" sheetId="26" r:id="rId7"/>
    <sheet name="2" sheetId="3" r:id="rId8"/>
    <sheet name="Monthly Detail" sheetId="1" r:id="rId9"/>
    <sheet name="3" sheetId="4" r:id="rId10"/>
    <sheet name="October" sheetId="11" state="hidden" r:id="rId11"/>
    <sheet name="September" sheetId="12" state="hidden" r:id="rId12"/>
    <sheet name="August" sheetId="13" state="hidden" r:id="rId13"/>
    <sheet name="Actual vs. Forecast" sheetId="27" r:id="rId14"/>
    <sheet name="People Plan" sheetId="25" r:id="rId15"/>
    <sheet name="Depreciation Schedule" sheetId="28" r:id="rId16"/>
    <sheet name="Holidays" sheetId="9" r:id="rId17"/>
    <sheet name="December" sheetId="19" state="hidden" r:id="rId18"/>
    <sheet name="November" sheetId="16" state="hidden" r:id="rId19"/>
    <sheet name="River" sheetId="18" state="hidden" r:id="rId20"/>
  </sheets>
  <definedNames>
    <definedName name="_xlnm._FilterDatabase" localSheetId="17" hidden="1">December!$A$1:$K$16</definedName>
    <definedName name="_xlnm._FilterDatabase" localSheetId="18" hidden="1">November!$A$1:$L$25</definedName>
    <definedName name="_xlnm._FilterDatabase" localSheetId="10" hidden="1">October!$A$1:$K$41</definedName>
    <definedName name="MLNK04527a7a692d4c5a962de6ed08306286" localSheetId="4" hidden="1">#REF!</definedName>
    <definedName name="MLNK04527a7a692d4c5a962de6ed08306286" localSheetId="3" hidden="1">#REF!</definedName>
    <definedName name="MLNK04527a7a692d4c5a962de6ed08306286" localSheetId="13" hidden="1">#REF!</definedName>
    <definedName name="MLNK04527a7a692d4c5a962de6ed08306286" localSheetId="14" hidden="1">#REF!</definedName>
    <definedName name="MLNK04527a7a692d4c5a962de6ed08306286" localSheetId="6" hidden="1">#REF!</definedName>
    <definedName name="MLNK04527a7a692d4c5a962de6ed08306286" hidden="1">#REF!</definedName>
    <definedName name="_xlnm.Print_Area" localSheetId="5">'2022 Overview'!$B$2:$P$31</definedName>
    <definedName name="_xlnm.Print_Area" localSheetId="1">'Annual Summary'!$B$9:$X$46</definedName>
  </definedNames>
  <calcPr calcId="191029"/>
  <pivotCaches>
    <pivotCache cacheId="0" r:id="rId21"/>
    <pivotCache cacheId="1" r:id="rId22"/>
    <pivotCache cacheId="2" r:id="rId23"/>
    <pivotCache cacheId="3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N47" i="29" l="1"/>
  <c r="M47" i="29"/>
  <c r="L47" i="29"/>
  <c r="K47" i="29"/>
  <c r="J47" i="29"/>
  <c r="I47" i="29"/>
  <c r="H47" i="29"/>
  <c r="G47" i="29"/>
  <c r="F47" i="29"/>
  <c r="E47" i="29"/>
  <c r="D47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AJ28" i="1"/>
  <c r="AM79" i="1"/>
  <c r="AL79" i="1"/>
  <c r="AJ79" i="1"/>
  <c r="AI79" i="1"/>
  <c r="AH79" i="1"/>
  <c r="AG79" i="1"/>
  <c r="AF79" i="1"/>
  <c r="AE79" i="1"/>
  <c r="AD79" i="1"/>
  <c r="AC79" i="1"/>
  <c r="AB79" i="1"/>
  <c r="AK79" i="1"/>
  <c r="D18" i="29"/>
  <c r="E18" i="29" s="1"/>
  <c r="C47" i="29"/>
  <c r="AH34" i="1"/>
  <c r="AK146" i="1"/>
  <c r="F18" i="29" l="1"/>
  <c r="AK129" i="1"/>
  <c r="AN89" i="1"/>
  <c r="AO89" i="1"/>
  <c r="AP89" i="1"/>
  <c r="AQ89" i="1"/>
  <c r="BC89" i="1" s="1"/>
  <c r="BO89" i="1" s="1"/>
  <c r="CA89" i="1" s="1"/>
  <c r="CM89" i="1" s="1"/>
  <c r="CY89" i="1" s="1"/>
  <c r="AR89" i="1"/>
  <c r="BD89" i="1" s="1"/>
  <c r="BP89" i="1" s="1"/>
  <c r="CB89" i="1" s="1"/>
  <c r="CN89" i="1" s="1"/>
  <c r="CZ89" i="1" s="1"/>
  <c r="AS89" i="1"/>
  <c r="BE89" i="1" s="1"/>
  <c r="BQ89" i="1" s="1"/>
  <c r="CC89" i="1" s="1"/>
  <c r="CO89" i="1" s="1"/>
  <c r="DA89" i="1" s="1"/>
  <c r="AT89" i="1"/>
  <c r="BF89" i="1" s="1"/>
  <c r="BR89" i="1" s="1"/>
  <c r="CD89" i="1" s="1"/>
  <c r="CP89" i="1" s="1"/>
  <c r="DB89" i="1" s="1"/>
  <c r="AU89" i="1"/>
  <c r="BG89" i="1" s="1"/>
  <c r="BS89" i="1" s="1"/>
  <c r="CE89" i="1" s="1"/>
  <c r="CQ89" i="1" s="1"/>
  <c r="DC89" i="1" s="1"/>
  <c r="AV89" i="1"/>
  <c r="BH89" i="1" s="1"/>
  <c r="BT89" i="1" s="1"/>
  <c r="CF89" i="1" s="1"/>
  <c r="CR89" i="1" s="1"/>
  <c r="DD89" i="1" s="1"/>
  <c r="AW89" i="1"/>
  <c r="AX89" i="1"/>
  <c r="BJ89" i="1" s="1"/>
  <c r="BV89" i="1" s="1"/>
  <c r="CH89" i="1" s="1"/>
  <c r="CT89" i="1" s="1"/>
  <c r="DF89" i="1" s="1"/>
  <c r="AY89" i="1"/>
  <c r="AZ89" i="1"/>
  <c r="BA89" i="1"/>
  <c r="BM89" i="1" s="1"/>
  <c r="BY89" i="1" s="1"/>
  <c r="CK89" i="1" s="1"/>
  <c r="CW89" i="1" s="1"/>
  <c r="BB89" i="1"/>
  <c r="BN89" i="1" s="1"/>
  <c r="BZ89" i="1" s="1"/>
  <c r="CL89" i="1" s="1"/>
  <c r="CX89" i="1" s="1"/>
  <c r="BI89" i="1"/>
  <c r="BU89" i="1" s="1"/>
  <c r="CG89" i="1" s="1"/>
  <c r="CS89" i="1" s="1"/>
  <c r="DE89" i="1" s="1"/>
  <c r="BK89" i="1"/>
  <c r="BW89" i="1" s="1"/>
  <c r="CI89" i="1" s="1"/>
  <c r="CU89" i="1" s="1"/>
  <c r="DG89" i="1" s="1"/>
  <c r="BL89" i="1"/>
  <c r="BX89" i="1" s="1"/>
  <c r="CJ89" i="1" s="1"/>
  <c r="CV89" i="1" s="1"/>
  <c r="AL90" i="1"/>
  <c r="AL91" i="1"/>
  <c r="AK88" i="1"/>
  <c r="AJ88" i="1"/>
  <c r="AI88" i="1"/>
  <c r="AH88" i="1"/>
  <c r="AG88" i="1"/>
  <c r="AF88" i="1"/>
  <c r="AE88" i="1"/>
  <c r="AD88" i="1"/>
  <c r="AC88" i="1"/>
  <c r="AB88" i="1"/>
  <c r="AJ92" i="1"/>
  <c r="K50" i="29" s="1"/>
  <c r="AK78" i="1"/>
  <c r="AL78" i="1" s="1"/>
  <c r="AM78" i="1" s="1"/>
  <c r="AJ132" i="1"/>
  <c r="AJ138" i="1"/>
  <c r="AJ141" i="1"/>
  <c r="AJ151" i="1"/>
  <c r="AJ156" i="1"/>
  <c r="AK137" i="1"/>
  <c r="AK138" i="1" s="1"/>
  <c r="AK147" i="1"/>
  <c r="AK148" i="1"/>
  <c r="AK149" i="1"/>
  <c r="AK150" i="1"/>
  <c r="AK152" i="1"/>
  <c r="AJ9" i="1"/>
  <c r="AJ11" i="1" s="1"/>
  <c r="AJ30" i="1" s="1"/>
  <c r="AJ16" i="1"/>
  <c r="AJ21" i="1"/>
  <c r="AJ22" i="1"/>
  <c r="AJ23" i="1"/>
  <c r="AJ24" i="1"/>
  <c r="AJ31" i="1"/>
  <c r="AJ32" i="1"/>
  <c r="AJ34" i="1"/>
  <c r="AJ35" i="1" s="1"/>
  <c r="AJ59" i="1"/>
  <c r="AJ71" i="1"/>
  <c r="AJ85" i="1"/>
  <c r="AJ98" i="1"/>
  <c r="AJ101" i="1"/>
  <c r="AJ113" i="1"/>
  <c r="AJ114" i="1" s="1"/>
  <c r="AJ117" i="1"/>
  <c r="AJ124" i="1"/>
  <c r="AJ126" i="1"/>
  <c r="AK10" i="1"/>
  <c r="AK17" i="1"/>
  <c r="AK24" i="1"/>
  <c r="AK44" i="1"/>
  <c r="AK71" i="1"/>
  <c r="AK76" i="1"/>
  <c r="AK77" i="1"/>
  <c r="AK81" i="1"/>
  <c r="AK82" i="1"/>
  <c r="AK83" i="1"/>
  <c r="AK97" i="1"/>
  <c r="AK98" i="1" s="1"/>
  <c r="AK120" i="1"/>
  <c r="AK121" i="1"/>
  <c r="AK122" i="1"/>
  <c r="AK123" i="1"/>
  <c r="AI31" i="1"/>
  <c r="AH31" i="1"/>
  <c r="AH24" i="1"/>
  <c r="P53" i="27"/>
  <c r="P30" i="27"/>
  <c r="N54" i="27"/>
  <c r="P54" i="27" s="1"/>
  <c r="G18" i="29" l="1"/>
  <c r="AJ95" i="1"/>
  <c r="AJ143" i="1"/>
  <c r="AJ144" i="1" s="1"/>
  <c r="AK92" i="1"/>
  <c r="AJ102" i="1"/>
  <c r="AK151" i="1"/>
  <c r="AK124" i="1"/>
  <c r="AK126" i="1"/>
  <c r="AJ127" i="1"/>
  <c r="AJ134" i="1" s="1"/>
  <c r="AJ93" i="1"/>
  <c r="AJ63" i="1"/>
  <c r="AJ36" i="1"/>
  <c r="AJ118" i="1"/>
  <c r="AJ60" i="1"/>
  <c r="AJ61" i="1"/>
  <c r="AK85" i="1"/>
  <c r="AG31" i="1"/>
  <c r="AL73" i="1"/>
  <c r="AM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AL72" i="1"/>
  <c r="AM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U72" i="1" s="1"/>
  <c r="CV72" i="1" s="1"/>
  <c r="CW72" i="1" s="1"/>
  <c r="CX72" i="1" s="1"/>
  <c r="CY72" i="1" s="1"/>
  <c r="CZ72" i="1" s="1"/>
  <c r="DA72" i="1" s="1"/>
  <c r="DB72" i="1" s="1"/>
  <c r="DC72" i="1" s="1"/>
  <c r="DD72" i="1" s="1"/>
  <c r="DE72" i="1" s="1"/>
  <c r="DF72" i="1" s="1"/>
  <c r="DG72" i="1" s="1"/>
  <c r="AM71" i="1"/>
  <c r="AL71" i="1"/>
  <c r="AI71" i="1"/>
  <c r="AH71" i="1"/>
  <c r="AG71" i="1"/>
  <c r="AF71" i="1"/>
  <c r="AE71" i="1"/>
  <c r="AD71" i="1"/>
  <c r="AC71" i="1"/>
  <c r="AB71" i="1"/>
  <c r="FC1" i="25"/>
  <c r="FB1" i="25"/>
  <c r="FA1" i="25"/>
  <c r="EZ1" i="25"/>
  <c r="EY1" i="25"/>
  <c r="EX1" i="25"/>
  <c r="EW1" i="25"/>
  <c r="EV1" i="25"/>
  <c r="EU1" i="25"/>
  <c r="ET1" i="25"/>
  <c r="ES1" i="25"/>
  <c r="ER1" i="25"/>
  <c r="EQ1" i="25"/>
  <c r="EP1" i="25"/>
  <c r="EO1" i="25"/>
  <c r="EN1" i="25"/>
  <c r="EM1" i="25"/>
  <c r="EL1" i="25"/>
  <c r="EK1" i="25"/>
  <c r="EJ1" i="25"/>
  <c r="EI1" i="25"/>
  <c r="EH1" i="25"/>
  <c r="EG1" i="25"/>
  <c r="EF1" i="25"/>
  <c r="EE1" i="25"/>
  <c r="ED1" i="25"/>
  <c r="EC1" i="25"/>
  <c r="EB1" i="25"/>
  <c r="EA1" i="25"/>
  <c r="DZ1" i="25"/>
  <c r="DY1" i="25"/>
  <c r="DX1" i="25"/>
  <c r="DW1" i="25"/>
  <c r="DV1" i="25"/>
  <c r="DU1" i="25"/>
  <c r="DT1" i="25"/>
  <c r="DS1" i="25"/>
  <c r="DR1" i="25"/>
  <c r="DQ1" i="25"/>
  <c r="DP1" i="25"/>
  <c r="DO1" i="25"/>
  <c r="DN1" i="25"/>
  <c r="DM1" i="25"/>
  <c r="DL1" i="25"/>
  <c r="DK1" i="25"/>
  <c r="DJ1" i="25"/>
  <c r="DI1" i="25"/>
  <c r="DH1" i="25"/>
  <c r="DG1" i="25"/>
  <c r="DF1" i="25"/>
  <c r="DE1" i="25"/>
  <c r="DD1" i="25"/>
  <c r="DC1" i="25"/>
  <c r="DB1" i="25"/>
  <c r="DA1" i="25"/>
  <c r="CZ1" i="25"/>
  <c r="CY1" i="25"/>
  <c r="CX1" i="25"/>
  <c r="CW1" i="25"/>
  <c r="CV1" i="25"/>
  <c r="CU1" i="25"/>
  <c r="CT1" i="25"/>
  <c r="CS1" i="25"/>
  <c r="CR1" i="25"/>
  <c r="CQ1" i="25"/>
  <c r="CP1" i="25"/>
  <c r="CO1" i="25"/>
  <c r="CN1" i="25"/>
  <c r="CM1" i="25"/>
  <c r="CL1" i="25"/>
  <c r="CK1" i="25"/>
  <c r="CJ1" i="25"/>
  <c r="CI1" i="25"/>
  <c r="CH1" i="25"/>
  <c r="CG1" i="25"/>
  <c r="CF1" i="25"/>
  <c r="CE1" i="25"/>
  <c r="CD1" i="25"/>
  <c r="CC1" i="25"/>
  <c r="CB1" i="25"/>
  <c r="CA1" i="25"/>
  <c r="BZ1" i="25"/>
  <c r="BY1" i="25"/>
  <c r="BX1" i="25"/>
  <c r="BW1" i="25"/>
  <c r="BV1" i="25"/>
  <c r="BU1" i="25"/>
  <c r="BT1" i="25"/>
  <c r="BS1" i="25"/>
  <c r="BR1" i="25"/>
  <c r="BQ1" i="25"/>
  <c r="BP1" i="25"/>
  <c r="BO1" i="25"/>
  <c r="BN1" i="25"/>
  <c r="BM1" i="25"/>
  <c r="BL1" i="25"/>
  <c r="BK1" i="25"/>
  <c r="BJ1" i="25"/>
  <c r="BI1" i="25"/>
  <c r="BH1" i="25"/>
  <c r="BG1" i="25"/>
  <c r="BF1" i="25"/>
  <c r="BE1" i="25"/>
  <c r="BD1" i="25"/>
  <c r="BC1" i="25"/>
  <c r="BB1" i="25"/>
  <c r="BA1" i="25"/>
  <c r="AZ1" i="25"/>
  <c r="AY1" i="25"/>
  <c r="AX1" i="25"/>
  <c r="AW1" i="25"/>
  <c r="AV1" i="25"/>
  <c r="AU1" i="25"/>
  <c r="AT1" i="25"/>
  <c r="AS1" i="25"/>
  <c r="AR1" i="25"/>
  <c r="AQ1" i="25"/>
  <c r="AP1" i="25"/>
  <c r="AO1" i="25"/>
  <c r="AN1" i="25"/>
  <c r="AM1" i="25"/>
  <c r="AL1" i="25"/>
  <c r="AK1" i="25"/>
  <c r="AJ1" i="25"/>
  <c r="AI1" i="25"/>
  <c r="AH1" i="25"/>
  <c r="AG1" i="25"/>
  <c r="AF1" i="25"/>
  <c r="AE1" i="25"/>
  <c r="AD1" i="25"/>
  <c r="AC1" i="25"/>
  <c r="AB1" i="25"/>
  <c r="AA1" i="25"/>
  <c r="Z1" i="25"/>
  <c r="Y1" i="25"/>
  <c r="X1" i="25"/>
  <c r="W1" i="25"/>
  <c r="V1" i="25"/>
  <c r="U1" i="25"/>
  <c r="T1" i="25"/>
  <c r="S1" i="25"/>
  <c r="R1" i="25"/>
  <c r="Q1" i="25"/>
  <c r="P1" i="25"/>
  <c r="O1" i="25"/>
  <c r="N1" i="25"/>
  <c r="M1" i="25"/>
  <c r="L1" i="25"/>
  <c r="K1" i="25"/>
  <c r="J1" i="25"/>
  <c r="I1" i="25"/>
  <c r="P4" i="25"/>
  <c r="AN68" i="1" s="1"/>
  <c r="E4" i="25"/>
  <c r="H37" i="27"/>
  <c r="AI101" i="1"/>
  <c r="AH101" i="1"/>
  <c r="AG101" i="1"/>
  <c r="AF101" i="1"/>
  <c r="AE101" i="1"/>
  <c r="AD101" i="1"/>
  <c r="AC101" i="1"/>
  <c r="AB101" i="1"/>
  <c r="J1" i="28"/>
  <c r="E4" i="28"/>
  <c r="UV1" i="28"/>
  <c r="UU1" i="28"/>
  <c r="UT1" i="28"/>
  <c r="US1" i="28"/>
  <c r="UR1" i="28"/>
  <c r="UQ1" i="28"/>
  <c r="UP1" i="28"/>
  <c r="UO1" i="28"/>
  <c r="UN1" i="28"/>
  <c r="UM1" i="28"/>
  <c r="UL1" i="28"/>
  <c r="UK1" i="28"/>
  <c r="UJ1" i="28"/>
  <c r="UI1" i="28"/>
  <c r="UH1" i="28"/>
  <c r="UG1" i="28"/>
  <c r="UF1" i="28"/>
  <c r="UE1" i="28"/>
  <c r="UD1" i="28"/>
  <c r="UC1" i="28"/>
  <c r="UB1" i="28"/>
  <c r="UA1" i="28"/>
  <c r="TZ1" i="28"/>
  <c r="TY1" i="28"/>
  <c r="TX1" i="28"/>
  <c r="TW1" i="28"/>
  <c r="TV1" i="28"/>
  <c r="TU1" i="28"/>
  <c r="TT1" i="28"/>
  <c r="TS1" i="28"/>
  <c r="TR1" i="28"/>
  <c r="TQ1" i="28"/>
  <c r="TP1" i="28"/>
  <c r="TO1" i="28"/>
  <c r="TN1" i="28"/>
  <c r="TM1" i="28"/>
  <c r="TL1" i="28"/>
  <c r="TK1" i="28"/>
  <c r="TJ1" i="28"/>
  <c r="TI1" i="28"/>
  <c r="TH1" i="28"/>
  <c r="TG1" i="28"/>
  <c r="TF1" i="28"/>
  <c r="TE1" i="28"/>
  <c r="TD1" i="28"/>
  <c r="TC1" i="28"/>
  <c r="TB1" i="28"/>
  <c r="TA1" i="28"/>
  <c r="SZ1" i="28"/>
  <c r="SY1" i="28"/>
  <c r="SX1" i="28"/>
  <c r="SW1" i="28"/>
  <c r="SV1" i="28"/>
  <c r="SU1" i="28"/>
  <c r="ST1" i="28"/>
  <c r="SS1" i="28"/>
  <c r="SR1" i="28"/>
  <c r="SQ1" i="28"/>
  <c r="SP1" i="28"/>
  <c r="SO1" i="28"/>
  <c r="SN1" i="28"/>
  <c r="SM1" i="28"/>
  <c r="SL1" i="28"/>
  <c r="SK1" i="28"/>
  <c r="SJ1" i="28"/>
  <c r="SI1" i="28"/>
  <c r="SH1" i="28"/>
  <c r="SG1" i="28"/>
  <c r="SF1" i="28"/>
  <c r="SE1" i="28"/>
  <c r="SD1" i="28"/>
  <c r="SC1" i="28"/>
  <c r="SB1" i="28"/>
  <c r="SA1" i="28"/>
  <c r="RZ1" i="28"/>
  <c r="RY1" i="28"/>
  <c r="RX1" i="28"/>
  <c r="RW1" i="28"/>
  <c r="RV1" i="28"/>
  <c r="RU1" i="28"/>
  <c r="RT1" i="28"/>
  <c r="RS1" i="28"/>
  <c r="RR1" i="28"/>
  <c r="RQ1" i="28"/>
  <c r="RP1" i="28"/>
  <c r="RO1" i="28"/>
  <c r="RN1" i="28"/>
  <c r="RM1" i="28"/>
  <c r="RL1" i="28"/>
  <c r="RK1" i="28"/>
  <c r="RJ1" i="28"/>
  <c r="RI1" i="28"/>
  <c r="RH1" i="28"/>
  <c r="RG1" i="28"/>
  <c r="RF1" i="28"/>
  <c r="RE1" i="28"/>
  <c r="RD1" i="28"/>
  <c r="RC1" i="28"/>
  <c r="RB1" i="28"/>
  <c r="RA1" i="28"/>
  <c r="QZ1" i="28"/>
  <c r="QY1" i="28"/>
  <c r="QX1" i="28"/>
  <c r="QW1" i="28"/>
  <c r="QV1" i="28"/>
  <c r="QU1" i="28"/>
  <c r="QT1" i="28"/>
  <c r="QS1" i="28"/>
  <c r="QR1" i="28"/>
  <c r="QQ1" i="28"/>
  <c r="QP1" i="28"/>
  <c r="QO1" i="28"/>
  <c r="QN1" i="28"/>
  <c r="QM1" i="28"/>
  <c r="QL1" i="28"/>
  <c r="QK1" i="28"/>
  <c r="QJ1" i="28"/>
  <c r="QI1" i="28"/>
  <c r="QH1" i="28"/>
  <c r="QG1" i="28"/>
  <c r="QF1" i="28"/>
  <c r="QE1" i="28"/>
  <c r="QD1" i="28"/>
  <c r="QC1" i="28"/>
  <c r="QB1" i="28"/>
  <c r="QA1" i="28"/>
  <c r="PZ1" i="28"/>
  <c r="PY1" i="28"/>
  <c r="PX1" i="28"/>
  <c r="PW1" i="28"/>
  <c r="PV1" i="28"/>
  <c r="PU1" i="28"/>
  <c r="PT1" i="28"/>
  <c r="PS1" i="28"/>
  <c r="PR1" i="28"/>
  <c r="PQ1" i="28"/>
  <c r="PP1" i="28"/>
  <c r="PO1" i="28"/>
  <c r="PN1" i="28"/>
  <c r="PM1" i="28"/>
  <c r="PL1" i="28"/>
  <c r="PK1" i="28"/>
  <c r="PJ1" i="28"/>
  <c r="PI1" i="28"/>
  <c r="PH1" i="28"/>
  <c r="PG1" i="28"/>
  <c r="PF1" i="28"/>
  <c r="PE1" i="28"/>
  <c r="PD1" i="28"/>
  <c r="PC1" i="28"/>
  <c r="PB1" i="28"/>
  <c r="PA1" i="28"/>
  <c r="OZ1" i="28"/>
  <c r="OY1" i="28"/>
  <c r="OX1" i="28"/>
  <c r="OW1" i="28"/>
  <c r="OV1" i="28"/>
  <c r="OU1" i="28"/>
  <c r="OT1" i="28"/>
  <c r="OS1" i="28"/>
  <c r="OR1" i="28"/>
  <c r="OQ1" i="28"/>
  <c r="OP1" i="28"/>
  <c r="OO1" i="28"/>
  <c r="ON1" i="28"/>
  <c r="OM1" i="28"/>
  <c r="OL1" i="28"/>
  <c r="OK1" i="28"/>
  <c r="OJ1" i="28"/>
  <c r="OI1" i="28"/>
  <c r="OH1" i="28"/>
  <c r="OG1" i="28"/>
  <c r="OF1" i="28"/>
  <c r="OE1" i="28"/>
  <c r="OD1" i="28"/>
  <c r="OC1" i="28"/>
  <c r="OB1" i="28"/>
  <c r="OA1" i="28"/>
  <c r="NZ1" i="28"/>
  <c r="NY1" i="28"/>
  <c r="NX1" i="28"/>
  <c r="NW1" i="28"/>
  <c r="NV1" i="28"/>
  <c r="NU1" i="28"/>
  <c r="NT1" i="28"/>
  <c r="NS1" i="28"/>
  <c r="NR1" i="28"/>
  <c r="NQ1" i="28"/>
  <c r="NP1" i="28"/>
  <c r="NO1" i="28"/>
  <c r="NN1" i="28"/>
  <c r="NM1" i="28"/>
  <c r="NL1" i="28"/>
  <c r="NK1" i="28"/>
  <c r="NJ1" i="28"/>
  <c r="NI1" i="28"/>
  <c r="NH1" i="28"/>
  <c r="NG1" i="28"/>
  <c r="NF1" i="28"/>
  <c r="NE1" i="28"/>
  <c r="ND1" i="28"/>
  <c r="NC1" i="28"/>
  <c r="NB1" i="28"/>
  <c r="NA1" i="28"/>
  <c r="MZ1" i="28"/>
  <c r="MY1" i="28"/>
  <c r="MX1" i="28"/>
  <c r="MW1" i="28"/>
  <c r="MV1" i="28"/>
  <c r="MU1" i="28"/>
  <c r="MT1" i="28"/>
  <c r="MS1" i="28"/>
  <c r="MR1" i="28"/>
  <c r="MQ1" i="28"/>
  <c r="MP1" i="28"/>
  <c r="MO1" i="28"/>
  <c r="MN1" i="28"/>
  <c r="MM1" i="28"/>
  <c r="ML1" i="28"/>
  <c r="MK1" i="28"/>
  <c r="MJ1" i="28"/>
  <c r="MI1" i="28"/>
  <c r="MH1" i="28"/>
  <c r="MG1" i="28"/>
  <c r="MF1" i="28"/>
  <c r="ME1" i="28"/>
  <c r="MD1" i="28"/>
  <c r="MC1" i="28"/>
  <c r="MB1" i="28"/>
  <c r="MA1" i="28"/>
  <c r="LZ1" i="28"/>
  <c r="LY1" i="28"/>
  <c r="LX1" i="28"/>
  <c r="LW1" i="28"/>
  <c r="LV1" i="28"/>
  <c r="LU1" i="28"/>
  <c r="LT1" i="28"/>
  <c r="LS1" i="28"/>
  <c r="LR1" i="28"/>
  <c r="LQ1" i="28"/>
  <c r="LP1" i="28"/>
  <c r="LO1" i="28"/>
  <c r="LN1" i="28"/>
  <c r="LM1" i="28"/>
  <c r="LL1" i="28"/>
  <c r="LK1" i="28"/>
  <c r="LJ1" i="28"/>
  <c r="LI1" i="28"/>
  <c r="LH1" i="28"/>
  <c r="LG1" i="28"/>
  <c r="LF1" i="28"/>
  <c r="LE1" i="28"/>
  <c r="LD1" i="28"/>
  <c r="LC1" i="28"/>
  <c r="LB1" i="28"/>
  <c r="LA1" i="28"/>
  <c r="KZ1" i="28"/>
  <c r="KY1" i="28"/>
  <c r="KX1" i="28"/>
  <c r="KW1" i="28"/>
  <c r="KV1" i="28"/>
  <c r="KU1" i="28"/>
  <c r="KT1" i="28"/>
  <c r="KS1" i="28"/>
  <c r="KR1" i="28"/>
  <c r="KQ1" i="28"/>
  <c r="KP1" i="28"/>
  <c r="KO1" i="28"/>
  <c r="KN1" i="28"/>
  <c r="KM1" i="28"/>
  <c r="KL1" i="28"/>
  <c r="KK1" i="28"/>
  <c r="KJ1" i="28"/>
  <c r="KI1" i="28"/>
  <c r="KH1" i="28"/>
  <c r="KG1" i="28"/>
  <c r="KF1" i="28"/>
  <c r="KE1" i="28"/>
  <c r="KD1" i="28"/>
  <c r="KC1" i="28"/>
  <c r="KB1" i="28"/>
  <c r="KA1" i="28"/>
  <c r="JZ1" i="28"/>
  <c r="JY1" i="28"/>
  <c r="JX1" i="28"/>
  <c r="JW1" i="28"/>
  <c r="JV1" i="28"/>
  <c r="JU1" i="28"/>
  <c r="JT1" i="28"/>
  <c r="JS1" i="28"/>
  <c r="JR1" i="28"/>
  <c r="JQ1" i="28"/>
  <c r="JP1" i="28"/>
  <c r="JO1" i="28"/>
  <c r="JN1" i="28"/>
  <c r="JM1" i="28"/>
  <c r="JL1" i="28"/>
  <c r="JK1" i="28"/>
  <c r="JJ1" i="28"/>
  <c r="JI1" i="28"/>
  <c r="JH1" i="28"/>
  <c r="JG1" i="28"/>
  <c r="JF1" i="28"/>
  <c r="JE1" i="28"/>
  <c r="JD1" i="28"/>
  <c r="JC1" i="28"/>
  <c r="JB1" i="28"/>
  <c r="JA1" i="28"/>
  <c r="IZ1" i="28"/>
  <c r="IY1" i="28"/>
  <c r="IX1" i="28"/>
  <c r="IW1" i="28"/>
  <c r="IV1" i="28"/>
  <c r="IU1" i="28"/>
  <c r="IT1" i="28"/>
  <c r="IS1" i="28"/>
  <c r="IR1" i="28"/>
  <c r="IQ1" i="28"/>
  <c r="IP1" i="28"/>
  <c r="IO1" i="28"/>
  <c r="IN1" i="28"/>
  <c r="IM1" i="28"/>
  <c r="IL1" i="28"/>
  <c r="IK1" i="28"/>
  <c r="IJ1" i="28"/>
  <c r="II1" i="28"/>
  <c r="IH1" i="28"/>
  <c r="IG1" i="28"/>
  <c r="IF1" i="28"/>
  <c r="IE1" i="28"/>
  <c r="ID1" i="28"/>
  <c r="IC1" i="28"/>
  <c r="IB1" i="28"/>
  <c r="IA1" i="28"/>
  <c r="HZ1" i="28"/>
  <c r="HY1" i="28"/>
  <c r="HX1" i="28"/>
  <c r="HW1" i="28"/>
  <c r="HV1" i="28"/>
  <c r="HU1" i="28"/>
  <c r="HT1" i="28"/>
  <c r="HS1" i="28"/>
  <c r="HR1" i="28"/>
  <c r="HQ1" i="28"/>
  <c r="HP1" i="28"/>
  <c r="HO1" i="28"/>
  <c r="HN1" i="28"/>
  <c r="HM1" i="28"/>
  <c r="HL1" i="28"/>
  <c r="HK1" i="28"/>
  <c r="HJ1" i="28"/>
  <c r="HI1" i="28"/>
  <c r="HH1" i="28"/>
  <c r="HG1" i="28"/>
  <c r="HF1" i="28"/>
  <c r="HE1" i="28"/>
  <c r="HD1" i="28"/>
  <c r="HC1" i="28"/>
  <c r="HB1" i="28"/>
  <c r="HA1" i="28"/>
  <c r="GZ1" i="28"/>
  <c r="GY1" i="28"/>
  <c r="GX1" i="28"/>
  <c r="GW1" i="28"/>
  <c r="GV1" i="28"/>
  <c r="GU1" i="28"/>
  <c r="GT1" i="28"/>
  <c r="GS1" i="28"/>
  <c r="GR1" i="28"/>
  <c r="GQ1" i="28"/>
  <c r="GP1" i="28"/>
  <c r="GO1" i="28"/>
  <c r="GN1" i="28"/>
  <c r="GM1" i="28"/>
  <c r="GL1" i="28"/>
  <c r="GK1" i="28"/>
  <c r="GJ1" i="28"/>
  <c r="GI1" i="28"/>
  <c r="GH1" i="28"/>
  <c r="GG1" i="28"/>
  <c r="GF1" i="28"/>
  <c r="GE1" i="28"/>
  <c r="GD1" i="28"/>
  <c r="GC1" i="28"/>
  <c r="GB1" i="28"/>
  <c r="GA1" i="28"/>
  <c r="FZ1" i="28"/>
  <c r="FY1" i="28"/>
  <c r="FX1" i="28"/>
  <c r="FW1" i="28"/>
  <c r="FV1" i="28"/>
  <c r="FU1" i="28"/>
  <c r="FT1" i="28"/>
  <c r="FS1" i="28"/>
  <c r="FR1" i="28"/>
  <c r="FQ1" i="28"/>
  <c r="FP1" i="28"/>
  <c r="FO1" i="28"/>
  <c r="FN1" i="28"/>
  <c r="FM1" i="28"/>
  <c r="FL1" i="28"/>
  <c r="FK1" i="28"/>
  <c r="FJ1" i="28"/>
  <c r="FI1" i="28"/>
  <c r="FH1" i="28"/>
  <c r="FG1" i="28"/>
  <c r="FF1" i="28"/>
  <c r="FE1" i="28"/>
  <c r="FD1" i="28"/>
  <c r="FC1" i="28"/>
  <c r="FB1" i="28"/>
  <c r="FA1" i="28"/>
  <c r="EZ1" i="28"/>
  <c r="EY1" i="28"/>
  <c r="EX1" i="28"/>
  <c r="EW1" i="28"/>
  <c r="EV1" i="28"/>
  <c r="EU1" i="28"/>
  <c r="ET1" i="28"/>
  <c r="ES1" i="28"/>
  <c r="ER1" i="28"/>
  <c r="EQ1" i="28"/>
  <c r="EP1" i="28"/>
  <c r="EO1" i="28"/>
  <c r="EN1" i="28"/>
  <c r="EM1" i="28"/>
  <c r="EL1" i="28"/>
  <c r="EK1" i="28"/>
  <c r="EJ1" i="28"/>
  <c r="EI1" i="28"/>
  <c r="EH1" i="28"/>
  <c r="EG1" i="28"/>
  <c r="EF1" i="28"/>
  <c r="EE1" i="28"/>
  <c r="ED1" i="28"/>
  <c r="EC1" i="28"/>
  <c r="EB1" i="28"/>
  <c r="EA1" i="28"/>
  <c r="DZ1" i="28"/>
  <c r="DY1" i="28"/>
  <c r="DX1" i="28"/>
  <c r="DW1" i="28"/>
  <c r="DV1" i="28"/>
  <c r="DU1" i="28"/>
  <c r="DT1" i="28"/>
  <c r="DS1" i="28"/>
  <c r="DR1" i="28"/>
  <c r="DQ1" i="28"/>
  <c r="DP1" i="28"/>
  <c r="DO1" i="28"/>
  <c r="DN1" i="28"/>
  <c r="DM1" i="28"/>
  <c r="DL1" i="28"/>
  <c r="DK1" i="28"/>
  <c r="DJ1" i="28"/>
  <c r="DI1" i="28"/>
  <c r="DH1" i="28"/>
  <c r="DG1" i="28"/>
  <c r="DF1" i="28"/>
  <c r="DE1" i="28"/>
  <c r="DD1" i="28"/>
  <c r="DC1" i="28"/>
  <c r="DB1" i="28"/>
  <c r="DA1" i="28"/>
  <c r="CZ1" i="28"/>
  <c r="CY1" i="28"/>
  <c r="CX1" i="28"/>
  <c r="CW1" i="28"/>
  <c r="CV1" i="28"/>
  <c r="CU1" i="28"/>
  <c r="CT1" i="28"/>
  <c r="CS1" i="28"/>
  <c r="CR1" i="28"/>
  <c r="CQ1" i="28"/>
  <c r="CP1" i="28"/>
  <c r="CO1" i="28"/>
  <c r="CN1" i="28"/>
  <c r="CM1" i="28"/>
  <c r="CL1" i="28"/>
  <c r="CK1" i="28"/>
  <c r="CJ1" i="28"/>
  <c r="CI1" i="28"/>
  <c r="CH1" i="28"/>
  <c r="CG1" i="28"/>
  <c r="CF1" i="28"/>
  <c r="CE1" i="28"/>
  <c r="CD1" i="28"/>
  <c r="CC1" i="28"/>
  <c r="CB1" i="28"/>
  <c r="CA1" i="28"/>
  <c r="BZ1" i="28"/>
  <c r="BY1" i="28"/>
  <c r="BX1" i="28"/>
  <c r="BW1" i="28"/>
  <c r="BV1" i="28"/>
  <c r="BU1" i="28"/>
  <c r="BT1" i="28"/>
  <c r="BS1" i="28"/>
  <c r="BR1" i="28"/>
  <c r="BQ1" i="28"/>
  <c r="BP1" i="28"/>
  <c r="BO1" i="28"/>
  <c r="BN1" i="28"/>
  <c r="BM1" i="28"/>
  <c r="BL1" i="28"/>
  <c r="BK1" i="28"/>
  <c r="BJ1" i="28"/>
  <c r="BI1" i="28"/>
  <c r="BH1" i="28"/>
  <c r="BG1" i="28"/>
  <c r="BF1" i="28"/>
  <c r="BE1" i="28"/>
  <c r="BD1" i="28"/>
  <c r="BC1" i="28"/>
  <c r="BB1" i="28"/>
  <c r="BA1" i="28"/>
  <c r="AZ1" i="28"/>
  <c r="AY1" i="28"/>
  <c r="AX1" i="28"/>
  <c r="AW1" i="28"/>
  <c r="AV1" i="28"/>
  <c r="AU1" i="28"/>
  <c r="AT1" i="28"/>
  <c r="AS1" i="28"/>
  <c r="AR1" i="28"/>
  <c r="AQ1" i="28"/>
  <c r="AP1" i="28"/>
  <c r="AO1" i="28"/>
  <c r="AN1" i="28"/>
  <c r="AM1" i="28"/>
  <c r="AL1" i="28"/>
  <c r="AK1" i="28"/>
  <c r="AJ1" i="28"/>
  <c r="AI1" i="28"/>
  <c r="AH1" i="28"/>
  <c r="AG1" i="28"/>
  <c r="AF1" i="28"/>
  <c r="AE1" i="28"/>
  <c r="AD1" i="28"/>
  <c r="AC1" i="28"/>
  <c r="AB1" i="28"/>
  <c r="AA1" i="28"/>
  <c r="Z1" i="28"/>
  <c r="Y1" i="28"/>
  <c r="X1" i="28"/>
  <c r="W1" i="28"/>
  <c r="V1" i="28"/>
  <c r="U1" i="28"/>
  <c r="T1" i="28"/>
  <c r="S1" i="28"/>
  <c r="R1" i="28"/>
  <c r="Q1" i="28"/>
  <c r="P1" i="28"/>
  <c r="O1" i="28"/>
  <c r="N1" i="28"/>
  <c r="M1" i="28"/>
  <c r="L1" i="28"/>
  <c r="K1" i="28"/>
  <c r="H18" i="29" l="1"/>
  <c r="L50" i="29"/>
  <c r="AK95" i="1"/>
  <c r="AJ39" i="1"/>
  <c r="AJ37" i="1"/>
  <c r="AJ64" i="1"/>
  <c r="AJ94" i="1"/>
  <c r="AK93" i="1"/>
  <c r="Q4" i="25"/>
  <c r="R4" i="25" s="1"/>
  <c r="S4" i="25" s="1"/>
  <c r="T4" i="25" s="1"/>
  <c r="U4" i="25" s="1"/>
  <c r="V4" i="25" s="1"/>
  <c r="W4" i="25" s="1"/>
  <c r="X4" i="25" s="1"/>
  <c r="Y4" i="25" s="1"/>
  <c r="Z4" i="25" s="1"/>
  <c r="AA4" i="25" s="1"/>
  <c r="AB4" i="25" s="1"/>
  <c r="AC4" i="25" s="1"/>
  <c r="AD4" i="25" s="1"/>
  <c r="AE4" i="25" s="1"/>
  <c r="AF4" i="25" s="1"/>
  <c r="AG4" i="25" s="1"/>
  <c r="AH4" i="25" s="1"/>
  <c r="AI4" i="25" s="1"/>
  <c r="AJ4" i="25" s="1"/>
  <c r="AK4" i="25" s="1"/>
  <c r="AL4" i="25" s="1"/>
  <c r="AM4" i="25" s="1"/>
  <c r="AN4" i="25" s="1"/>
  <c r="AO4" i="25" s="1"/>
  <c r="AP4" i="25" s="1"/>
  <c r="AQ4" i="25" s="1"/>
  <c r="AR4" i="25" s="1"/>
  <c r="AS4" i="25" s="1"/>
  <c r="AT4" i="25" s="1"/>
  <c r="AU4" i="25" s="1"/>
  <c r="AV4" i="25" s="1"/>
  <c r="AW4" i="25" s="1"/>
  <c r="AX4" i="25" s="1"/>
  <c r="AY4" i="25" s="1"/>
  <c r="AZ4" i="25" s="1"/>
  <c r="BA4" i="25" s="1"/>
  <c r="BB4" i="25" s="1"/>
  <c r="BC4" i="25" s="1"/>
  <c r="BD4" i="25" s="1"/>
  <c r="BE4" i="25" s="1"/>
  <c r="BF4" i="25" s="1"/>
  <c r="BG4" i="25" s="1"/>
  <c r="BH4" i="25" s="1"/>
  <c r="BI4" i="25" s="1"/>
  <c r="BJ4" i="25" s="1"/>
  <c r="BK4" i="25" s="1"/>
  <c r="BL4" i="25" s="1"/>
  <c r="BM4" i="25" s="1"/>
  <c r="BN4" i="25" s="1"/>
  <c r="BO4" i="25" s="1"/>
  <c r="BP4" i="25" s="1"/>
  <c r="BQ4" i="25" s="1"/>
  <c r="BR4" i="25" s="1"/>
  <c r="BS4" i="25" s="1"/>
  <c r="BT4" i="25" s="1"/>
  <c r="BU4" i="25" s="1"/>
  <c r="BV4" i="25" s="1"/>
  <c r="BW4" i="25" s="1"/>
  <c r="BX4" i="25" s="1"/>
  <c r="BY4" i="25" s="1"/>
  <c r="BZ4" i="25" s="1"/>
  <c r="CA4" i="25" s="1"/>
  <c r="CB4" i="25" s="1"/>
  <c r="CC4" i="25" s="1"/>
  <c r="CD4" i="25" s="1"/>
  <c r="CE4" i="25" s="1"/>
  <c r="CF4" i="25" s="1"/>
  <c r="CG4" i="25" s="1"/>
  <c r="CH4" i="25" s="1"/>
  <c r="CI4" i="25" s="1"/>
  <c r="CJ4" i="25" s="1"/>
  <c r="CK4" i="25" s="1"/>
  <c r="CL4" i="25" s="1"/>
  <c r="CM4" i="25" s="1"/>
  <c r="CN4" i="25" s="1"/>
  <c r="CO4" i="25" s="1"/>
  <c r="CP4" i="25" s="1"/>
  <c r="CQ4" i="25" s="1"/>
  <c r="CR4" i="25" s="1"/>
  <c r="CS4" i="25" s="1"/>
  <c r="CT4" i="25" s="1"/>
  <c r="CU4" i="25" s="1"/>
  <c r="CV4" i="25" s="1"/>
  <c r="CW4" i="25" s="1"/>
  <c r="CX4" i="25" s="1"/>
  <c r="CY4" i="25" s="1"/>
  <c r="CZ4" i="25" s="1"/>
  <c r="DA4" i="25" s="1"/>
  <c r="DB4" i="25" s="1"/>
  <c r="DC4" i="25" s="1"/>
  <c r="DD4" i="25" s="1"/>
  <c r="DE4" i="25" s="1"/>
  <c r="DF4" i="25" s="1"/>
  <c r="DG4" i="25" s="1"/>
  <c r="DH4" i="25" s="1"/>
  <c r="DI4" i="25" s="1"/>
  <c r="DJ4" i="25" s="1"/>
  <c r="DK4" i="25" s="1"/>
  <c r="DL4" i="25" s="1"/>
  <c r="DM4" i="25" s="1"/>
  <c r="DN4" i="25" s="1"/>
  <c r="DO4" i="25" s="1"/>
  <c r="DP4" i="25" s="1"/>
  <c r="DQ4" i="25" s="1"/>
  <c r="DR4" i="25" s="1"/>
  <c r="DS4" i="25" s="1"/>
  <c r="DT4" i="25" s="1"/>
  <c r="DU4" i="25" s="1"/>
  <c r="DV4" i="25" s="1"/>
  <c r="DW4" i="25" s="1"/>
  <c r="DX4" i="25" s="1"/>
  <c r="DY4" i="25" s="1"/>
  <c r="DZ4" i="25" s="1"/>
  <c r="EA4" i="25" s="1"/>
  <c r="EB4" i="25" s="1"/>
  <c r="EC4" i="25" s="1"/>
  <c r="ED4" i="25" s="1"/>
  <c r="EE4" i="25" s="1"/>
  <c r="EF4" i="25" s="1"/>
  <c r="EG4" i="25" s="1"/>
  <c r="EH4" i="25" s="1"/>
  <c r="EI4" i="25" s="1"/>
  <c r="EJ4" i="25" s="1"/>
  <c r="EK4" i="25" s="1"/>
  <c r="EL4" i="25" s="1"/>
  <c r="EM4" i="25" s="1"/>
  <c r="EN4" i="25" s="1"/>
  <c r="EO4" i="25" s="1"/>
  <c r="EP4" i="25" s="1"/>
  <c r="EQ4" i="25" s="1"/>
  <c r="ER4" i="25" s="1"/>
  <c r="ES4" i="25" s="1"/>
  <c r="ET4" i="25" s="1"/>
  <c r="EU4" i="25" s="1"/>
  <c r="EV4" i="25" s="1"/>
  <c r="EW4" i="25" s="1"/>
  <c r="EX4" i="25" s="1"/>
  <c r="EY4" i="25" s="1"/>
  <c r="EZ4" i="25" s="1"/>
  <c r="FA4" i="25" s="1"/>
  <c r="FB4" i="25" s="1"/>
  <c r="FC4" i="25" s="1"/>
  <c r="AN70" i="1"/>
  <c r="AN69" i="1"/>
  <c r="F4" i="28"/>
  <c r="N4" i="28" s="1"/>
  <c r="AK100" i="1" s="1"/>
  <c r="AK101" i="1" s="1"/>
  <c r="AK102" i="1" s="1"/>
  <c r="K6" i="28"/>
  <c r="L6" i="28" s="1"/>
  <c r="I18" i="29" l="1"/>
  <c r="AJ38" i="1"/>
  <c r="AJ103" i="1"/>
  <c r="BG68" i="1"/>
  <c r="BG69" i="1" s="1"/>
  <c r="BO68" i="1"/>
  <c r="BO69" i="1" s="1"/>
  <c r="BU68" i="1"/>
  <c r="BU69" i="1" s="1"/>
  <c r="AS68" i="1"/>
  <c r="AS69" i="1" s="1"/>
  <c r="AY68" i="1"/>
  <c r="AY70" i="1" s="1"/>
  <c r="BT68" i="1"/>
  <c r="BT70" i="1" s="1"/>
  <c r="CA68" i="1"/>
  <c r="CA70" i="1" s="1"/>
  <c r="CH68" i="1"/>
  <c r="CH70" i="1" s="1"/>
  <c r="CW68" i="1"/>
  <c r="CW69" i="1" s="1"/>
  <c r="DD68" i="1"/>
  <c r="DD69" i="1" s="1"/>
  <c r="AR68" i="1"/>
  <c r="AR69" i="1" s="1"/>
  <c r="AQ68" i="1"/>
  <c r="AQ70" i="1" s="1"/>
  <c r="AX68" i="1"/>
  <c r="AX70" i="1" s="1"/>
  <c r="BE68" i="1"/>
  <c r="BE69" i="1" s="1"/>
  <c r="BL68" i="1"/>
  <c r="BL70" i="1" s="1"/>
  <c r="BS68" i="1"/>
  <c r="BS70" i="1" s="1"/>
  <c r="BZ68" i="1"/>
  <c r="BZ70" i="1" s="1"/>
  <c r="CO68" i="1"/>
  <c r="CO70" i="1" s="1"/>
  <c r="CV68" i="1"/>
  <c r="CV69" i="1" s="1"/>
  <c r="DC68" i="1"/>
  <c r="DC69" i="1" s="1"/>
  <c r="DB68" i="1"/>
  <c r="DB70" i="1" s="1"/>
  <c r="AP68" i="1"/>
  <c r="AP69" i="1" s="1"/>
  <c r="AW68" i="1"/>
  <c r="BD68" i="1"/>
  <c r="BD70" i="1" s="1"/>
  <c r="BK68" i="1"/>
  <c r="BK70" i="1" s="1"/>
  <c r="CX68" i="1"/>
  <c r="CX69" i="1" s="1"/>
  <c r="BH68" i="1"/>
  <c r="BH69" i="1" s="1"/>
  <c r="CI68" i="1"/>
  <c r="CI70" i="1" s="1"/>
  <c r="BM68" i="1"/>
  <c r="BM69" i="1" s="1"/>
  <c r="CG68" i="1"/>
  <c r="CG70" i="1" s="1"/>
  <c r="AO68" i="1"/>
  <c r="AU68" i="1"/>
  <c r="AU69" i="1" s="1"/>
  <c r="BA68" i="1"/>
  <c r="BA69" i="1" s="1"/>
  <c r="BN68" i="1"/>
  <c r="BN70" i="1" s="1"/>
  <c r="CB68" i="1"/>
  <c r="CB70" i="1" s="1"/>
  <c r="CP68" i="1"/>
  <c r="CP70" i="1" s="1"/>
  <c r="AZ68" i="1"/>
  <c r="AZ69" i="1" s="1"/>
  <c r="BF68" i="1"/>
  <c r="BF70" i="1" s="1"/>
  <c r="BR68" i="1"/>
  <c r="BR69" i="1" s="1"/>
  <c r="CN68" i="1"/>
  <c r="CN69" i="1" s="1"/>
  <c r="CT68" i="1"/>
  <c r="CT69" i="1" s="1"/>
  <c r="AV68" i="1"/>
  <c r="AV70" i="1" s="1"/>
  <c r="BJ68" i="1"/>
  <c r="BJ69" i="1" s="1"/>
  <c r="CF68" i="1"/>
  <c r="CM68" i="1"/>
  <c r="CM70" i="1" s="1"/>
  <c r="CL68" i="1"/>
  <c r="CL69" i="1" s="1"/>
  <c r="CS68" i="1"/>
  <c r="CZ68" i="1"/>
  <c r="DG68" i="1"/>
  <c r="DG69" i="1" s="1"/>
  <c r="BB68" i="1"/>
  <c r="BB70" i="1" s="1"/>
  <c r="BQ68" i="1"/>
  <c r="BQ70" i="1" s="1"/>
  <c r="BX68" i="1"/>
  <c r="CE68" i="1"/>
  <c r="CE70" i="1" s="1"/>
  <c r="CD68" i="1"/>
  <c r="CD69" i="1" s="1"/>
  <c r="CK68" i="1"/>
  <c r="CK69" i="1" s="1"/>
  <c r="CR68" i="1"/>
  <c r="CR70" i="1" s="1"/>
  <c r="CY68" i="1"/>
  <c r="CY70" i="1" s="1"/>
  <c r="DE68" i="1"/>
  <c r="DE70" i="1" s="1"/>
  <c r="CU68" i="1"/>
  <c r="CU69" i="1" s="1"/>
  <c r="DA68" i="1"/>
  <c r="DA69" i="1" s="1"/>
  <c r="BC68" i="1"/>
  <c r="BC69" i="1" s="1"/>
  <c r="BY68" i="1"/>
  <c r="BY70" i="1" s="1"/>
  <c r="DF68" i="1"/>
  <c r="DF70" i="1" s="1"/>
  <c r="AT68" i="1"/>
  <c r="AT70" i="1" s="1"/>
  <c r="BI68" i="1"/>
  <c r="BI69" i="1" s="1"/>
  <c r="BP68" i="1"/>
  <c r="BP69" i="1" s="1"/>
  <c r="BW68" i="1"/>
  <c r="BW70" i="1" s="1"/>
  <c r="BV68" i="1"/>
  <c r="BV70" i="1" s="1"/>
  <c r="CC68" i="1"/>
  <c r="CC69" i="1" s="1"/>
  <c r="CJ68" i="1"/>
  <c r="CJ70" i="1" s="1"/>
  <c r="CQ68" i="1"/>
  <c r="CQ69" i="1" s="1"/>
  <c r="AN71" i="1"/>
  <c r="BG70" i="1"/>
  <c r="DD70" i="1"/>
  <c r="DD71" i="1" s="1"/>
  <c r="M6" i="28"/>
  <c r="J18" i="29" l="1"/>
  <c r="CM69" i="1"/>
  <c r="AP70" i="1"/>
  <c r="AP71" i="1" s="1"/>
  <c r="DB69" i="1"/>
  <c r="AX69" i="1"/>
  <c r="AX71" i="1" s="1"/>
  <c r="AY69" i="1"/>
  <c r="AY71" i="1" s="1"/>
  <c r="DE69" i="1"/>
  <c r="CX70" i="1"/>
  <c r="CX71" i="1" s="1"/>
  <c r="AZ70" i="1"/>
  <c r="AZ71" i="1" s="1"/>
  <c r="CE69" i="1"/>
  <c r="CE71" i="1" s="1"/>
  <c r="BB69" i="1"/>
  <c r="BB71" i="1" s="1"/>
  <c r="BQ69" i="1"/>
  <c r="BQ71" i="1" s="1"/>
  <c r="CV70" i="1"/>
  <c r="CV71" i="1" s="1"/>
  <c r="BN69" i="1"/>
  <c r="BN71" i="1" s="1"/>
  <c r="CO69" i="1"/>
  <c r="CO71" i="1" s="1"/>
  <c r="BA70" i="1"/>
  <c r="BA71" i="1" s="1"/>
  <c r="BU70" i="1"/>
  <c r="BU71" i="1" s="1"/>
  <c r="CY69" i="1"/>
  <c r="CY71" i="1" s="1"/>
  <c r="BO70" i="1"/>
  <c r="BO71" i="1" s="1"/>
  <c r="BZ69" i="1"/>
  <c r="BZ71" i="1" s="1"/>
  <c r="CT70" i="1"/>
  <c r="CT71" i="1" s="1"/>
  <c r="BW69" i="1"/>
  <c r="BW71" i="1" s="1"/>
  <c r="DG70" i="1"/>
  <c r="DG71" i="1" s="1"/>
  <c r="BK69" i="1"/>
  <c r="BK71" i="1" s="1"/>
  <c r="BI70" i="1"/>
  <c r="BI71" i="1" s="1"/>
  <c r="CW70" i="1"/>
  <c r="CW71" i="1" s="1"/>
  <c r="BR70" i="1"/>
  <c r="BR71" i="1" s="1"/>
  <c r="CI69" i="1"/>
  <c r="CI71" i="1" s="1"/>
  <c r="CP69" i="1"/>
  <c r="CP71" i="1" s="1"/>
  <c r="AQ69" i="1"/>
  <c r="AQ71" i="1" s="1"/>
  <c r="CL70" i="1"/>
  <c r="CL71" i="1" s="1"/>
  <c r="DC70" i="1"/>
  <c r="DC71" i="1" s="1"/>
  <c r="AS70" i="1"/>
  <c r="AS71" i="1" s="1"/>
  <c r="CU70" i="1"/>
  <c r="CU71" i="1" s="1"/>
  <c r="BF69" i="1"/>
  <c r="BF71" i="1" s="1"/>
  <c r="BT69" i="1"/>
  <c r="BT71" i="1" s="1"/>
  <c r="BE70" i="1"/>
  <c r="BE71" i="1" s="1"/>
  <c r="CB69" i="1"/>
  <c r="CB71" i="1" s="1"/>
  <c r="BJ70" i="1"/>
  <c r="BJ71" i="1" s="1"/>
  <c r="BC70" i="1"/>
  <c r="BC71" i="1" s="1"/>
  <c r="BH70" i="1"/>
  <c r="BH71" i="1" s="1"/>
  <c r="BL69" i="1"/>
  <c r="BL71" i="1" s="1"/>
  <c r="AT69" i="1"/>
  <c r="AT71" i="1" s="1"/>
  <c r="BV69" i="1"/>
  <c r="BV71" i="1" s="1"/>
  <c r="DF69" i="1"/>
  <c r="DF71" i="1" s="1"/>
  <c r="CD70" i="1"/>
  <c r="CD71" i="1" s="1"/>
  <c r="CG69" i="1"/>
  <c r="CJ69" i="1"/>
  <c r="CJ71" i="1" s="1"/>
  <c r="CQ70" i="1"/>
  <c r="CQ71" i="1" s="1"/>
  <c r="CK70" i="1"/>
  <c r="CK71" i="1" s="1"/>
  <c r="AR70" i="1"/>
  <c r="AR71" i="1" s="1"/>
  <c r="CA69" i="1"/>
  <c r="CA71" i="1" s="1"/>
  <c r="DA70" i="1"/>
  <c r="DA71" i="1" s="1"/>
  <c r="CZ70" i="1"/>
  <c r="CZ69" i="1"/>
  <c r="CS69" i="1"/>
  <c r="CS70" i="1"/>
  <c r="AO69" i="1"/>
  <c r="AO70" i="1"/>
  <c r="AW69" i="1"/>
  <c r="AW70" i="1"/>
  <c r="BX69" i="1"/>
  <c r="BX70" i="1"/>
  <c r="CF69" i="1"/>
  <c r="CF70" i="1"/>
  <c r="CR69" i="1"/>
  <c r="CR71" i="1" s="1"/>
  <c r="CH69" i="1"/>
  <c r="CH71" i="1" s="1"/>
  <c r="AV69" i="1"/>
  <c r="AV71" i="1" s="1"/>
  <c r="AU70" i="1"/>
  <c r="AU71" i="1" s="1"/>
  <c r="BY69" i="1"/>
  <c r="BY71" i="1" s="1"/>
  <c r="BM70" i="1"/>
  <c r="BM71" i="1" s="1"/>
  <c r="BS69" i="1"/>
  <c r="BS71" i="1" s="1"/>
  <c r="CC70" i="1"/>
  <c r="CC71" i="1" s="1"/>
  <c r="CN70" i="1"/>
  <c r="CN71" i="1" s="1"/>
  <c r="BP70" i="1"/>
  <c r="BP71" i="1" s="1"/>
  <c r="BD69" i="1"/>
  <c r="BD71" i="1" s="1"/>
  <c r="DB71" i="1"/>
  <c r="BG71" i="1"/>
  <c r="CG71" i="1"/>
  <c r="DE71" i="1"/>
  <c r="CM71" i="1"/>
  <c r="K18" i="29" l="1"/>
  <c r="CZ71" i="1"/>
  <c r="CS71" i="1"/>
  <c r="AO71" i="1"/>
  <c r="AW71" i="1"/>
  <c r="CF71" i="1"/>
  <c r="BX71" i="1"/>
  <c r="AI132" i="1"/>
  <c r="AH132" i="1"/>
  <c r="AG132" i="1"/>
  <c r="AF132" i="1"/>
  <c r="AE132" i="1"/>
  <c r="AD132" i="1"/>
  <c r="AC132" i="1"/>
  <c r="AB132" i="1"/>
  <c r="L18" i="29" l="1"/>
  <c r="AE166" i="1"/>
  <c r="AE167" i="1" s="1"/>
  <c r="AG166" i="1"/>
  <c r="AG167" i="1" s="1"/>
  <c r="AJ166" i="1"/>
  <c r="AJ167" i="1" s="1"/>
  <c r="AI166" i="1"/>
  <c r="AI167" i="1" s="1"/>
  <c r="AF166" i="1"/>
  <c r="AF167" i="1" s="1"/>
  <c r="AH166" i="1"/>
  <c r="AH167" i="1" s="1"/>
  <c r="AC166" i="1"/>
  <c r="AC167" i="1" s="1"/>
  <c r="AD166" i="1"/>
  <c r="AD167" i="1" s="1"/>
  <c r="AL129" i="1"/>
  <c r="AM129" i="1" s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BH129" i="1" s="1"/>
  <c r="BI129" i="1" s="1"/>
  <c r="BJ129" i="1" s="1"/>
  <c r="BK129" i="1" s="1"/>
  <c r="BL129" i="1" s="1"/>
  <c r="BM129" i="1" s="1"/>
  <c r="BN129" i="1" s="1"/>
  <c r="BO129" i="1" s="1"/>
  <c r="BP129" i="1" s="1"/>
  <c r="BQ129" i="1" s="1"/>
  <c r="BR129" i="1" s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CP129" i="1" s="1"/>
  <c r="CQ129" i="1" s="1"/>
  <c r="CR129" i="1" s="1"/>
  <c r="CS129" i="1" s="1"/>
  <c r="CT129" i="1" s="1"/>
  <c r="CU129" i="1" s="1"/>
  <c r="CV129" i="1" s="1"/>
  <c r="CW129" i="1" s="1"/>
  <c r="CX129" i="1" s="1"/>
  <c r="CY129" i="1" s="1"/>
  <c r="CZ129" i="1" s="1"/>
  <c r="DA129" i="1" s="1"/>
  <c r="DB129" i="1" s="1"/>
  <c r="DC129" i="1" s="1"/>
  <c r="DD129" i="1" s="1"/>
  <c r="DE129" i="1" s="1"/>
  <c r="DF129" i="1" s="1"/>
  <c r="DG129" i="1" s="1"/>
  <c r="M18" i="29" l="1"/>
  <c r="AB22" i="1"/>
  <c r="AL156" i="1"/>
  <c r="AM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AI156" i="1"/>
  <c r="AH156" i="1"/>
  <c r="AG156" i="1"/>
  <c r="AF156" i="1"/>
  <c r="AE156" i="1"/>
  <c r="AD156" i="1"/>
  <c r="AC156" i="1"/>
  <c r="AB156" i="1"/>
  <c r="AL147" i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AL150" i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AI151" i="1"/>
  <c r="AH151" i="1"/>
  <c r="AG151" i="1"/>
  <c r="AF151" i="1"/>
  <c r="AE151" i="1"/>
  <c r="AD151" i="1"/>
  <c r="AC151" i="1"/>
  <c r="AB151" i="1"/>
  <c r="AI141" i="1"/>
  <c r="AH141" i="1"/>
  <c r="AG141" i="1"/>
  <c r="AF141" i="1"/>
  <c r="AE141" i="1"/>
  <c r="AD141" i="1"/>
  <c r="AC141" i="1"/>
  <c r="AB141" i="1"/>
  <c r="AI138" i="1"/>
  <c r="AH138" i="1"/>
  <c r="AG138" i="1"/>
  <c r="AF138" i="1"/>
  <c r="AE138" i="1"/>
  <c r="AE143" i="1" s="1"/>
  <c r="AE144" i="1" s="1"/>
  <c r="AD138" i="1"/>
  <c r="AC138" i="1"/>
  <c r="AB138" i="1"/>
  <c r="AB143" i="1" s="1"/>
  <c r="AM90" i="1"/>
  <c r="AM91" i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CZ91" i="1" s="1"/>
  <c r="DA91" i="1" s="1"/>
  <c r="DB91" i="1" s="1"/>
  <c r="DC91" i="1" s="1"/>
  <c r="DD91" i="1" s="1"/>
  <c r="DE91" i="1" s="1"/>
  <c r="DF91" i="1" s="1"/>
  <c r="DG91" i="1" s="1"/>
  <c r="AI85" i="1"/>
  <c r="AI92" i="1" s="1"/>
  <c r="AH85" i="1"/>
  <c r="AH92" i="1" s="1"/>
  <c r="AG85" i="1"/>
  <c r="AG92" i="1" s="1"/>
  <c r="AF85" i="1"/>
  <c r="AF92" i="1" s="1"/>
  <c r="AE85" i="1"/>
  <c r="AE92" i="1" s="1"/>
  <c r="AD85" i="1"/>
  <c r="AD92" i="1" s="1"/>
  <c r="AC85" i="1"/>
  <c r="AC92" i="1" s="1"/>
  <c r="AB85" i="1"/>
  <c r="AB92" i="1" s="1"/>
  <c r="AL27" i="1"/>
  <c r="AM27" i="1" s="1"/>
  <c r="AI21" i="1"/>
  <c r="AC31" i="1"/>
  <c r="AB31" i="1"/>
  <c r="AB126" i="1"/>
  <c r="AC24" i="1"/>
  <c r="AD24" i="1"/>
  <c r="AI126" i="1"/>
  <c r="AH126" i="1"/>
  <c r="AG126" i="1"/>
  <c r="AF126" i="1"/>
  <c r="AE126" i="1"/>
  <c r="AD126" i="1"/>
  <c r="AC126" i="1"/>
  <c r="AI113" i="1"/>
  <c r="AI114" i="1" s="1"/>
  <c r="AH113" i="1"/>
  <c r="AH114" i="1" s="1"/>
  <c r="AG113" i="1"/>
  <c r="AF113" i="1"/>
  <c r="AE113" i="1"/>
  <c r="AD113" i="1"/>
  <c r="AC113" i="1"/>
  <c r="AB113" i="1"/>
  <c r="AB114" i="1" s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I9" i="1"/>
  <c r="AI11" i="1" s="1"/>
  <c r="AH9" i="1"/>
  <c r="AH11" i="1" s="1"/>
  <c r="AH118" i="1" s="1"/>
  <c r="AG9" i="1"/>
  <c r="AF9" i="1"/>
  <c r="AE9" i="1"/>
  <c r="AD9" i="1"/>
  <c r="AC9" i="1"/>
  <c r="AB9" i="1"/>
  <c r="AB59" i="1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90" i="9" s="1"/>
  <c r="B81" i="9"/>
  <c r="B91" i="9" s="1"/>
  <c r="B82" i="9"/>
  <c r="B83" i="9"/>
  <c r="B84" i="9"/>
  <c r="B85" i="9"/>
  <c r="B86" i="9"/>
  <c r="B87" i="9"/>
  <c r="B88" i="9"/>
  <c r="B89" i="9"/>
  <c r="B92" i="9"/>
  <c r="B93" i="9"/>
  <c r="B63" i="9"/>
  <c r="AI24" i="1"/>
  <c r="AI22" i="1"/>
  <c r="AI98" i="1"/>
  <c r="AI102" i="1" s="1"/>
  <c r="AI117" i="1"/>
  <c r="AI124" i="1"/>
  <c r="AI16" i="1"/>
  <c r="AI23" i="1"/>
  <c r="AI32" i="1"/>
  <c r="AI34" i="1"/>
  <c r="AI35" i="1" s="1"/>
  <c r="AI59" i="1"/>
  <c r="AH23" i="1"/>
  <c r="AH22" i="1"/>
  <c r="AH98" i="1"/>
  <c r="AH102" i="1" s="1"/>
  <c r="AH117" i="1"/>
  <c r="AH124" i="1"/>
  <c r="AH16" i="1"/>
  <c r="AH21" i="1"/>
  <c r="AH32" i="1"/>
  <c r="AH35" i="1"/>
  <c r="AH59" i="1"/>
  <c r="AG59" i="1"/>
  <c r="AF59" i="1"/>
  <c r="AE59" i="1"/>
  <c r="AD59" i="1"/>
  <c r="AC59" i="1"/>
  <c r="H47" i="24"/>
  <c r="G47" i="24"/>
  <c r="F47" i="24"/>
  <c r="E47" i="24"/>
  <c r="D47" i="24"/>
  <c r="C47" i="24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W156" i="1"/>
  <c r="AG22" i="1"/>
  <c r="AG24" i="1"/>
  <c r="AG34" i="1"/>
  <c r="AG35" i="1" s="1"/>
  <c r="AG21" i="1"/>
  <c r="H46" i="26"/>
  <c r="H45" i="26"/>
  <c r="H44" i="26"/>
  <c r="H43" i="26"/>
  <c r="H42" i="26"/>
  <c r="F42" i="26"/>
  <c r="F43" i="26"/>
  <c r="F44" i="26"/>
  <c r="F45" i="26"/>
  <c r="F46" i="26"/>
  <c r="D44" i="26"/>
  <c r="D45" i="26"/>
  <c r="D46" i="26"/>
  <c r="C46" i="26"/>
  <c r="C45" i="26"/>
  <c r="C44" i="26"/>
  <c r="D43" i="26"/>
  <c r="D42" i="26"/>
  <c r="C43" i="26"/>
  <c r="C42" i="26"/>
  <c r="N18" i="29" l="1"/>
  <c r="J50" i="29"/>
  <c r="G50" i="29"/>
  <c r="I50" i="29"/>
  <c r="AB93" i="1"/>
  <c r="C50" i="29"/>
  <c r="H50" i="29"/>
  <c r="D50" i="29"/>
  <c r="F50" i="29"/>
  <c r="E50" i="29"/>
  <c r="AF143" i="1"/>
  <c r="AF144" i="1" s="1"/>
  <c r="AD143" i="1"/>
  <c r="AD144" i="1" s="1"/>
  <c r="AN90" i="1"/>
  <c r="AJ142" i="1"/>
  <c r="AD95" i="1"/>
  <c r="AF95" i="1"/>
  <c r="AG95" i="1"/>
  <c r="AG93" i="1"/>
  <c r="AH95" i="1"/>
  <c r="AH93" i="1"/>
  <c r="AI95" i="1"/>
  <c r="AB95" i="1"/>
  <c r="AE95" i="1"/>
  <c r="AC95" i="1"/>
  <c r="AH41" i="1" s="1"/>
  <c r="AI143" i="1"/>
  <c r="AI144" i="1" s="1"/>
  <c r="AH143" i="1"/>
  <c r="AH144" i="1" s="1"/>
  <c r="AG143" i="1"/>
  <c r="AG144" i="1" s="1"/>
  <c r="AI60" i="1"/>
  <c r="AI61" i="1"/>
  <c r="AC143" i="1"/>
  <c r="AD170" i="1"/>
  <c r="AI170" i="1"/>
  <c r="AI142" i="1"/>
  <c r="AB144" i="1"/>
  <c r="AE170" i="1"/>
  <c r="AF170" i="1"/>
  <c r="AG170" i="1"/>
  <c r="AH170" i="1"/>
  <c r="AB170" i="1"/>
  <c r="AG142" i="1"/>
  <c r="AF142" i="1"/>
  <c r="AE142" i="1"/>
  <c r="AD142" i="1"/>
  <c r="AC142" i="1"/>
  <c r="AB142" i="1"/>
  <c r="AC170" i="1"/>
  <c r="AH142" i="1"/>
  <c r="AL149" i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E149" i="1" s="1"/>
  <c r="DF149" i="1" s="1"/>
  <c r="DG149" i="1" s="1"/>
  <c r="AI93" i="1"/>
  <c r="AL76" i="1"/>
  <c r="AI36" i="1"/>
  <c r="AI37" i="1" s="1"/>
  <c r="AI118" i="1"/>
  <c r="AI30" i="1"/>
  <c r="AI63" i="1"/>
  <c r="AI127" i="1"/>
  <c r="AI134" i="1" s="1"/>
  <c r="AH127" i="1"/>
  <c r="AH134" i="1" s="1"/>
  <c r="AH63" i="1"/>
  <c r="AH30" i="1"/>
  <c r="AH61" i="1"/>
  <c r="AH36" i="1"/>
  <c r="AH60" i="1"/>
  <c r="AG98" i="1"/>
  <c r="AG102" i="1" s="1"/>
  <c r="AG114" i="1"/>
  <c r="AG117" i="1"/>
  <c r="AG124" i="1"/>
  <c r="AG11" i="1"/>
  <c r="AG16" i="1"/>
  <c r="AG23" i="1"/>
  <c r="AG32" i="1"/>
  <c r="H11" i="26"/>
  <c r="F11" i="26"/>
  <c r="D11" i="26"/>
  <c r="C11" i="26"/>
  <c r="AJ41" i="1" l="1"/>
  <c r="AI41" i="1"/>
  <c r="AE41" i="1"/>
  <c r="AD41" i="1"/>
  <c r="AC41" i="1"/>
  <c r="AB41" i="1"/>
  <c r="AG41" i="1"/>
  <c r="AF41" i="1"/>
  <c r="AO90" i="1"/>
  <c r="AM76" i="1"/>
  <c r="AJ43" i="1"/>
  <c r="AK142" i="1"/>
  <c r="AC144" i="1"/>
  <c r="AC163" i="1"/>
  <c r="AI94" i="1"/>
  <c r="AI103" i="1" s="1"/>
  <c r="AI64" i="1"/>
  <c r="AH94" i="1"/>
  <c r="AH103" i="1" s="1"/>
  <c r="AH64" i="1"/>
  <c r="AI39" i="1"/>
  <c r="AH39" i="1"/>
  <c r="AH37" i="1"/>
  <c r="AG118" i="1"/>
  <c r="AG36" i="1"/>
  <c r="AG30" i="1"/>
  <c r="AG127" i="1"/>
  <c r="AG134" i="1" s="1"/>
  <c r="AG63" i="1"/>
  <c r="AG61" i="1"/>
  <c r="AG60" i="1"/>
  <c r="AP90" i="1" l="1"/>
  <c r="AL142" i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AG94" i="1"/>
  <c r="AG103" i="1" s="1"/>
  <c r="AG64" i="1"/>
  <c r="AG37" i="1"/>
  <c r="AG39" i="1"/>
  <c r="AQ90" i="1" l="1"/>
  <c r="G25" i="24"/>
  <c r="F25" i="24"/>
  <c r="E25" i="24"/>
  <c r="D25" i="24"/>
  <c r="C25" i="24"/>
  <c r="AF24" i="1"/>
  <c r="AF34" i="1"/>
  <c r="AF35" i="1" s="1"/>
  <c r="I50" i="1"/>
  <c r="I49" i="1"/>
  <c r="I48" i="1"/>
  <c r="AF31" i="1"/>
  <c r="AF23" i="1"/>
  <c r="AE23" i="1"/>
  <c r="AD23" i="1"/>
  <c r="AC23" i="1"/>
  <c r="AB23" i="1"/>
  <c r="AA23" i="1"/>
  <c r="Z23" i="1"/>
  <c r="Y23" i="1"/>
  <c r="W23" i="1"/>
  <c r="X23" i="1"/>
  <c r="AF22" i="1"/>
  <c r="AE22" i="1"/>
  <c r="AD22" i="1"/>
  <c r="AC22" i="1"/>
  <c r="AA22" i="1"/>
  <c r="Z22" i="1"/>
  <c r="Y22" i="1"/>
  <c r="X22" i="1"/>
  <c r="AF21" i="1"/>
  <c r="AE34" i="1"/>
  <c r="AE35" i="1" s="1"/>
  <c r="AD34" i="1"/>
  <c r="AE31" i="1"/>
  <c r="AD31" i="1"/>
  <c r="AA31" i="1"/>
  <c r="Z31" i="1"/>
  <c r="Y31" i="1"/>
  <c r="X31" i="1"/>
  <c r="W31" i="1"/>
  <c r="AF32" i="1"/>
  <c r="AD32" i="1"/>
  <c r="AE24" i="1"/>
  <c r="AB24" i="1"/>
  <c r="AA24" i="1"/>
  <c r="Z24" i="1"/>
  <c r="Y24" i="1"/>
  <c r="X24" i="1"/>
  <c r="W24" i="1"/>
  <c r="W21" i="1"/>
  <c r="AF16" i="1"/>
  <c r="AE16" i="1"/>
  <c r="AD16" i="1"/>
  <c r="AC16" i="1"/>
  <c r="AB16" i="1"/>
  <c r="AA16" i="1"/>
  <c r="Z16" i="1"/>
  <c r="Y16" i="1"/>
  <c r="X16" i="1"/>
  <c r="E16" i="1"/>
  <c r="W16" i="1"/>
  <c r="G23" i="24"/>
  <c r="F23" i="24"/>
  <c r="E23" i="24"/>
  <c r="D23" i="24"/>
  <c r="C23" i="24"/>
  <c r="FC6" i="25"/>
  <c r="FB6" i="25"/>
  <c r="FA6" i="25"/>
  <c r="EZ6" i="25"/>
  <c r="EY6" i="25"/>
  <c r="EX6" i="25"/>
  <c r="EW6" i="25"/>
  <c r="EV6" i="25"/>
  <c r="EU6" i="25"/>
  <c r="ET6" i="25"/>
  <c r="ES6" i="25"/>
  <c r="ER6" i="25"/>
  <c r="EQ6" i="25"/>
  <c r="EP6" i="25"/>
  <c r="EO6" i="25"/>
  <c r="EN6" i="25"/>
  <c r="EM6" i="25"/>
  <c r="EL6" i="25"/>
  <c r="EK6" i="25"/>
  <c r="EJ6" i="25"/>
  <c r="EI6" i="25"/>
  <c r="EH6" i="25"/>
  <c r="EG6" i="25"/>
  <c r="EF6" i="25"/>
  <c r="EE6" i="25"/>
  <c r="ED6" i="25"/>
  <c r="EC6" i="25"/>
  <c r="EB6" i="25"/>
  <c r="EA6" i="25"/>
  <c r="DZ6" i="25"/>
  <c r="DY6" i="25"/>
  <c r="DX6" i="25"/>
  <c r="DW6" i="25"/>
  <c r="DV6" i="25"/>
  <c r="DU6" i="25"/>
  <c r="DT6" i="25"/>
  <c r="DS6" i="25"/>
  <c r="DR6" i="25"/>
  <c r="DQ6" i="25"/>
  <c r="DP6" i="25"/>
  <c r="DO6" i="25"/>
  <c r="DN6" i="25"/>
  <c r="DM6" i="25"/>
  <c r="DL6" i="25"/>
  <c r="DK6" i="25"/>
  <c r="DJ6" i="25"/>
  <c r="DI6" i="25"/>
  <c r="DH6" i="25"/>
  <c r="DG6" i="25"/>
  <c r="DF6" i="25"/>
  <c r="DE6" i="25"/>
  <c r="DD6" i="25"/>
  <c r="DC6" i="25"/>
  <c r="DB6" i="25"/>
  <c r="DA6" i="25"/>
  <c r="CZ6" i="25"/>
  <c r="CY6" i="25"/>
  <c r="CX6" i="25"/>
  <c r="CW6" i="25"/>
  <c r="CV6" i="25"/>
  <c r="CU6" i="25"/>
  <c r="CT6" i="25"/>
  <c r="CS6" i="25"/>
  <c r="CR6" i="25"/>
  <c r="CQ6" i="25"/>
  <c r="CP6" i="25"/>
  <c r="CO6" i="25"/>
  <c r="CN6" i="25"/>
  <c r="CM6" i="25"/>
  <c r="CL6" i="25"/>
  <c r="CK6" i="25"/>
  <c r="CJ6" i="25"/>
  <c r="G51" i="24"/>
  <c r="E51" i="24"/>
  <c r="D51" i="24"/>
  <c r="C51" i="24"/>
  <c r="AA156" i="1"/>
  <c r="Z156" i="1"/>
  <c r="Y156" i="1"/>
  <c r="X156" i="1"/>
  <c r="AR90" i="1" l="1"/>
  <c r="F51" i="24"/>
  <c r="AL24" i="1"/>
  <c r="AM24" i="1" s="1"/>
  <c r="J50" i="1"/>
  <c r="K50" i="1" s="1"/>
  <c r="L50" i="1" s="1"/>
  <c r="M50" i="1" s="1"/>
  <c r="N50" i="1" s="1"/>
  <c r="J49" i="1"/>
  <c r="K49" i="1" s="1"/>
  <c r="L49" i="1" s="1"/>
  <c r="M49" i="1" s="1"/>
  <c r="N49" i="1" s="1"/>
  <c r="J48" i="1"/>
  <c r="K48" i="1" s="1"/>
  <c r="L48" i="1" s="1"/>
  <c r="M48" i="1" s="1"/>
  <c r="N48" i="1" s="1"/>
  <c r="AS90" i="1" l="1"/>
  <c r="AK23" i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AN24" i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AK31" i="1"/>
  <c r="G50" i="24"/>
  <c r="AT90" i="1" l="1"/>
  <c r="AL31" i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DA31" i="1" s="1"/>
  <c r="DB31" i="1" s="1"/>
  <c r="DC31" i="1" s="1"/>
  <c r="DD31" i="1" s="1"/>
  <c r="DE31" i="1" s="1"/>
  <c r="DF31" i="1" s="1"/>
  <c r="DG31" i="1" s="1"/>
  <c r="V32" i="1"/>
  <c r="X21" i="1"/>
  <c r="AE21" i="1"/>
  <c r="AD21" i="1"/>
  <c r="AC21" i="1"/>
  <c r="AB21" i="1"/>
  <c r="AA21" i="1"/>
  <c r="Z21" i="1"/>
  <c r="Y21" i="1"/>
  <c r="V21" i="1"/>
  <c r="AE32" i="1"/>
  <c r="AC32" i="1"/>
  <c r="AB32" i="1"/>
  <c r="AA32" i="1"/>
  <c r="Z32" i="1"/>
  <c r="Y32" i="1"/>
  <c r="W32" i="1"/>
  <c r="AU90" i="1" l="1"/>
  <c r="AL121" i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BH121" i="1" s="1"/>
  <c r="BI121" i="1" s="1"/>
  <c r="BJ121" i="1" s="1"/>
  <c r="BK121" i="1" s="1"/>
  <c r="BL121" i="1" s="1"/>
  <c r="BM121" i="1" s="1"/>
  <c r="BN121" i="1" s="1"/>
  <c r="BO121" i="1" s="1"/>
  <c r="BP121" i="1" s="1"/>
  <c r="BQ121" i="1" s="1"/>
  <c r="BR121" i="1" s="1"/>
  <c r="BS121" i="1" s="1"/>
  <c r="BT121" i="1" s="1"/>
  <c r="BU121" i="1" s="1"/>
  <c r="BV121" i="1" s="1"/>
  <c r="BW121" i="1" s="1"/>
  <c r="BX121" i="1" s="1"/>
  <c r="BY121" i="1" s="1"/>
  <c r="BZ121" i="1" s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CP121" i="1" s="1"/>
  <c r="CQ121" i="1" s="1"/>
  <c r="CR121" i="1" s="1"/>
  <c r="CS121" i="1" s="1"/>
  <c r="CT121" i="1" s="1"/>
  <c r="CU121" i="1" s="1"/>
  <c r="CV121" i="1" s="1"/>
  <c r="CW121" i="1" s="1"/>
  <c r="CX121" i="1" s="1"/>
  <c r="CY121" i="1" s="1"/>
  <c r="CZ121" i="1" s="1"/>
  <c r="DA121" i="1" s="1"/>
  <c r="DB121" i="1" s="1"/>
  <c r="DC121" i="1" s="1"/>
  <c r="DD121" i="1" s="1"/>
  <c r="DE121" i="1" s="1"/>
  <c r="DF121" i="1" s="1"/>
  <c r="DG121" i="1" s="1"/>
  <c r="AL122" i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CU122" i="1" s="1"/>
  <c r="CV122" i="1" s="1"/>
  <c r="CW122" i="1" s="1"/>
  <c r="CX122" i="1" s="1"/>
  <c r="CY122" i="1" s="1"/>
  <c r="CZ122" i="1" s="1"/>
  <c r="DA122" i="1" s="1"/>
  <c r="DB122" i="1" s="1"/>
  <c r="DC122" i="1" s="1"/>
  <c r="DD122" i="1" s="1"/>
  <c r="DE122" i="1" s="1"/>
  <c r="DF122" i="1" s="1"/>
  <c r="DG122" i="1" s="1"/>
  <c r="AL123" i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CS123" i="1" s="1"/>
  <c r="CT123" i="1" s="1"/>
  <c r="CU123" i="1" s="1"/>
  <c r="CV123" i="1" s="1"/>
  <c r="CW123" i="1" s="1"/>
  <c r="CX123" i="1" s="1"/>
  <c r="CY123" i="1" s="1"/>
  <c r="CZ123" i="1" s="1"/>
  <c r="DA123" i="1" s="1"/>
  <c r="DB123" i="1" s="1"/>
  <c r="DC123" i="1" s="1"/>
  <c r="DD123" i="1" s="1"/>
  <c r="DE123" i="1" s="1"/>
  <c r="DF123" i="1" s="1"/>
  <c r="DG123" i="1" s="1"/>
  <c r="AF124" i="1"/>
  <c r="AE124" i="1"/>
  <c r="AD124" i="1"/>
  <c r="AC124" i="1"/>
  <c r="AB124" i="1"/>
  <c r="AA124" i="1"/>
  <c r="Z124" i="1"/>
  <c r="Y124" i="1"/>
  <c r="X124" i="1"/>
  <c r="W124" i="1"/>
  <c r="AF117" i="1"/>
  <c r="AF11" i="1"/>
  <c r="D50" i="24"/>
  <c r="AA92" i="1"/>
  <c r="Z92" i="1"/>
  <c r="Y92" i="1"/>
  <c r="X92" i="1"/>
  <c r="W92" i="1"/>
  <c r="V92" i="1"/>
  <c r="AV90" i="1" l="1"/>
  <c r="AF114" i="1"/>
  <c r="G46" i="24" s="1"/>
  <c r="AF36" i="1"/>
  <c r="AF39" i="1" s="1"/>
  <c r="F50" i="24"/>
  <c r="C50" i="24"/>
  <c r="E50" i="24"/>
  <c r="AF30" i="1"/>
  <c r="AL77" i="1"/>
  <c r="AL84" i="1"/>
  <c r="AM84" i="1" s="1"/>
  <c r="AF61" i="1"/>
  <c r="AF118" i="1"/>
  <c r="AF127" i="1"/>
  <c r="AF134" i="1" s="1"/>
  <c r="AF60" i="1"/>
  <c r="AF93" i="1"/>
  <c r="AW90" i="1" l="1"/>
  <c r="AK21" i="1"/>
  <c r="AM77" i="1"/>
  <c r="AF37" i="1"/>
  <c r="G24" i="24"/>
  <c r="AB11" i="1"/>
  <c r="AB30" i="1" s="1"/>
  <c r="AC11" i="1"/>
  <c r="AC36" i="1" s="1"/>
  <c r="AC39" i="1" s="1"/>
  <c r="AD11" i="1"/>
  <c r="AE11" i="1"/>
  <c r="AE36" i="1" s="1"/>
  <c r="AE39" i="1" s="1"/>
  <c r="AC93" i="1"/>
  <c r="AE93" i="1"/>
  <c r="AD93" i="1"/>
  <c r="AB98" i="1"/>
  <c r="AB102" i="1" s="1"/>
  <c r="AC98" i="1"/>
  <c r="AC102" i="1" s="1"/>
  <c r="AD98" i="1"/>
  <c r="AD102" i="1" s="1"/>
  <c r="AE98" i="1"/>
  <c r="AE102" i="1" s="1"/>
  <c r="AB117" i="1"/>
  <c r="AC117" i="1"/>
  <c r="AD117" i="1"/>
  <c r="AE117" i="1"/>
  <c r="E4" i="1"/>
  <c r="AA9" i="1"/>
  <c r="AA11" i="1" s="1"/>
  <c r="AA36" i="1" s="1"/>
  <c r="AA39" i="1" s="1"/>
  <c r="AA59" i="1"/>
  <c r="AA95" i="1" s="1"/>
  <c r="AA93" i="1"/>
  <c r="AA98" i="1"/>
  <c r="AA102" i="1" s="1"/>
  <c r="AA113" i="1"/>
  <c r="AA117" i="1"/>
  <c r="AA126" i="1"/>
  <c r="AB163" i="1" s="1"/>
  <c r="E1" i="1" l="1"/>
  <c r="AX90" i="1"/>
  <c r="AD36" i="1"/>
  <c r="AD30" i="1"/>
  <c r="AE114" i="1"/>
  <c r="F46" i="24" s="1"/>
  <c r="AD114" i="1"/>
  <c r="E46" i="24" s="1"/>
  <c r="AC114" i="1"/>
  <c r="D46" i="24" s="1"/>
  <c r="C46" i="24"/>
  <c r="C54" i="24" s="1"/>
  <c r="AB36" i="1"/>
  <c r="AL21" i="1"/>
  <c r="AE61" i="1"/>
  <c r="AE60" i="1"/>
  <c r="AD60" i="1"/>
  <c r="AD61" i="1"/>
  <c r="AA30" i="1"/>
  <c r="AA61" i="1"/>
  <c r="AA60" i="1"/>
  <c r="AC61" i="1"/>
  <c r="AC60" i="1"/>
  <c r="AB61" i="1"/>
  <c r="AB60" i="1"/>
  <c r="AE163" i="1"/>
  <c r="AD163" i="1"/>
  <c r="AD127" i="1"/>
  <c r="AD134" i="1" s="1"/>
  <c r="AB162" i="1"/>
  <c r="AA127" i="1"/>
  <c r="AA134" i="1" s="1"/>
  <c r="AB127" i="1"/>
  <c r="AB134" i="1" s="1"/>
  <c r="AE127" i="1"/>
  <c r="AE134" i="1" s="1"/>
  <c r="AC127" i="1"/>
  <c r="AC134" i="1" s="1"/>
  <c r="F4" i="1"/>
  <c r="AD63" i="1"/>
  <c r="AE30" i="1"/>
  <c r="AE63" i="1"/>
  <c r="AC63" i="1"/>
  <c r="AC30" i="1"/>
  <c r="AA63" i="1"/>
  <c r="AA94" i="1" s="1"/>
  <c r="AA38" i="1" s="1"/>
  <c r="AA118" i="1"/>
  <c r="AB118" i="1"/>
  <c r="AB63" i="1"/>
  <c r="AB64" i="1" s="1"/>
  <c r="AE162" i="1"/>
  <c r="AE118" i="1"/>
  <c r="AD162" i="1"/>
  <c r="AD118" i="1"/>
  <c r="AC162" i="1"/>
  <c r="AC118" i="1"/>
  <c r="AF162" i="1"/>
  <c r="E3" i="1"/>
  <c r="D9" i="1"/>
  <c r="E9" i="1"/>
  <c r="D10" i="1"/>
  <c r="E10" i="1"/>
  <c r="F10" i="1"/>
  <c r="F11" i="1" s="1"/>
  <c r="G10" i="1"/>
  <c r="G11" i="1" s="1"/>
  <c r="H10" i="1"/>
  <c r="H11" i="1" s="1"/>
  <c r="I10" i="1"/>
  <c r="I11" i="1" s="1"/>
  <c r="F17" i="1"/>
  <c r="G17" i="1"/>
  <c r="H17" i="1"/>
  <c r="I17" i="1"/>
  <c r="F18" i="1"/>
  <c r="G18" i="1"/>
  <c r="H18" i="1"/>
  <c r="I18" i="1"/>
  <c r="I47" i="1"/>
  <c r="I51" i="1" s="1"/>
  <c r="D98" i="1"/>
  <c r="D102" i="1" s="1"/>
  <c r="E98" i="1"/>
  <c r="E102" i="1" s="1"/>
  <c r="F98" i="1"/>
  <c r="F102" i="1" s="1"/>
  <c r="G98" i="1"/>
  <c r="G102" i="1" s="1"/>
  <c r="H98" i="1"/>
  <c r="H102" i="1" s="1"/>
  <c r="I98" i="1"/>
  <c r="I102" i="1" s="1"/>
  <c r="D117" i="1"/>
  <c r="D162" i="1" s="1"/>
  <c r="E117" i="1"/>
  <c r="F117" i="1"/>
  <c r="G117" i="1"/>
  <c r="I117" i="1"/>
  <c r="I127" i="1" s="1"/>
  <c r="I134" i="1" s="1"/>
  <c r="E175" i="1"/>
  <c r="K9" i="1"/>
  <c r="K11" i="1" s="1"/>
  <c r="K63" i="1" s="1"/>
  <c r="L9" i="1"/>
  <c r="L11" i="1" s="1"/>
  <c r="L118" i="1" s="1"/>
  <c r="M9" i="1"/>
  <c r="M11" i="1" s="1"/>
  <c r="N9" i="1"/>
  <c r="N11" i="1" s="1"/>
  <c r="O9" i="1"/>
  <c r="O11" i="1" s="1"/>
  <c r="J10" i="1"/>
  <c r="J11" i="1" s="1"/>
  <c r="J17" i="1"/>
  <c r="K17" i="1"/>
  <c r="L17" i="1"/>
  <c r="M17" i="1"/>
  <c r="N17" i="1"/>
  <c r="O17" i="1"/>
  <c r="J18" i="1"/>
  <c r="K18" i="1"/>
  <c r="L18" i="1"/>
  <c r="M18" i="1"/>
  <c r="N18" i="1"/>
  <c r="O18" i="1"/>
  <c r="L28" i="1"/>
  <c r="J47" i="1"/>
  <c r="K47" i="1"/>
  <c r="K51" i="1" s="1"/>
  <c r="L47" i="1"/>
  <c r="L51" i="1" s="1"/>
  <c r="M47" i="1"/>
  <c r="M51" i="1" s="1"/>
  <c r="N47" i="1"/>
  <c r="N52" i="1" s="1"/>
  <c r="J92" i="1"/>
  <c r="K92" i="1"/>
  <c r="K93" i="1" s="1"/>
  <c r="L92" i="1"/>
  <c r="L93" i="1" s="1"/>
  <c r="M92" i="1"/>
  <c r="M93" i="1" s="1"/>
  <c r="N92" i="1"/>
  <c r="N93" i="1" s="1"/>
  <c r="O92" i="1"/>
  <c r="O93" i="1" s="1"/>
  <c r="J98" i="1"/>
  <c r="J102" i="1" s="1"/>
  <c r="N98" i="1"/>
  <c r="N102" i="1" s="1"/>
  <c r="O98" i="1"/>
  <c r="O102" i="1" s="1"/>
  <c r="K102" i="1"/>
  <c r="L102" i="1"/>
  <c r="M102" i="1"/>
  <c r="J113" i="1"/>
  <c r="K113" i="1"/>
  <c r="L113" i="1"/>
  <c r="M113" i="1"/>
  <c r="N113" i="1"/>
  <c r="O113" i="1"/>
  <c r="J117" i="1"/>
  <c r="K117" i="1"/>
  <c r="L117" i="1"/>
  <c r="M117" i="1"/>
  <c r="N117" i="1"/>
  <c r="O117" i="1"/>
  <c r="J163" i="1"/>
  <c r="K163" i="1"/>
  <c r="W59" i="1"/>
  <c r="W95" i="1" s="1"/>
  <c r="X59" i="1"/>
  <c r="X95" i="1" s="1"/>
  <c r="Y59" i="1"/>
  <c r="Y95" i="1" s="1"/>
  <c r="Z59" i="1"/>
  <c r="Z95" i="1" s="1"/>
  <c r="V59" i="1"/>
  <c r="Z93" i="1"/>
  <c r="Z98" i="1"/>
  <c r="Z102" i="1" s="1"/>
  <c r="Z113" i="1"/>
  <c r="Z117" i="1"/>
  <c r="AA162" i="1" s="1"/>
  <c r="Z126" i="1"/>
  <c r="Z9" i="1"/>
  <c r="Z11" i="1" s="1"/>
  <c r="Z36" i="1" s="1"/>
  <c r="Z39" i="1" s="1"/>
  <c r="W9" i="1"/>
  <c r="X9" i="1"/>
  <c r="Y9" i="1"/>
  <c r="Y11" i="1" s="1"/>
  <c r="Y36" i="1" s="1"/>
  <c r="Y39" i="1" s="1"/>
  <c r="AO2" i="1"/>
  <c r="AP2" i="1"/>
  <c r="AQ2" i="1"/>
  <c r="AR2" i="1"/>
  <c r="AM17" i="1"/>
  <c r="AN2" i="1"/>
  <c r="AN78" i="1" s="1"/>
  <c r="Y93" i="1"/>
  <c r="Y98" i="1"/>
  <c r="Y102" i="1" s="1"/>
  <c r="Y113" i="1"/>
  <c r="Y117" i="1"/>
  <c r="Y126" i="1"/>
  <c r="G4" i="1" l="1"/>
  <c r="F1" i="1"/>
  <c r="F3" i="1" s="1"/>
  <c r="AY90" i="1"/>
  <c r="AD39" i="1"/>
  <c r="AK61" i="1"/>
  <c r="AK60" i="1"/>
  <c r="AB94" i="1"/>
  <c r="AD94" i="1"/>
  <c r="AD103" i="1" s="1"/>
  <c r="AD161" i="1" s="1"/>
  <c r="AD164" i="1" s="1"/>
  <c r="AD64" i="1"/>
  <c r="AN17" i="1"/>
  <c r="AE94" i="1"/>
  <c r="AE38" i="1" s="1"/>
  <c r="AE43" i="1" s="1"/>
  <c r="AE64" i="1"/>
  <c r="AC94" i="1"/>
  <c r="AC38" i="1" s="1"/>
  <c r="AC64" i="1"/>
  <c r="M16" i="1"/>
  <c r="AA41" i="1"/>
  <c r="AA43" i="1" s="1"/>
  <c r="Z41" i="1"/>
  <c r="Y41" i="1"/>
  <c r="X41" i="1"/>
  <c r="AM21" i="1"/>
  <c r="AB39" i="1"/>
  <c r="G16" i="1"/>
  <c r="N16" i="1"/>
  <c r="J16" i="1"/>
  <c r="H16" i="1"/>
  <c r="D24" i="24"/>
  <c r="F24" i="24"/>
  <c r="I16" i="1"/>
  <c r="O16" i="1"/>
  <c r="F16" i="1"/>
  <c r="L16" i="1"/>
  <c r="K16" i="1"/>
  <c r="AT2" i="1"/>
  <c r="BA2" i="1"/>
  <c r="AO17" i="1"/>
  <c r="AV2" i="1"/>
  <c r="AU2" i="1"/>
  <c r="BD2" i="1"/>
  <c r="AR17" i="1"/>
  <c r="BC2" i="1"/>
  <c r="AQ17" i="1"/>
  <c r="AX2" i="1"/>
  <c r="AL17" i="1"/>
  <c r="BB2" i="1"/>
  <c r="AP17" i="1"/>
  <c r="AW2" i="1"/>
  <c r="AS2" i="1"/>
  <c r="Z118" i="1"/>
  <c r="Z61" i="1"/>
  <c r="Z60" i="1"/>
  <c r="Y61" i="1"/>
  <c r="Y60" i="1"/>
  <c r="F162" i="1"/>
  <c r="AA163" i="1"/>
  <c r="L163" i="1"/>
  <c r="G127" i="1"/>
  <c r="G134" i="1" s="1"/>
  <c r="O127" i="1"/>
  <c r="O134" i="1" s="1"/>
  <c r="F127" i="1"/>
  <c r="F134" i="1" s="1"/>
  <c r="D113" i="1"/>
  <c r="D127" i="1" s="1"/>
  <c r="D134" i="1" s="1"/>
  <c r="I52" i="1"/>
  <c r="G162" i="1"/>
  <c r="L127" i="1"/>
  <c r="L134" i="1" s="1"/>
  <c r="O162" i="1"/>
  <c r="E11" i="1"/>
  <c r="E30" i="1" s="1"/>
  <c r="D154" i="1"/>
  <c r="D155" i="1" s="1"/>
  <c r="E92" i="1"/>
  <c r="E93" i="1" s="1"/>
  <c r="H118" i="1"/>
  <c r="G92" i="1"/>
  <c r="G93" i="1" s="1"/>
  <c r="D92" i="1"/>
  <c r="D93" i="1" s="1"/>
  <c r="AA103" i="1"/>
  <c r="AA161" i="1" s="1"/>
  <c r="I30" i="1"/>
  <c r="I63" i="1"/>
  <c r="E127" i="1"/>
  <c r="E134" i="1" s="1"/>
  <c r="E162" i="1"/>
  <c r="F92" i="1"/>
  <c r="F93" i="1" s="1"/>
  <c r="D3" i="1"/>
  <c r="AE37" i="1"/>
  <c r="AY2" i="1"/>
  <c r="AF98" i="1"/>
  <c r="AF102" i="1" s="1"/>
  <c r="AZ2" i="1"/>
  <c r="D11" i="1"/>
  <c r="D63" i="1" s="1"/>
  <c r="G30" i="1"/>
  <c r="G63" i="1"/>
  <c r="G118" i="1"/>
  <c r="N162" i="1"/>
  <c r="M127" i="1"/>
  <c r="M134" i="1" s="1"/>
  <c r="M162" i="1"/>
  <c r="F30" i="1"/>
  <c r="F63" i="1"/>
  <c r="J51" i="1"/>
  <c r="J52" i="1"/>
  <c r="I118" i="1"/>
  <c r="H117" i="1"/>
  <c r="I92" i="1"/>
  <c r="I93" i="1" s="1"/>
  <c r="O163" i="1"/>
  <c r="H92" i="1"/>
  <c r="H93" i="1" s="1"/>
  <c r="H30" i="1"/>
  <c r="H63" i="1"/>
  <c r="N127" i="1"/>
  <c r="N134" i="1" s="1"/>
  <c r="L63" i="1"/>
  <c r="L94" i="1" s="1"/>
  <c r="L30" i="1"/>
  <c r="L36" i="1"/>
  <c r="F118" i="1"/>
  <c r="K94" i="1"/>
  <c r="K103" i="1" s="1"/>
  <c r="K161" i="1" s="1"/>
  <c r="K162" i="1"/>
  <c r="O36" i="1"/>
  <c r="O30" i="1"/>
  <c r="O118" i="1"/>
  <c r="M63" i="1"/>
  <c r="M94" i="1" s="1"/>
  <c r="M38" i="1" s="1"/>
  <c r="M36" i="1"/>
  <c r="M118" i="1"/>
  <c r="J30" i="1"/>
  <c r="J118" i="1"/>
  <c r="L52" i="1"/>
  <c r="M163" i="1"/>
  <c r="O41" i="1"/>
  <c r="K52" i="1"/>
  <c r="M52" i="1"/>
  <c r="N51" i="1"/>
  <c r="J127" i="1"/>
  <c r="J134" i="1" s="1"/>
  <c r="J63" i="1"/>
  <c r="N36" i="1"/>
  <c r="N63" i="1"/>
  <c r="N94" i="1" s="1"/>
  <c r="N118" i="1"/>
  <c r="N30" i="1"/>
  <c r="L41" i="1"/>
  <c r="J93" i="1"/>
  <c r="N34" i="1"/>
  <c r="N35" i="1" s="1"/>
  <c r="K118" i="1"/>
  <c r="K30" i="1"/>
  <c r="M34" i="1"/>
  <c r="M35" i="1" s="1"/>
  <c r="O34" i="1"/>
  <c r="O35" i="1" s="1"/>
  <c r="L34" i="1"/>
  <c r="L35" i="1" s="1"/>
  <c r="M41" i="1"/>
  <c r="N41" i="1"/>
  <c r="J162" i="1"/>
  <c r="N163" i="1"/>
  <c r="L162" i="1"/>
  <c r="K127" i="1"/>
  <c r="K134" i="1" s="1"/>
  <c r="O63" i="1"/>
  <c r="O94" i="1" s="1"/>
  <c r="M30" i="1"/>
  <c r="Y63" i="1"/>
  <c r="Y94" i="1" s="1"/>
  <c r="Z63" i="1"/>
  <c r="Z127" i="1"/>
  <c r="Y127" i="1"/>
  <c r="Y30" i="1"/>
  <c r="Y118" i="1"/>
  <c r="S92" i="1"/>
  <c r="S93" i="1" s="1"/>
  <c r="T92" i="1"/>
  <c r="U92" i="1"/>
  <c r="U93" i="1" s="1"/>
  <c r="V93" i="1"/>
  <c r="X32" i="1"/>
  <c r="X93" i="1"/>
  <c r="X98" i="1"/>
  <c r="X102" i="1" s="1"/>
  <c r="X113" i="1"/>
  <c r="X117" i="1"/>
  <c r="X126" i="1"/>
  <c r="X11" i="1"/>
  <c r="X36" i="1" s="1"/>
  <c r="X39" i="1" s="1"/>
  <c r="R92" i="1"/>
  <c r="P92" i="1"/>
  <c r="W11" i="1"/>
  <c r="W36" i="1" s="1"/>
  <c r="W39" i="1" s="1"/>
  <c r="W98" i="1"/>
  <c r="W102" i="1" s="1"/>
  <c r="W113" i="1"/>
  <c r="W117" i="1"/>
  <c r="W126" i="1"/>
  <c r="V18" i="1"/>
  <c r="AC34" i="1" s="1"/>
  <c r="U18" i="1"/>
  <c r="T18" i="1"/>
  <c r="S18" i="1"/>
  <c r="R18" i="1"/>
  <c r="Q18" i="1"/>
  <c r="P18" i="1"/>
  <c r="V17" i="1"/>
  <c r="U17" i="1"/>
  <c r="T17" i="1"/>
  <c r="S17" i="1"/>
  <c r="R17" i="1"/>
  <c r="Q17" i="1"/>
  <c r="P17" i="1"/>
  <c r="V126" i="1"/>
  <c r="U126" i="1"/>
  <c r="T126" i="1"/>
  <c r="S126" i="1"/>
  <c r="R126" i="1"/>
  <c r="Q126" i="1"/>
  <c r="P126" i="1"/>
  <c r="V9" i="1"/>
  <c r="V11" i="1" s="1"/>
  <c r="U9" i="1"/>
  <c r="U11" i="1" s="1"/>
  <c r="U30" i="1" s="1"/>
  <c r="S9" i="1"/>
  <c r="S113" i="1"/>
  <c r="T113" i="1"/>
  <c r="U113" i="1"/>
  <c r="V113" i="1"/>
  <c r="S117" i="1"/>
  <c r="T117" i="1"/>
  <c r="U117" i="1"/>
  <c r="V117" i="1"/>
  <c r="T98" i="1"/>
  <c r="T102" i="1" s="1"/>
  <c r="U98" i="1"/>
  <c r="U102" i="1" s="1"/>
  <c r="V98" i="1"/>
  <c r="V102" i="1" s="1"/>
  <c r="S98" i="1"/>
  <c r="S102" i="1" s="1"/>
  <c r="T9" i="1"/>
  <c r="T11" i="1" s="1"/>
  <c r="T30" i="1" s="1"/>
  <c r="H4" i="1" l="1"/>
  <c r="G1" i="1"/>
  <c r="G3" i="1" s="1"/>
  <c r="E24" i="24"/>
  <c r="AZ90" i="1"/>
  <c r="AD38" i="1"/>
  <c r="AD43" i="1" s="1"/>
  <c r="AE103" i="1"/>
  <c r="AE161" i="1" s="1"/>
  <c r="AE164" i="1" s="1"/>
  <c r="AC103" i="1"/>
  <c r="AC161" i="1" s="1"/>
  <c r="AC164" i="1" s="1"/>
  <c r="AC43" i="1"/>
  <c r="C24" i="24"/>
  <c r="AA34" i="1"/>
  <c r="AA35" i="1" s="1"/>
  <c r="AA37" i="1" s="1"/>
  <c r="Z34" i="1"/>
  <c r="Z35" i="1" s="1"/>
  <c r="AB34" i="1"/>
  <c r="AB35" i="1" s="1"/>
  <c r="AB37" i="1" s="1"/>
  <c r="Y34" i="1"/>
  <c r="Y35" i="1" s="1"/>
  <c r="Y37" i="1" s="1"/>
  <c r="W34" i="1"/>
  <c r="W35" i="1" s="1"/>
  <c r="X34" i="1"/>
  <c r="X35" i="1" s="1"/>
  <c r="S16" i="1"/>
  <c r="V16" i="1"/>
  <c r="P16" i="1"/>
  <c r="Q16" i="1"/>
  <c r="R16" i="1"/>
  <c r="T16" i="1"/>
  <c r="U16" i="1"/>
  <c r="BN2" i="1"/>
  <c r="BB17" i="1"/>
  <c r="BG2" i="1"/>
  <c r="AU17" i="1"/>
  <c r="BE2" i="1"/>
  <c r="AS17" i="1"/>
  <c r="BJ2" i="1"/>
  <c r="AX17" i="1"/>
  <c r="BH2" i="1"/>
  <c r="AV17" i="1"/>
  <c r="BL2" i="1"/>
  <c r="AZ17" i="1"/>
  <c r="BO2" i="1"/>
  <c r="BC17" i="1"/>
  <c r="BM2" i="1"/>
  <c r="BA17" i="1"/>
  <c r="BK2" i="1"/>
  <c r="AY17" i="1"/>
  <c r="BI2" i="1"/>
  <c r="AW17" i="1"/>
  <c r="BP2" i="1"/>
  <c r="BD17" i="1"/>
  <c r="BF2" i="1"/>
  <c r="AT17" i="1"/>
  <c r="AD35" i="1"/>
  <c r="AD37" i="1" s="1"/>
  <c r="AC35" i="1"/>
  <c r="AC37" i="1" s="1"/>
  <c r="D177" i="1"/>
  <c r="F94" i="1"/>
  <c r="F103" i="1" s="1"/>
  <c r="F161" i="1" s="1"/>
  <c r="F164" i="1" s="1"/>
  <c r="AA164" i="1"/>
  <c r="X63" i="1"/>
  <c r="X94" i="1" s="1"/>
  <c r="X103" i="1" s="1"/>
  <c r="X61" i="1"/>
  <c r="X60" i="1"/>
  <c r="K164" i="1"/>
  <c r="E118" i="1"/>
  <c r="W60" i="1"/>
  <c r="W61" i="1"/>
  <c r="E63" i="1"/>
  <c r="E94" i="1" s="1"/>
  <c r="E103" i="1" s="1"/>
  <c r="D157" i="1"/>
  <c r="I94" i="1"/>
  <c r="I103" i="1" s="1"/>
  <c r="I161" i="1" s="1"/>
  <c r="D94" i="1"/>
  <c r="D103" i="1" s="1"/>
  <c r="D161" i="1" s="1"/>
  <c r="D164" i="1" s="1"/>
  <c r="D173" i="1" s="1"/>
  <c r="G94" i="1"/>
  <c r="G103" i="1" s="1"/>
  <c r="G161" i="1" s="1"/>
  <c r="G164" i="1" s="1"/>
  <c r="L103" i="1"/>
  <c r="L161" i="1" s="1"/>
  <c r="L164" i="1" s="1"/>
  <c r="L38" i="1"/>
  <c r="L37" i="1"/>
  <c r="O37" i="1"/>
  <c r="Y134" i="1"/>
  <c r="H94" i="1"/>
  <c r="H103" i="1" s="1"/>
  <c r="H161" i="1" s="1"/>
  <c r="Z134" i="1"/>
  <c r="AB38" i="1"/>
  <c r="AB103" i="1"/>
  <c r="AB153" i="1" s="1"/>
  <c r="AB154" i="1" s="1"/>
  <c r="M37" i="1"/>
  <c r="AF163" i="1"/>
  <c r="H162" i="1"/>
  <c r="H127" i="1"/>
  <c r="H134" i="1" s="1"/>
  <c r="M103" i="1"/>
  <c r="M161" i="1" s="1"/>
  <c r="M164" i="1" s="1"/>
  <c r="I162" i="1"/>
  <c r="M43" i="1"/>
  <c r="J94" i="1"/>
  <c r="J103" i="1" s="1"/>
  <c r="J161" i="1" s="1"/>
  <c r="J164" i="1" s="1"/>
  <c r="N38" i="1"/>
  <c r="N103" i="1"/>
  <c r="N161" i="1" s="1"/>
  <c r="N164" i="1" s="1"/>
  <c r="N37" i="1"/>
  <c r="O38" i="1"/>
  <c r="O103" i="1"/>
  <c r="O161" i="1" s="1"/>
  <c r="O164" i="1" s="1"/>
  <c r="W63" i="1"/>
  <c r="V30" i="1"/>
  <c r="V63" i="1"/>
  <c r="V94" i="1" s="1"/>
  <c r="P34" i="1"/>
  <c r="P35" i="1" s="1"/>
  <c r="V34" i="1"/>
  <c r="V35" i="1" s="1"/>
  <c r="Q34" i="1"/>
  <c r="Q35" i="1" s="1"/>
  <c r="R34" i="1"/>
  <c r="R35" i="1" s="1"/>
  <c r="S34" i="1"/>
  <c r="S35" i="1" s="1"/>
  <c r="T34" i="1"/>
  <c r="T35" i="1" s="1"/>
  <c r="U34" i="1"/>
  <c r="U35" i="1" s="1"/>
  <c r="X127" i="1"/>
  <c r="W93" i="1"/>
  <c r="Y38" i="1"/>
  <c r="Y103" i="1"/>
  <c r="X118" i="1"/>
  <c r="W30" i="1"/>
  <c r="X30" i="1"/>
  <c r="T41" i="1"/>
  <c r="Q92" i="1"/>
  <c r="S41" i="1" s="1"/>
  <c r="W163" i="1"/>
  <c r="W127" i="1"/>
  <c r="T93" i="1"/>
  <c r="V41" i="1"/>
  <c r="U41" i="1"/>
  <c r="V36" i="1"/>
  <c r="T36" i="1"/>
  <c r="U36" i="1"/>
  <c r="W118" i="1"/>
  <c r="T163" i="1"/>
  <c r="S11" i="1"/>
  <c r="V163" i="1"/>
  <c r="U163" i="1"/>
  <c r="S127" i="1"/>
  <c r="S134" i="1" s="1"/>
  <c r="U127" i="1"/>
  <c r="V127" i="1"/>
  <c r="T127" i="1"/>
  <c r="U63" i="1"/>
  <c r="U94" i="1" s="1"/>
  <c r="T63" i="1"/>
  <c r="V118" i="1"/>
  <c r="U118" i="1"/>
  <c r="T118" i="1"/>
  <c r="R93" i="1"/>
  <c r="R98" i="1"/>
  <c r="R102" i="1" s="1"/>
  <c r="R113" i="1"/>
  <c r="R117" i="1"/>
  <c r="S163" i="1"/>
  <c r="R9" i="1"/>
  <c r="Q9" i="1"/>
  <c r="Q98" i="1"/>
  <c r="Q102" i="1" s="1"/>
  <c r="Q113" i="1"/>
  <c r="Q117" i="1"/>
  <c r="P113" i="1"/>
  <c r="P98" i="1"/>
  <c r="P102" i="1" s="1"/>
  <c r="P93" i="1"/>
  <c r="P9" i="1"/>
  <c r="I4" i="1" l="1"/>
  <c r="H1" i="1"/>
  <c r="BA90" i="1"/>
  <c r="AB155" i="1"/>
  <c r="M40" i="1"/>
  <c r="M42" i="1" s="1"/>
  <c r="O40" i="1"/>
  <c r="O42" i="1" s="1"/>
  <c r="L43" i="1"/>
  <c r="L40" i="1"/>
  <c r="L42" i="1" s="1"/>
  <c r="N43" i="1"/>
  <c r="N40" i="1"/>
  <c r="N42" i="1" s="1"/>
  <c r="BR2" i="1"/>
  <c r="BF17" i="1"/>
  <c r="BY2" i="1"/>
  <c r="BM17" i="1"/>
  <c r="BV2" i="1"/>
  <c r="BJ17" i="1"/>
  <c r="CB2" i="1"/>
  <c r="BP17" i="1"/>
  <c r="CA2" i="1"/>
  <c r="BO17" i="1"/>
  <c r="BQ2" i="1"/>
  <c r="BE17" i="1"/>
  <c r="BU2" i="1"/>
  <c r="BI17" i="1"/>
  <c r="BX2" i="1"/>
  <c r="BL17" i="1"/>
  <c r="BS2" i="1"/>
  <c r="BG17" i="1"/>
  <c r="BW2" i="1"/>
  <c r="BK17" i="1"/>
  <c r="BT2" i="1"/>
  <c r="BH17" i="1"/>
  <c r="BZ2" i="1"/>
  <c r="BN17" i="1"/>
  <c r="I164" i="1"/>
  <c r="H164" i="1"/>
  <c r="E161" i="1"/>
  <c r="E164" i="1" s="1"/>
  <c r="T134" i="1"/>
  <c r="X134" i="1"/>
  <c r="G54" i="24"/>
  <c r="V134" i="1"/>
  <c r="E54" i="24"/>
  <c r="W134" i="1"/>
  <c r="F54" i="24"/>
  <c r="U134" i="1"/>
  <c r="D54" i="24"/>
  <c r="AB161" i="1"/>
  <c r="AB164" i="1" s="1"/>
  <c r="AB43" i="1"/>
  <c r="O43" i="1"/>
  <c r="W37" i="1"/>
  <c r="V37" i="1"/>
  <c r="Y43" i="1"/>
  <c r="X37" i="1"/>
  <c r="T94" i="1"/>
  <c r="T103" i="1" s="1"/>
  <c r="Q93" i="1"/>
  <c r="R41" i="1"/>
  <c r="U103" i="1"/>
  <c r="V103" i="1"/>
  <c r="S118" i="1"/>
  <c r="S36" i="1"/>
  <c r="S37" i="1" s="1"/>
  <c r="U37" i="1"/>
  <c r="T37" i="1"/>
  <c r="S63" i="1"/>
  <c r="S94" i="1" s="1"/>
  <c r="Q11" i="1"/>
  <c r="Q36" i="1" s="1"/>
  <c r="Q37" i="1" s="1"/>
  <c r="P11" i="1"/>
  <c r="Q163" i="1"/>
  <c r="R11" i="1"/>
  <c r="R163" i="1"/>
  <c r="X163" i="1"/>
  <c r="Q127" i="1"/>
  <c r="Q134" i="1" s="1"/>
  <c r="R127" i="1"/>
  <c r="R134" i="1" s="1"/>
  <c r="H3" i="1" l="1"/>
  <c r="J4" i="1"/>
  <c r="I1" i="1"/>
  <c r="I3" i="1" s="1"/>
  <c r="BB90" i="1"/>
  <c r="CL2" i="1"/>
  <c r="BZ17" i="1"/>
  <c r="CJ2" i="1"/>
  <c r="BX17" i="1"/>
  <c r="CN2" i="1"/>
  <c r="CB17" i="1"/>
  <c r="CF2" i="1"/>
  <c r="BT17" i="1"/>
  <c r="CG2" i="1"/>
  <c r="BU17" i="1"/>
  <c r="CH2" i="1"/>
  <c r="BV17" i="1"/>
  <c r="CI2" i="1"/>
  <c r="BW17" i="1"/>
  <c r="CC2" i="1"/>
  <c r="BQ17" i="1"/>
  <c r="CK2" i="1"/>
  <c r="BY17" i="1"/>
  <c r="CE2" i="1"/>
  <c r="BS17" i="1"/>
  <c r="CM2" i="1"/>
  <c r="CA17" i="1"/>
  <c r="CD2" i="1"/>
  <c r="BR17" i="1"/>
  <c r="E154" i="1"/>
  <c r="T43" i="1"/>
  <c r="P63" i="1"/>
  <c r="P94" i="1" s="1"/>
  <c r="P36" i="1"/>
  <c r="P37" i="1" s="1"/>
  <c r="R118" i="1"/>
  <c r="R36" i="1"/>
  <c r="R37" i="1" s="1"/>
  <c r="V40" i="1" s="1"/>
  <c r="S103" i="1"/>
  <c r="U43" i="1"/>
  <c r="R63" i="1"/>
  <c r="R94" i="1" s="1"/>
  <c r="R30" i="1"/>
  <c r="P30" i="1"/>
  <c r="K18" i="19"/>
  <c r="P163" i="1"/>
  <c r="K4" i="1" l="1"/>
  <c r="J1" i="1"/>
  <c r="J3" i="1" s="1"/>
  <c r="BC90" i="1"/>
  <c r="E155" i="1"/>
  <c r="E157" i="1" s="1"/>
  <c r="E169" i="1"/>
  <c r="E171" i="1" s="1"/>
  <c r="E173" i="1" s="1"/>
  <c r="E176" i="1" s="1"/>
  <c r="CP2" i="1"/>
  <c r="CD17" i="1"/>
  <c r="CR2" i="1"/>
  <c r="CF17" i="1"/>
  <c r="CY2" i="1"/>
  <c r="CY17" i="1" s="1"/>
  <c r="CM17" i="1"/>
  <c r="CU2" i="1"/>
  <c r="CI17" i="1"/>
  <c r="CZ2" i="1"/>
  <c r="CZ17" i="1" s="1"/>
  <c r="CN17" i="1"/>
  <c r="CO2" i="1"/>
  <c r="CC17" i="1"/>
  <c r="CQ2" i="1"/>
  <c r="CE17" i="1"/>
  <c r="CT2" i="1"/>
  <c r="CH17" i="1"/>
  <c r="CV2" i="1"/>
  <c r="CV17" i="1" s="1"/>
  <c r="CJ17" i="1"/>
  <c r="CW2" i="1"/>
  <c r="CW17" i="1" s="1"/>
  <c r="CK17" i="1"/>
  <c r="CS2" i="1"/>
  <c r="CG17" i="1"/>
  <c r="CX2" i="1"/>
  <c r="CX17" i="1" s="1"/>
  <c r="CL17" i="1"/>
  <c r="AL60" i="1"/>
  <c r="AL61" i="1"/>
  <c r="F154" i="1"/>
  <c r="S43" i="1"/>
  <c r="Q41" i="1"/>
  <c r="P41" i="1"/>
  <c r="P103" i="1"/>
  <c r="P38" i="1"/>
  <c r="R40" i="1" s="1"/>
  <c r="R103" i="1"/>
  <c r="L4" i="1" l="1"/>
  <c r="K1" i="1"/>
  <c r="K3" i="1" s="1"/>
  <c r="BD90" i="1"/>
  <c r="F155" i="1"/>
  <c r="F157" i="1" s="1"/>
  <c r="F169" i="1"/>
  <c r="F171" i="1" s="1"/>
  <c r="F173" i="1" s="1"/>
  <c r="E177" i="1"/>
  <c r="F175" i="1"/>
  <c r="S40" i="1"/>
  <c r="T40" i="1"/>
  <c r="T42" i="1" s="1"/>
  <c r="P40" i="1"/>
  <c r="Q40" i="1"/>
  <c r="U40" i="1"/>
  <c r="U42" i="1" s="1"/>
  <c r="DG2" i="1"/>
  <c r="DG17" i="1" s="1"/>
  <c r="CU17" i="1"/>
  <c r="DE2" i="1"/>
  <c r="DE17" i="1" s="1"/>
  <c r="CS17" i="1"/>
  <c r="DA2" i="1"/>
  <c r="DA17" i="1" s="1"/>
  <c r="CO17" i="1"/>
  <c r="DD2" i="1"/>
  <c r="DD17" i="1" s="1"/>
  <c r="CR17" i="1"/>
  <c r="DF2" i="1"/>
  <c r="DF17" i="1" s="1"/>
  <c r="CT17" i="1"/>
  <c r="DC2" i="1"/>
  <c r="DC17" i="1" s="1"/>
  <c r="CQ17" i="1"/>
  <c r="DB2" i="1"/>
  <c r="DB17" i="1" s="1"/>
  <c r="CP17" i="1"/>
  <c r="AM60" i="1"/>
  <c r="AM61" i="1"/>
  <c r="G154" i="1"/>
  <c r="R43" i="1"/>
  <c r="P154" i="1"/>
  <c r="P161" i="1"/>
  <c r="P43" i="1"/>
  <c r="C45" i="18"/>
  <c r="B34" i="18"/>
  <c r="C34" i="18" s="1"/>
  <c r="B12" i="18"/>
  <c r="C12" i="18" s="1"/>
  <c r="E3" i="18"/>
  <c r="C2" i="18"/>
  <c r="K27" i="16"/>
  <c r="AL152" i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M4" i="1" l="1"/>
  <c r="L1" i="1"/>
  <c r="L3" i="1" s="1"/>
  <c r="BE90" i="1"/>
  <c r="F176" i="1"/>
  <c r="G175" i="1" s="1"/>
  <c r="G155" i="1"/>
  <c r="G157" i="1" s="1"/>
  <c r="G169" i="1"/>
  <c r="G171" i="1" s="1"/>
  <c r="G173" i="1" s="1"/>
  <c r="AN60" i="1"/>
  <c r="AN61" i="1"/>
  <c r="H154" i="1"/>
  <c r="I154" i="1"/>
  <c r="L10" i="15"/>
  <c r="K10" i="15"/>
  <c r="J10" i="15"/>
  <c r="I10" i="15"/>
  <c r="H10" i="15"/>
  <c r="G10" i="15"/>
  <c r="F10" i="15"/>
  <c r="E10" i="15"/>
  <c r="D10" i="15"/>
  <c r="C10" i="15"/>
  <c r="C10" i="6"/>
  <c r="D10" i="6"/>
  <c r="E10" i="6"/>
  <c r="F10" i="6"/>
  <c r="G10" i="6"/>
  <c r="H10" i="6"/>
  <c r="I10" i="6"/>
  <c r="J10" i="6"/>
  <c r="K10" i="6"/>
  <c r="L10" i="6"/>
  <c r="E7" i="13"/>
  <c r="J7" i="13" s="1"/>
  <c r="E6" i="13"/>
  <c r="J6" i="13" s="1"/>
  <c r="E5" i="13"/>
  <c r="J5" i="13" s="1"/>
  <c r="E4" i="13"/>
  <c r="J4" i="13" s="1"/>
  <c r="E3" i="13"/>
  <c r="J3" i="13" s="1"/>
  <c r="E2" i="13"/>
  <c r="J2" i="13" s="1"/>
  <c r="J18" i="12"/>
  <c r="K43" i="11"/>
  <c r="N4" i="1" l="1"/>
  <c r="M1" i="1"/>
  <c r="M3" i="1" s="1"/>
  <c r="BF90" i="1"/>
  <c r="F177" i="1"/>
  <c r="H155" i="1"/>
  <c r="H157" i="1" s="1"/>
  <c r="H169" i="1"/>
  <c r="H171" i="1" s="1"/>
  <c r="H173" i="1" s="1"/>
  <c r="G176" i="1"/>
  <c r="I155" i="1"/>
  <c r="I157" i="1" s="1"/>
  <c r="I169" i="1"/>
  <c r="I171" i="1" s="1"/>
  <c r="I173" i="1" s="1"/>
  <c r="J10" i="13"/>
  <c r="AO60" i="1"/>
  <c r="J154" i="1"/>
  <c r="AO61" i="1"/>
  <c r="E17" i="5"/>
  <c r="B21" i="9"/>
  <c r="B31" i="9" s="1"/>
  <c r="B41" i="9" s="1"/>
  <c r="B51" i="9" s="1"/>
  <c r="B61" i="9" s="1"/>
  <c r="B19" i="9"/>
  <c r="B29" i="9" s="1"/>
  <c r="B39" i="9" s="1"/>
  <c r="B49" i="9" s="1"/>
  <c r="B59" i="9" s="1"/>
  <c r="B18" i="9"/>
  <c r="B28" i="9" s="1"/>
  <c r="B38" i="9" s="1"/>
  <c r="B48" i="9" s="1"/>
  <c r="B58" i="9" s="1"/>
  <c r="B17" i="9"/>
  <c r="B27" i="9" s="1"/>
  <c r="B37" i="9" s="1"/>
  <c r="B47" i="9" s="1"/>
  <c r="B57" i="9" s="1"/>
  <c r="B16" i="9"/>
  <c r="B26" i="9" s="1"/>
  <c r="B36" i="9" s="1"/>
  <c r="B46" i="9" s="1"/>
  <c r="B56" i="9" s="1"/>
  <c r="B15" i="9"/>
  <c r="B25" i="9" s="1"/>
  <c r="B35" i="9" s="1"/>
  <c r="B45" i="9" s="1"/>
  <c r="B55" i="9" s="1"/>
  <c r="B14" i="9"/>
  <c r="B24" i="9" s="1"/>
  <c r="B34" i="9" s="1"/>
  <c r="B44" i="9" s="1"/>
  <c r="B54" i="9" s="1"/>
  <c r="B13" i="9"/>
  <c r="B23" i="9" s="1"/>
  <c r="B33" i="9" s="1"/>
  <c r="B43" i="9" s="1"/>
  <c r="B53" i="9" s="1"/>
  <c r="B12" i="9"/>
  <c r="B22" i="9" s="1"/>
  <c r="B32" i="9" s="1"/>
  <c r="B42" i="9" s="1"/>
  <c r="B52" i="9" s="1"/>
  <c r="B62" i="9" s="1"/>
  <c r="B10" i="9"/>
  <c r="O4" i="1" l="1"/>
  <c r="N1" i="1"/>
  <c r="N3" i="1" s="1"/>
  <c r="M10" i="6"/>
  <c r="M10" i="15"/>
  <c r="BG90" i="1"/>
  <c r="G177" i="1"/>
  <c r="H175" i="1"/>
  <c r="H176" i="1" s="1"/>
  <c r="J155" i="1"/>
  <c r="J157" i="1" s="1"/>
  <c r="J169" i="1"/>
  <c r="J171" i="1" s="1"/>
  <c r="J173" i="1" s="1"/>
  <c r="B20" i="9"/>
  <c r="B30" i="9" s="1"/>
  <c r="B40" i="9" s="1"/>
  <c r="B50" i="9" s="1"/>
  <c r="B60" i="9" s="1"/>
  <c r="AP60" i="1"/>
  <c r="AP61" i="1"/>
  <c r="K154" i="1"/>
  <c r="F17" i="5"/>
  <c r="P4" i="1" l="1"/>
  <c r="O1" i="1"/>
  <c r="O3" i="1" s="1"/>
  <c r="N10" i="6"/>
  <c r="N10" i="15"/>
  <c r="BH90" i="1"/>
  <c r="K155" i="1"/>
  <c r="K157" i="1" s="1"/>
  <c r="K169" i="1"/>
  <c r="K171" i="1" s="1"/>
  <c r="K173" i="1" s="1"/>
  <c r="H177" i="1"/>
  <c r="I175" i="1"/>
  <c r="I176" i="1" s="1"/>
  <c r="O26" i="1"/>
  <c r="O27" i="1" s="1"/>
  <c r="O44" i="1" s="1"/>
  <c r="N26" i="1"/>
  <c r="N27" i="1" s="1"/>
  <c r="N44" i="1" s="1"/>
  <c r="K26" i="1"/>
  <c r="K27" i="1" s="1"/>
  <c r="K44" i="1" s="1"/>
  <c r="F26" i="1"/>
  <c r="F27" i="1" s="1"/>
  <c r="F44" i="1" s="1"/>
  <c r="L26" i="1"/>
  <c r="L27" i="1" s="1"/>
  <c r="L44" i="1" s="1"/>
  <c r="I26" i="1"/>
  <c r="I27" i="1" s="1"/>
  <c r="I44" i="1" s="1"/>
  <c r="H26" i="1"/>
  <c r="H27" i="1" s="1"/>
  <c r="H44" i="1" s="1"/>
  <c r="G26" i="1"/>
  <c r="G27" i="1" s="1"/>
  <c r="G44" i="1" s="1"/>
  <c r="E26" i="1"/>
  <c r="E27" i="1" s="1"/>
  <c r="E44" i="1" s="1"/>
  <c r="M26" i="1"/>
  <c r="M27" i="1" s="1"/>
  <c r="M44" i="1" s="1"/>
  <c r="J26" i="1"/>
  <c r="J27" i="1" s="1"/>
  <c r="J44" i="1" s="1"/>
  <c r="P26" i="1"/>
  <c r="P27" i="1" s="1"/>
  <c r="P44" i="1" s="1"/>
  <c r="AQ60" i="1"/>
  <c r="AQ61" i="1"/>
  <c r="L154" i="1"/>
  <c r="W94" i="1"/>
  <c r="W38" i="1" s="1"/>
  <c r="W40" i="1" s="1"/>
  <c r="G17" i="5"/>
  <c r="Q4" i="1" l="1"/>
  <c r="P1" i="1"/>
  <c r="BI90" i="1"/>
  <c r="I177" i="1"/>
  <c r="J175" i="1"/>
  <c r="J176" i="1" s="1"/>
  <c r="L155" i="1"/>
  <c r="L157" i="1" s="1"/>
  <c r="L169" i="1"/>
  <c r="L171" i="1" s="1"/>
  <c r="L173" i="1" s="1"/>
  <c r="AX27" i="1"/>
  <c r="BJ27" i="1" s="1"/>
  <c r="BV27" i="1" s="1"/>
  <c r="CH27" i="1" s="1"/>
  <c r="AY27" i="1"/>
  <c r="BK27" i="1" s="1"/>
  <c r="BW27" i="1" s="1"/>
  <c r="CI27" i="1" s="1"/>
  <c r="AW27" i="1"/>
  <c r="BI27" i="1" s="1"/>
  <c r="BU27" i="1" s="1"/>
  <c r="CG27" i="1" s="1"/>
  <c r="AR60" i="1"/>
  <c r="AR61" i="1"/>
  <c r="M154" i="1"/>
  <c r="W103" i="1"/>
  <c r="W162" i="1"/>
  <c r="H17" i="5"/>
  <c r="P3" i="1" l="1"/>
  <c r="R4" i="1"/>
  <c r="Q1" i="1"/>
  <c r="Q3" i="1" s="1"/>
  <c r="R26" i="1"/>
  <c r="R27" i="1" s="1"/>
  <c r="R44" i="1" s="1"/>
  <c r="Q26" i="1"/>
  <c r="Q27" i="1" s="1"/>
  <c r="Q44" i="1" s="1"/>
  <c r="BJ90" i="1"/>
  <c r="AK34" i="1"/>
  <c r="AK35" i="1" s="1"/>
  <c r="J177" i="1"/>
  <c r="K175" i="1"/>
  <c r="K176" i="1" s="1"/>
  <c r="M155" i="1"/>
  <c r="M157" i="1" s="1"/>
  <c r="M169" i="1"/>
  <c r="M171" i="1" s="1"/>
  <c r="M173" i="1" s="1"/>
  <c r="CS27" i="1"/>
  <c r="DE27" i="1" s="1"/>
  <c r="CT27" i="1"/>
  <c r="DF27" i="1" s="1"/>
  <c r="CU27" i="1"/>
  <c r="DG27" i="1" s="1"/>
  <c r="AS60" i="1"/>
  <c r="AS61" i="1"/>
  <c r="O154" i="1"/>
  <c r="N154" i="1"/>
  <c r="W42" i="1"/>
  <c r="W43" i="1"/>
  <c r="W161" i="1"/>
  <c r="W164" i="1" s="1"/>
  <c r="I17" i="5"/>
  <c r="S4" i="1" l="1"/>
  <c r="R1" i="1"/>
  <c r="R3" i="1" s="1"/>
  <c r="S26" i="1"/>
  <c r="S27" i="1" s="1"/>
  <c r="S44" i="1" s="1"/>
  <c r="BK90" i="1"/>
  <c r="AK18" i="1"/>
  <c r="AK16" i="1" s="1"/>
  <c r="AK20" i="1" s="1"/>
  <c r="AK14" i="1" s="1"/>
  <c r="AK22" i="1" s="1"/>
  <c r="AK15" i="1" s="1"/>
  <c r="O155" i="1"/>
  <c r="O157" i="1" s="1"/>
  <c r="O169" i="1"/>
  <c r="O171" i="1" s="1"/>
  <c r="O173" i="1" s="1"/>
  <c r="P169" i="1"/>
  <c r="P171" i="1" s="1"/>
  <c r="N155" i="1"/>
  <c r="N157" i="1" s="1"/>
  <c r="N169" i="1"/>
  <c r="N171" i="1" s="1"/>
  <c r="N173" i="1" s="1"/>
  <c r="L175" i="1"/>
  <c r="L176" i="1" s="1"/>
  <c r="K177" i="1"/>
  <c r="AT60" i="1"/>
  <c r="AT61" i="1"/>
  <c r="Y163" i="1"/>
  <c r="J17" i="5"/>
  <c r="T4" i="1" l="1"/>
  <c r="S1" i="1"/>
  <c r="S3" i="1" s="1"/>
  <c r="T26" i="1"/>
  <c r="T27" i="1" s="1"/>
  <c r="T44" i="1" s="1"/>
  <c r="AK41" i="1"/>
  <c r="BL90" i="1"/>
  <c r="AK13" i="1"/>
  <c r="L177" i="1"/>
  <c r="M175" i="1"/>
  <c r="M176" i="1" s="1"/>
  <c r="AU60" i="1"/>
  <c r="AU61" i="1"/>
  <c r="Z163" i="1"/>
  <c r="K17" i="5"/>
  <c r="U4" i="1" l="1"/>
  <c r="T1" i="1"/>
  <c r="T3" i="1" s="1"/>
  <c r="U26" i="1"/>
  <c r="U27" i="1" s="1"/>
  <c r="U44" i="1" s="1"/>
  <c r="BM90" i="1"/>
  <c r="AK19" i="1"/>
  <c r="AK29" i="1" s="1"/>
  <c r="N175" i="1"/>
  <c r="N176" i="1" s="1"/>
  <c r="M177" i="1"/>
  <c r="AV60" i="1"/>
  <c r="AV61" i="1"/>
  <c r="AL120" i="1"/>
  <c r="AL126" i="1" s="1"/>
  <c r="V4" i="1" l="1"/>
  <c r="U1" i="1"/>
  <c r="U3" i="1" s="1"/>
  <c r="V26" i="1"/>
  <c r="V27" i="1" s="1"/>
  <c r="V44" i="1" s="1"/>
  <c r="BN90" i="1"/>
  <c r="O175" i="1"/>
  <c r="O176" i="1" s="1"/>
  <c r="O177" i="1" s="1"/>
  <c r="N177" i="1"/>
  <c r="AL124" i="1"/>
  <c r="AW60" i="1"/>
  <c r="AW61" i="1"/>
  <c r="AM120" i="1"/>
  <c r="AM126" i="1" s="1"/>
  <c r="W4" i="1" l="1"/>
  <c r="V1" i="1"/>
  <c r="W26" i="1"/>
  <c r="W27" i="1" s="1"/>
  <c r="W44" i="1" s="1"/>
  <c r="BO90" i="1"/>
  <c r="AM124" i="1"/>
  <c r="AX60" i="1"/>
  <c r="AX61" i="1"/>
  <c r="AN120" i="1"/>
  <c r="AN126" i="1" s="1"/>
  <c r="V3" i="1" l="1"/>
  <c r="X4" i="1"/>
  <c r="W1" i="1"/>
  <c r="W3" i="1" s="1"/>
  <c r="X26" i="1"/>
  <c r="X27" i="1" s="1"/>
  <c r="X44" i="1" s="1"/>
  <c r="BP90" i="1"/>
  <c r="AN124" i="1"/>
  <c r="AY60" i="1"/>
  <c r="AY61" i="1"/>
  <c r="AO120" i="1"/>
  <c r="AO126" i="1" s="1"/>
  <c r="Y4" i="1" l="1"/>
  <c r="X1" i="1"/>
  <c r="Y26" i="1"/>
  <c r="Y27" i="1" s="1"/>
  <c r="Y44" i="1" s="1"/>
  <c r="BQ90" i="1"/>
  <c r="AO124" i="1"/>
  <c r="AZ60" i="1"/>
  <c r="AZ61" i="1"/>
  <c r="AP120" i="1"/>
  <c r="AP126" i="1" s="1"/>
  <c r="X3" i="1" l="1"/>
  <c r="Z4" i="1"/>
  <c r="Y1" i="1"/>
  <c r="Y3" i="1" s="1"/>
  <c r="Z26" i="1"/>
  <c r="Z27" i="1" s="1"/>
  <c r="Z44" i="1" s="1"/>
  <c r="BR90" i="1"/>
  <c r="P51" i="27"/>
  <c r="AP124" i="1"/>
  <c r="BA60" i="1"/>
  <c r="BA61" i="1"/>
  <c r="AQ120" i="1"/>
  <c r="AQ126" i="1" s="1"/>
  <c r="AA4" i="1" l="1"/>
  <c r="Z1" i="1"/>
  <c r="AA26" i="1"/>
  <c r="AA27" i="1" s="1"/>
  <c r="AA44" i="1" s="1"/>
  <c r="BS90" i="1"/>
  <c r="AQ124" i="1"/>
  <c r="BB60" i="1"/>
  <c r="BB61" i="1"/>
  <c r="AR120" i="1"/>
  <c r="AR126" i="1" s="1"/>
  <c r="AL146" i="1"/>
  <c r="AG163" i="1"/>
  <c r="Z3" i="1" l="1"/>
  <c r="AA1" i="1"/>
  <c r="AA3" i="1" s="1"/>
  <c r="AB4" i="1"/>
  <c r="BT90" i="1"/>
  <c r="AR124" i="1"/>
  <c r="BC60" i="1"/>
  <c r="BC61" i="1"/>
  <c r="AS120" i="1"/>
  <c r="AS126" i="1" s="1"/>
  <c r="AM146" i="1"/>
  <c r="AH163" i="1"/>
  <c r="AB1" i="1" l="1"/>
  <c r="AB3" i="1" s="1"/>
  <c r="AC4" i="1"/>
  <c r="AC26" i="1"/>
  <c r="AC27" i="1" s="1"/>
  <c r="AB26" i="1"/>
  <c r="AB27" i="1" s="1"/>
  <c r="BU90" i="1"/>
  <c r="AS124" i="1"/>
  <c r="BD60" i="1"/>
  <c r="BD61" i="1"/>
  <c r="AT120" i="1"/>
  <c r="AT126" i="1" s="1"/>
  <c r="AN146" i="1"/>
  <c r="AI163" i="1"/>
  <c r="AB44" i="1" l="1"/>
  <c r="AN27" i="1"/>
  <c r="AZ27" i="1" s="1"/>
  <c r="BL27" i="1" s="1"/>
  <c r="BX27" i="1" s="1"/>
  <c r="CJ27" i="1" s="1"/>
  <c r="CV27" i="1" s="1"/>
  <c r="AO27" i="1"/>
  <c r="BA27" i="1" s="1"/>
  <c r="BM27" i="1" s="1"/>
  <c r="BY27" i="1" s="1"/>
  <c r="CK27" i="1" s="1"/>
  <c r="CW27" i="1" s="1"/>
  <c r="AC44" i="1"/>
  <c r="AC1" i="1"/>
  <c r="AC3" i="1" s="1"/>
  <c r="AD4" i="1"/>
  <c r="AD26" i="1"/>
  <c r="AD27" i="1" s="1"/>
  <c r="BV90" i="1"/>
  <c r="AT124" i="1"/>
  <c r="BE60" i="1"/>
  <c r="BE61" i="1"/>
  <c r="AU120" i="1"/>
  <c r="AU126" i="1" s="1"/>
  <c r="AO146" i="1"/>
  <c r="AJ163" i="1"/>
  <c r="AP27" i="1" l="1"/>
  <c r="BB27" i="1" s="1"/>
  <c r="BN27" i="1" s="1"/>
  <c r="BZ27" i="1" s="1"/>
  <c r="CL27" i="1" s="1"/>
  <c r="CX27" i="1" s="1"/>
  <c r="AD44" i="1"/>
  <c r="AD1" i="1"/>
  <c r="AD3" i="1" s="1"/>
  <c r="AE4" i="1"/>
  <c r="AE26" i="1" s="1"/>
  <c r="AE27" i="1" s="1"/>
  <c r="BW90" i="1"/>
  <c r="AU124" i="1"/>
  <c r="BF60" i="1"/>
  <c r="BF61" i="1"/>
  <c r="AV120" i="1"/>
  <c r="AV126" i="1" s="1"/>
  <c r="AP146" i="1"/>
  <c r="AL137" i="1"/>
  <c r="AQ27" i="1" l="1"/>
  <c r="BC27" i="1" s="1"/>
  <c r="BO27" i="1" s="1"/>
  <c r="CA27" i="1" s="1"/>
  <c r="CM27" i="1" s="1"/>
  <c r="CY27" i="1" s="1"/>
  <c r="AE44" i="1"/>
  <c r="AE1" i="1"/>
  <c r="AE3" i="1" s="1"/>
  <c r="AF4" i="1"/>
  <c r="AF26" i="1" s="1"/>
  <c r="AF27" i="1" s="1"/>
  <c r="BX90" i="1"/>
  <c r="AL138" i="1"/>
  <c r="AV124" i="1"/>
  <c r="BG60" i="1"/>
  <c r="BG61" i="1"/>
  <c r="AW120" i="1"/>
  <c r="AW126" i="1" s="1"/>
  <c r="AQ146" i="1"/>
  <c r="AM137" i="1"/>
  <c r="AF44" i="1" l="1"/>
  <c r="AR27" i="1"/>
  <c r="BD27" i="1" s="1"/>
  <c r="BP27" i="1" s="1"/>
  <c r="CB27" i="1" s="1"/>
  <c r="CN27" i="1" s="1"/>
  <c r="CZ27" i="1" s="1"/>
  <c r="AF1" i="1"/>
  <c r="AF3" i="1" s="1"/>
  <c r="AG4" i="1"/>
  <c r="AG26" i="1"/>
  <c r="AG27" i="1" s="1"/>
  <c r="BY90" i="1"/>
  <c r="AM138" i="1"/>
  <c r="AW124" i="1"/>
  <c r="BH60" i="1"/>
  <c r="BH61" i="1"/>
  <c r="AX120" i="1"/>
  <c r="AX126" i="1" s="1"/>
  <c r="AR146" i="1"/>
  <c r="AN137" i="1"/>
  <c r="AL118" i="1"/>
  <c r="AG44" i="1" l="1"/>
  <c r="AS27" i="1"/>
  <c r="BE27" i="1" s="1"/>
  <c r="BQ27" i="1" s="1"/>
  <c r="CC27" i="1" s="1"/>
  <c r="CO27" i="1" s="1"/>
  <c r="DA27" i="1" s="1"/>
  <c r="AG1" i="1"/>
  <c r="AG3" i="1" s="1"/>
  <c r="AH4" i="1"/>
  <c r="AH26" i="1" s="1"/>
  <c r="AH27" i="1" s="1"/>
  <c r="BZ90" i="1"/>
  <c r="AN138" i="1"/>
  <c r="AX124" i="1"/>
  <c r="BI60" i="1"/>
  <c r="BI61" i="1"/>
  <c r="AY120" i="1"/>
  <c r="AY126" i="1" s="1"/>
  <c r="AS146" i="1"/>
  <c r="AO137" i="1"/>
  <c r="AM118" i="1"/>
  <c r="AL10" i="1"/>
  <c r="AH44" i="1" l="1"/>
  <c r="AT27" i="1"/>
  <c r="BF27" i="1" s="1"/>
  <c r="BR27" i="1" s="1"/>
  <c r="CD27" i="1" s="1"/>
  <c r="CP27" i="1" s="1"/>
  <c r="DB27" i="1" s="1"/>
  <c r="AH1" i="1"/>
  <c r="AH3" i="1" s="1"/>
  <c r="AI4" i="1"/>
  <c r="AI26" i="1"/>
  <c r="AI27" i="1" s="1"/>
  <c r="CA90" i="1"/>
  <c r="AO138" i="1"/>
  <c r="AY124" i="1"/>
  <c r="BJ60" i="1"/>
  <c r="BJ61" i="1"/>
  <c r="AZ120" i="1"/>
  <c r="AZ126" i="1" s="1"/>
  <c r="AT146" i="1"/>
  <c r="AP137" i="1"/>
  <c r="AN118" i="1"/>
  <c r="AM10" i="1"/>
  <c r="AI44" i="1" l="1"/>
  <c r="AU27" i="1"/>
  <c r="BG27" i="1" s="1"/>
  <c r="BS27" i="1" s="1"/>
  <c r="CE27" i="1" s="1"/>
  <c r="CQ27" i="1" s="1"/>
  <c r="DC27" i="1" s="1"/>
  <c r="AI1" i="1"/>
  <c r="AI3" i="1" s="1"/>
  <c r="AJ4" i="1"/>
  <c r="AJ26" i="1"/>
  <c r="AJ27" i="1" s="1"/>
  <c r="CB90" i="1"/>
  <c r="AP138" i="1"/>
  <c r="AZ124" i="1"/>
  <c r="BK60" i="1"/>
  <c r="BK61" i="1"/>
  <c r="BA120" i="1"/>
  <c r="BA126" i="1" s="1"/>
  <c r="AU146" i="1"/>
  <c r="AQ137" i="1"/>
  <c r="AM75" i="1"/>
  <c r="AO118" i="1"/>
  <c r="AN10" i="1"/>
  <c r="AL97" i="1"/>
  <c r="AJ44" i="1" l="1"/>
  <c r="AV27" i="1"/>
  <c r="BH27" i="1" s="1"/>
  <c r="BT27" i="1" s="1"/>
  <c r="CF27" i="1" s="1"/>
  <c r="CR27" i="1" s="1"/>
  <c r="DD27" i="1" s="1"/>
  <c r="AJ1" i="1"/>
  <c r="AJ3" i="1" s="1"/>
  <c r="AK4" i="1"/>
  <c r="CC90" i="1"/>
  <c r="AQ138" i="1"/>
  <c r="BA124" i="1"/>
  <c r="BL60" i="1"/>
  <c r="BL61" i="1"/>
  <c r="BB120" i="1"/>
  <c r="BB126" i="1" s="1"/>
  <c r="AV146" i="1"/>
  <c r="AR137" i="1"/>
  <c r="AP118" i="1"/>
  <c r="AM97" i="1"/>
  <c r="AL98" i="1"/>
  <c r="AO10" i="1"/>
  <c r="AK26" i="1" l="1"/>
  <c r="AK28" i="1" s="1"/>
  <c r="AK1" i="1"/>
  <c r="AL4" i="1"/>
  <c r="AL26" i="1"/>
  <c r="CD90" i="1"/>
  <c r="AR138" i="1"/>
  <c r="BB124" i="1"/>
  <c r="BM60" i="1"/>
  <c r="BM61" i="1"/>
  <c r="BC120" i="1"/>
  <c r="BC126" i="1" s="1"/>
  <c r="AW146" i="1"/>
  <c r="AS137" i="1"/>
  <c r="AO75" i="1"/>
  <c r="AQ118" i="1"/>
  <c r="AP10" i="1"/>
  <c r="AN97" i="1"/>
  <c r="AM98" i="1"/>
  <c r="AL1" i="1" l="1"/>
  <c r="AM4" i="1"/>
  <c r="AM26" i="1"/>
  <c r="AL83" i="1"/>
  <c r="AK3" i="1"/>
  <c r="AL82" i="1"/>
  <c r="AL81" i="1"/>
  <c r="AK9" i="1"/>
  <c r="AK32" i="1"/>
  <c r="CE90" i="1"/>
  <c r="AS138" i="1"/>
  <c r="BC124" i="1"/>
  <c r="BN60" i="1"/>
  <c r="BN61" i="1"/>
  <c r="BD120" i="1"/>
  <c r="BD126" i="1" s="1"/>
  <c r="AX146" i="1"/>
  <c r="AT137" i="1"/>
  <c r="AP75" i="1"/>
  <c r="AR118" i="1"/>
  <c r="AO97" i="1"/>
  <c r="AN98" i="1"/>
  <c r="AQ10" i="1"/>
  <c r="AM1" i="1" l="1"/>
  <c r="AN4" i="1"/>
  <c r="AN26" i="1"/>
  <c r="AK56" i="1"/>
  <c r="AK57" i="1"/>
  <c r="AK140" i="1" s="1"/>
  <c r="AK141" i="1" s="1"/>
  <c r="AK143" i="1" s="1"/>
  <c r="AK144" i="1" s="1"/>
  <c r="AK116" i="1"/>
  <c r="AK117" i="1" s="1"/>
  <c r="AK11" i="1"/>
  <c r="AK36" i="1" s="1"/>
  <c r="AL3" i="1"/>
  <c r="AL87" i="1" s="1"/>
  <c r="AL88" i="1" s="1"/>
  <c r="AM82" i="1"/>
  <c r="AM83" i="1"/>
  <c r="AM81" i="1"/>
  <c r="AM85" i="1" s="1"/>
  <c r="AL85" i="1"/>
  <c r="CF90" i="1"/>
  <c r="AT138" i="1"/>
  <c r="BD124" i="1"/>
  <c r="BO60" i="1"/>
  <c r="BO61" i="1"/>
  <c r="BE120" i="1"/>
  <c r="AY146" i="1"/>
  <c r="AU137" i="1"/>
  <c r="AQ75" i="1"/>
  <c r="AS118" i="1"/>
  <c r="AR10" i="1"/>
  <c r="AP97" i="1"/>
  <c r="AO98" i="1"/>
  <c r="AL92" i="1" l="1"/>
  <c r="M50" i="29" s="1"/>
  <c r="AL95" i="1"/>
  <c r="AK37" i="1"/>
  <c r="AK39" i="1"/>
  <c r="AN1" i="1"/>
  <c r="AO4" i="1"/>
  <c r="AO26" i="1" s="1"/>
  <c r="AM95" i="1"/>
  <c r="AM3" i="1"/>
  <c r="AM87" i="1" s="1"/>
  <c r="AM88" i="1" s="1"/>
  <c r="AM92" i="1" s="1"/>
  <c r="N50" i="29" s="1"/>
  <c r="AN83" i="1"/>
  <c r="AN81" i="1"/>
  <c r="AN76" i="1"/>
  <c r="AN82" i="1"/>
  <c r="CG90" i="1"/>
  <c r="AU138" i="1"/>
  <c r="BF120" i="1"/>
  <c r="BF126" i="1" s="1"/>
  <c r="BE126" i="1"/>
  <c r="BE124" i="1"/>
  <c r="BP60" i="1"/>
  <c r="BP61" i="1"/>
  <c r="AZ146" i="1"/>
  <c r="AV137" i="1"/>
  <c r="AR75" i="1"/>
  <c r="AT118" i="1"/>
  <c r="AQ97" i="1"/>
  <c r="AP98" i="1"/>
  <c r="AS10" i="1"/>
  <c r="AO1" i="1" l="1"/>
  <c r="AP4" i="1"/>
  <c r="AP26" i="1"/>
  <c r="AN79" i="1"/>
  <c r="AN84" i="1"/>
  <c r="AN85" i="1" s="1"/>
  <c r="AO78" i="1"/>
  <c r="AN3" i="1"/>
  <c r="AN87" i="1" s="1"/>
  <c r="AN88" i="1" s="1"/>
  <c r="AN77" i="1"/>
  <c r="AO76" i="1"/>
  <c r="AO82" i="1"/>
  <c r="AO77" i="1"/>
  <c r="AO81" i="1"/>
  <c r="AO83" i="1"/>
  <c r="CH90" i="1"/>
  <c r="AV138" i="1"/>
  <c r="BF124" i="1"/>
  <c r="BG120" i="1"/>
  <c r="BG126" i="1" s="1"/>
  <c r="BQ60" i="1"/>
  <c r="BQ61" i="1"/>
  <c r="BA146" i="1"/>
  <c r="AW137" i="1"/>
  <c r="AS75" i="1"/>
  <c r="AU118" i="1"/>
  <c r="AT10" i="1"/>
  <c r="AR97" i="1"/>
  <c r="AQ98" i="1"/>
  <c r="AN92" i="1" l="1"/>
  <c r="AN95" i="1"/>
  <c r="AP1" i="1"/>
  <c r="AP78" i="1" s="1"/>
  <c r="AQ4" i="1"/>
  <c r="AQ26" i="1" s="1"/>
  <c r="AO79" i="1"/>
  <c r="AO3" i="1"/>
  <c r="AO87" i="1" s="1"/>
  <c r="AO88" i="1" s="1"/>
  <c r="AO84" i="1"/>
  <c r="AO85" i="1" s="1"/>
  <c r="AP81" i="1"/>
  <c r="CI90" i="1"/>
  <c r="AW138" i="1"/>
  <c r="BG124" i="1"/>
  <c r="BH120" i="1"/>
  <c r="BH126" i="1" s="1"/>
  <c r="BR60" i="1"/>
  <c r="BR61" i="1"/>
  <c r="BB146" i="1"/>
  <c r="AX137" i="1"/>
  <c r="AT75" i="1"/>
  <c r="AV118" i="1"/>
  <c r="AS97" i="1"/>
  <c r="AR98" i="1"/>
  <c r="AU10" i="1"/>
  <c r="AQ1" i="1" l="1"/>
  <c r="AR4" i="1"/>
  <c r="AR26" i="1"/>
  <c r="AP85" i="1"/>
  <c r="AP84" i="1"/>
  <c r="AQ78" i="1"/>
  <c r="AP3" i="1"/>
  <c r="AP87" i="1" s="1"/>
  <c r="AP88" i="1" s="1"/>
  <c r="AQ81" i="1"/>
  <c r="AQ76" i="1"/>
  <c r="AO92" i="1"/>
  <c r="AO95" i="1"/>
  <c r="AP76" i="1"/>
  <c r="AP82" i="1"/>
  <c r="AQ82" i="1" s="1"/>
  <c r="AP83" i="1"/>
  <c r="AQ83" i="1" s="1"/>
  <c r="AP77" i="1"/>
  <c r="AQ77" i="1" s="1"/>
  <c r="CJ90" i="1"/>
  <c r="BH124" i="1"/>
  <c r="AX138" i="1"/>
  <c r="BI120" i="1"/>
  <c r="BI126" i="1" s="1"/>
  <c r="BS61" i="1"/>
  <c r="BS60" i="1"/>
  <c r="BC146" i="1"/>
  <c r="AY137" i="1"/>
  <c r="AU75" i="1"/>
  <c r="AW118" i="1"/>
  <c r="AT97" i="1"/>
  <c r="AS98" i="1"/>
  <c r="AV10" i="1"/>
  <c r="AQ79" i="1" l="1"/>
  <c r="AR1" i="1"/>
  <c r="AS4" i="1"/>
  <c r="AS26" i="1"/>
  <c r="AP79" i="1"/>
  <c r="AQ3" i="1"/>
  <c r="AQ87" i="1" s="1"/>
  <c r="AQ88" i="1" s="1"/>
  <c r="AQ84" i="1"/>
  <c r="AQ85" i="1" s="1"/>
  <c r="AR77" i="1"/>
  <c r="AR82" i="1"/>
  <c r="AR76" i="1"/>
  <c r="AR81" i="1"/>
  <c r="CK90" i="1"/>
  <c r="AY138" i="1"/>
  <c r="BJ120" i="1"/>
  <c r="BJ126" i="1" s="1"/>
  <c r="BI124" i="1"/>
  <c r="BJ124" i="1"/>
  <c r="BT60" i="1"/>
  <c r="BT61" i="1"/>
  <c r="BD146" i="1"/>
  <c r="AZ137" i="1"/>
  <c r="AV75" i="1"/>
  <c r="AX118" i="1"/>
  <c r="AW10" i="1"/>
  <c r="AU97" i="1"/>
  <c r="AT98" i="1"/>
  <c r="AR3" i="1" l="1"/>
  <c r="AR87" i="1" s="1"/>
  <c r="AR88" i="1" s="1"/>
  <c r="AR84" i="1"/>
  <c r="AS76" i="1"/>
  <c r="AS82" i="1"/>
  <c r="AR78" i="1"/>
  <c r="AR79" i="1" s="1"/>
  <c r="AS1" i="1"/>
  <c r="AT4" i="1"/>
  <c r="AT26" i="1"/>
  <c r="AQ92" i="1"/>
  <c r="AQ95" i="1"/>
  <c r="AR83" i="1"/>
  <c r="AR85" i="1" s="1"/>
  <c r="AP95" i="1"/>
  <c r="AP92" i="1"/>
  <c r="CL90" i="1"/>
  <c r="BK120" i="1"/>
  <c r="BK126" i="1" s="1"/>
  <c r="AZ138" i="1"/>
  <c r="BK124" i="1"/>
  <c r="BU61" i="1"/>
  <c r="BU60" i="1"/>
  <c r="BE146" i="1"/>
  <c r="BA137" i="1"/>
  <c r="AW75" i="1"/>
  <c r="AY118" i="1"/>
  <c r="AX10" i="1"/>
  <c r="AV97" i="1"/>
  <c r="AU98" i="1"/>
  <c r="AR92" i="1" l="1"/>
  <c r="AR95" i="1"/>
  <c r="AT1" i="1"/>
  <c r="AU4" i="1"/>
  <c r="AU26" i="1" s="1"/>
  <c r="AS79" i="1"/>
  <c r="AS3" i="1"/>
  <c r="AS87" i="1" s="1"/>
  <c r="AS88" i="1" s="1"/>
  <c r="AS84" i="1"/>
  <c r="AT81" i="1"/>
  <c r="AT83" i="1"/>
  <c r="AT77" i="1"/>
  <c r="AT82" i="1"/>
  <c r="AT76" i="1"/>
  <c r="AS81" i="1"/>
  <c r="AS85" i="1" s="1"/>
  <c r="AS83" i="1"/>
  <c r="AS78" i="1"/>
  <c r="AS77" i="1"/>
  <c r="CM90" i="1"/>
  <c r="BL120" i="1"/>
  <c r="BL126" i="1" s="1"/>
  <c r="BA138" i="1"/>
  <c r="BL124" i="1"/>
  <c r="BV60" i="1"/>
  <c r="BV61" i="1"/>
  <c r="BF146" i="1"/>
  <c r="BB137" i="1"/>
  <c r="AX75" i="1"/>
  <c r="AZ118" i="1"/>
  <c r="AW97" i="1"/>
  <c r="AV98" i="1"/>
  <c r="AY10" i="1"/>
  <c r="AS92" i="1" l="1"/>
  <c r="AS95" i="1"/>
  <c r="AU1" i="1"/>
  <c r="AV4" i="1"/>
  <c r="AV26" i="1"/>
  <c r="AT3" i="1"/>
  <c r="AT87" i="1" s="1"/>
  <c r="AT88" i="1" s="1"/>
  <c r="AT84" i="1"/>
  <c r="AT85" i="1" s="1"/>
  <c r="AU77" i="1"/>
  <c r="AU81" i="1"/>
  <c r="AU76" i="1"/>
  <c r="AU83" i="1"/>
  <c r="AT78" i="1"/>
  <c r="AT79" i="1" s="1"/>
  <c r="BM120" i="1"/>
  <c r="BM126" i="1" s="1"/>
  <c r="CN90" i="1"/>
  <c r="BB138" i="1"/>
  <c r="BM124" i="1"/>
  <c r="BW61" i="1"/>
  <c r="BW60" i="1"/>
  <c r="BN120" i="1"/>
  <c r="BN126" i="1" s="1"/>
  <c r="BG146" i="1"/>
  <c r="BC137" i="1"/>
  <c r="AY75" i="1"/>
  <c r="BA118" i="1"/>
  <c r="AZ10" i="1"/>
  <c r="AX97" i="1"/>
  <c r="AW98" i="1"/>
  <c r="AT92" i="1" l="1"/>
  <c r="AT95" i="1"/>
  <c r="AV1" i="1"/>
  <c r="AW4" i="1"/>
  <c r="AW26" i="1"/>
  <c r="AU84" i="1"/>
  <c r="AU3" i="1"/>
  <c r="AU87" i="1" s="1"/>
  <c r="AU88" i="1" s="1"/>
  <c r="AV76" i="1"/>
  <c r="AV83" i="1"/>
  <c r="AV81" i="1"/>
  <c r="AU78" i="1"/>
  <c r="AU79" i="1" s="1"/>
  <c r="AU82" i="1"/>
  <c r="AV82" i="1" s="1"/>
  <c r="CO90" i="1"/>
  <c r="BC138" i="1"/>
  <c r="BN124" i="1"/>
  <c r="BX60" i="1"/>
  <c r="BX61" i="1"/>
  <c r="BO120" i="1"/>
  <c r="BO126" i="1" s="1"/>
  <c r="BH146" i="1"/>
  <c r="BD137" i="1"/>
  <c r="AZ75" i="1"/>
  <c r="BB118" i="1"/>
  <c r="AY97" i="1"/>
  <c r="AX98" i="1"/>
  <c r="BA10" i="1"/>
  <c r="AU85" i="1" l="1"/>
  <c r="AU92" i="1" s="1"/>
  <c r="AV84" i="1"/>
  <c r="AV85" i="1" s="1"/>
  <c r="AV3" i="1"/>
  <c r="AV87" i="1" s="1"/>
  <c r="AV88" i="1" s="1"/>
  <c r="AW76" i="1"/>
  <c r="AW83" i="1"/>
  <c r="AW81" i="1"/>
  <c r="AV78" i="1"/>
  <c r="AW78" i="1" s="1"/>
  <c r="AX4" i="1"/>
  <c r="AX26" i="1" s="1"/>
  <c r="AW1" i="1"/>
  <c r="AV77" i="1"/>
  <c r="AW77" i="1" s="1"/>
  <c r="CP90" i="1"/>
  <c r="BD138" i="1"/>
  <c r="BO124" i="1"/>
  <c r="BY61" i="1"/>
  <c r="BY60" i="1"/>
  <c r="BP120" i="1"/>
  <c r="BP126" i="1" s="1"/>
  <c r="BI146" i="1"/>
  <c r="BE137" i="1"/>
  <c r="BA75" i="1"/>
  <c r="BC118" i="1"/>
  <c r="BB10" i="1"/>
  <c r="AZ97" i="1"/>
  <c r="AY98" i="1"/>
  <c r="AW79" i="1" l="1"/>
  <c r="AV79" i="1"/>
  <c r="AU95" i="1"/>
  <c r="AY4" i="1"/>
  <c r="AX1" i="1"/>
  <c r="AX77" i="1" s="1"/>
  <c r="AW3" i="1"/>
  <c r="AW87" i="1" s="1"/>
  <c r="AW88" i="1" s="1"/>
  <c r="AW84" i="1"/>
  <c r="AW82" i="1"/>
  <c r="AW85" i="1" s="1"/>
  <c r="CQ90" i="1"/>
  <c r="BE138" i="1"/>
  <c r="BP124" i="1"/>
  <c r="BZ60" i="1"/>
  <c r="BZ61" i="1"/>
  <c r="BQ120" i="1"/>
  <c r="BQ126" i="1" s="1"/>
  <c r="BJ146" i="1"/>
  <c r="BF137" i="1"/>
  <c r="BB75" i="1"/>
  <c r="BD118" i="1"/>
  <c r="BA97" i="1"/>
  <c r="AZ98" i="1"/>
  <c r="BC10" i="1"/>
  <c r="AZ4" i="1" l="1"/>
  <c r="AY1" i="1"/>
  <c r="AZ26" i="1"/>
  <c r="AX76" i="1"/>
  <c r="AX79" i="1" s="1"/>
  <c r="AV95" i="1"/>
  <c r="AV92" i="1"/>
  <c r="AX3" i="1"/>
  <c r="AX87" i="1" s="1"/>
  <c r="AX88" i="1" s="1"/>
  <c r="AX84" i="1"/>
  <c r="AY77" i="1"/>
  <c r="AY76" i="1"/>
  <c r="AX81" i="1"/>
  <c r="AX85" i="1" s="1"/>
  <c r="AW95" i="1"/>
  <c r="AW92" i="1"/>
  <c r="AX78" i="1"/>
  <c r="AY78" i="1" s="1"/>
  <c r="AX83" i="1"/>
  <c r="AY83" i="1" s="1"/>
  <c r="AX82" i="1"/>
  <c r="AY82" i="1" s="1"/>
  <c r="AY26" i="1"/>
  <c r="CR90" i="1"/>
  <c r="BF138" i="1"/>
  <c r="BQ124" i="1"/>
  <c r="CA61" i="1"/>
  <c r="CA60" i="1"/>
  <c r="BR120" i="1"/>
  <c r="BR126" i="1" s="1"/>
  <c r="BK146" i="1"/>
  <c r="BG137" i="1"/>
  <c r="BC75" i="1"/>
  <c r="BE118" i="1"/>
  <c r="BD10" i="1"/>
  <c r="BB97" i="1"/>
  <c r="BA98" i="1"/>
  <c r="AY79" i="1" l="1"/>
  <c r="AX95" i="1"/>
  <c r="AX92" i="1"/>
  <c r="AY81" i="1"/>
  <c r="AY3" i="1"/>
  <c r="AY87" i="1" s="1"/>
  <c r="AY88" i="1" s="1"/>
  <c r="AY84" i="1"/>
  <c r="BA4" i="1"/>
  <c r="AZ1" i="1"/>
  <c r="AZ81" i="1" s="1"/>
  <c r="CS90" i="1"/>
  <c r="BG138" i="1"/>
  <c r="BR124" i="1"/>
  <c r="CB60" i="1"/>
  <c r="CB61" i="1"/>
  <c r="BS120" i="1"/>
  <c r="BS126" i="1" s="1"/>
  <c r="BL146" i="1"/>
  <c r="BH137" i="1"/>
  <c r="BD75" i="1"/>
  <c r="BF118" i="1"/>
  <c r="BC97" i="1"/>
  <c r="BB98" i="1"/>
  <c r="BE10" i="1"/>
  <c r="BB4" i="1" l="1"/>
  <c r="BA1" i="1"/>
  <c r="BB26" i="1"/>
  <c r="AZ77" i="1"/>
  <c r="AY85" i="1"/>
  <c r="AY92" i="1" s="1"/>
  <c r="AZ78" i="1"/>
  <c r="AZ84" i="1"/>
  <c r="AZ3" i="1"/>
  <c r="AZ87" i="1" s="1"/>
  <c r="AZ88" i="1" s="1"/>
  <c r="BA81" i="1"/>
  <c r="BA83" i="1"/>
  <c r="BA77" i="1"/>
  <c r="BA82" i="1"/>
  <c r="BA78" i="1"/>
  <c r="AZ82" i="1"/>
  <c r="AZ85" i="1" s="1"/>
  <c r="AZ83" i="1"/>
  <c r="BA26" i="1"/>
  <c r="AZ76" i="1"/>
  <c r="BA76" i="1" s="1"/>
  <c r="BA79" i="1" s="1"/>
  <c r="AY95" i="1"/>
  <c r="CT90" i="1"/>
  <c r="BH138" i="1"/>
  <c r="BS124" i="1"/>
  <c r="CC61" i="1"/>
  <c r="CC60" i="1"/>
  <c r="BT120" i="1"/>
  <c r="BT126" i="1" s="1"/>
  <c r="BM146" i="1"/>
  <c r="BI137" i="1"/>
  <c r="BE75" i="1"/>
  <c r="BG118" i="1"/>
  <c r="BF10" i="1"/>
  <c r="BD97" i="1"/>
  <c r="BC98" i="1"/>
  <c r="BA3" i="1" l="1"/>
  <c r="BA87" i="1" s="1"/>
  <c r="BA88" i="1" s="1"/>
  <c r="BA84" i="1"/>
  <c r="BA85" i="1" s="1"/>
  <c r="BB78" i="1"/>
  <c r="BB76" i="1"/>
  <c r="AZ79" i="1"/>
  <c r="BC4" i="1"/>
  <c r="BB1" i="1"/>
  <c r="BB77" i="1" s="1"/>
  <c r="BC26" i="1"/>
  <c r="CU90" i="1"/>
  <c r="BI138" i="1"/>
  <c r="BT124" i="1"/>
  <c r="CD60" i="1"/>
  <c r="CD61" i="1"/>
  <c r="BU120" i="1"/>
  <c r="BU126" i="1" s="1"/>
  <c r="BN146" i="1"/>
  <c r="BJ137" i="1"/>
  <c r="BF75" i="1"/>
  <c r="BH118" i="1"/>
  <c r="BE97" i="1"/>
  <c r="BD98" i="1"/>
  <c r="BG10" i="1"/>
  <c r="BA95" i="1" l="1"/>
  <c r="BA92" i="1"/>
  <c r="BB82" i="1"/>
  <c r="BD4" i="1"/>
  <c r="BC1" i="1"/>
  <c r="BD26" i="1"/>
  <c r="AZ95" i="1"/>
  <c r="AZ92" i="1"/>
  <c r="BB79" i="1"/>
  <c r="BB3" i="1"/>
  <c r="BB87" i="1" s="1"/>
  <c r="BB88" i="1" s="1"/>
  <c r="BB84" i="1"/>
  <c r="BC76" i="1"/>
  <c r="BC82" i="1"/>
  <c r="BC77" i="1"/>
  <c r="BB83" i="1"/>
  <c r="BB81" i="1"/>
  <c r="BB85" i="1" s="1"/>
  <c r="CV90" i="1"/>
  <c r="BJ138" i="1"/>
  <c r="BU124" i="1"/>
  <c r="CE61" i="1"/>
  <c r="CE60" i="1"/>
  <c r="BV120" i="1"/>
  <c r="BV126" i="1" s="1"/>
  <c r="BO146" i="1"/>
  <c r="BK137" i="1"/>
  <c r="BG75" i="1"/>
  <c r="BI118" i="1"/>
  <c r="BH10" i="1"/>
  <c r="BF97" i="1"/>
  <c r="BE98" i="1"/>
  <c r="BC3" i="1" l="1"/>
  <c r="BC87" i="1" s="1"/>
  <c r="BC88" i="1" s="1"/>
  <c r="BC84" i="1"/>
  <c r="BD76" i="1"/>
  <c r="BD83" i="1"/>
  <c r="BD77" i="1"/>
  <c r="BD82" i="1"/>
  <c r="BD81" i="1"/>
  <c r="BE4" i="1"/>
  <c r="BD1" i="1"/>
  <c r="BE26" i="1"/>
  <c r="BC83" i="1"/>
  <c r="BC79" i="1"/>
  <c r="BC78" i="1"/>
  <c r="BD78" i="1" s="1"/>
  <c r="BB92" i="1"/>
  <c r="BB95" i="1"/>
  <c r="BC81" i="1"/>
  <c r="CW90" i="1"/>
  <c r="BK138" i="1"/>
  <c r="BV124" i="1"/>
  <c r="CF60" i="1"/>
  <c r="CF61" i="1"/>
  <c r="BW120" i="1"/>
  <c r="BW126" i="1" s="1"/>
  <c r="BP146" i="1"/>
  <c r="BL137" i="1"/>
  <c r="BH75" i="1"/>
  <c r="BJ118" i="1"/>
  <c r="BG97" i="1"/>
  <c r="BF98" i="1"/>
  <c r="BI10" i="1"/>
  <c r="BC85" i="1" l="1"/>
  <c r="BC92" i="1" s="1"/>
  <c r="BD3" i="1"/>
  <c r="BD87" i="1" s="1"/>
  <c r="BD88" i="1" s="1"/>
  <c r="BD84" i="1"/>
  <c r="BD85" i="1" s="1"/>
  <c r="BD79" i="1"/>
  <c r="BF4" i="1"/>
  <c r="BE1" i="1"/>
  <c r="CX90" i="1"/>
  <c r="BL138" i="1"/>
  <c r="BW124" i="1"/>
  <c r="CG61" i="1"/>
  <c r="CG60" i="1"/>
  <c r="BX120" i="1"/>
  <c r="BX126" i="1" s="1"/>
  <c r="BQ146" i="1"/>
  <c r="BM137" i="1"/>
  <c r="BI75" i="1"/>
  <c r="BK118" i="1"/>
  <c r="BJ10" i="1"/>
  <c r="BH97" i="1"/>
  <c r="BG98" i="1"/>
  <c r="BE3" i="1" l="1"/>
  <c r="BE87" i="1" s="1"/>
  <c r="BE88" i="1" s="1"/>
  <c r="BE84" i="1"/>
  <c r="BF76" i="1"/>
  <c r="BF83" i="1"/>
  <c r="BG4" i="1"/>
  <c r="BF1" i="1"/>
  <c r="BG26" i="1"/>
  <c r="BD92" i="1"/>
  <c r="BD95" i="1"/>
  <c r="BC95" i="1"/>
  <c r="BE81" i="1"/>
  <c r="BE85" i="1" s="1"/>
  <c r="BE78" i="1"/>
  <c r="BF78" i="1" s="1"/>
  <c r="BE76" i="1"/>
  <c r="BE83" i="1"/>
  <c r="BE82" i="1"/>
  <c r="BF82" i="1" s="1"/>
  <c r="BF26" i="1"/>
  <c r="BE77" i="1"/>
  <c r="BF77" i="1" s="1"/>
  <c r="CY90" i="1"/>
  <c r="BM138" i="1"/>
  <c r="BX124" i="1"/>
  <c r="CH60" i="1"/>
  <c r="CH61" i="1"/>
  <c r="BY120" i="1"/>
  <c r="BY126" i="1" s="1"/>
  <c r="BR146" i="1"/>
  <c r="BN137" i="1"/>
  <c r="BJ75" i="1"/>
  <c r="BL118" i="1"/>
  <c r="BI97" i="1"/>
  <c r="BH98" i="1"/>
  <c r="BK10" i="1"/>
  <c r="BF79" i="1" l="1"/>
  <c r="BF84" i="1"/>
  <c r="BF3" i="1"/>
  <c r="BF87" i="1" s="1"/>
  <c r="BF88" i="1" s="1"/>
  <c r="BG82" i="1"/>
  <c r="BG76" i="1"/>
  <c r="BF81" i="1"/>
  <c r="BF85" i="1" s="1"/>
  <c r="BE79" i="1"/>
  <c r="BH4" i="1"/>
  <c r="BG1" i="1"/>
  <c r="BG81" i="1" s="1"/>
  <c r="BH26" i="1"/>
  <c r="CZ90" i="1"/>
  <c r="BN138" i="1"/>
  <c r="BY124" i="1"/>
  <c r="CI61" i="1"/>
  <c r="CI60" i="1"/>
  <c r="BZ120" i="1"/>
  <c r="BZ126" i="1" s="1"/>
  <c r="BS146" i="1"/>
  <c r="BO137" i="1"/>
  <c r="BK75" i="1"/>
  <c r="BM118" i="1"/>
  <c r="BL10" i="1"/>
  <c r="BJ97" i="1"/>
  <c r="BI98" i="1"/>
  <c r="BI4" i="1" l="1"/>
  <c r="BH1" i="1"/>
  <c r="BH83" i="1" s="1"/>
  <c r="BI26" i="1"/>
  <c r="BG77" i="1"/>
  <c r="BG79" i="1" s="1"/>
  <c r="BE92" i="1"/>
  <c r="BE95" i="1"/>
  <c r="BG3" i="1"/>
  <c r="BG87" i="1" s="1"/>
  <c r="BG88" i="1" s="1"/>
  <c r="BG84" i="1"/>
  <c r="BH82" i="1"/>
  <c r="BH77" i="1"/>
  <c r="BH81" i="1"/>
  <c r="BH78" i="1"/>
  <c r="BG78" i="1"/>
  <c r="BG83" i="1"/>
  <c r="BG85" i="1" s="1"/>
  <c r="BF95" i="1"/>
  <c r="BF92" i="1"/>
  <c r="DA90" i="1"/>
  <c r="BO138" i="1"/>
  <c r="BZ124" i="1"/>
  <c r="CJ60" i="1"/>
  <c r="CJ61" i="1"/>
  <c r="CA120" i="1"/>
  <c r="CA126" i="1" s="1"/>
  <c r="BT146" i="1"/>
  <c r="BP137" i="1"/>
  <c r="BL75" i="1"/>
  <c r="BN118" i="1"/>
  <c r="BM10" i="1"/>
  <c r="BK97" i="1"/>
  <c r="BJ98" i="1"/>
  <c r="BG92" i="1" l="1"/>
  <c r="BG95" i="1"/>
  <c r="BJ4" i="1"/>
  <c r="BI1" i="1"/>
  <c r="BI81" i="1" s="1"/>
  <c r="BJ26" i="1"/>
  <c r="BH3" i="1"/>
  <c r="BH87" i="1" s="1"/>
  <c r="BH88" i="1" s="1"/>
  <c r="BH84" i="1"/>
  <c r="BH85" i="1" s="1"/>
  <c r="BI77" i="1"/>
  <c r="BI83" i="1"/>
  <c r="BH76" i="1"/>
  <c r="BH79" i="1" s="1"/>
  <c r="DB90" i="1"/>
  <c r="BP138" i="1"/>
  <c r="CA124" i="1"/>
  <c r="CK61" i="1"/>
  <c r="CK60" i="1"/>
  <c r="CB120" i="1"/>
  <c r="CB126" i="1" s="1"/>
  <c r="BU146" i="1"/>
  <c r="BQ137" i="1"/>
  <c r="BM75" i="1"/>
  <c r="BO118" i="1"/>
  <c r="BL97" i="1"/>
  <c r="BK98" i="1"/>
  <c r="BN10" i="1"/>
  <c r="BH95" i="1" l="1"/>
  <c r="BH92" i="1"/>
  <c r="BK4" i="1"/>
  <c r="BJ1" i="1"/>
  <c r="BK26" i="1"/>
  <c r="BI3" i="1"/>
  <c r="BI87" i="1" s="1"/>
  <c r="BI88" i="1" s="1"/>
  <c r="BI84" i="1"/>
  <c r="BJ77" i="1"/>
  <c r="BJ83" i="1"/>
  <c r="BI82" i="1"/>
  <c r="BI85" i="1" s="1"/>
  <c r="BI76" i="1"/>
  <c r="BI78" i="1"/>
  <c r="DC90" i="1"/>
  <c r="BQ138" i="1"/>
  <c r="CB124" i="1"/>
  <c r="CL60" i="1"/>
  <c r="CL61" i="1"/>
  <c r="CC120" i="1"/>
  <c r="CC126" i="1" s="1"/>
  <c r="BV146" i="1"/>
  <c r="BR137" i="1"/>
  <c r="BN75" i="1"/>
  <c r="BP118" i="1"/>
  <c r="BO10" i="1"/>
  <c r="BM97" i="1"/>
  <c r="BL98" i="1"/>
  <c r="BJ3" i="1" l="1"/>
  <c r="BJ87" i="1" s="1"/>
  <c r="BJ88" i="1" s="1"/>
  <c r="BJ84" i="1"/>
  <c r="BK77" i="1"/>
  <c r="BK83" i="1"/>
  <c r="BK81" i="1"/>
  <c r="BK82" i="1"/>
  <c r="BL4" i="1"/>
  <c r="BK1" i="1"/>
  <c r="BL26" i="1"/>
  <c r="BJ81" i="1"/>
  <c r="BJ82" i="1"/>
  <c r="BJ78" i="1"/>
  <c r="BJ76" i="1"/>
  <c r="BJ79" i="1" s="1"/>
  <c r="BI79" i="1"/>
  <c r="DD90" i="1"/>
  <c r="BR138" i="1"/>
  <c r="CC124" i="1"/>
  <c r="CM61" i="1"/>
  <c r="CM60" i="1"/>
  <c r="CD120" i="1"/>
  <c r="CD126" i="1" s="1"/>
  <c r="BW146" i="1"/>
  <c r="BS137" i="1"/>
  <c r="BO75" i="1"/>
  <c r="BQ118" i="1"/>
  <c r="BP10" i="1"/>
  <c r="BN97" i="1"/>
  <c r="BM98" i="1"/>
  <c r="BJ85" i="1" l="1"/>
  <c r="BJ95" i="1" s="1"/>
  <c r="BK76" i="1"/>
  <c r="BK3" i="1"/>
  <c r="BK87" i="1" s="1"/>
  <c r="BK88" i="1" s="1"/>
  <c r="BK84" i="1"/>
  <c r="BK85" i="1" s="1"/>
  <c r="BM4" i="1"/>
  <c r="BL1" i="1"/>
  <c r="BI92" i="1"/>
  <c r="BI95" i="1"/>
  <c r="BK78" i="1"/>
  <c r="DE90" i="1"/>
  <c r="BS138" i="1"/>
  <c r="CD124" i="1"/>
  <c r="CN60" i="1"/>
  <c r="CN61" i="1"/>
  <c r="CE120" i="1"/>
  <c r="CE126" i="1" s="1"/>
  <c r="BX146" i="1"/>
  <c r="BT137" i="1"/>
  <c r="BP75" i="1"/>
  <c r="BR118" i="1"/>
  <c r="BO97" i="1"/>
  <c r="BN98" i="1"/>
  <c r="BQ10" i="1"/>
  <c r="BL84" i="1" l="1"/>
  <c r="BL3" i="1"/>
  <c r="BL87" i="1" s="1"/>
  <c r="BL88" i="1" s="1"/>
  <c r="BM83" i="1"/>
  <c r="BM82" i="1"/>
  <c r="BL77" i="1"/>
  <c r="BK79" i="1"/>
  <c r="BL81" i="1"/>
  <c r="BJ92" i="1"/>
  <c r="BN4" i="1"/>
  <c r="BM1" i="1"/>
  <c r="BM77" i="1" s="1"/>
  <c r="BN26" i="1"/>
  <c r="BL78" i="1"/>
  <c r="BL76" i="1"/>
  <c r="BL82" i="1"/>
  <c r="BM26" i="1"/>
  <c r="BL83" i="1"/>
  <c r="DF90" i="1"/>
  <c r="BT138" i="1"/>
  <c r="CE124" i="1"/>
  <c r="CO61" i="1"/>
  <c r="CO60" i="1"/>
  <c r="CF120" i="1"/>
  <c r="CF126" i="1" s="1"/>
  <c r="BY146" i="1"/>
  <c r="BU137" i="1"/>
  <c r="BQ75" i="1"/>
  <c r="BS118" i="1"/>
  <c r="BP97" i="1"/>
  <c r="BO98" i="1"/>
  <c r="BR10" i="1"/>
  <c r="BM76" i="1" l="1"/>
  <c r="BO4" i="1"/>
  <c r="BN1" i="1"/>
  <c r="BO26" i="1"/>
  <c r="BM78" i="1"/>
  <c r="BL85" i="1"/>
  <c r="BM3" i="1"/>
  <c r="BM87" i="1" s="1"/>
  <c r="BM88" i="1" s="1"/>
  <c r="BM84" i="1"/>
  <c r="BN83" i="1"/>
  <c r="BN82" i="1"/>
  <c r="BN77" i="1"/>
  <c r="BM81" i="1"/>
  <c r="BK95" i="1"/>
  <c r="BK92" i="1"/>
  <c r="BL79" i="1"/>
  <c r="BU138" i="1"/>
  <c r="CF124" i="1"/>
  <c r="CP60" i="1"/>
  <c r="CP61" i="1"/>
  <c r="CG120" i="1"/>
  <c r="CG126" i="1" s="1"/>
  <c r="BZ146" i="1"/>
  <c r="BV137" i="1"/>
  <c r="BR75" i="1"/>
  <c r="BT118" i="1"/>
  <c r="BS10" i="1"/>
  <c r="BQ97" i="1"/>
  <c r="BP98" i="1"/>
  <c r="BM85" i="1" l="1"/>
  <c r="BN3" i="1"/>
  <c r="BN87" i="1" s="1"/>
  <c r="BN88" i="1" s="1"/>
  <c r="BN84" i="1"/>
  <c r="BO81" i="1"/>
  <c r="BP4" i="1"/>
  <c r="BO1" i="1"/>
  <c r="BO83" i="1" s="1"/>
  <c r="BP26" i="1"/>
  <c r="BL95" i="1"/>
  <c r="BL92" i="1"/>
  <c r="BN78" i="1"/>
  <c r="BN76" i="1"/>
  <c r="BN81" i="1"/>
  <c r="BN85" i="1" s="1"/>
  <c r="BM79" i="1"/>
  <c r="BV138" i="1"/>
  <c r="CG124" i="1"/>
  <c r="CQ61" i="1"/>
  <c r="CQ60" i="1"/>
  <c r="CH120" i="1"/>
  <c r="CH126" i="1" s="1"/>
  <c r="CA146" i="1"/>
  <c r="BW137" i="1"/>
  <c r="BS75" i="1"/>
  <c r="BU118" i="1"/>
  <c r="BR97" i="1"/>
  <c r="BQ98" i="1"/>
  <c r="BT10" i="1"/>
  <c r="BO78" i="1" l="1"/>
  <c r="BO3" i="1"/>
  <c r="BO87" i="1" s="1"/>
  <c r="BO88" i="1" s="1"/>
  <c r="BO84" i="1"/>
  <c r="BP83" i="1"/>
  <c r="BP78" i="1"/>
  <c r="BQ4" i="1"/>
  <c r="BP1" i="1"/>
  <c r="BQ26" i="1"/>
  <c r="BO76" i="1"/>
  <c r="BO77" i="1"/>
  <c r="BP77" i="1" s="1"/>
  <c r="BM95" i="1"/>
  <c r="BM92" i="1"/>
  <c r="BN79" i="1"/>
  <c r="BO82" i="1"/>
  <c r="BO85" i="1" s="1"/>
  <c r="BW138" i="1"/>
  <c r="CH124" i="1"/>
  <c r="CR60" i="1"/>
  <c r="CR61" i="1"/>
  <c r="CI120" i="1"/>
  <c r="CI126" i="1" s="1"/>
  <c r="CB146" i="1"/>
  <c r="BX137" i="1"/>
  <c r="BT75" i="1"/>
  <c r="BV118" i="1"/>
  <c r="BU10" i="1"/>
  <c r="BS97" i="1"/>
  <c r="BR98" i="1"/>
  <c r="BP3" i="1" l="1"/>
  <c r="BP87" i="1" s="1"/>
  <c r="BP88" i="1" s="1"/>
  <c r="BP84" i="1"/>
  <c r="BQ77" i="1"/>
  <c r="BQ76" i="1"/>
  <c r="BQ81" i="1"/>
  <c r="BQ83" i="1"/>
  <c r="BR4" i="1"/>
  <c r="BQ1" i="1"/>
  <c r="BR26" i="1"/>
  <c r="BN95" i="1"/>
  <c r="BN92" i="1"/>
  <c r="BO79" i="1"/>
  <c r="BP82" i="1"/>
  <c r="BQ82" i="1" s="1"/>
  <c r="BP81" i="1"/>
  <c r="BP76" i="1"/>
  <c r="BP79" i="1" s="1"/>
  <c r="BX138" i="1"/>
  <c r="CI124" i="1"/>
  <c r="CS61" i="1"/>
  <c r="CS60" i="1"/>
  <c r="CJ120" i="1"/>
  <c r="CJ126" i="1" s="1"/>
  <c r="CC146" i="1"/>
  <c r="BY137" i="1"/>
  <c r="BU75" i="1"/>
  <c r="BW118" i="1"/>
  <c r="BV10" i="1"/>
  <c r="BT97" i="1"/>
  <c r="BS98" i="1"/>
  <c r="BO92" i="1" l="1"/>
  <c r="BO95" i="1"/>
  <c r="BQ3" i="1"/>
  <c r="BQ87" i="1" s="1"/>
  <c r="BQ88" i="1" s="1"/>
  <c r="BQ84" i="1"/>
  <c r="BQ85" i="1" s="1"/>
  <c r="BS4" i="1"/>
  <c r="BR1" i="1"/>
  <c r="BR82" i="1" s="1"/>
  <c r="BS26" i="1"/>
  <c r="BP85" i="1"/>
  <c r="BP92" i="1" s="1"/>
  <c r="BQ78" i="1"/>
  <c r="BQ79" i="1" s="1"/>
  <c r="BY138" i="1"/>
  <c r="CJ124" i="1"/>
  <c r="CT60" i="1"/>
  <c r="CT61" i="1"/>
  <c r="CK120" i="1"/>
  <c r="CK126" i="1" s="1"/>
  <c r="CD146" i="1"/>
  <c r="BZ137" i="1"/>
  <c r="BV75" i="1"/>
  <c r="BX118" i="1"/>
  <c r="BU97" i="1"/>
  <c r="BT98" i="1"/>
  <c r="BW10" i="1"/>
  <c r="BQ92" i="1" l="1"/>
  <c r="BQ95" i="1"/>
  <c r="BR78" i="1"/>
  <c r="BR76" i="1"/>
  <c r="BR81" i="1"/>
  <c r="BR85" i="1" s="1"/>
  <c r="BT4" i="1"/>
  <c r="BS1" i="1"/>
  <c r="BS77" i="1" s="1"/>
  <c r="BR84" i="1"/>
  <c r="BR3" i="1"/>
  <c r="BR87" i="1" s="1"/>
  <c r="BR88" i="1" s="1"/>
  <c r="BP95" i="1"/>
  <c r="BR83" i="1"/>
  <c r="BR77" i="1"/>
  <c r="BZ138" i="1"/>
  <c r="CK124" i="1"/>
  <c r="CU60" i="1"/>
  <c r="CU61" i="1"/>
  <c r="CL120" i="1"/>
  <c r="CL126" i="1" s="1"/>
  <c r="CE146" i="1"/>
  <c r="CA137" i="1"/>
  <c r="BW75" i="1"/>
  <c r="BY118" i="1"/>
  <c r="BV97" i="1"/>
  <c r="BU98" i="1"/>
  <c r="BX10" i="1"/>
  <c r="BR79" i="1" l="1"/>
  <c r="BS3" i="1"/>
  <c r="BS87" i="1" s="1"/>
  <c r="BS88" i="1" s="1"/>
  <c r="BS84" i="1"/>
  <c r="BT83" i="1"/>
  <c r="BT77" i="1"/>
  <c r="BU4" i="1"/>
  <c r="BT1" i="1"/>
  <c r="BT76" i="1" s="1"/>
  <c r="BU26" i="1"/>
  <c r="BS78" i="1"/>
  <c r="BS82" i="1"/>
  <c r="BS81" i="1"/>
  <c r="BS85" i="1" s="1"/>
  <c r="BS83" i="1"/>
  <c r="BS76" i="1"/>
  <c r="BT26" i="1"/>
  <c r="CA138" i="1"/>
  <c r="CL124" i="1"/>
  <c r="CV60" i="1"/>
  <c r="CV61" i="1"/>
  <c r="CM120" i="1"/>
  <c r="CM126" i="1" s="1"/>
  <c r="CF146" i="1"/>
  <c r="CB137" i="1"/>
  <c r="BX75" i="1"/>
  <c r="BZ118" i="1"/>
  <c r="BY10" i="1"/>
  <c r="BW97" i="1"/>
  <c r="BV98" i="1"/>
  <c r="BT81" i="1" l="1"/>
  <c r="BT3" i="1"/>
  <c r="BT87" i="1" s="1"/>
  <c r="BT88" i="1" s="1"/>
  <c r="BT84" i="1"/>
  <c r="BU76" i="1"/>
  <c r="BU78" i="1"/>
  <c r="BU82" i="1"/>
  <c r="BU81" i="1"/>
  <c r="BU77" i="1"/>
  <c r="BS79" i="1"/>
  <c r="BT78" i="1"/>
  <c r="BT79" i="1" s="1"/>
  <c r="BR92" i="1"/>
  <c r="BR95" i="1"/>
  <c r="BV4" i="1"/>
  <c r="BU1" i="1"/>
  <c r="BT82" i="1"/>
  <c r="CB138" i="1"/>
  <c r="CM124" i="1"/>
  <c r="CW60" i="1"/>
  <c r="CW61" i="1"/>
  <c r="CN120" i="1"/>
  <c r="CN126" i="1" s="1"/>
  <c r="CG146" i="1"/>
  <c r="CC137" i="1"/>
  <c r="BY75" i="1"/>
  <c r="CA118" i="1"/>
  <c r="BZ10" i="1"/>
  <c r="BX97" i="1"/>
  <c r="BW98" i="1"/>
  <c r="BW4" i="1" l="1"/>
  <c r="BV1" i="1"/>
  <c r="BW26" i="1"/>
  <c r="BU79" i="1"/>
  <c r="BS92" i="1"/>
  <c r="BS95" i="1"/>
  <c r="BV26" i="1"/>
  <c r="BT85" i="1"/>
  <c r="BT95" i="1" s="1"/>
  <c r="BU3" i="1"/>
  <c r="BU87" i="1" s="1"/>
  <c r="BU88" i="1" s="1"/>
  <c r="BU84" i="1"/>
  <c r="BV77" i="1"/>
  <c r="BV83" i="1"/>
  <c r="BU83" i="1"/>
  <c r="BU85" i="1" s="1"/>
  <c r="CC138" i="1"/>
  <c r="CN124" i="1"/>
  <c r="CX60" i="1"/>
  <c r="CX61" i="1"/>
  <c r="CO120" i="1"/>
  <c r="CO126" i="1" s="1"/>
  <c r="CH146" i="1"/>
  <c r="CD137" i="1"/>
  <c r="BZ75" i="1"/>
  <c r="CB118" i="1"/>
  <c r="BY97" i="1"/>
  <c r="BX98" i="1"/>
  <c r="CA10" i="1"/>
  <c r="BU95" i="1" l="1"/>
  <c r="BU92" i="1"/>
  <c r="BV3" i="1"/>
  <c r="BV87" i="1" s="1"/>
  <c r="BV88" i="1" s="1"/>
  <c r="BV84" i="1"/>
  <c r="BV78" i="1"/>
  <c r="BT92" i="1"/>
  <c r="BX4" i="1"/>
  <c r="BW1" i="1"/>
  <c r="BX26" i="1"/>
  <c r="BV81" i="1"/>
  <c r="BV85" i="1" s="1"/>
  <c r="BV76" i="1"/>
  <c r="BV82" i="1"/>
  <c r="CD138" i="1"/>
  <c r="CO124" i="1"/>
  <c r="CY60" i="1"/>
  <c r="CY61" i="1"/>
  <c r="CP120" i="1"/>
  <c r="CP126" i="1" s="1"/>
  <c r="CI146" i="1"/>
  <c r="CE137" i="1"/>
  <c r="CA75" i="1"/>
  <c r="CC118" i="1"/>
  <c r="CB10" i="1"/>
  <c r="BZ97" i="1"/>
  <c r="BY98" i="1"/>
  <c r="BW3" i="1" l="1"/>
  <c r="BW87" i="1" s="1"/>
  <c r="BW88" i="1" s="1"/>
  <c r="BW84" i="1"/>
  <c r="BW76" i="1"/>
  <c r="BW79" i="1" s="1"/>
  <c r="BW82" i="1"/>
  <c r="BW77" i="1"/>
  <c r="BW83" i="1"/>
  <c r="BV79" i="1"/>
  <c r="BY4" i="1"/>
  <c r="BX1" i="1"/>
  <c r="BX77" i="1" s="1"/>
  <c r="BY26" i="1"/>
  <c r="BW78" i="1"/>
  <c r="BW81" i="1"/>
  <c r="CE138" i="1"/>
  <c r="CP124" i="1"/>
  <c r="CZ60" i="1"/>
  <c r="CZ61" i="1"/>
  <c r="CQ120" i="1"/>
  <c r="CQ126" i="1" s="1"/>
  <c r="CJ146" i="1"/>
  <c r="CF137" i="1"/>
  <c r="CB75" i="1"/>
  <c r="CD118" i="1"/>
  <c r="CA97" i="1"/>
  <c r="BZ98" i="1"/>
  <c r="CC10" i="1"/>
  <c r="BW95" i="1" l="1"/>
  <c r="BX81" i="1"/>
  <c r="BX83" i="1"/>
  <c r="BZ4" i="1"/>
  <c r="BY1" i="1"/>
  <c r="BW85" i="1"/>
  <c r="BW92" i="1" s="1"/>
  <c r="BX3" i="1"/>
  <c r="BX87" i="1" s="1"/>
  <c r="BX88" i="1" s="1"/>
  <c r="BX84" i="1"/>
  <c r="BX82" i="1"/>
  <c r="BX76" i="1"/>
  <c r="BV92" i="1"/>
  <c r="BV95" i="1"/>
  <c r="BX78" i="1"/>
  <c r="CF138" i="1"/>
  <c r="CQ124" i="1"/>
  <c r="DA60" i="1"/>
  <c r="DA61" i="1"/>
  <c r="CR120" i="1"/>
  <c r="CR126" i="1" s="1"/>
  <c r="CK146" i="1"/>
  <c r="CG137" i="1"/>
  <c r="CC75" i="1"/>
  <c r="CE118" i="1"/>
  <c r="CD10" i="1"/>
  <c r="CB97" i="1"/>
  <c r="CA98" i="1"/>
  <c r="BY3" i="1" l="1"/>
  <c r="BY87" i="1" s="1"/>
  <c r="BY88" i="1" s="1"/>
  <c r="BY84" i="1"/>
  <c r="BZ83" i="1"/>
  <c r="BZ76" i="1"/>
  <c r="BZ77" i="1"/>
  <c r="CA4" i="1"/>
  <c r="BZ1" i="1"/>
  <c r="BZ78" i="1" s="1"/>
  <c r="CA26" i="1"/>
  <c r="BY77" i="1"/>
  <c r="BY76" i="1"/>
  <c r="BY79" i="1" s="1"/>
  <c r="BX79" i="1"/>
  <c r="BX85" i="1"/>
  <c r="BY81" i="1"/>
  <c r="BY85" i="1" s="1"/>
  <c r="BY83" i="1"/>
  <c r="BZ26" i="1"/>
  <c r="BY78" i="1"/>
  <c r="BY82" i="1"/>
  <c r="BZ82" i="1" s="1"/>
  <c r="CG138" i="1"/>
  <c r="CR124" i="1"/>
  <c r="DB61" i="1"/>
  <c r="DB60" i="1"/>
  <c r="CS120" i="1"/>
  <c r="CS126" i="1" s="1"/>
  <c r="CL146" i="1"/>
  <c r="CH137" i="1"/>
  <c r="CD75" i="1"/>
  <c r="CF118" i="1"/>
  <c r="CC97" i="1"/>
  <c r="CB98" i="1"/>
  <c r="CE10" i="1"/>
  <c r="BZ79" i="1" l="1"/>
  <c r="BY92" i="1"/>
  <c r="BY95" i="1"/>
  <c r="BZ81" i="1"/>
  <c r="BZ85" i="1" s="1"/>
  <c r="BX92" i="1"/>
  <c r="BX95" i="1"/>
  <c r="BZ3" i="1"/>
  <c r="BZ87" i="1" s="1"/>
  <c r="BZ88" i="1" s="1"/>
  <c r="BZ84" i="1"/>
  <c r="CA78" i="1"/>
  <c r="CA82" i="1"/>
  <c r="CA77" i="1"/>
  <c r="CA83" i="1"/>
  <c r="CA76" i="1"/>
  <c r="CA79" i="1" s="1"/>
  <c r="CB4" i="1"/>
  <c r="CB26" i="1" s="1"/>
  <c r="CA1" i="1"/>
  <c r="CH138" i="1"/>
  <c r="CS124" i="1"/>
  <c r="DC60" i="1"/>
  <c r="DC61" i="1"/>
  <c r="CT120" i="1"/>
  <c r="CT126" i="1" s="1"/>
  <c r="CM146" i="1"/>
  <c r="CI137" i="1"/>
  <c r="CE75" i="1"/>
  <c r="CG118" i="1"/>
  <c r="CF10" i="1"/>
  <c r="CD97" i="1"/>
  <c r="CC98" i="1"/>
  <c r="CA81" i="1" l="1"/>
  <c r="CA85" i="1" s="1"/>
  <c r="CA92" i="1" s="1"/>
  <c r="BZ92" i="1"/>
  <c r="BZ95" i="1"/>
  <c r="CC4" i="1"/>
  <c r="CB1" i="1"/>
  <c r="CA3" i="1"/>
  <c r="CA87" i="1" s="1"/>
  <c r="CA88" i="1" s="1"/>
  <c r="CA84" i="1"/>
  <c r="CB83" i="1"/>
  <c r="CB77" i="1"/>
  <c r="CI138" i="1"/>
  <c r="CT124" i="1"/>
  <c r="DD61" i="1"/>
  <c r="DD60" i="1"/>
  <c r="CU120" i="1"/>
  <c r="CU126" i="1" s="1"/>
  <c r="CN146" i="1"/>
  <c r="CJ137" i="1"/>
  <c r="CF75" i="1"/>
  <c r="CH118" i="1"/>
  <c r="CE97" i="1"/>
  <c r="CD98" i="1"/>
  <c r="CG10" i="1"/>
  <c r="CB3" i="1" l="1"/>
  <c r="CB87" i="1" s="1"/>
  <c r="CB88" i="1" s="1"/>
  <c r="CB84" i="1"/>
  <c r="CC81" i="1"/>
  <c r="CC77" i="1"/>
  <c r="CC76" i="1"/>
  <c r="CB76" i="1"/>
  <c r="CD4" i="1"/>
  <c r="CC1" i="1"/>
  <c r="CC82" i="1" s="1"/>
  <c r="CD26" i="1"/>
  <c r="CB81" i="1"/>
  <c r="CB85" i="1" s="1"/>
  <c r="CB78" i="1"/>
  <c r="CA95" i="1"/>
  <c r="CB82" i="1"/>
  <c r="CC26" i="1"/>
  <c r="CJ138" i="1"/>
  <c r="CU124" i="1"/>
  <c r="DE60" i="1"/>
  <c r="DE61" i="1"/>
  <c r="CV120" i="1"/>
  <c r="CV126" i="1" s="1"/>
  <c r="CO146" i="1"/>
  <c r="CK137" i="1"/>
  <c r="CG75" i="1"/>
  <c r="CI118" i="1"/>
  <c r="CH10" i="1"/>
  <c r="CF97" i="1"/>
  <c r="CE98" i="1"/>
  <c r="CC78" i="1" l="1"/>
  <c r="CC79" i="1"/>
  <c r="CC3" i="1"/>
  <c r="CC87" i="1" s="1"/>
  <c r="CC88" i="1" s="1"/>
  <c r="CC84" i="1"/>
  <c r="CD77" i="1"/>
  <c r="CC83" i="1"/>
  <c r="CC85" i="1" s="1"/>
  <c r="CE4" i="1"/>
  <c r="CD1" i="1"/>
  <c r="CD78" i="1" s="1"/>
  <c r="CE26" i="1"/>
  <c r="CB79" i="1"/>
  <c r="CK138" i="1"/>
  <c r="CV124" i="1"/>
  <c r="DF61" i="1"/>
  <c r="DF60" i="1"/>
  <c r="CW120" i="1"/>
  <c r="CW126" i="1" s="1"/>
  <c r="CP146" i="1"/>
  <c r="CL137" i="1"/>
  <c r="CH75" i="1"/>
  <c r="CJ118" i="1"/>
  <c r="CG97" i="1"/>
  <c r="CF98" i="1"/>
  <c r="CI10" i="1"/>
  <c r="CD81" i="1" l="1"/>
  <c r="CF4" i="1"/>
  <c r="CE1" i="1"/>
  <c r="CE78" i="1" s="1"/>
  <c r="CF26" i="1"/>
  <c r="CD3" i="1"/>
  <c r="CD87" i="1" s="1"/>
  <c r="CD88" i="1" s="1"/>
  <c r="CD84" i="1"/>
  <c r="CE83" i="1"/>
  <c r="CE77" i="1"/>
  <c r="CD82" i="1"/>
  <c r="CE82" i="1" s="1"/>
  <c r="CC95" i="1"/>
  <c r="CC92" i="1"/>
  <c r="CD76" i="1"/>
  <c r="CD79" i="1" s="1"/>
  <c r="CB92" i="1"/>
  <c r="CB95" i="1"/>
  <c r="CD83" i="1"/>
  <c r="CL138" i="1"/>
  <c r="CW124" i="1"/>
  <c r="DG60" i="1"/>
  <c r="DG61" i="1"/>
  <c r="CX120" i="1"/>
  <c r="CX126" i="1" s="1"/>
  <c r="CQ146" i="1"/>
  <c r="CM137" i="1"/>
  <c r="CI75" i="1"/>
  <c r="CK118" i="1"/>
  <c r="CJ10" i="1"/>
  <c r="CH97" i="1"/>
  <c r="CG98" i="1"/>
  <c r="CG4" i="1" l="1"/>
  <c r="CF1" i="1"/>
  <c r="CG26" i="1"/>
  <c r="CE3" i="1"/>
  <c r="CE87" i="1" s="1"/>
  <c r="CE88" i="1" s="1"/>
  <c r="CE84" i="1"/>
  <c r="CF82" i="1"/>
  <c r="CF78" i="1"/>
  <c r="CE76" i="1"/>
  <c r="CE79" i="1" s="1"/>
  <c r="CD95" i="1"/>
  <c r="CD92" i="1"/>
  <c r="CE81" i="1"/>
  <c r="CE85" i="1" s="1"/>
  <c r="CD85" i="1"/>
  <c r="CM138" i="1"/>
  <c r="CX124" i="1"/>
  <c r="CY120" i="1"/>
  <c r="CY126" i="1" s="1"/>
  <c r="CR146" i="1"/>
  <c r="CN137" i="1"/>
  <c r="CJ75" i="1"/>
  <c r="CL118" i="1"/>
  <c r="CI97" i="1"/>
  <c r="CH98" i="1"/>
  <c r="CK10" i="1"/>
  <c r="CF81" i="1" l="1"/>
  <c r="CE92" i="1"/>
  <c r="CE95" i="1"/>
  <c r="CF3" i="1"/>
  <c r="CF87" i="1" s="1"/>
  <c r="CF88" i="1" s="1"/>
  <c r="CF84" i="1"/>
  <c r="CG78" i="1"/>
  <c r="CG76" i="1"/>
  <c r="CG82" i="1"/>
  <c r="CH4" i="1"/>
  <c r="CG1" i="1"/>
  <c r="CH26" i="1"/>
  <c r="CF77" i="1"/>
  <c r="CF83" i="1"/>
  <c r="CF76" i="1"/>
  <c r="CN138" i="1"/>
  <c r="CY124" i="1"/>
  <c r="CZ120" i="1"/>
  <c r="CZ126" i="1" s="1"/>
  <c r="CS146" i="1"/>
  <c r="CO137" i="1"/>
  <c r="CK75" i="1"/>
  <c r="CM118" i="1"/>
  <c r="CJ97" i="1"/>
  <c r="CI98" i="1"/>
  <c r="CL10" i="1"/>
  <c r="CG3" i="1" l="1"/>
  <c r="CG87" i="1" s="1"/>
  <c r="CG88" i="1" s="1"/>
  <c r="CG84" i="1"/>
  <c r="CH76" i="1"/>
  <c r="CH83" i="1"/>
  <c r="CH77" i="1"/>
  <c r="CH78" i="1"/>
  <c r="CG81" i="1"/>
  <c r="CG85" i="1" s="1"/>
  <c r="CI4" i="1"/>
  <c r="CH1" i="1"/>
  <c r="CI26" i="1"/>
  <c r="CF79" i="1"/>
  <c r="CG77" i="1"/>
  <c r="CG79" i="1" s="1"/>
  <c r="CG83" i="1"/>
  <c r="CF85" i="1"/>
  <c r="CO138" i="1"/>
  <c r="CZ124" i="1"/>
  <c r="DA120" i="1"/>
  <c r="DA126" i="1" s="1"/>
  <c r="CT146" i="1"/>
  <c r="CP137" i="1"/>
  <c r="CL75" i="1"/>
  <c r="CN118" i="1"/>
  <c r="CM10" i="1"/>
  <c r="CK97" i="1"/>
  <c r="CJ98" i="1"/>
  <c r="CG92" i="1" l="1"/>
  <c r="CG95" i="1"/>
  <c r="CF92" i="1"/>
  <c r="CF95" i="1"/>
  <c r="CH79" i="1"/>
  <c r="CJ4" i="1"/>
  <c r="CI1" i="1"/>
  <c r="CI76" i="1" s="1"/>
  <c r="CJ26" i="1"/>
  <c r="CH3" i="1"/>
  <c r="CH87" i="1" s="1"/>
  <c r="CH88" i="1" s="1"/>
  <c r="CH84" i="1"/>
  <c r="CI77" i="1"/>
  <c r="CH81" i="1"/>
  <c r="CH82" i="1"/>
  <c r="CP138" i="1"/>
  <c r="DA124" i="1"/>
  <c r="DB120" i="1"/>
  <c r="DB126" i="1" s="1"/>
  <c r="CU146" i="1"/>
  <c r="CQ137" i="1"/>
  <c r="CM75" i="1"/>
  <c r="CO118" i="1"/>
  <c r="CL97" i="1"/>
  <c r="CK98" i="1"/>
  <c r="CN10" i="1"/>
  <c r="CI78" i="1" l="1"/>
  <c r="CI79" i="1" s="1"/>
  <c r="CK4" i="1"/>
  <c r="CJ1" i="1"/>
  <c r="CK26" i="1"/>
  <c r="CH92" i="1"/>
  <c r="CH95" i="1"/>
  <c r="CI81" i="1"/>
  <c r="CH85" i="1"/>
  <c r="CI3" i="1"/>
  <c r="CI87" i="1" s="1"/>
  <c r="CI88" i="1" s="1"/>
  <c r="CI84" i="1"/>
  <c r="CJ82" i="1"/>
  <c r="CJ76" i="1"/>
  <c r="CJ81" i="1"/>
  <c r="CJ83" i="1"/>
  <c r="CI82" i="1"/>
  <c r="CI83" i="1"/>
  <c r="CQ138" i="1"/>
  <c r="DB124" i="1"/>
  <c r="DC120" i="1"/>
  <c r="DC126" i="1" s="1"/>
  <c r="CV146" i="1"/>
  <c r="CR137" i="1"/>
  <c r="CN75" i="1"/>
  <c r="CP118" i="1"/>
  <c r="CO10" i="1"/>
  <c r="CM97" i="1"/>
  <c r="CL98" i="1"/>
  <c r="CJ79" i="1" l="1"/>
  <c r="CJ3" i="1"/>
  <c r="CJ87" i="1" s="1"/>
  <c r="CJ88" i="1" s="1"/>
  <c r="CJ84" i="1"/>
  <c r="CJ85" i="1" s="1"/>
  <c r="CK83" i="1"/>
  <c r="CL4" i="1"/>
  <c r="CK1" i="1"/>
  <c r="CL26" i="1"/>
  <c r="CJ77" i="1"/>
  <c r="CJ78" i="1"/>
  <c r="CI85" i="1"/>
  <c r="CI92" i="1" s="1"/>
  <c r="CR138" i="1"/>
  <c r="DC124" i="1"/>
  <c r="DD120" i="1"/>
  <c r="DD126" i="1" s="1"/>
  <c r="CW146" i="1"/>
  <c r="CS137" i="1"/>
  <c r="CO75" i="1"/>
  <c r="CQ118" i="1"/>
  <c r="CN97" i="1"/>
  <c r="CM98" i="1"/>
  <c r="CP10" i="1"/>
  <c r="CM4" i="1" l="1"/>
  <c r="CL1" i="1"/>
  <c r="CM26" i="1"/>
  <c r="CK3" i="1"/>
  <c r="CK87" i="1" s="1"/>
  <c r="CK88" i="1" s="1"/>
  <c r="CK84" i="1"/>
  <c r="CL81" i="1"/>
  <c r="CL82" i="1"/>
  <c r="CL83" i="1"/>
  <c r="CL78" i="1"/>
  <c r="CJ92" i="1"/>
  <c r="CJ95" i="1"/>
  <c r="CI95" i="1"/>
  <c r="CK77" i="1"/>
  <c r="CL77" i="1" s="1"/>
  <c r="CK78" i="1"/>
  <c r="CK82" i="1"/>
  <c r="CK76" i="1"/>
  <c r="CK81" i="1"/>
  <c r="CS138" i="1"/>
  <c r="DD124" i="1"/>
  <c r="DE120" i="1"/>
  <c r="DE126" i="1" s="1"/>
  <c r="CX146" i="1"/>
  <c r="CT137" i="1"/>
  <c r="CP75" i="1"/>
  <c r="CR118" i="1"/>
  <c r="CQ10" i="1"/>
  <c r="CO97" i="1"/>
  <c r="CN98" i="1"/>
  <c r="CK85" i="1" l="1"/>
  <c r="CK79" i="1"/>
  <c r="CL3" i="1"/>
  <c r="CL87" i="1" s="1"/>
  <c r="CL88" i="1" s="1"/>
  <c r="CL84" i="1"/>
  <c r="CL85" i="1" s="1"/>
  <c r="CM83" i="1"/>
  <c r="CL76" i="1"/>
  <c r="CL79" i="1" s="1"/>
  <c r="CN4" i="1"/>
  <c r="CM1" i="1"/>
  <c r="CN26" i="1"/>
  <c r="CT138" i="1"/>
  <c r="D23" i="5"/>
  <c r="DE124" i="1"/>
  <c r="DF120" i="1"/>
  <c r="DF126" i="1" s="1"/>
  <c r="CY146" i="1"/>
  <c r="CU137" i="1"/>
  <c r="CQ75" i="1"/>
  <c r="CS118" i="1"/>
  <c r="CP97" i="1"/>
  <c r="CO98" i="1"/>
  <c r="CR10" i="1"/>
  <c r="CM3" i="1" l="1"/>
  <c r="CM87" i="1" s="1"/>
  <c r="CM88" i="1" s="1"/>
  <c r="CM84" i="1"/>
  <c r="CN83" i="1"/>
  <c r="CN76" i="1"/>
  <c r="CM82" i="1"/>
  <c r="CO4" i="1"/>
  <c r="CN1" i="1"/>
  <c r="CN77" i="1" s="1"/>
  <c r="CO26" i="1"/>
  <c r="CM77" i="1"/>
  <c r="CL95" i="1"/>
  <c r="CL92" i="1"/>
  <c r="CM78" i="1"/>
  <c r="CN78" i="1" s="1"/>
  <c r="CM81" i="1"/>
  <c r="CM85" i="1" s="1"/>
  <c r="CK92" i="1"/>
  <c r="CK95" i="1"/>
  <c r="CM76" i="1"/>
  <c r="CU138" i="1"/>
  <c r="DF124" i="1"/>
  <c r="DG120" i="1"/>
  <c r="DG126" i="1" s="1"/>
  <c r="CZ146" i="1"/>
  <c r="CV137" i="1"/>
  <c r="CR75" i="1"/>
  <c r="CT118" i="1"/>
  <c r="CS10" i="1"/>
  <c r="CQ97" i="1"/>
  <c r="CP98" i="1"/>
  <c r="CN79" i="1" l="1"/>
  <c r="CN3" i="1"/>
  <c r="CN84" i="1"/>
  <c r="CN81" i="1"/>
  <c r="CN85" i="1" s="1"/>
  <c r="CP4" i="1"/>
  <c r="CO1" i="1"/>
  <c r="CN82" i="1"/>
  <c r="CM79" i="1"/>
  <c r="CV138" i="1"/>
  <c r="DG124" i="1"/>
  <c r="DA146" i="1"/>
  <c r="CW137" i="1"/>
  <c r="CS75" i="1"/>
  <c r="CU118" i="1"/>
  <c r="CR97" i="1"/>
  <c r="CQ98" i="1"/>
  <c r="CT10" i="1"/>
  <c r="CO77" i="1" l="1"/>
  <c r="CO83" i="1"/>
  <c r="CO81" i="1"/>
  <c r="CO85" i="1" s="1"/>
  <c r="CN87" i="1"/>
  <c r="CN88" i="1" s="1"/>
  <c r="CN92" i="1" s="1"/>
  <c r="CO3" i="1"/>
  <c r="CO87" i="1" s="1"/>
  <c r="CO88" i="1" s="1"/>
  <c r="CO84" i="1"/>
  <c r="CP82" i="1"/>
  <c r="CP77" i="1"/>
  <c r="CO76" i="1"/>
  <c r="CM92" i="1"/>
  <c r="CM95" i="1"/>
  <c r="CO78" i="1"/>
  <c r="CQ4" i="1"/>
  <c r="CP1" i="1"/>
  <c r="CP81" i="1" s="1"/>
  <c r="CQ26" i="1"/>
  <c r="CP26" i="1"/>
  <c r="CO82" i="1"/>
  <c r="CN95" i="1"/>
  <c r="CW138" i="1"/>
  <c r="DB146" i="1"/>
  <c r="CX137" i="1"/>
  <c r="CT75" i="1"/>
  <c r="CV118" i="1"/>
  <c r="CU10" i="1"/>
  <c r="CS97" i="1"/>
  <c r="CR98" i="1"/>
  <c r="CO79" i="1" l="1"/>
  <c r="CP76" i="1"/>
  <c r="CP3" i="1"/>
  <c r="CP84" i="1"/>
  <c r="CQ76" i="1"/>
  <c r="CQ81" i="1"/>
  <c r="CQ77" i="1"/>
  <c r="CQ83" i="1"/>
  <c r="CQ82" i="1"/>
  <c r="CP83" i="1"/>
  <c r="CP85" i="1" s="1"/>
  <c r="CR4" i="1"/>
  <c r="CR26" i="1" s="1"/>
  <c r="CQ1" i="1"/>
  <c r="CP78" i="1"/>
  <c r="CX138" i="1"/>
  <c r="DC146" i="1"/>
  <c r="CY137" i="1"/>
  <c r="CU75" i="1"/>
  <c r="CW118" i="1"/>
  <c r="CT97" i="1"/>
  <c r="CS98" i="1"/>
  <c r="CV10" i="1"/>
  <c r="CP79" i="1" l="1"/>
  <c r="CP87" i="1"/>
  <c r="CP88" i="1" s="1"/>
  <c r="CQ3" i="1"/>
  <c r="CQ84" i="1"/>
  <c r="CQ85" i="1" s="1"/>
  <c r="CR77" i="1"/>
  <c r="CR76" i="1"/>
  <c r="CQ78" i="1"/>
  <c r="CR78" i="1" s="1"/>
  <c r="CO92" i="1"/>
  <c r="CO95" i="1"/>
  <c r="CS4" i="1"/>
  <c r="CR1" i="1"/>
  <c r="CS26" i="1"/>
  <c r="CY138" i="1"/>
  <c r="DD146" i="1"/>
  <c r="CZ137" i="1"/>
  <c r="CV75" i="1"/>
  <c r="CX118" i="1"/>
  <c r="CW10" i="1"/>
  <c r="CU97" i="1"/>
  <c r="CT98" i="1"/>
  <c r="CR79" i="1" l="1"/>
  <c r="CR3" i="1"/>
  <c r="CR84" i="1"/>
  <c r="CS76" i="1"/>
  <c r="CS77" i="1"/>
  <c r="CR81" i="1"/>
  <c r="CP92" i="1"/>
  <c r="CP95" i="1"/>
  <c r="CT4" i="1"/>
  <c r="CS1" i="1"/>
  <c r="CS82" i="1" s="1"/>
  <c r="CQ87" i="1"/>
  <c r="CQ88" i="1" s="1"/>
  <c r="CQ79" i="1"/>
  <c r="CR82" i="1"/>
  <c r="CR83" i="1"/>
  <c r="CZ138" i="1"/>
  <c r="DE146" i="1"/>
  <c r="DA137" i="1"/>
  <c r="CW75" i="1"/>
  <c r="CY118" i="1"/>
  <c r="CV97" i="1"/>
  <c r="CU98" i="1"/>
  <c r="CX10" i="1"/>
  <c r="CS83" i="1" l="1"/>
  <c r="CR85" i="1"/>
  <c r="CS78" i="1"/>
  <c r="CU4" i="1"/>
  <c r="CU26" i="1" s="1"/>
  <c r="CT1" i="1"/>
  <c r="CR87" i="1"/>
  <c r="CR88" i="1" s="1"/>
  <c r="CR92" i="1" s="1"/>
  <c r="CQ95" i="1"/>
  <c r="CQ92" i="1"/>
  <c r="CT26" i="1"/>
  <c r="CS79" i="1"/>
  <c r="CS3" i="1"/>
  <c r="CS84" i="1"/>
  <c r="CT82" i="1"/>
  <c r="CT76" i="1"/>
  <c r="CT77" i="1"/>
  <c r="CT83" i="1"/>
  <c r="CT78" i="1"/>
  <c r="CS81" i="1"/>
  <c r="CS85" i="1" s="1"/>
  <c r="CR95" i="1"/>
  <c r="DA138" i="1"/>
  <c r="DF146" i="1"/>
  <c r="DB137" i="1"/>
  <c r="CX75" i="1"/>
  <c r="CZ118" i="1"/>
  <c r="CY10" i="1"/>
  <c r="CW97" i="1"/>
  <c r="CV98" i="1"/>
  <c r="CT3" i="1" l="1"/>
  <c r="CT84" i="1"/>
  <c r="CU83" i="1"/>
  <c r="CS87" i="1"/>
  <c r="CS88" i="1" s="1"/>
  <c r="CS92" i="1"/>
  <c r="CS95" i="1"/>
  <c r="CT79" i="1"/>
  <c r="CV4" i="1"/>
  <c r="CU1" i="1"/>
  <c r="CU81" i="1" s="1"/>
  <c r="CV26" i="1"/>
  <c r="CT81" i="1"/>
  <c r="CT85" i="1" s="1"/>
  <c r="DB138" i="1"/>
  <c r="DG146" i="1"/>
  <c r="DC137" i="1"/>
  <c r="CY75" i="1"/>
  <c r="DA118" i="1"/>
  <c r="CX97" i="1"/>
  <c r="CW98" i="1"/>
  <c r="CZ10" i="1"/>
  <c r="CU78" i="1" l="1"/>
  <c r="CU82" i="1"/>
  <c r="CU85" i="1" s="1"/>
  <c r="CU3" i="1"/>
  <c r="CU84" i="1"/>
  <c r="CV78" i="1"/>
  <c r="CV81" i="1"/>
  <c r="CW4" i="1"/>
  <c r="CV1" i="1"/>
  <c r="CT92" i="1"/>
  <c r="CT95" i="1"/>
  <c r="CU77" i="1"/>
  <c r="CV77" i="1" s="1"/>
  <c r="CT87" i="1"/>
  <c r="CT88" i="1" s="1"/>
  <c r="CU76" i="1"/>
  <c r="CU79" i="1" s="1"/>
  <c r="DC138" i="1"/>
  <c r="AF63" i="1"/>
  <c r="AF64" i="1" s="1"/>
  <c r="DD137" i="1"/>
  <c r="CZ75" i="1"/>
  <c r="DB118" i="1"/>
  <c r="DA10" i="1"/>
  <c r="CY97" i="1"/>
  <c r="CX98" i="1"/>
  <c r="CX4" i="1" l="1"/>
  <c r="CW1" i="1"/>
  <c r="CX26" i="1"/>
  <c r="CV76" i="1"/>
  <c r="CV79" i="1" s="1"/>
  <c r="CU95" i="1"/>
  <c r="CU92" i="1"/>
  <c r="CV82" i="1"/>
  <c r="CW82" i="1" s="1"/>
  <c r="CW26" i="1"/>
  <c r="CU87" i="1"/>
  <c r="CU88" i="1" s="1"/>
  <c r="CV3" i="1"/>
  <c r="CV84" i="1"/>
  <c r="CW76" i="1"/>
  <c r="CW79" i="1" s="1"/>
  <c r="CW81" i="1"/>
  <c r="CW77" i="1"/>
  <c r="CW78" i="1"/>
  <c r="CV83" i="1"/>
  <c r="CW83" i="1" s="1"/>
  <c r="DD138" i="1"/>
  <c r="AF94" i="1"/>
  <c r="AF38" i="1" s="1"/>
  <c r="AF40" i="1" s="1"/>
  <c r="AF42" i="1" s="1"/>
  <c r="DE137" i="1"/>
  <c r="DA75" i="1"/>
  <c r="DC118" i="1"/>
  <c r="CZ97" i="1"/>
  <c r="CY98" i="1"/>
  <c r="DB10" i="1"/>
  <c r="CV85" i="1" l="1"/>
  <c r="CV95" i="1"/>
  <c r="CW85" i="1"/>
  <c r="CW95" i="1"/>
  <c r="CW92" i="1"/>
  <c r="CV87" i="1"/>
  <c r="CV88" i="1" s="1"/>
  <c r="CV92" i="1" s="1"/>
  <c r="CW3" i="1"/>
  <c r="CW87" i="1" s="1"/>
  <c r="CW88" i="1" s="1"/>
  <c r="CW84" i="1"/>
  <c r="CX82" i="1"/>
  <c r="CY4" i="1"/>
  <c r="CX1" i="1"/>
  <c r="CX76" i="1" s="1"/>
  <c r="CY26" i="1"/>
  <c r="DE138" i="1"/>
  <c r="AF43" i="1"/>
  <c r="AF103" i="1"/>
  <c r="AF161" i="1" s="1"/>
  <c r="AF164" i="1" s="1"/>
  <c r="DF137" i="1"/>
  <c r="DB75" i="1"/>
  <c r="DD118" i="1"/>
  <c r="DC10" i="1"/>
  <c r="DA97" i="1"/>
  <c r="CZ98" i="1"/>
  <c r="CX81" i="1" l="1"/>
  <c r="CX78" i="1"/>
  <c r="CX77" i="1"/>
  <c r="CX79" i="1" s="1"/>
  <c r="CX3" i="1"/>
  <c r="CX87" i="1" s="1"/>
  <c r="CX88" i="1" s="1"/>
  <c r="CX84" i="1"/>
  <c r="CY77" i="1"/>
  <c r="CZ4" i="1"/>
  <c r="CY1" i="1"/>
  <c r="CZ26" i="1"/>
  <c r="CX83" i="1"/>
  <c r="DF138" i="1"/>
  <c r="DG137" i="1"/>
  <c r="DC75" i="1"/>
  <c r="DE118" i="1"/>
  <c r="DB97" i="1"/>
  <c r="DA98" i="1"/>
  <c r="DD10" i="1"/>
  <c r="CY3" i="1" l="1"/>
  <c r="CY87" i="1" s="1"/>
  <c r="CY88" i="1" s="1"/>
  <c r="CY84" i="1"/>
  <c r="CZ82" i="1"/>
  <c r="CZ83" i="1"/>
  <c r="CY82" i="1"/>
  <c r="DA4" i="1"/>
  <c r="CZ1" i="1"/>
  <c r="CZ76" i="1" s="1"/>
  <c r="DA26" i="1"/>
  <c r="CY78" i="1"/>
  <c r="CY76" i="1"/>
  <c r="CY79" i="1" s="1"/>
  <c r="CY83" i="1"/>
  <c r="CX85" i="1"/>
  <c r="CX95" i="1" s="1"/>
  <c r="CY81" i="1"/>
  <c r="DG138" i="1"/>
  <c r="DD75" i="1"/>
  <c r="DF118" i="1"/>
  <c r="DE10" i="1"/>
  <c r="DC97" i="1"/>
  <c r="DB98" i="1"/>
  <c r="CZ77" i="1" l="1"/>
  <c r="CZ79" i="1" s="1"/>
  <c r="CY95" i="1"/>
  <c r="CY92" i="1"/>
  <c r="CZ3" i="1"/>
  <c r="CZ87" i="1" s="1"/>
  <c r="CZ88" i="1" s="1"/>
  <c r="CZ84" i="1"/>
  <c r="DB4" i="1"/>
  <c r="DB26" i="1" s="1"/>
  <c r="DA1" i="1"/>
  <c r="CY85" i="1"/>
  <c r="CZ81" i="1"/>
  <c r="CX92" i="1"/>
  <c r="CZ78" i="1"/>
  <c r="DE75" i="1"/>
  <c r="DG118" i="1"/>
  <c r="DD97" i="1"/>
  <c r="DC98" i="1"/>
  <c r="DF10" i="1"/>
  <c r="DA3" i="1" l="1"/>
  <c r="DA87" i="1" s="1"/>
  <c r="DA88" i="1" s="1"/>
  <c r="DA84" i="1"/>
  <c r="DB78" i="1"/>
  <c r="DA81" i="1"/>
  <c r="DA82" i="1"/>
  <c r="DC4" i="1"/>
  <c r="DB1" i="1"/>
  <c r="DB76" i="1" s="1"/>
  <c r="DB79" i="1" s="1"/>
  <c r="DC26" i="1"/>
  <c r="DA77" i="1"/>
  <c r="DB77" i="1" s="1"/>
  <c r="CZ85" i="1"/>
  <c r="CZ92" i="1" s="1"/>
  <c r="DA78" i="1"/>
  <c r="DA76" i="1"/>
  <c r="DA83" i="1"/>
  <c r="DF75" i="1"/>
  <c r="DG10" i="1"/>
  <c r="DE97" i="1"/>
  <c r="DD98" i="1"/>
  <c r="DB3" i="1" l="1"/>
  <c r="DB87" i="1" s="1"/>
  <c r="DB88" i="1" s="1"/>
  <c r="DB84" i="1"/>
  <c r="DC76" i="1"/>
  <c r="DC81" i="1"/>
  <c r="DD4" i="1"/>
  <c r="DC1" i="1"/>
  <c r="DC83" i="1" s="1"/>
  <c r="DD26" i="1"/>
  <c r="DB82" i="1"/>
  <c r="DC82" i="1" s="1"/>
  <c r="DA79" i="1"/>
  <c r="DB83" i="1"/>
  <c r="CZ95" i="1"/>
  <c r="DA85" i="1"/>
  <c r="DB81" i="1"/>
  <c r="DG75" i="1"/>
  <c r="DF97" i="1"/>
  <c r="DE98" i="1"/>
  <c r="DA92" i="1" l="1"/>
  <c r="DA95" i="1"/>
  <c r="DB85" i="1"/>
  <c r="DC3" i="1"/>
  <c r="DC87" i="1" s="1"/>
  <c r="DC88" i="1" s="1"/>
  <c r="DC84" i="1"/>
  <c r="DC85" i="1" s="1"/>
  <c r="DD81" i="1"/>
  <c r="Q48" i="1"/>
  <c r="AH48" i="1"/>
  <c r="AJ48" i="1"/>
  <c r="AI48" i="1"/>
  <c r="F48" i="1"/>
  <c r="AG48" i="1"/>
  <c r="DE4" i="1"/>
  <c r="DD1" i="1"/>
  <c r="DE26" i="1"/>
  <c r="DC77" i="1"/>
  <c r="DC79" i="1"/>
  <c r="DC78" i="1"/>
  <c r="DG97" i="1"/>
  <c r="DF98" i="1"/>
  <c r="DD3" i="1" l="1"/>
  <c r="DD87" i="1" s="1"/>
  <c r="DD88" i="1" s="1"/>
  <c r="DD84" i="1"/>
  <c r="DD78" i="1"/>
  <c r="DB95" i="1"/>
  <c r="DB92" i="1"/>
  <c r="DF4" i="1"/>
  <c r="DE1" i="1"/>
  <c r="DF26" i="1"/>
  <c r="DD76" i="1"/>
  <c r="DC92" i="1"/>
  <c r="DC95" i="1"/>
  <c r="DD77" i="1"/>
  <c r="DD82" i="1"/>
  <c r="DD85" i="1" s="1"/>
  <c r="DD83" i="1"/>
  <c r="DG98" i="1"/>
  <c r="DE82" i="1" l="1"/>
  <c r="DE3" i="1"/>
  <c r="DE87" i="1" s="1"/>
  <c r="DE88" i="1" s="1"/>
  <c r="DE84" i="1"/>
  <c r="DF77" i="1"/>
  <c r="AH50" i="1"/>
  <c r="G50" i="1"/>
  <c r="AJ50" i="1"/>
  <c r="AI50" i="1"/>
  <c r="F50" i="1"/>
  <c r="AG50" i="1"/>
  <c r="R50" i="1"/>
  <c r="DE77" i="1"/>
  <c r="DG4" i="1"/>
  <c r="DF1" i="1"/>
  <c r="DG26" i="1"/>
  <c r="DE81" i="1"/>
  <c r="DE85" i="1" s="1"/>
  <c r="DE76" i="1"/>
  <c r="DE78" i="1"/>
  <c r="DD79" i="1"/>
  <c r="DE83" i="1"/>
  <c r="DF83" i="1" s="1"/>
  <c r="D13" i="6"/>
  <c r="E13" i="6"/>
  <c r="G13" i="6"/>
  <c r="H13" i="6"/>
  <c r="I13" i="6"/>
  <c r="D20" i="5" l="1"/>
  <c r="E20" i="5"/>
  <c r="DF82" i="1"/>
  <c r="DD92" i="1"/>
  <c r="DD95" i="1"/>
  <c r="DG1" i="1"/>
  <c r="I42" i="29"/>
  <c r="C35" i="29"/>
  <c r="C36" i="29" s="1"/>
  <c r="M42" i="24"/>
  <c r="K35" i="29"/>
  <c r="K36" i="29" s="1"/>
  <c r="K37" i="29" s="1"/>
  <c r="D35" i="29"/>
  <c r="D36" i="29" s="1"/>
  <c r="D37" i="29" s="1"/>
  <c r="K42" i="24"/>
  <c r="F42" i="24"/>
  <c r="I35" i="29"/>
  <c r="I36" i="29" s="1"/>
  <c r="I37" i="29" s="1"/>
  <c r="E35" i="29"/>
  <c r="E36" i="29" s="1"/>
  <c r="E37" i="29" s="1"/>
  <c r="J42" i="29"/>
  <c r="D30" i="24"/>
  <c r="G30" i="24"/>
  <c r="C42" i="29"/>
  <c r="H35" i="29"/>
  <c r="H36" i="29" s="1"/>
  <c r="H37" i="29" s="1"/>
  <c r="N42" i="24"/>
  <c r="G35" i="29"/>
  <c r="G36" i="29" s="1"/>
  <c r="G37" i="29" s="1"/>
  <c r="E42" i="24"/>
  <c r="J35" i="29"/>
  <c r="J36" i="29" s="1"/>
  <c r="J37" i="29" s="1"/>
  <c r="K30" i="24"/>
  <c r="L35" i="29"/>
  <c r="L36" i="29" s="1"/>
  <c r="L37" i="29" s="1"/>
  <c r="C42" i="24"/>
  <c r="F35" i="29"/>
  <c r="F36" i="29" s="1"/>
  <c r="F37" i="29" s="1"/>
  <c r="N42" i="29"/>
  <c r="I30" i="24"/>
  <c r="M35" i="29"/>
  <c r="M36" i="29" s="1"/>
  <c r="M37" i="29" s="1"/>
  <c r="I42" i="24"/>
  <c r="H42" i="24"/>
  <c r="G42" i="29"/>
  <c r="M42" i="29"/>
  <c r="D42" i="24"/>
  <c r="E30" i="24"/>
  <c r="F42" i="29"/>
  <c r="H30" i="24"/>
  <c r="N35" i="29"/>
  <c r="E42" i="29"/>
  <c r="J30" i="24"/>
  <c r="H42" i="29"/>
  <c r="D42" i="29"/>
  <c r="L42" i="29"/>
  <c r="C30" i="24"/>
  <c r="G42" i="24"/>
  <c r="J42" i="24"/>
  <c r="K42" i="29"/>
  <c r="F30" i="24"/>
  <c r="L42" i="24"/>
  <c r="N29" i="27"/>
  <c r="P29" i="27" s="1"/>
  <c r="I21" i="24"/>
  <c r="G29" i="24"/>
  <c r="N25" i="27"/>
  <c r="P25" i="27" s="1"/>
  <c r="N26" i="27"/>
  <c r="P26" i="27" s="1"/>
  <c r="C28" i="24"/>
  <c r="E29" i="24"/>
  <c r="G36" i="24"/>
  <c r="G37" i="24" s="1"/>
  <c r="N16" i="27"/>
  <c r="P16" i="27" s="1"/>
  <c r="E28" i="24"/>
  <c r="E31" i="24" s="1"/>
  <c r="G21" i="24"/>
  <c r="N27" i="27"/>
  <c r="P27" i="27" s="1"/>
  <c r="N21" i="27"/>
  <c r="P21" i="27" s="1"/>
  <c r="E21" i="24"/>
  <c r="F21" i="24"/>
  <c r="G20" i="24"/>
  <c r="N51" i="27"/>
  <c r="D29" i="24"/>
  <c r="N19" i="27"/>
  <c r="P19" i="27" s="1"/>
  <c r="D28" i="24"/>
  <c r="D31" i="24" s="1"/>
  <c r="N47" i="27"/>
  <c r="P47" i="27" s="1"/>
  <c r="N28" i="27"/>
  <c r="P28" i="27" s="1"/>
  <c r="C29" i="24"/>
  <c r="C21" i="24"/>
  <c r="H21" i="24"/>
  <c r="E20" i="24"/>
  <c r="E22" i="24" s="1"/>
  <c r="E33" i="24" s="1"/>
  <c r="G28" i="24"/>
  <c r="G31" i="24" s="1"/>
  <c r="N35" i="27"/>
  <c r="P35" i="27" s="1"/>
  <c r="N46" i="27"/>
  <c r="P46" i="27" s="1"/>
  <c r="N34" i="27"/>
  <c r="P34" i="27" s="1"/>
  <c r="N24" i="27"/>
  <c r="P24" i="27" s="1"/>
  <c r="N44" i="27"/>
  <c r="P44" i="27" s="1"/>
  <c r="D36" i="24"/>
  <c r="D37" i="24" s="1"/>
  <c r="C20" i="24"/>
  <c r="C22" i="24" s="1"/>
  <c r="N42" i="27"/>
  <c r="N22" i="27"/>
  <c r="P22" i="27" s="1"/>
  <c r="F28" i="24"/>
  <c r="N43" i="27"/>
  <c r="P43" i="27" s="1"/>
  <c r="N18" i="27"/>
  <c r="P18" i="27" s="1"/>
  <c r="N52" i="27"/>
  <c r="F36" i="24"/>
  <c r="F37" i="24" s="1"/>
  <c r="C36" i="24"/>
  <c r="C37" i="24" s="1"/>
  <c r="N23" i="27"/>
  <c r="P23" i="27" s="1"/>
  <c r="F29" i="24"/>
  <c r="E36" i="24"/>
  <c r="E37" i="24" s="1"/>
  <c r="N45" i="27"/>
  <c r="P45" i="27" s="1"/>
  <c r="D20" i="24"/>
  <c r="D22" i="24" s="1"/>
  <c r="D21" i="24"/>
  <c r="F20" i="24"/>
  <c r="F22" i="24" s="1"/>
  <c r="N17" i="27"/>
  <c r="P17" i="27" s="1"/>
  <c r="N31" i="27"/>
  <c r="P31" i="27" s="1"/>
  <c r="N20" i="27"/>
  <c r="P20" i="27" s="1"/>
  <c r="K21" i="24"/>
  <c r="J21" i="24"/>
  <c r="L21" i="24"/>
  <c r="M21" i="24"/>
  <c r="N21" i="24"/>
  <c r="C20" i="29"/>
  <c r="D20" i="29"/>
  <c r="G20" i="29"/>
  <c r="E20" i="29"/>
  <c r="F20" i="29"/>
  <c r="H20" i="29"/>
  <c r="J20" i="29"/>
  <c r="I20" i="29"/>
  <c r="K20" i="29"/>
  <c r="L20" i="29"/>
  <c r="M20" i="29"/>
  <c r="N20" i="29"/>
  <c r="K12" i="6"/>
  <c r="K14" i="6" s="1"/>
  <c r="K16" i="6" s="1"/>
  <c r="K17" i="6" s="1"/>
  <c r="F25" i="15"/>
  <c r="H25" i="15"/>
  <c r="K13" i="15"/>
  <c r="L20" i="6"/>
  <c r="I20" i="6"/>
  <c r="E13" i="15"/>
  <c r="I13" i="15"/>
  <c r="L13" i="6"/>
  <c r="H13" i="15"/>
  <c r="G25" i="15"/>
  <c r="J13" i="6"/>
  <c r="G13" i="15"/>
  <c r="K25" i="15"/>
  <c r="M13" i="6"/>
  <c r="M25" i="15"/>
  <c r="D25" i="15"/>
  <c r="C19" i="6"/>
  <c r="C30" i="6"/>
  <c r="D20" i="6"/>
  <c r="N25" i="15"/>
  <c r="M20" i="6"/>
  <c r="L26" i="6"/>
  <c r="C25" i="15"/>
  <c r="E20" i="6"/>
  <c r="K20" i="6"/>
  <c r="K13" i="6"/>
  <c r="J20" i="6"/>
  <c r="N13" i="6"/>
  <c r="J26" i="6"/>
  <c r="J13" i="15"/>
  <c r="D13" i="15"/>
  <c r="K26" i="6"/>
  <c r="M13" i="15"/>
  <c r="N20" i="6"/>
  <c r="C31" i="6"/>
  <c r="C19" i="15"/>
  <c r="E25" i="15"/>
  <c r="J12" i="6"/>
  <c r="J14" i="6" s="1"/>
  <c r="J16" i="6" s="1"/>
  <c r="J17" i="6" s="1"/>
  <c r="L25" i="15"/>
  <c r="C13" i="15"/>
  <c r="G20" i="6"/>
  <c r="N26" i="6"/>
  <c r="I25" i="15"/>
  <c r="F13" i="15"/>
  <c r="L12" i="6"/>
  <c r="L14" i="6" s="1"/>
  <c r="L16" i="6" s="1"/>
  <c r="L17" i="6" s="1"/>
  <c r="N13" i="15"/>
  <c r="H20" i="6"/>
  <c r="C20" i="6"/>
  <c r="M26" i="6"/>
  <c r="L13" i="15"/>
  <c r="F20" i="6"/>
  <c r="J25" i="15"/>
  <c r="DF81" i="1"/>
  <c r="DF85" i="1" s="1"/>
  <c r="DF78" i="1"/>
  <c r="DG78" i="1" s="1"/>
  <c r="J20" i="5"/>
  <c r="DF3" i="1"/>
  <c r="DF87" i="1" s="1"/>
  <c r="DF88" i="1" s="1"/>
  <c r="DF84" i="1"/>
  <c r="DG77" i="1"/>
  <c r="DG76" i="1"/>
  <c r="DG82" i="1"/>
  <c r="DG83" i="1"/>
  <c r="F20" i="5"/>
  <c r="G20" i="5"/>
  <c r="H20" i="5"/>
  <c r="F13" i="6"/>
  <c r="DE79" i="1"/>
  <c r="I20" i="5"/>
  <c r="DF76" i="1"/>
  <c r="C21" i="6"/>
  <c r="H26" i="6"/>
  <c r="G26" i="6"/>
  <c r="F26" i="6"/>
  <c r="I26" i="6"/>
  <c r="D26" i="6"/>
  <c r="C26" i="6"/>
  <c r="C13" i="6"/>
  <c r="P42" i="27" l="1"/>
  <c r="N48" i="27"/>
  <c r="P48" i="27" s="1"/>
  <c r="G48" i="1"/>
  <c r="DG3" i="1"/>
  <c r="DG84" i="1"/>
  <c r="D29" i="5"/>
  <c r="D28" i="5"/>
  <c r="D22" i="5"/>
  <c r="D24" i="5"/>
  <c r="D27" i="5"/>
  <c r="D41" i="5"/>
  <c r="AJ49" i="1"/>
  <c r="AG49" i="1"/>
  <c r="AG47" i="1" s="1"/>
  <c r="AI49" i="1"/>
  <c r="AH49" i="1"/>
  <c r="AH47" i="1" s="1"/>
  <c r="F49" i="1"/>
  <c r="G49" i="1"/>
  <c r="K20" i="5"/>
  <c r="DG79" i="1"/>
  <c r="F33" i="24"/>
  <c r="P42" i="29"/>
  <c r="P21" i="24"/>
  <c r="P42" i="24"/>
  <c r="E39" i="24"/>
  <c r="E34" i="24"/>
  <c r="DG81" i="1"/>
  <c r="DG85" i="1" s="1"/>
  <c r="D33" i="24"/>
  <c r="DE92" i="1"/>
  <c r="DE95" i="1"/>
  <c r="P20" i="6"/>
  <c r="C31" i="24"/>
  <c r="C33" i="24" s="1"/>
  <c r="DF79" i="1"/>
  <c r="P25" i="15"/>
  <c r="P20" i="29"/>
  <c r="F31" i="24"/>
  <c r="P35" i="29"/>
  <c r="N36" i="29"/>
  <c r="N37" i="29" s="1"/>
  <c r="C37" i="29"/>
  <c r="P36" i="29"/>
  <c r="P37" i="29" s="1"/>
  <c r="E26" i="6"/>
  <c r="P26" i="6" s="1"/>
  <c r="H12" i="6"/>
  <c r="H16" i="6" s="1"/>
  <c r="E12" i="6"/>
  <c r="E16" i="6" s="1"/>
  <c r="F12" i="6"/>
  <c r="F16" i="6" s="1"/>
  <c r="G12" i="6"/>
  <c r="G16" i="6" s="1"/>
  <c r="I12" i="6"/>
  <c r="I16" i="6" s="1"/>
  <c r="D12" i="6"/>
  <c r="D16" i="6" s="1"/>
  <c r="C12" i="6"/>
  <c r="C16" i="6" s="1"/>
  <c r="F47" i="1" l="1"/>
  <c r="F51" i="1" s="1"/>
  <c r="AI47" i="1"/>
  <c r="AI51" i="1" s="1"/>
  <c r="AG52" i="1"/>
  <c r="AG51" i="1"/>
  <c r="AH52" i="1"/>
  <c r="AH51" i="1"/>
  <c r="F39" i="24"/>
  <c r="F34" i="24"/>
  <c r="AJ47" i="1"/>
  <c r="AJ51" i="1" s="1"/>
  <c r="DG87" i="1"/>
  <c r="DG88" i="1" s="1"/>
  <c r="C18" i="26"/>
  <c r="C21" i="26" s="1"/>
  <c r="F20" i="26"/>
  <c r="G20" i="26" s="1"/>
  <c r="D18" i="26"/>
  <c r="D26" i="26"/>
  <c r="D20" i="26"/>
  <c r="E20" i="26" s="1"/>
  <c r="C20" i="26"/>
  <c r="D15" i="26"/>
  <c r="D19" i="26"/>
  <c r="C19" i="26"/>
  <c r="C12" i="26"/>
  <c r="C13" i="26" s="1"/>
  <c r="C32" i="26"/>
  <c r="K32" i="26" s="1"/>
  <c r="D32" i="26"/>
  <c r="D16" i="26"/>
  <c r="D12" i="26"/>
  <c r="D14" i="26"/>
  <c r="F32" i="26"/>
  <c r="G32" i="26" s="1"/>
  <c r="C15" i="26"/>
  <c r="C16" i="26"/>
  <c r="C14" i="26"/>
  <c r="C26" i="26"/>
  <c r="C27" i="26" s="1"/>
  <c r="H32" i="26"/>
  <c r="I32" i="26" s="1"/>
  <c r="DF92" i="1"/>
  <c r="DF95" i="1"/>
  <c r="E43" i="24"/>
  <c r="E44" i="24" s="1"/>
  <c r="E40" i="24"/>
  <c r="C34" i="24"/>
  <c r="C39" i="24"/>
  <c r="D39" i="24"/>
  <c r="D34" i="24"/>
  <c r="DG95" i="1"/>
  <c r="DG92" i="1"/>
  <c r="G47" i="1"/>
  <c r="G51" i="1" s="1"/>
  <c r="D30" i="5"/>
  <c r="G52" i="1"/>
  <c r="F17" i="6"/>
  <c r="D17" i="6"/>
  <c r="E17" i="6"/>
  <c r="I17" i="6"/>
  <c r="H17" i="6"/>
  <c r="C23" i="6"/>
  <c r="C24" i="6" s="1"/>
  <c r="C17" i="6"/>
  <c r="G17" i="6"/>
  <c r="C23" i="26" l="1"/>
  <c r="E19" i="26"/>
  <c r="E14" i="26"/>
  <c r="E15" i="26"/>
  <c r="C43" i="24"/>
  <c r="C44" i="24" s="1"/>
  <c r="C40" i="24"/>
  <c r="E12" i="26"/>
  <c r="D13" i="26"/>
  <c r="AJ52" i="1"/>
  <c r="AI52" i="1"/>
  <c r="E16" i="26"/>
  <c r="E18" i="26"/>
  <c r="E21" i="26" s="1"/>
  <c r="D21" i="26"/>
  <c r="D40" i="24"/>
  <c r="D43" i="24"/>
  <c r="D44" i="24" s="1"/>
  <c r="E32" i="26"/>
  <c r="E26" i="26"/>
  <c r="E27" i="26" s="1"/>
  <c r="D27" i="26"/>
  <c r="F43" i="24"/>
  <c r="F44" i="24" s="1"/>
  <c r="F40" i="24"/>
  <c r="F52" i="1"/>
  <c r="Q49" i="1"/>
  <c r="Q50" i="1"/>
  <c r="C27" i="6"/>
  <c r="C28" i="6" s="1"/>
  <c r="E13" i="26" l="1"/>
  <c r="D23" i="26"/>
  <c r="C24" i="26"/>
  <c r="C29" i="26"/>
  <c r="D19" i="6"/>
  <c r="D19" i="15"/>
  <c r="C33" i="26" l="1"/>
  <c r="C34" i="26" s="1"/>
  <c r="C30" i="26"/>
  <c r="E23" i="26"/>
  <c r="D29" i="26"/>
  <c r="D24" i="26"/>
  <c r="E24" i="26" s="1"/>
  <c r="D30" i="6"/>
  <c r="D31" i="6" s="1"/>
  <c r="E19" i="15"/>
  <c r="E19" i="6"/>
  <c r="E21" i="6" s="1"/>
  <c r="E23" i="6" s="1"/>
  <c r="E30" i="6"/>
  <c r="D21" i="6"/>
  <c r="D23" i="6" s="1"/>
  <c r="D30" i="26" l="1"/>
  <c r="E30" i="26" s="1"/>
  <c r="E29" i="26"/>
  <c r="D33" i="26"/>
  <c r="E31" i="6"/>
  <c r="F19" i="6"/>
  <c r="F19" i="15"/>
  <c r="F30" i="6"/>
  <c r="F31" i="6" s="1"/>
  <c r="D27" i="6"/>
  <c r="D28" i="6" s="1"/>
  <c r="D24" i="6"/>
  <c r="E24" i="6"/>
  <c r="E27" i="6"/>
  <c r="E28" i="6" s="1"/>
  <c r="E33" i="26" l="1"/>
  <c r="D34" i="26"/>
  <c r="E34" i="26" s="1"/>
  <c r="G19" i="6"/>
  <c r="G21" i="6" s="1"/>
  <c r="G23" i="6" s="1"/>
  <c r="G19" i="15"/>
  <c r="G30" i="6"/>
  <c r="G31" i="6" s="1"/>
  <c r="F21" i="6"/>
  <c r="F23" i="6" s="1"/>
  <c r="H19" i="15" l="1"/>
  <c r="H19" i="6"/>
  <c r="H21" i="6" s="1"/>
  <c r="H23" i="6" s="1"/>
  <c r="F24" i="6"/>
  <c r="F27" i="6"/>
  <c r="F28" i="6" s="1"/>
  <c r="G24" i="6"/>
  <c r="G27" i="6"/>
  <c r="G28" i="6" s="1"/>
  <c r="H30" i="6"/>
  <c r="H31" i="6" s="1"/>
  <c r="I19" i="6" l="1"/>
  <c r="I21" i="6" s="1"/>
  <c r="I23" i="6" s="1"/>
  <c r="I19" i="15"/>
  <c r="H24" i="6"/>
  <c r="H27" i="6"/>
  <c r="H28" i="6" s="1"/>
  <c r="I30" i="6"/>
  <c r="I31" i="6" s="1"/>
  <c r="J19" i="6" l="1"/>
  <c r="J21" i="6" s="1"/>
  <c r="J23" i="6" s="1"/>
  <c r="J19" i="15"/>
  <c r="I24" i="6"/>
  <c r="I27" i="6"/>
  <c r="I28" i="6" s="1"/>
  <c r="J30" i="6"/>
  <c r="J31" i="6" s="1"/>
  <c r="K19" i="15" l="1"/>
  <c r="K19" i="6"/>
  <c r="K21" i="6" s="1"/>
  <c r="K23" i="6" s="1"/>
  <c r="J27" i="6"/>
  <c r="J28" i="6" s="1"/>
  <c r="J24" i="6"/>
  <c r="K30" i="6"/>
  <c r="K31" i="6" s="1"/>
  <c r="K27" i="6" l="1"/>
  <c r="K28" i="6" s="1"/>
  <c r="K24" i="6"/>
  <c r="L19" i="6"/>
  <c r="L21" i="6" s="1"/>
  <c r="L23" i="6" s="1"/>
  <c r="L19" i="15"/>
  <c r="L30" i="6"/>
  <c r="L31" i="6" s="1"/>
  <c r="M19" i="6" l="1"/>
  <c r="M21" i="6" s="1"/>
  <c r="M19" i="15"/>
  <c r="L27" i="6"/>
  <c r="L28" i="6" s="1"/>
  <c r="L24" i="6"/>
  <c r="N19" i="6" l="1"/>
  <c r="N21" i="6" s="1"/>
  <c r="N19" i="15"/>
  <c r="P19" i="6" l="1"/>
  <c r="P21" i="6" s="1"/>
  <c r="P19" i="15"/>
  <c r="D35" i="5" l="1"/>
  <c r="M12" i="6"/>
  <c r="R48" i="1" l="1"/>
  <c r="M14" i="6"/>
  <c r="M16" i="6" s="1"/>
  <c r="M23" i="6" l="1"/>
  <c r="M17" i="6"/>
  <c r="M24" i="6" l="1"/>
  <c r="M27" i="6"/>
  <c r="M28" i="6" s="1"/>
  <c r="M30" i="6" l="1"/>
  <c r="M31" i="6" s="1"/>
  <c r="N12" i="6" l="1"/>
  <c r="R49" i="1" l="1"/>
  <c r="P12" i="6"/>
  <c r="P14" i="6" s="1"/>
  <c r="P16" i="6" s="1"/>
  <c r="N14" i="6"/>
  <c r="N16" i="6" s="1"/>
  <c r="R47" i="1" l="1"/>
  <c r="R51" i="1" s="1"/>
  <c r="P17" i="6"/>
  <c r="P23" i="6"/>
  <c r="N23" i="6"/>
  <c r="N17" i="6"/>
  <c r="R52" i="1" l="1"/>
  <c r="N27" i="6"/>
  <c r="N28" i="6" s="1"/>
  <c r="N24" i="6"/>
  <c r="P27" i="6"/>
  <c r="P28" i="6" s="1"/>
  <c r="P24" i="6"/>
  <c r="P42" i="1" l="1"/>
  <c r="N30" i="6" l="1"/>
  <c r="N31" i="6" s="1"/>
  <c r="P175" i="1" l="1"/>
  <c r="C12" i="15" l="1"/>
  <c r="C14" i="15" l="1"/>
  <c r="C16" i="15" s="1"/>
  <c r="C20" i="15"/>
  <c r="C22" i="15" l="1"/>
  <c r="C17" i="15"/>
  <c r="P155" i="1"/>
  <c r="C26" i="15" l="1"/>
  <c r="C27" i="15" s="1"/>
  <c r="C23" i="15"/>
  <c r="D20" i="15" l="1"/>
  <c r="P118" i="1" l="1"/>
  <c r="P117" i="1"/>
  <c r="P127" i="1" l="1"/>
  <c r="P134" i="1" s="1"/>
  <c r="P157" i="1" s="1"/>
  <c r="P162" i="1"/>
  <c r="P164" i="1" s="1"/>
  <c r="Q162" i="1"/>
  <c r="P173" i="1" l="1"/>
  <c r="Q118" i="1"/>
  <c r="D12" i="15"/>
  <c r="Q63" i="1"/>
  <c r="Q94" i="1" s="1"/>
  <c r="Q30" i="1"/>
  <c r="Q42" i="1" l="1"/>
  <c r="R42" i="1"/>
  <c r="S42" i="1"/>
  <c r="Q43" i="1"/>
  <c r="Q103" i="1"/>
  <c r="R154" i="1" s="1"/>
  <c r="P176" i="1"/>
  <c r="C30" i="15"/>
  <c r="E12" i="15"/>
  <c r="E14" i="15" s="1"/>
  <c r="E16" i="15" s="1"/>
  <c r="D14" i="15"/>
  <c r="D16" i="15" s="1"/>
  <c r="R155" i="1" l="1"/>
  <c r="R157" i="1" s="1"/>
  <c r="S154" i="1"/>
  <c r="Q161" i="1"/>
  <c r="Q164" i="1" s="1"/>
  <c r="Q154" i="1"/>
  <c r="R169" i="1" s="1"/>
  <c r="R171" i="1" s="1"/>
  <c r="P177" i="1"/>
  <c r="C29" i="15"/>
  <c r="Q175" i="1"/>
  <c r="E17" i="15"/>
  <c r="D17" i="15"/>
  <c r="D22" i="15"/>
  <c r="R162" i="1"/>
  <c r="Q155" i="1" l="1"/>
  <c r="Q157" i="1" s="1"/>
  <c r="Q169" i="1"/>
  <c r="Q171" i="1" s="1"/>
  <c r="Q173" i="1" s="1"/>
  <c r="S155" i="1"/>
  <c r="S157" i="1" s="1"/>
  <c r="S169" i="1"/>
  <c r="S171" i="1" s="1"/>
  <c r="R161" i="1"/>
  <c r="R164" i="1" s="1"/>
  <c r="R173" i="1" s="1"/>
  <c r="F20" i="15"/>
  <c r="D26" i="15"/>
  <c r="D27" i="15" s="1"/>
  <c r="D23" i="15"/>
  <c r="E20" i="15"/>
  <c r="E22" i="15" s="1"/>
  <c r="Q176" i="1" l="1"/>
  <c r="R175" i="1" s="1"/>
  <c r="R176" i="1" s="1"/>
  <c r="D30" i="15"/>
  <c r="T154" i="1"/>
  <c r="V153" i="1"/>
  <c r="W153" i="1" s="1"/>
  <c r="U154" i="1"/>
  <c r="G20" i="15"/>
  <c r="E23" i="15"/>
  <c r="E26" i="15"/>
  <c r="E27" i="15" s="1"/>
  <c r="E30" i="15"/>
  <c r="D29" i="15" l="1"/>
  <c r="Q177" i="1"/>
  <c r="U155" i="1"/>
  <c r="U157" i="1" s="1"/>
  <c r="U169" i="1"/>
  <c r="U171" i="1" s="1"/>
  <c r="T155" i="1"/>
  <c r="T157" i="1" s="1"/>
  <c r="T169" i="1"/>
  <c r="T171" i="1" s="1"/>
  <c r="W154" i="1"/>
  <c r="X153" i="1"/>
  <c r="Y153" i="1" s="1"/>
  <c r="Y154" i="1" s="1"/>
  <c r="V154" i="1"/>
  <c r="R177" i="1"/>
  <c r="S175" i="1"/>
  <c r="E29" i="15"/>
  <c r="H20" i="15"/>
  <c r="V155" i="1" l="1"/>
  <c r="V157" i="1" s="1"/>
  <c r="V169" i="1"/>
  <c r="V171" i="1" s="1"/>
  <c r="Y155" i="1"/>
  <c r="Y157" i="1" s="1"/>
  <c r="W155" i="1"/>
  <c r="W157" i="1" s="1"/>
  <c r="W169" i="1"/>
  <c r="W171" i="1" s="1"/>
  <c r="W173" i="1" s="1"/>
  <c r="X154" i="1"/>
  <c r="I20" i="15"/>
  <c r="X155" i="1" l="1"/>
  <c r="X157" i="1" s="1"/>
  <c r="X169" i="1"/>
  <c r="X171" i="1" s="1"/>
  <c r="Y169" i="1"/>
  <c r="Y171" i="1" s="1"/>
  <c r="J20" i="15"/>
  <c r="K20" i="15" l="1"/>
  <c r="L20" i="15" l="1"/>
  <c r="M20" i="15" l="1"/>
  <c r="N20" i="15" l="1"/>
  <c r="P20" i="15"/>
  <c r="D36" i="5" l="1"/>
  <c r="S162" i="1"/>
  <c r="F12" i="15"/>
  <c r="F14" i="15" s="1"/>
  <c r="F16" i="15" s="1"/>
  <c r="S30" i="1"/>
  <c r="S161" i="1" l="1"/>
  <c r="S164" i="1" s="1"/>
  <c r="S173" i="1" s="1"/>
  <c r="G12" i="15"/>
  <c r="G14" i="15" s="1"/>
  <c r="G16" i="15" s="1"/>
  <c r="F17" i="15"/>
  <c r="F22" i="15"/>
  <c r="I12" i="15" l="1"/>
  <c r="I14" i="15" s="1"/>
  <c r="I16" i="15" s="1"/>
  <c r="G17" i="15"/>
  <c r="G22" i="15"/>
  <c r="S176" i="1"/>
  <c r="F30" i="15"/>
  <c r="F26" i="15"/>
  <c r="F27" i="15" s="1"/>
  <c r="F23" i="15"/>
  <c r="T161" i="1" l="1"/>
  <c r="G23" i="15"/>
  <c r="G26" i="15"/>
  <c r="G27" i="15" s="1"/>
  <c r="F29" i="15"/>
  <c r="S177" i="1"/>
  <c r="T175" i="1"/>
  <c r="H12" i="15"/>
  <c r="I17" i="15"/>
  <c r="I22" i="15"/>
  <c r="T162" i="1"/>
  <c r="I26" i="15" l="1"/>
  <c r="I27" i="15" s="1"/>
  <c r="I23" i="15"/>
  <c r="V161" i="1"/>
  <c r="H14" i="15"/>
  <c r="H16" i="15" s="1"/>
  <c r="V162" i="1"/>
  <c r="T164" i="1"/>
  <c r="T173" i="1" l="1"/>
  <c r="T176" i="1" s="1"/>
  <c r="V164" i="1"/>
  <c r="U161" i="1"/>
  <c r="U162" i="1"/>
  <c r="H17" i="15"/>
  <c r="H22" i="15"/>
  <c r="G30" i="15" l="1"/>
  <c r="V173" i="1"/>
  <c r="I30" i="15" s="1"/>
  <c r="U175" i="1"/>
  <c r="G29" i="15"/>
  <c r="H26" i="15"/>
  <c r="H27" i="15" s="1"/>
  <c r="H23" i="15"/>
  <c r="U164" i="1"/>
  <c r="T177" i="1"/>
  <c r="U173" i="1" l="1"/>
  <c r="U176" i="1" l="1"/>
  <c r="H30" i="15"/>
  <c r="U177" i="1" l="1"/>
  <c r="H29" i="15"/>
  <c r="V175" i="1"/>
  <c r="V176" i="1" s="1"/>
  <c r="W175" i="1" s="1"/>
  <c r="W176" i="1" s="1"/>
  <c r="W177" i="1" s="1"/>
  <c r="I29" i="15" l="1"/>
  <c r="V177" i="1"/>
  <c r="AL30" i="1" l="1"/>
  <c r="AM30" i="1" l="1"/>
  <c r="AN30" i="1" s="1"/>
  <c r="AO30" i="1" l="1"/>
  <c r="AP30" i="1" l="1"/>
  <c r="AQ30" i="1" l="1"/>
  <c r="AR30" i="1" l="1"/>
  <c r="AS30" i="1" l="1"/>
  <c r="AT30" i="1" l="1"/>
  <c r="AU30" i="1" l="1"/>
  <c r="AV30" i="1" l="1"/>
  <c r="AW30" i="1" l="1"/>
  <c r="AX30" i="1" l="1"/>
  <c r="AY30" i="1" l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J12" i="15" l="1"/>
  <c r="K12" i="15" l="1"/>
  <c r="K14" i="15" s="1"/>
  <c r="K16" i="15" s="1"/>
  <c r="J14" i="15"/>
  <c r="J16" i="15" s="1"/>
  <c r="X162" i="1" l="1"/>
  <c r="K22" i="15"/>
  <c r="K17" i="15"/>
  <c r="J17" i="15"/>
  <c r="J22" i="15"/>
  <c r="X38" i="1" l="1"/>
  <c r="X161" i="1"/>
  <c r="X164" i="1" s="1"/>
  <c r="K26" i="15"/>
  <c r="K27" i="15" s="1"/>
  <c r="K23" i="15"/>
  <c r="J23" i="15"/>
  <c r="J26" i="15"/>
  <c r="J27" i="15" s="1"/>
  <c r="J30" i="15"/>
  <c r="X40" i="1" l="1"/>
  <c r="X42" i="1" s="1"/>
  <c r="Y40" i="1"/>
  <c r="Y42" i="1" s="1"/>
  <c r="X173" i="1"/>
  <c r="X43" i="1"/>
  <c r="J29" i="15"/>
  <c r="X175" i="1"/>
  <c r="K30" i="15" l="1"/>
  <c r="X176" i="1"/>
  <c r="Y175" i="1" l="1"/>
  <c r="X177" i="1"/>
  <c r="K29" i="15"/>
  <c r="Q47" i="1"/>
  <c r="Q52" i="1" s="1"/>
  <c r="Q51" i="1" l="1"/>
  <c r="L12" i="15" l="1"/>
  <c r="L14" i="15" l="1"/>
  <c r="L16" i="15" s="1"/>
  <c r="Y162" i="1" l="1"/>
  <c r="L22" i="15"/>
  <c r="L17" i="15"/>
  <c r="Y161" i="1" l="1"/>
  <c r="Y164" i="1" s="1"/>
  <c r="L26" i="15"/>
  <c r="L27" i="15" s="1"/>
  <c r="L23" i="15"/>
  <c r="Y173" i="1" l="1"/>
  <c r="Y176" i="1" s="1"/>
  <c r="N12" i="15"/>
  <c r="L30" i="15" l="1"/>
  <c r="Y177" i="1"/>
  <c r="L29" i="15"/>
  <c r="Z175" i="1"/>
  <c r="N14" i="15"/>
  <c r="N16" i="15" s="1"/>
  <c r="N22" i="15" s="1"/>
  <c r="N17" i="15" l="1"/>
  <c r="N23" i="15"/>
  <c r="N26" i="15"/>
  <c r="N27" i="15" s="1"/>
  <c r="S50" i="1" l="1"/>
  <c r="AL44" i="1" l="1"/>
  <c r="AM44" i="1" l="1"/>
  <c r="AN44" i="1" l="1"/>
  <c r="AO44" i="1" l="1"/>
  <c r="AP44" i="1" l="1"/>
  <c r="AQ44" i="1" l="1"/>
  <c r="AR44" i="1" l="1"/>
  <c r="AS44" i="1" l="1"/>
  <c r="AT44" i="1" l="1"/>
  <c r="T50" i="1" l="1"/>
  <c r="AU44" i="1" l="1"/>
  <c r="AV44" i="1" l="1"/>
  <c r="T48" i="1"/>
  <c r="AW44" i="1" l="1"/>
  <c r="AX44" i="1" l="1"/>
  <c r="AY44" i="1" l="1"/>
  <c r="AZ44" i="1" l="1"/>
  <c r="BA44" i="1" l="1"/>
  <c r="BB44" i="1" l="1"/>
  <c r="BC44" i="1" l="1"/>
  <c r="BD44" i="1" l="1"/>
  <c r="BE44" i="1" l="1"/>
  <c r="BF44" i="1" l="1"/>
  <c r="U50" i="1" l="1"/>
  <c r="BG44" i="1" l="1"/>
  <c r="BH44" i="1" l="1"/>
  <c r="U48" i="1"/>
  <c r="U49" i="1"/>
  <c r="U47" i="1" l="1"/>
  <c r="U51" i="1" s="1"/>
  <c r="BI44" i="1"/>
  <c r="U52" i="1" l="1"/>
  <c r="BJ44" i="1" l="1"/>
  <c r="BK44" i="1" l="1"/>
  <c r="BL44" i="1" l="1"/>
  <c r="BM44" i="1" l="1"/>
  <c r="BN44" i="1" l="1"/>
  <c r="BO44" i="1" l="1"/>
  <c r="BP44" i="1" l="1"/>
  <c r="S48" i="1"/>
  <c r="S49" i="1"/>
  <c r="T49" i="1"/>
  <c r="T47" i="1" l="1"/>
  <c r="T51" i="1" s="1"/>
  <c r="S47" i="1"/>
  <c r="S51" i="1" s="1"/>
  <c r="BQ44" i="1" l="1"/>
  <c r="T52" i="1"/>
  <c r="S52" i="1"/>
  <c r="BR44" i="1" l="1"/>
  <c r="V50" i="1" l="1"/>
  <c r="BS44" i="1" l="1"/>
  <c r="V49" i="1" l="1"/>
  <c r="V48" i="1"/>
  <c r="BT44" i="1"/>
  <c r="V47" i="1" l="1"/>
  <c r="V51" i="1" s="1"/>
  <c r="V52" i="1" l="1"/>
  <c r="BU44" i="1"/>
  <c r="BV44" i="1" l="1"/>
  <c r="BW44" i="1" l="1"/>
  <c r="BX44" i="1" l="1"/>
  <c r="BY44" i="1" l="1"/>
  <c r="BZ44" i="1" l="1"/>
  <c r="AA50" i="1" l="1"/>
  <c r="AE50" i="1"/>
  <c r="AC50" i="1"/>
  <c r="AB50" i="1"/>
  <c r="AD50" i="1"/>
  <c r="CA44" i="1"/>
  <c r="Z50" i="1"/>
  <c r="CB44" i="1" l="1"/>
  <c r="CC44" i="1" l="1"/>
  <c r="CD44" i="1" l="1"/>
  <c r="Y50" i="1" l="1"/>
  <c r="CE44" i="1"/>
  <c r="X50" i="1"/>
  <c r="W50" i="1"/>
  <c r="CF44" i="1" l="1"/>
  <c r="AE48" i="1"/>
  <c r="AA48" i="1"/>
  <c r="AC48" i="1"/>
  <c r="Z48" i="1"/>
  <c r="AB48" i="1"/>
  <c r="AD48" i="1"/>
  <c r="CG44" i="1" l="1"/>
  <c r="CH44" i="1" l="1"/>
  <c r="CI44" i="1" l="1"/>
  <c r="CJ44" i="1" l="1"/>
  <c r="CK44" i="1" l="1"/>
  <c r="CL44" i="1" l="1"/>
  <c r="AF50" i="1" l="1"/>
  <c r="CM44" i="1"/>
  <c r="CN44" i="1" l="1"/>
  <c r="CO44" i="1" l="1"/>
  <c r="CP44" i="1" l="1"/>
  <c r="CQ44" i="1" l="1"/>
  <c r="CR44" i="1" l="1"/>
  <c r="AF48" i="1"/>
  <c r="CS44" i="1" l="1"/>
  <c r="CT44" i="1" l="1"/>
  <c r="CU44" i="1" l="1"/>
  <c r="CV44" i="1" l="1"/>
  <c r="CW44" i="1" l="1"/>
  <c r="CX44" i="1" l="1"/>
  <c r="CY44" i="1" l="1"/>
  <c r="CZ44" i="1" l="1"/>
  <c r="DA44" i="1" l="1"/>
  <c r="DB44" i="1" l="1"/>
  <c r="DC44" i="1" l="1"/>
  <c r="DD44" i="1" l="1"/>
  <c r="DE44" i="1" l="1"/>
  <c r="DF44" i="1" l="1"/>
  <c r="G22" i="24" l="1"/>
  <c r="G33" i="24" s="1"/>
  <c r="W48" i="1"/>
  <c r="W49" i="1"/>
  <c r="AA49" i="1" l="1"/>
  <c r="AA47" i="1" s="1"/>
  <c r="AA51" i="1" s="1"/>
  <c r="AB49" i="1"/>
  <c r="AC49" i="1"/>
  <c r="AD49" i="1"/>
  <c r="AE49" i="1"/>
  <c r="Z49" i="1"/>
  <c r="Z47" i="1" s="1"/>
  <c r="Z51" i="1" s="1"/>
  <c r="AF49" i="1"/>
  <c r="Y48" i="1"/>
  <c r="Y49" i="1"/>
  <c r="X48" i="1"/>
  <c r="X49" i="1"/>
  <c r="DG44" i="1"/>
  <c r="W47" i="1"/>
  <c r="W51" i="1" s="1"/>
  <c r="G39" i="24" l="1"/>
  <c r="G34" i="24"/>
  <c r="AE47" i="1"/>
  <c r="AE51" i="1" s="1"/>
  <c r="AD47" i="1"/>
  <c r="AD51" i="1" s="1"/>
  <c r="AC47" i="1"/>
  <c r="AC51" i="1" s="1"/>
  <c r="AB47" i="1"/>
  <c r="AB51" i="1" s="1"/>
  <c r="AA52" i="1"/>
  <c r="AF47" i="1"/>
  <c r="AF51" i="1" s="1"/>
  <c r="H47" i="1"/>
  <c r="H52" i="1" s="1"/>
  <c r="Z52" i="1"/>
  <c r="Y47" i="1"/>
  <c r="Y51" i="1" s="1"/>
  <c r="X47" i="1"/>
  <c r="X51" i="1" s="1"/>
  <c r="W52" i="1"/>
  <c r="H51" i="1" l="1"/>
  <c r="G40" i="24"/>
  <c r="G43" i="24"/>
  <c r="G44" i="24" s="1"/>
  <c r="AC52" i="1"/>
  <c r="AD52" i="1"/>
  <c r="AB52" i="1"/>
  <c r="AE52" i="1"/>
  <c r="AF52" i="1"/>
  <c r="Y52" i="1"/>
  <c r="X52" i="1"/>
  <c r="D19" i="5" l="1"/>
  <c r="D21" i="5" s="1"/>
  <c r="D32" i="5" s="1"/>
  <c r="D33" i="5" s="1"/>
  <c r="M12" i="15"/>
  <c r="P12" i="15" s="1"/>
  <c r="P14" i="15" s="1"/>
  <c r="P16" i="15" s="1"/>
  <c r="Z162" i="1"/>
  <c r="Z30" i="1"/>
  <c r="Z94" i="1"/>
  <c r="Z103" i="1" s="1"/>
  <c r="Z153" i="1" s="1"/>
  <c r="AA153" i="1" s="1"/>
  <c r="Z37" i="1" l="1"/>
  <c r="AA154" i="1"/>
  <c r="Z154" i="1"/>
  <c r="Z38" i="1"/>
  <c r="M14" i="15"/>
  <c r="M16" i="15" s="1"/>
  <c r="M22" i="15" s="1"/>
  <c r="M26" i="15" s="1"/>
  <c r="M27" i="15" s="1"/>
  <c r="P17" i="15"/>
  <c r="P22" i="15"/>
  <c r="D38" i="5"/>
  <c r="AA155" i="1" l="1"/>
  <c r="AA157" i="1" s="1"/>
  <c r="AA169" i="1"/>
  <c r="AA171" i="1" s="1"/>
  <c r="AA173" i="1" s="1"/>
  <c r="N30" i="15" s="1"/>
  <c r="AB169" i="1"/>
  <c r="AB171" i="1" s="1"/>
  <c r="AB173" i="1" s="1"/>
  <c r="Z155" i="1"/>
  <c r="Z157" i="1" s="1"/>
  <c r="Z169" i="1"/>
  <c r="Z171" i="1" s="1"/>
  <c r="Z40" i="1"/>
  <c r="Z42" i="1" s="1"/>
  <c r="AE40" i="1"/>
  <c r="AE42" i="1" s="1"/>
  <c r="AC40" i="1"/>
  <c r="AC42" i="1" s="1"/>
  <c r="AA40" i="1"/>
  <c r="AA42" i="1" s="1"/>
  <c r="AD40" i="1"/>
  <c r="AD42" i="1" s="1"/>
  <c r="AB40" i="1"/>
  <c r="AB42" i="1" s="1"/>
  <c r="AB157" i="1"/>
  <c r="AC153" i="1"/>
  <c r="AC154" i="1" s="1"/>
  <c r="AC169" i="1" s="1"/>
  <c r="AC171" i="1" s="1"/>
  <c r="AC173" i="1" s="1"/>
  <c r="D49" i="24" s="1"/>
  <c r="M23" i="15"/>
  <c r="Z43" i="1"/>
  <c r="M17" i="15"/>
  <c r="Z161" i="1"/>
  <c r="Z164" i="1" s="1"/>
  <c r="D42" i="5"/>
  <c r="D43" i="5" s="1"/>
  <c r="D39" i="5"/>
  <c r="P23" i="15"/>
  <c r="P26" i="15"/>
  <c r="P27" i="15" s="1"/>
  <c r="C49" i="24" l="1"/>
  <c r="Z173" i="1"/>
  <c r="Z176" i="1" s="1"/>
  <c r="AA175" i="1" s="1"/>
  <c r="AA176" i="1" s="1"/>
  <c r="AC155" i="1"/>
  <c r="AC157" i="1" s="1"/>
  <c r="AD153" i="1"/>
  <c r="AD154" i="1" s="1"/>
  <c r="AD169" i="1" s="1"/>
  <c r="AD171" i="1" s="1"/>
  <c r="AD173" i="1" s="1"/>
  <c r="E49" i="24" s="1"/>
  <c r="C37" i="26" l="1"/>
  <c r="M30" i="15"/>
  <c r="AA177" i="1"/>
  <c r="AB175" i="1"/>
  <c r="AB176" i="1" s="1"/>
  <c r="AD155" i="1"/>
  <c r="AD157" i="1" s="1"/>
  <c r="AE153" i="1"/>
  <c r="AE154" i="1" s="1"/>
  <c r="AE169" i="1" s="1"/>
  <c r="AE171" i="1" s="1"/>
  <c r="AE173" i="1" s="1"/>
  <c r="F49" i="24" s="1"/>
  <c r="M29" i="15"/>
  <c r="Z177" i="1"/>
  <c r="C48" i="24" l="1"/>
  <c r="C55" i="24" s="1"/>
  <c r="AE155" i="1"/>
  <c r="AE157" i="1" s="1"/>
  <c r="AF153" i="1"/>
  <c r="AB177" i="1"/>
  <c r="AC175" i="1"/>
  <c r="AC176" i="1" s="1"/>
  <c r="D48" i="24" l="1"/>
  <c r="AG153" i="1"/>
  <c r="AF154" i="1"/>
  <c r="AF169" i="1" s="1"/>
  <c r="AF171" i="1" s="1"/>
  <c r="AF173" i="1" s="1"/>
  <c r="G49" i="24" s="1"/>
  <c r="D55" i="24"/>
  <c r="AC177" i="1"/>
  <c r="AD175" i="1"/>
  <c r="AD176" i="1" s="1"/>
  <c r="AF155" i="1" l="1"/>
  <c r="AF157" i="1" s="1"/>
  <c r="AH153" i="1"/>
  <c r="AG154" i="1"/>
  <c r="E48" i="24"/>
  <c r="E55" i="24" s="1"/>
  <c r="C36" i="26"/>
  <c r="AD177" i="1"/>
  <c r="AE175" i="1"/>
  <c r="AE176" i="1" s="1"/>
  <c r="AG169" i="1" l="1"/>
  <c r="AG171" i="1" s="1"/>
  <c r="AG155" i="1"/>
  <c r="AG157" i="1" s="1"/>
  <c r="AH154" i="1"/>
  <c r="AI153" i="1"/>
  <c r="AJ153" i="1" s="1"/>
  <c r="AJ154" i="1" s="1"/>
  <c r="AJ155" i="1" s="1"/>
  <c r="AJ157" i="1" s="1"/>
  <c r="AF175" i="1"/>
  <c r="AF176" i="1" s="1"/>
  <c r="F48" i="24"/>
  <c r="AE177" i="1"/>
  <c r="N29" i="15"/>
  <c r="G48" i="24" l="1"/>
  <c r="AI154" i="1"/>
  <c r="AI169" i="1" s="1"/>
  <c r="AH169" i="1"/>
  <c r="AH171" i="1" s="1"/>
  <c r="AH155" i="1"/>
  <c r="AH157" i="1" s="1"/>
  <c r="AF177" i="1"/>
  <c r="AG175" i="1"/>
  <c r="F55" i="24"/>
  <c r="G55" i="24"/>
  <c r="AI155" i="1" l="1"/>
  <c r="AI157" i="1" s="1"/>
  <c r="H23" i="24"/>
  <c r="H25" i="24" l="1"/>
  <c r="I6" i="25"/>
  <c r="I25" i="24" l="1"/>
  <c r="H36" i="24"/>
  <c r="H50" i="24" l="1"/>
  <c r="H28" i="24"/>
  <c r="AG162" i="1"/>
  <c r="H37" i="24"/>
  <c r="H20" i="24"/>
  <c r="H29" i="24"/>
  <c r="H31" i="24" l="1"/>
  <c r="AG38" i="1"/>
  <c r="AG40" i="1" s="1"/>
  <c r="AG42" i="1" s="1"/>
  <c r="H22" i="24"/>
  <c r="H24" i="24"/>
  <c r="AG43" i="1" l="1"/>
  <c r="AG161" i="1"/>
  <c r="AG164" i="1" s="1"/>
  <c r="H33" i="24"/>
  <c r="H51" i="24" l="1"/>
  <c r="H34" i="24"/>
  <c r="H39" i="24"/>
  <c r="J23" i="24"/>
  <c r="J25" i="24" l="1"/>
  <c r="AG173" i="1"/>
  <c r="D37" i="26" s="1"/>
  <c r="E37" i="26" s="1"/>
  <c r="H43" i="24"/>
  <c r="H44" i="24" s="1"/>
  <c r="H40" i="24"/>
  <c r="H49" i="24" l="1"/>
  <c r="AG176" i="1"/>
  <c r="H46" i="24"/>
  <c r="H48" i="24" l="1"/>
  <c r="H55" i="24" s="1"/>
  <c r="D36" i="26"/>
  <c r="AG177" i="1"/>
  <c r="AH175" i="1"/>
  <c r="J20" i="24"/>
  <c r="J28" i="24"/>
  <c r="H54" i="24"/>
  <c r="J29" i="24"/>
  <c r="J31" i="24" l="1"/>
  <c r="J24" i="24"/>
  <c r="J22" i="24"/>
  <c r="K23" i="24"/>
  <c r="K25" i="24" l="1"/>
  <c r="F16" i="26"/>
  <c r="G16" i="26" s="1"/>
  <c r="J33" i="24"/>
  <c r="J34" i="24" s="1"/>
  <c r="K29" i="24" l="1"/>
  <c r="AJ162" i="1"/>
  <c r="K28" i="24"/>
  <c r="AL34" i="1"/>
  <c r="AL35" i="1" s="1"/>
  <c r="L23" i="24"/>
  <c r="K20" i="24"/>
  <c r="K31" i="24" l="1"/>
  <c r="L25" i="24"/>
  <c r="AL18" i="1"/>
  <c r="K22" i="24"/>
  <c r="K24" i="24"/>
  <c r="K33" i="24" l="1"/>
  <c r="K34" i="24" s="1"/>
  <c r="AL16" i="1"/>
  <c r="AL20" i="1" s="1"/>
  <c r="AL14" i="1" s="1"/>
  <c r="AL13" i="1" s="1"/>
  <c r="AL28" i="1" l="1"/>
  <c r="AL9" i="1" s="1"/>
  <c r="AK163" i="1"/>
  <c r="AL19" i="1"/>
  <c r="L20" i="24"/>
  <c r="L29" i="24"/>
  <c r="AK162" i="1"/>
  <c r="L28" i="24"/>
  <c r="M23" i="24" l="1"/>
  <c r="L22" i="24"/>
  <c r="AL22" i="1"/>
  <c r="AL15" i="1" s="1"/>
  <c r="AM34" i="1"/>
  <c r="AM35" i="1" s="1"/>
  <c r="AL41" i="1" l="1"/>
  <c r="L24" i="24"/>
  <c r="M25" i="24"/>
  <c r="AL116" i="1"/>
  <c r="AM18" i="1"/>
  <c r="AM16" i="1" l="1"/>
  <c r="AM20" i="1" s="1"/>
  <c r="AL57" i="1"/>
  <c r="AL140" i="1" s="1"/>
  <c r="AL141" i="1" s="1"/>
  <c r="AL143" i="1" s="1"/>
  <c r="AL11" i="1"/>
  <c r="AL36" i="1" s="1"/>
  <c r="AL39" i="1" s="1"/>
  <c r="AL56" i="1"/>
  <c r="AL117" i="1"/>
  <c r="AL144" i="1" l="1"/>
  <c r="AL163" i="1"/>
  <c r="M29" i="24"/>
  <c r="AM14" i="1"/>
  <c r="AM13" i="1" s="1"/>
  <c r="AL162" i="1"/>
  <c r="M28" i="24"/>
  <c r="M20" i="24"/>
  <c r="M22" i="24" s="1"/>
  <c r="H14" i="26" l="1"/>
  <c r="AM19" i="1"/>
  <c r="AM28" i="1"/>
  <c r="N23" i="24"/>
  <c r="AM22" i="1"/>
  <c r="AM15" i="1" s="1"/>
  <c r="AN34" i="1"/>
  <c r="AN35" i="1" s="1"/>
  <c r="AL37" i="1"/>
  <c r="AM41" i="1" l="1"/>
  <c r="M24" i="24"/>
  <c r="N25" i="24"/>
  <c r="H16" i="26"/>
  <c r="K16" i="26" s="1"/>
  <c r="AN18" i="1"/>
  <c r="AN16" i="1" s="1"/>
  <c r="AM9" i="1"/>
  <c r="AM116" i="1" s="1"/>
  <c r="AN20" i="1" l="1"/>
  <c r="AN14" i="1" s="1"/>
  <c r="AM11" i="1"/>
  <c r="AM57" i="1"/>
  <c r="AM140" i="1" s="1"/>
  <c r="AM141" i="1" s="1"/>
  <c r="AM143" i="1" s="1"/>
  <c r="AM56" i="1"/>
  <c r="AM117" i="1"/>
  <c r="AM144" i="1" l="1"/>
  <c r="AM163" i="1"/>
  <c r="AN13" i="1"/>
  <c r="AN28" i="1" s="1"/>
  <c r="AN22" i="1"/>
  <c r="AN15" i="1" s="1"/>
  <c r="AN41" i="1" s="1"/>
  <c r="H18" i="26"/>
  <c r="H12" i="26"/>
  <c r="H13" i="26" s="1"/>
  <c r="AM36" i="1"/>
  <c r="AM39" i="1" s="1"/>
  <c r="N29" i="24"/>
  <c r="H19" i="26"/>
  <c r="AO34" i="1"/>
  <c r="AO35" i="1" s="1"/>
  <c r="AM162" i="1"/>
  <c r="N28" i="24"/>
  <c r="N20" i="24"/>
  <c r="AN19" i="1" l="1"/>
  <c r="AO18" i="1"/>
  <c r="AO16" i="1" s="1"/>
  <c r="AO20" i="1" s="1"/>
  <c r="AO14" i="1" s="1"/>
  <c r="AO13" i="1" s="1"/>
  <c r="AN9" i="1"/>
  <c r="AN116" i="1" s="1"/>
  <c r="AO21" i="1"/>
  <c r="AM37" i="1"/>
  <c r="N22" i="24"/>
  <c r="AO19" i="1" l="1"/>
  <c r="N24" i="24"/>
  <c r="H15" i="26"/>
  <c r="AN57" i="1"/>
  <c r="AN117" i="1"/>
  <c r="AN56" i="1"/>
  <c r="C27" i="29" s="1"/>
  <c r="AN11" i="1"/>
  <c r="AP21" i="1"/>
  <c r="AN36" i="1" l="1"/>
  <c r="AN39" i="1" s="1"/>
  <c r="C19" i="29"/>
  <c r="AN140" i="1"/>
  <c r="AN141" i="1" s="1"/>
  <c r="AN143" i="1" s="1"/>
  <c r="AN144" i="1" s="1"/>
  <c r="C28" i="29"/>
  <c r="AN163" i="1"/>
  <c r="AO22" i="1"/>
  <c r="AO15" i="1" s="1"/>
  <c r="AO41" i="1" s="1"/>
  <c r="AP34" i="1"/>
  <c r="AP35" i="1" s="1"/>
  <c r="AQ21" i="1"/>
  <c r="AO28" i="1"/>
  <c r="AO29" i="1"/>
  <c r="AN162" i="1"/>
  <c r="C21" i="29" l="1"/>
  <c r="AO32" i="1"/>
  <c r="AO9" i="1"/>
  <c r="AO116" i="1" s="1"/>
  <c r="Q6" i="25"/>
  <c r="AO58" i="1" s="1"/>
  <c r="D29" i="29" s="1"/>
  <c r="AN37" i="1"/>
  <c r="AR21" i="1"/>
  <c r="AP18" i="1"/>
  <c r="AS21" i="1" l="1"/>
  <c r="AO93" i="1"/>
  <c r="AP16" i="1"/>
  <c r="AP20" i="1" s="1"/>
  <c r="AP14" i="1" s="1"/>
  <c r="AP13" i="1" s="1"/>
  <c r="AO11" i="1"/>
  <c r="AO56" i="1"/>
  <c r="D27" i="29" s="1"/>
  <c r="AO117" i="1"/>
  <c r="AO57" i="1"/>
  <c r="AO140" i="1" l="1"/>
  <c r="AO141" i="1" s="1"/>
  <c r="AO143" i="1" s="1"/>
  <c r="D28" i="29"/>
  <c r="D30" i="29" s="1"/>
  <c r="AO36" i="1"/>
  <c r="AO39" i="1" s="1"/>
  <c r="D19" i="29"/>
  <c r="AO144" i="1"/>
  <c r="AO163" i="1"/>
  <c r="AO59" i="1"/>
  <c r="AP19" i="1"/>
  <c r="AO162" i="1"/>
  <c r="AT21" i="1"/>
  <c r="D21" i="29" l="1"/>
  <c r="D32" i="29" s="1"/>
  <c r="AO63" i="1"/>
  <c r="AU21" i="1"/>
  <c r="AP28" i="1"/>
  <c r="AP29" i="1"/>
  <c r="AO37" i="1"/>
  <c r="AP22" i="1"/>
  <c r="AP15" i="1" s="1"/>
  <c r="AP41" i="1" s="1"/>
  <c r="AQ34" i="1"/>
  <c r="AQ35" i="1" s="1"/>
  <c r="D33" i="29" l="1"/>
  <c r="D39" i="29"/>
  <c r="AO94" i="1"/>
  <c r="AO38" i="1" s="1"/>
  <c r="AO64" i="1"/>
  <c r="AP32" i="1"/>
  <c r="AQ18" i="1"/>
  <c r="AQ16" i="1" s="1"/>
  <c r="AQ20" i="1" s="1"/>
  <c r="AQ14" i="1" s="1"/>
  <c r="AQ13" i="1" s="1"/>
  <c r="AP9" i="1"/>
  <c r="AP116" i="1" s="1"/>
  <c r="R6" i="25"/>
  <c r="AP58" i="1" s="1"/>
  <c r="E29" i="29" s="1"/>
  <c r="AV21" i="1"/>
  <c r="D40" i="29" l="1"/>
  <c r="D43" i="29"/>
  <c r="D44" i="29" s="1"/>
  <c r="AQ19" i="1"/>
  <c r="AP93" i="1"/>
  <c r="AP117" i="1"/>
  <c r="AP56" i="1"/>
  <c r="E27" i="29" s="1"/>
  <c r="AP57" i="1"/>
  <c r="AP11" i="1"/>
  <c r="AW21" i="1"/>
  <c r="AP36" i="1" l="1"/>
  <c r="AP39" i="1" s="1"/>
  <c r="E19" i="29"/>
  <c r="AP140" i="1"/>
  <c r="AP141" i="1" s="1"/>
  <c r="AP143" i="1" s="1"/>
  <c r="E28" i="29"/>
  <c r="E30" i="29" s="1"/>
  <c r="AP144" i="1"/>
  <c r="AP163" i="1"/>
  <c r="AP59" i="1"/>
  <c r="AP162" i="1"/>
  <c r="AQ22" i="1"/>
  <c r="AQ15" i="1" s="1"/>
  <c r="AQ41" i="1" s="1"/>
  <c r="AR34" i="1"/>
  <c r="AR35" i="1" s="1"/>
  <c r="AQ28" i="1"/>
  <c r="AQ29" i="1"/>
  <c r="AX21" i="1"/>
  <c r="E21" i="29" l="1"/>
  <c r="E32" i="29" s="1"/>
  <c r="AQ32" i="1"/>
  <c r="AP63" i="1"/>
  <c r="AR18" i="1"/>
  <c r="S6" i="25"/>
  <c r="AQ58" i="1" s="1"/>
  <c r="F29" i="29" s="1"/>
  <c r="AQ9" i="1"/>
  <c r="AQ116" i="1" s="1"/>
  <c r="AP37" i="1"/>
  <c r="AY21" i="1"/>
  <c r="E33" i="29" l="1"/>
  <c r="E39" i="29"/>
  <c r="AP94" i="1"/>
  <c r="AP38" i="1" s="1"/>
  <c r="AP64" i="1"/>
  <c r="AQ56" i="1"/>
  <c r="F27" i="29" s="1"/>
  <c r="AQ117" i="1"/>
  <c r="AQ11" i="1"/>
  <c r="AQ57" i="1"/>
  <c r="AQ93" i="1"/>
  <c r="AR16" i="1"/>
  <c r="AR20" i="1" s="1"/>
  <c r="AR14" i="1" s="1"/>
  <c r="AR13" i="1" s="1"/>
  <c r="AQ140" i="1" l="1"/>
  <c r="AQ141" i="1" s="1"/>
  <c r="AQ143" i="1" s="1"/>
  <c r="F28" i="29"/>
  <c r="F30" i="29" s="1"/>
  <c r="AQ36" i="1"/>
  <c r="AQ39" i="1" s="1"/>
  <c r="F19" i="29"/>
  <c r="E40" i="29"/>
  <c r="E43" i="29"/>
  <c r="E44" i="29" s="1"/>
  <c r="AQ144" i="1"/>
  <c r="AQ163" i="1"/>
  <c r="AQ59" i="1"/>
  <c r="AR19" i="1"/>
  <c r="AQ162" i="1"/>
  <c r="BA21" i="1"/>
  <c r="F21" i="29" l="1"/>
  <c r="F32" i="29" s="1"/>
  <c r="AQ37" i="1"/>
  <c r="AR28" i="1"/>
  <c r="AR29" i="1"/>
  <c r="BB21" i="1"/>
  <c r="AR22" i="1"/>
  <c r="AR15" i="1" s="1"/>
  <c r="AR41" i="1" s="1"/>
  <c r="AS34" i="1"/>
  <c r="AS35" i="1" s="1"/>
  <c r="AQ63" i="1"/>
  <c r="F33" i="29" l="1"/>
  <c r="F39" i="29"/>
  <c r="AQ94" i="1"/>
  <c r="AQ64" i="1"/>
  <c r="AR32" i="1"/>
  <c r="BC21" i="1"/>
  <c r="AS18" i="1"/>
  <c r="T6" i="25"/>
  <c r="AR58" i="1" s="1"/>
  <c r="G29" i="29" s="1"/>
  <c r="AR9" i="1"/>
  <c r="AR116" i="1" s="1"/>
  <c r="F43" i="29" l="1"/>
  <c r="F44" i="29" s="1"/>
  <c r="F40" i="29"/>
  <c r="AQ38" i="1"/>
  <c r="AR57" i="1"/>
  <c r="AR11" i="1"/>
  <c r="AR56" i="1"/>
  <c r="G27" i="29" s="1"/>
  <c r="AR117" i="1"/>
  <c r="AS16" i="1"/>
  <c r="AS20" i="1" s="1"/>
  <c r="AS14" i="1" s="1"/>
  <c r="AS13" i="1" s="1"/>
  <c r="AR93" i="1"/>
  <c r="BD21" i="1"/>
  <c r="AR140" i="1" l="1"/>
  <c r="AR141" i="1" s="1"/>
  <c r="AR143" i="1" s="1"/>
  <c r="G28" i="29"/>
  <c r="G30" i="29" s="1"/>
  <c r="AR36" i="1"/>
  <c r="AR39" i="1" s="1"/>
  <c r="G19" i="29"/>
  <c r="AR144" i="1"/>
  <c r="AR163" i="1"/>
  <c r="AR59" i="1"/>
  <c r="AS19" i="1"/>
  <c r="BE21" i="1"/>
  <c r="AR162" i="1"/>
  <c r="G21" i="29" l="1"/>
  <c r="G32" i="29" s="1"/>
  <c r="AR37" i="1"/>
  <c r="AR63" i="1"/>
  <c r="AS22" i="1"/>
  <c r="AS15" i="1" s="1"/>
  <c r="AS41" i="1" s="1"/>
  <c r="AT34" i="1"/>
  <c r="AT35" i="1" s="1"/>
  <c r="AS28" i="1"/>
  <c r="AS29" i="1"/>
  <c r="BF21" i="1"/>
  <c r="G33" i="29" l="1"/>
  <c r="G39" i="29"/>
  <c r="AR94" i="1"/>
  <c r="AR38" i="1" s="1"/>
  <c r="AR64" i="1"/>
  <c r="AS32" i="1"/>
  <c r="AT18" i="1"/>
  <c r="AT16" i="1" s="1"/>
  <c r="AT20" i="1" s="1"/>
  <c r="AT14" i="1" s="1"/>
  <c r="AT13" i="1" s="1"/>
  <c r="U6" i="25"/>
  <c r="AS58" i="1" s="1"/>
  <c r="H29" i="29" s="1"/>
  <c r="AS9" i="1"/>
  <c r="AS116" i="1" s="1"/>
  <c r="BG21" i="1"/>
  <c r="G43" i="29" l="1"/>
  <c r="G44" i="29" s="1"/>
  <c r="G40" i="29"/>
  <c r="AT19" i="1"/>
  <c r="AS93" i="1"/>
  <c r="AS11" i="1"/>
  <c r="AS56" i="1"/>
  <c r="H27" i="29" s="1"/>
  <c r="AS117" i="1"/>
  <c r="AS57" i="1"/>
  <c r="BH21" i="1"/>
  <c r="AS140" i="1" l="1"/>
  <c r="AS141" i="1" s="1"/>
  <c r="AS143" i="1" s="1"/>
  <c r="AS144" i="1" s="1"/>
  <c r="H28" i="29"/>
  <c r="H30" i="29" s="1"/>
  <c r="AS36" i="1"/>
  <c r="AS39" i="1" s="1"/>
  <c r="H19" i="29"/>
  <c r="H21" i="29" s="1"/>
  <c r="AS163" i="1"/>
  <c r="AS59" i="1"/>
  <c r="AS162" i="1"/>
  <c r="AT28" i="1"/>
  <c r="AT29" i="1"/>
  <c r="AT22" i="1"/>
  <c r="AT15" i="1" s="1"/>
  <c r="AT41" i="1" s="1"/>
  <c r="AU34" i="1"/>
  <c r="AU35" i="1" s="1"/>
  <c r="BI21" i="1"/>
  <c r="H32" i="29" l="1"/>
  <c r="AT32" i="1"/>
  <c r="BJ21" i="1"/>
  <c r="AS37" i="1"/>
  <c r="AT9" i="1"/>
  <c r="AT116" i="1" s="1"/>
  <c r="V6" i="25"/>
  <c r="AT58" i="1" s="1"/>
  <c r="I29" i="29" s="1"/>
  <c r="AU18" i="1"/>
  <c r="AS63" i="1"/>
  <c r="H33" i="29" l="1"/>
  <c r="H39" i="29"/>
  <c r="AS94" i="1"/>
  <c r="AS64" i="1"/>
  <c r="AU16" i="1"/>
  <c r="AU20" i="1" s="1"/>
  <c r="AU14" i="1" s="1"/>
  <c r="AU13" i="1" s="1"/>
  <c r="AT56" i="1"/>
  <c r="I27" i="29" s="1"/>
  <c r="AT117" i="1"/>
  <c r="AT57" i="1"/>
  <c r="AT11" i="1"/>
  <c r="BK21" i="1"/>
  <c r="AT93" i="1"/>
  <c r="H43" i="29" l="1"/>
  <c r="H44" i="29" s="1"/>
  <c r="H40" i="29"/>
  <c r="AT140" i="1"/>
  <c r="AT141" i="1" s="1"/>
  <c r="AT143" i="1" s="1"/>
  <c r="AT163" i="1" s="1"/>
  <c r="I28" i="29"/>
  <c r="I30" i="29" s="1"/>
  <c r="AT36" i="1"/>
  <c r="AT39" i="1" s="1"/>
  <c r="I19" i="29"/>
  <c r="I21" i="29" s="1"/>
  <c r="AS38" i="1"/>
  <c r="AT59" i="1"/>
  <c r="AU19" i="1"/>
  <c r="AT162" i="1"/>
  <c r="I32" i="29" l="1"/>
  <c r="I33" i="29" s="1"/>
  <c r="AT144" i="1"/>
  <c r="AU22" i="1"/>
  <c r="AU15" i="1" s="1"/>
  <c r="AU41" i="1" s="1"/>
  <c r="AV34" i="1"/>
  <c r="AV35" i="1" s="1"/>
  <c r="AU28" i="1"/>
  <c r="AU29" i="1"/>
  <c r="AT37" i="1"/>
  <c r="BM21" i="1"/>
  <c r="AT63" i="1"/>
  <c r="I39" i="29" l="1"/>
  <c r="I40" i="29" s="1"/>
  <c r="AT94" i="1"/>
  <c r="AT38" i="1" s="1"/>
  <c r="AT40" i="1" s="1"/>
  <c r="AT42" i="1" s="1"/>
  <c r="AT64" i="1"/>
  <c r="AU32" i="1"/>
  <c r="AV18" i="1"/>
  <c r="AV16" i="1" s="1"/>
  <c r="AV20" i="1" s="1"/>
  <c r="AV14" i="1" s="1"/>
  <c r="AV13" i="1" s="1"/>
  <c r="BN21" i="1"/>
  <c r="AU9" i="1"/>
  <c r="AU116" i="1" s="1"/>
  <c r="W6" i="25"/>
  <c r="AU58" i="1" s="1"/>
  <c r="J29" i="29" s="1"/>
  <c r="I43" i="29" l="1"/>
  <c r="I44" i="29" s="1"/>
  <c r="AV19" i="1"/>
  <c r="AT43" i="1"/>
  <c r="BO21" i="1"/>
  <c r="AU93" i="1"/>
  <c r="AU56" i="1"/>
  <c r="J27" i="29" s="1"/>
  <c r="AU117" i="1"/>
  <c r="AU11" i="1"/>
  <c r="AU57" i="1"/>
  <c r="AU36" i="1" l="1"/>
  <c r="AU39" i="1" s="1"/>
  <c r="J19" i="29"/>
  <c r="J21" i="29" s="1"/>
  <c r="AU140" i="1"/>
  <c r="AU141" i="1" s="1"/>
  <c r="AU143" i="1" s="1"/>
  <c r="AU144" i="1" s="1"/>
  <c r="J28" i="29"/>
  <c r="J30" i="29" s="1"/>
  <c r="AU59" i="1"/>
  <c r="AV22" i="1"/>
  <c r="AV15" i="1" s="1"/>
  <c r="AV41" i="1" s="1"/>
  <c r="AW34" i="1"/>
  <c r="AW35" i="1" s="1"/>
  <c r="AU162" i="1"/>
  <c r="AV28" i="1"/>
  <c r="AV29" i="1"/>
  <c r="BP21" i="1"/>
  <c r="AU163" i="1" l="1"/>
  <c r="J32" i="29"/>
  <c r="AV32" i="1"/>
  <c r="AU37" i="1"/>
  <c r="AU63" i="1"/>
  <c r="AW18" i="1"/>
  <c r="AV9" i="1"/>
  <c r="AV116" i="1" s="1"/>
  <c r="X6" i="25"/>
  <c r="AV58" i="1" s="1"/>
  <c r="K29" i="29" s="1"/>
  <c r="BQ21" i="1"/>
  <c r="J33" i="29" l="1"/>
  <c r="J39" i="29"/>
  <c r="AU94" i="1"/>
  <c r="AU64" i="1"/>
  <c r="BR21" i="1"/>
  <c r="AV93" i="1"/>
  <c r="AV117" i="1"/>
  <c r="AV11" i="1"/>
  <c r="AV56" i="1"/>
  <c r="K27" i="29" s="1"/>
  <c r="AV57" i="1"/>
  <c r="AW16" i="1"/>
  <c r="AW20" i="1" s="1"/>
  <c r="AW14" i="1" s="1"/>
  <c r="AW13" i="1" s="1"/>
  <c r="AV36" i="1" l="1"/>
  <c r="AV39" i="1" s="1"/>
  <c r="K19" i="29"/>
  <c r="K21" i="29" s="1"/>
  <c r="AV140" i="1"/>
  <c r="AV141" i="1" s="1"/>
  <c r="AV143" i="1" s="1"/>
  <c r="AV163" i="1" s="1"/>
  <c r="K28" i="29"/>
  <c r="K30" i="29" s="1"/>
  <c r="J43" i="29"/>
  <c r="J44" i="29" s="1"/>
  <c r="J40" i="29"/>
  <c r="AV144" i="1"/>
  <c r="AU38" i="1"/>
  <c r="AU40" i="1" s="1"/>
  <c r="AU42" i="1" s="1"/>
  <c r="AV59" i="1"/>
  <c r="AW19" i="1"/>
  <c r="AV162" i="1"/>
  <c r="BS21" i="1"/>
  <c r="K32" i="29" l="1"/>
  <c r="AU43" i="1"/>
  <c r="AW22" i="1"/>
  <c r="AW15" i="1" s="1"/>
  <c r="AW41" i="1" s="1"/>
  <c r="AX34" i="1"/>
  <c r="AX35" i="1" s="1"/>
  <c r="AV37" i="1"/>
  <c r="BT21" i="1"/>
  <c r="AV63" i="1"/>
  <c r="AW28" i="1"/>
  <c r="AW29" i="1"/>
  <c r="K33" i="29" l="1"/>
  <c r="K39" i="29"/>
  <c r="AV94" i="1"/>
  <c r="AV64" i="1"/>
  <c r="AW32" i="1"/>
  <c r="Y6" i="25"/>
  <c r="AW58" i="1" s="1"/>
  <c r="L29" i="29" s="1"/>
  <c r="AW9" i="1"/>
  <c r="AW116" i="1" s="1"/>
  <c r="BU21" i="1"/>
  <c r="AX18" i="1"/>
  <c r="K40" i="29" l="1"/>
  <c r="K43" i="29"/>
  <c r="K44" i="29" s="1"/>
  <c r="AV38" i="1"/>
  <c r="AV40" i="1" s="1"/>
  <c r="AV42" i="1" s="1"/>
  <c r="AW93" i="1"/>
  <c r="BV21" i="1"/>
  <c r="AW117" i="1"/>
  <c r="AW56" i="1"/>
  <c r="L27" i="29" s="1"/>
  <c r="AW11" i="1"/>
  <c r="AW57" i="1"/>
  <c r="AX16" i="1"/>
  <c r="AX20" i="1" s="1"/>
  <c r="AX14" i="1" s="1"/>
  <c r="AX13" i="1" s="1"/>
  <c r="AW36" i="1" l="1"/>
  <c r="AW39" i="1" s="1"/>
  <c r="L19" i="29"/>
  <c r="L21" i="29" s="1"/>
  <c r="AW140" i="1"/>
  <c r="AW141" i="1" s="1"/>
  <c r="AW143" i="1" s="1"/>
  <c r="AW144" i="1" s="1"/>
  <c r="L28" i="29"/>
  <c r="L30" i="29" s="1"/>
  <c r="AV43" i="1"/>
  <c r="AW59" i="1"/>
  <c r="AX19" i="1"/>
  <c r="AW162" i="1"/>
  <c r="BW21" i="1"/>
  <c r="AW163" i="1" l="1"/>
  <c r="L32" i="29"/>
  <c r="AW63" i="1"/>
  <c r="AX28" i="1"/>
  <c r="AX29" i="1"/>
  <c r="AW37" i="1"/>
  <c r="AX22" i="1"/>
  <c r="AX15" i="1" s="1"/>
  <c r="AX41" i="1" s="1"/>
  <c r="AY34" i="1"/>
  <c r="AY35" i="1" s="1"/>
  <c r="L33" i="29" l="1"/>
  <c r="L39" i="29"/>
  <c r="AW94" i="1"/>
  <c r="AW64" i="1"/>
  <c r="AX32" i="1"/>
  <c r="AY18" i="1"/>
  <c r="AY16" i="1" s="1"/>
  <c r="AY20" i="1" s="1"/>
  <c r="AY14" i="1" s="1"/>
  <c r="AY13" i="1" s="1"/>
  <c r="BY21" i="1"/>
  <c r="AX9" i="1"/>
  <c r="AX116" i="1" s="1"/>
  <c r="Z6" i="25"/>
  <c r="AX58" i="1" s="1"/>
  <c r="M29" i="29" s="1"/>
  <c r="L40" i="29" l="1"/>
  <c r="L43" i="29"/>
  <c r="L44" i="29" s="1"/>
  <c r="AW38" i="1"/>
  <c r="AW40" i="1" s="1"/>
  <c r="AW42" i="1" s="1"/>
  <c r="AY19" i="1"/>
  <c r="AX93" i="1"/>
  <c r="BZ21" i="1"/>
  <c r="AX57" i="1"/>
  <c r="AX117" i="1"/>
  <c r="AX11" i="1"/>
  <c r="AX56" i="1"/>
  <c r="M27" i="29" s="1"/>
  <c r="AX140" i="1" l="1"/>
  <c r="AX141" i="1" s="1"/>
  <c r="AX143" i="1" s="1"/>
  <c r="M28" i="29"/>
  <c r="M30" i="29" s="1"/>
  <c r="AX36" i="1"/>
  <c r="AX39" i="1" s="1"/>
  <c r="M19" i="29"/>
  <c r="M21" i="29" s="1"/>
  <c r="AX144" i="1"/>
  <c r="AX163" i="1"/>
  <c r="AW43" i="1"/>
  <c r="AX59" i="1"/>
  <c r="AY28" i="1"/>
  <c r="AY29" i="1"/>
  <c r="AX162" i="1"/>
  <c r="CA21" i="1"/>
  <c r="AY22" i="1"/>
  <c r="AY15" i="1" s="1"/>
  <c r="AY41" i="1" s="1"/>
  <c r="AZ34" i="1"/>
  <c r="AZ35" i="1" s="1"/>
  <c r="M32" i="29" l="1"/>
  <c r="M39" i="29" s="1"/>
  <c r="AY32" i="1"/>
  <c r="AX63" i="1"/>
  <c r="AZ18" i="1"/>
  <c r="AZ16" i="1" s="1"/>
  <c r="AZ20" i="1" s="1"/>
  <c r="AZ14" i="1" s="1"/>
  <c r="AZ13" i="1" s="1"/>
  <c r="C22" i="29" s="1"/>
  <c r="AA6" i="25"/>
  <c r="AY58" i="1" s="1"/>
  <c r="N29" i="29" s="1"/>
  <c r="AY9" i="1"/>
  <c r="AY116" i="1" s="1"/>
  <c r="CB21" i="1"/>
  <c r="AX37" i="1"/>
  <c r="M33" i="29" l="1"/>
  <c r="M40" i="29"/>
  <c r="M43" i="29"/>
  <c r="M44" i="29" s="1"/>
  <c r="AX94" i="1"/>
  <c r="AX64" i="1"/>
  <c r="AZ19" i="1"/>
  <c r="AY93" i="1"/>
  <c r="CC21" i="1"/>
  <c r="AY11" i="1"/>
  <c r="AY117" i="1"/>
  <c r="AY56" i="1"/>
  <c r="N27" i="29" s="1"/>
  <c r="AY57" i="1"/>
  <c r="AY140" i="1" l="1"/>
  <c r="AY141" i="1" s="1"/>
  <c r="AY143" i="1" s="1"/>
  <c r="AY144" i="1" s="1"/>
  <c r="N28" i="29"/>
  <c r="P28" i="29" s="1"/>
  <c r="P27" i="29"/>
  <c r="AY36" i="1"/>
  <c r="AY39" i="1" s="1"/>
  <c r="N19" i="29"/>
  <c r="AY163" i="1"/>
  <c r="AX38" i="1"/>
  <c r="AX40" i="1" s="1"/>
  <c r="AX42" i="1" s="1"/>
  <c r="AY59" i="1"/>
  <c r="AY162" i="1"/>
  <c r="AZ22" i="1"/>
  <c r="AZ15" i="1" s="1"/>
  <c r="BA34" i="1"/>
  <c r="BA35" i="1" s="1"/>
  <c r="AZ28" i="1"/>
  <c r="AZ29" i="1"/>
  <c r="CD21" i="1"/>
  <c r="AZ41" i="1" l="1"/>
  <c r="C24" i="29"/>
  <c r="N30" i="29"/>
  <c r="N21" i="29"/>
  <c r="P19" i="29"/>
  <c r="P21" i="29" s="1"/>
  <c r="AX43" i="1"/>
  <c r="AZ32" i="1"/>
  <c r="AY63" i="1"/>
  <c r="BA18" i="1"/>
  <c r="BA16" i="1" s="1"/>
  <c r="BA20" i="1" s="1"/>
  <c r="BA14" i="1" s="1"/>
  <c r="BA13" i="1" s="1"/>
  <c r="D22" i="29" s="1"/>
  <c r="CE21" i="1"/>
  <c r="AY37" i="1"/>
  <c r="AB6" i="25"/>
  <c r="AZ58" i="1" s="1"/>
  <c r="AZ9" i="1"/>
  <c r="AZ116" i="1" s="1"/>
  <c r="N32" i="29" l="1"/>
  <c r="N33" i="29" s="1"/>
  <c r="AY94" i="1"/>
  <c r="AY38" i="1" s="1"/>
  <c r="AY40" i="1" s="1"/>
  <c r="AY42" i="1" s="1"/>
  <c r="AY64" i="1"/>
  <c r="BA19" i="1"/>
  <c r="AZ57" i="1"/>
  <c r="AZ140" i="1" s="1"/>
  <c r="AZ141" i="1" s="1"/>
  <c r="AZ143" i="1" s="1"/>
  <c r="AZ11" i="1"/>
  <c r="AZ36" i="1" s="1"/>
  <c r="AZ39" i="1" s="1"/>
  <c r="C23" i="29" s="1"/>
  <c r="AZ56" i="1"/>
  <c r="AZ117" i="1"/>
  <c r="AZ93" i="1"/>
  <c r="CF21" i="1"/>
  <c r="N39" i="29" l="1"/>
  <c r="N43" i="29" s="1"/>
  <c r="N44" i="29" s="1"/>
  <c r="AZ144" i="1"/>
  <c r="AZ163" i="1"/>
  <c r="AY43" i="1"/>
  <c r="AZ59" i="1"/>
  <c r="AZ162" i="1"/>
  <c r="CG21" i="1"/>
  <c r="BA28" i="1"/>
  <c r="BA29" i="1"/>
  <c r="BA22" i="1"/>
  <c r="BA15" i="1" s="1"/>
  <c r="BB34" i="1"/>
  <c r="BB35" i="1" s="1"/>
  <c r="N40" i="29" l="1"/>
  <c r="BA41" i="1"/>
  <c r="D24" i="29"/>
  <c r="AZ63" i="1"/>
  <c r="BA32" i="1"/>
  <c r="AZ37" i="1"/>
  <c r="BB18" i="1"/>
  <c r="CH21" i="1"/>
  <c r="BA9" i="1"/>
  <c r="BA116" i="1" s="1"/>
  <c r="AC6" i="25"/>
  <c r="BA58" i="1" s="1"/>
  <c r="AZ94" i="1" l="1"/>
  <c r="AZ64" i="1"/>
  <c r="BA93" i="1"/>
  <c r="BA117" i="1"/>
  <c r="BA57" i="1"/>
  <c r="BA140" i="1" s="1"/>
  <c r="BA141" i="1" s="1"/>
  <c r="BA143" i="1" s="1"/>
  <c r="BA56" i="1"/>
  <c r="BA11" i="1"/>
  <c r="BA36" i="1" s="1"/>
  <c r="BA39" i="1" s="1"/>
  <c r="D23" i="29" s="1"/>
  <c r="CI21" i="1"/>
  <c r="BB16" i="1"/>
  <c r="BB20" i="1" s="1"/>
  <c r="BB14" i="1" s="1"/>
  <c r="BB13" i="1" s="1"/>
  <c r="E22" i="29" s="1"/>
  <c r="BA144" i="1" l="1"/>
  <c r="BA163" i="1"/>
  <c r="AZ38" i="1"/>
  <c r="AZ40" i="1" s="1"/>
  <c r="AZ42" i="1" s="1"/>
  <c r="BA59" i="1"/>
  <c r="BB19" i="1"/>
  <c r="CJ21" i="1"/>
  <c r="BA162" i="1"/>
  <c r="AZ43" i="1" l="1"/>
  <c r="BA63" i="1"/>
  <c r="BB28" i="1"/>
  <c r="BB29" i="1"/>
  <c r="BB22" i="1"/>
  <c r="BB15" i="1" s="1"/>
  <c r="BC34" i="1"/>
  <c r="BC35" i="1" s="1"/>
  <c r="CK21" i="1"/>
  <c r="BA37" i="1"/>
  <c r="BB41" i="1" l="1"/>
  <c r="E24" i="29"/>
  <c r="BA94" i="1"/>
  <c r="BA64" i="1"/>
  <c r="BB32" i="1"/>
  <c r="CL21" i="1"/>
  <c r="AD6" i="25"/>
  <c r="BB58" i="1" s="1"/>
  <c r="BB9" i="1"/>
  <c r="BB116" i="1" s="1"/>
  <c r="BC18" i="1"/>
  <c r="BA38" i="1" l="1"/>
  <c r="BA40" i="1" s="1"/>
  <c r="BA42" i="1" s="1"/>
  <c r="BB93" i="1"/>
  <c r="BC16" i="1"/>
  <c r="BC20" i="1" s="1"/>
  <c r="BC14" i="1" s="1"/>
  <c r="BC13" i="1" s="1"/>
  <c r="F22" i="29" s="1"/>
  <c r="BB11" i="1"/>
  <c r="BB36" i="1" s="1"/>
  <c r="BB39" i="1" s="1"/>
  <c r="E23" i="29" s="1"/>
  <c r="BB56" i="1"/>
  <c r="BB57" i="1"/>
  <c r="BB140" i="1" s="1"/>
  <c r="BB141" i="1" s="1"/>
  <c r="BB143" i="1" s="1"/>
  <c r="BB117" i="1"/>
  <c r="CM21" i="1"/>
  <c r="BB144" i="1" l="1"/>
  <c r="BB163" i="1"/>
  <c r="BA43" i="1"/>
  <c r="BB59" i="1"/>
  <c r="BC19" i="1"/>
  <c r="CN21" i="1"/>
  <c r="BB162" i="1"/>
  <c r="BB63" i="1" l="1"/>
  <c r="CO21" i="1"/>
  <c r="BB37" i="1"/>
  <c r="BC28" i="1"/>
  <c r="BC29" i="1"/>
  <c r="BC22" i="1"/>
  <c r="BC15" i="1" s="1"/>
  <c r="BD34" i="1"/>
  <c r="BD35" i="1" s="1"/>
  <c r="BC41" i="1" l="1"/>
  <c r="F24" i="29"/>
  <c r="BB94" i="1"/>
  <c r="BB64" i="1"/>
  <c r="BC32" i="1"/>
  <c r="BD18" i="1"/>
  <c r="BD16" i="1" s="1"/>
  <c r="BD20" i="1" s="1"/>
  <c r="BD14" i="1" s="1"/>
  <c r="BD13" i="1" s="1"/>
  <c r="G22" i="29" s="1"/>
  <c r="AE6" i="25"/>
  <c r="BC58" i="1" s="1"/>
  <c r="BC9" i="1"/>
  <c r="BC116" i="1" s="1"/>
  <c r="CP21" i="1"/>
  <c r="BB38" i="1" l="1"/>
  <c r="BB40" i="1" s="1"/>
  <c r="BB42" i="1" s="1"/>
  <c r="BD19" i="1"/>
  <c r="BC117" i="1"/>
  <c r="BC57" i="1"/>
  <c r="BC140" i="1" s="1"/>
  <c r="BC141" i="1" s="1"/>
  <c r="BC143" i="1" s="1"/>
  <c r="BC11" i="1"/>
  <c r="BC36" i="1" s="1"/>
  <c r="BC39" i="1" s="1"/>
  <c r="F23" i="29" s="1"/>
  <c r="BC56" i="1"/>
  <c r="CQ21" i="1"/>
  <c r="BC93" i="1"/>
  <c r="BC144" i="1" l="1"/>
  <c r="BC163" i="1"/>
  <c r="BB43" i="1"/>
  <c r="BC59" i="1"/>
  <c r="CR21" i="1"/>
  <c r="BD28" i="1"/>
  <c r="BD29" i="1"/>
  <c r="BD22" i="1"/>
  <c r="BD15" i="1" s="1"/>
  <c r="BE34" i="1"/>
  <c r="BE35" i="1" s="1"/>
  <c r="BC162" i="1"/>
  <c r="BD41" i="1" l="1"/>
  <c r="G24" i="29"/>
  <c r="BC63" i="1"/>
  <c r="BD32" i="1"/>
  <c r="BC37" i="1"/>
  <c r="BD9" i="1"/>
  <c r="BD116" i="1" s="1"/>
  <c r="AF6" i="25"/>
  <c r="BD58" i="1" s="1"/>
  <c r="BE18" i="1"/>
  <c r="CS21" i="1"/>
  <c r="BC94" i="1" l="1"/>
  <c r="BC38" i="1" s="1"/>
  <c r="BC40" i="1" s="1"/>
  <c r="BC42" i="1" s="1"/>
  <c r="BC64" i="1"/>
  <c r="BD93" i="1"/>
  <c r="BD57" i="1"/>
  <c r="BD140" i="1" s="1"/>
  <c r="BD141" i="1" s="1"/>
  <c r="BD143" i="1" s="1"/>
  <c r="BD56" i="1"/>
  <c r="BD11" i="1"/>
  <c r="BD36" i="1" s="1"/>
  <c r="BD39" i="1" s="1"/>
  <c r="G23" i="29" s="1"/>
  <c r="BD117" i="1"/>
  <c r="CT21" i="1"/>
  <c r="BE16" i="1"/>
  <c r="BE20" i="1" s="1"/>
  <c r="BE14" i="1" s="1"/>
  <c r="BE13" i="1" s="1"/>
  <c r="H22" i="29" s="1"/>
  <c r="BD144" i="1" l="1"/>
  <c r="BD163" i="1"/>
  <c r="BC43" i="1"/>
  <c r="BD59" i="1"/>
  <c r="BE19" i="1"/>
  <c r="CU21" i="1"/>
  <c r="BD162" i="1"/>
  <c r="BD63" i="1" l="1"/>
  <c r="BE28" i="1"/>
  <c r="BE29" i="1"/>
  <c r="BE22" i="1"/>
  <c r="BE15" i="1" s="1"/>
  <c r="BF34" i="1"/>
  <c r="BF35" i="1" s="1"/>
  <c r="CV21" i="1"/>
  <c r="BD37" i="1"/>
  <c r="BE41" i="1" l="1"/>
  <c r="H24" i="29"/>
  <c r="BD94" i="1"/>
  <c r="BD38" i="1" s="1"/>
  <c r="BD40" i="1" s="1"/>
  <c r="BD42" i="1" s="1"/>
  <c r="BD64" i="1"/>
  <c r="BE32" i="1"/>
  <c r="CW21" i="1"/>
  <c r="AG6" i="25"/>
  <c r="BE58" i="1" s="1"/>
  <c r="BE9" i="1"/>
  <c r="BE116" i="1" s="1"/>
  <c r="BF18" i="1"/>
  <c r="BD43" i="1" l="1"/>
  <c r="BE93" i="1"/>
  <c r="CX21" i="1"/>
  <c r="BF16" i="1"/>
  <c r="BF20" i="1" s="1"/>
  <c r="BF14" i="1" s="1"/>
  <c r="BF13" i="1" s="1"/>
  <c r="I22" i="29" s="1"/>
  <c r="BE57" i="1"/>
  <c r="BE140" i="1" s="1"/>
  <c r="BE141" i="1" s="1"/>
  <c r="BE143" i="1" s="1"/>
  <c r="BE11" i="1"/>
  <c r="BE36" i="1" s="1"/>
  <c r="BE39" i="1" s="1"/>
  <c r="H23" i="29" s="1"/>
  <c r="BE117" i="1"/>
  <c r="BE56" i="1"/>
  <c r="BE144" i="1" l="1"/>
  <c r="BE163" i="1"/>
  <c r="BE59" i="1"/>
  <c r="BF19" i="1"/>
  <c r="BE162" i="1"/>
  <c r="CY21" i="1"/>
  <c r="BE63" i="1" l="1"/>
  <c r="BF22" i="1"/>
  <c r="BF15" i="1" s="1"/>
  <c r="BG34" i="1"/>
  <c r="BG35" i="1" s="1"/>
  <c r="BF28" i="1"/>
  <c r="BF29" i="1"/>
  <c r="CZ21" i="1"/>
  <c r="BE37" i="1"/>
  <c r="BF41" i="1" l="1"/>
  <c r="I24" i="29"/>
  <c r="BE94" i="1"/>
  <c r="BE64" i="1"/>
  <c r="BF32" i="1"/>
  <c r="AH6" i="25"/>
  <c r="BF58" i="1" s="1"/>
  <c r="BF9" i="1"/>
  <c r="BF116" i="1" s="1"/>
  <c r="DA21" i="1"/>
  <c r="BG18" i="1"/>
  <c r="BE38" i="1" l="1"/>
  <c r="BE40" i="1" s="1"/>
  <c r="BE42" i="1" s="1"/>
  <c r="BG16" i="1"/>
  <c r="BG20" i="1" s="1"/>
  <c r="BG14" i="1" s="1"/>
  <c r="BG13" i="1" s="1"/>
  <c r="J22" i="29" s="1"/>
  <c r="BF57" i="1"/>
  <c r="BF140" i="1" s="1"/>
  <c r="BF141" i="1" s="1"/>
  <c r="BF143" i="1" s="1"/>
  <c r="BF56" i="1"/>
  <c r="BF11" i="1"/>
  <c r="BF36" i="1" s="1"/>
  <c r="BF39" i="1" s="1"/>
  <c r="I23" i="29" s="1"/>
  <c r="BF117" i="1"/>
  <c r="DB21" i="1"/>
  <c r="BF93" i="1"/>
  <c r="BF144" i="1" l="1"/>
  <c r="BF163" i="1"/>
  <c r="BE43" i="1"/>
  <c r="BF59" i="1"/>
  <c r="BG19" i="1"/>
  <c r="BF162" i="1"/>
  <c r="DC21" i="1"/>
  <c r="BF63" i="1" l="1"/>
  <c r="BG28" i="1"/>
  <c r="BG29" i="1"/>
  <c r="BG22" i="1"/>
  <c r="BG15" i="1" s="1"/>
  <c r="BH34" i="1"/>
  <c r="BH35" i="1" s="1"/>
  <c r="DD21" i="1"/>
  <c r="BF37" i="1"/>
  <c r="BG41" i="1" l="1"/>
  <c r="J24" i="29"/>
  <c r="BF94" i="1"/>
  <c r="BF64" i="1"/>
  <c r="BG32" i="1"/>
  <c r="BH18" i="1"/>
  <c r="BH16" i="1" s="1"/>
  <c r="BH20" i="1" s="1"/>
  <c r="BH14" i="1" s="1"/>
  <c r="BH13" i="1" s="1"/>
  <c r="K22" i="29" s="1"/>
  <c r="BG9" i="1"/>
  <c r="BG116" i="1" s="1"/>
  <c r="AI6" i="25"/>
  <c r="BG58" i="1" s="1"/>
  <c r="DE21" i="1"/>
  <c r="BF38" i="1" l="1"/>
  <c r="BF40" i="1" s="1"/>
  <c r="BF42" i="1" s="1"/>
  <c r="BH19" i="1"/>
  <c r="BG11" i="1"/>
  <c r="BG36" i="1" s="1"/>
  <c r="BG39" i="1" s="1"/>
  <c r="J23" i="29" s="1"/>
  <c r="BG57" i="1"/>
  <c r="BG140" i="1" s="1"/>
  <c r="BG141" i="1" s="1"/>
  <c r="BG143" i="1" s="1"/>
  <c r="BG117" i="1"/>
  <c r="BG56" i="1"/>
  <c r="BG93" i="1"/>
  <c r="DF21" i="1"/>
  <c r="BG144" i="1" l="1"/>
  <c r="BG163" i="1"/>
  <c r="BF43" i="1"/>
  <c r="BG59" i="1"/>
  <c r="BG162" i="1"/>
  <c r="DG21" i="1"/>
  <c r="BH22" i="1"/>
  <c r="BH15" i="1" s="1"/>
  <c r="BI34" i="1"/>
  <c r="BI35" i="1" s="1"/>
  <c r="BH28" i="1"/>
  <c r="BH29" i="1"/>
  <c r="BH41" i="1" l="1"/>
  <c r="K24" i="29"/>
  <c r="BG63" i="1"/>
  <c r="BH32" i="1"/>
  <c r="BI18" i="1"/>
  <c r="BI16" i="1" s="1"/>
  <c r="BI20" i="1" s="1"/>
  <c r="BI14" i="1" s="1"/>
  <c r="BI13" i="1" s="1"/>
  <c r="L22" i="29" s="1"/>
  <c r="AJ6" i="25"/>
  <c r="BH58" i="1" s="1"/>
  <c r="BH9" i="1"/>
  <c r="BH116" i="1" s="1"/>
  <c r="BG37" i="1"/>
  <c r="BG94" i="1" l="1"/>
  <c r="BG64" i="1"/>
  <c r="BI19" i="1"/>
  <c r="BH56" i="1"/>
  <c r="BH117" i="1"/>
  <c r="BH57" i="1"/>
  <c r="BH140" i="1" s="1"/>
  <c r="BH141" i="1" s="1"/>
  <c r="BH143" i="1" s="1"/>
  <c r="BH11" i="1"/>
  <c r="BH36" i="1" s="1"/>
  <c r="BH39" i="1" s="1"/>
  <c r="K23" i="29" s="1"/>
  <c r="BH93" i="1"/>
  <c r="BH144" i="1" l="1"/>
  <c r="BH163" i="1"/>
  <c r="BG38" i="1"/>
  <c r="BG40" i="1" s="1"/>
  <c r="BG42" i="1" s="1"/>
  <c r="BH59" i="1"/>
  <c r="BH162" i="1"/>
  <c r="BI28" i="1"/>
  <c r="BI29" i="1"/>
  <c r="BI22" i="1"/>
  <c r="BI15" i="1" s="1"/>
  <c r="BJ34" i="1"/>
  <c r="BJ35" i="1" s="1"/>
  <c r="BI41" i="1" l="1"/>
  <c r="L24" i="29"/>
  <c r="BG43" i="1"/>
  <c r="BH63" i="1"/>
  <c r="BI32" i="1"/>
  <c r="BJ18" i="1"/>
  <c r="AK6" i="25"/>
  <c r="BI58" i="1" s="1"/>
  <c r="BI9" i="1"/>
  <c r="BI116" i="1" s="1"/>
  <c r="BH37" i="1"/>
  <c r="BH94" i="1" l="1"/>
  <c r="BH38" i="1" s="1"/>
  <c r="BH40" i="1" s="1"/>
  <c r="BH42" i="1" s="1"/>
  <c r="BH64" i="1"/>
  <c r="BI56" i="1"/>
  <c r="BI11" i="1"/>
  <c r="BI36" i="1" s="1"/>
  <c r="BI39" i="1" s="1"/>
  <c r="L23" i="29" s="1"/>
  <c r="BI117" i="1"/>
  <c r="BI57" i="1"/>
  <c r="BI140" i="1" s="1"/>
  <c r="BI141" i="1" s="1"/>
  <c r="BI143" i="1" s="1"/>
  <c r="BJ16" i="1"/>
  <c r="BJ20" i="1" s="1"/>
  <c r="BJ14" i="1" s="1"/>
  <c r="BJ13" i="1" s="1"/>
  <c r="M22" i="29" s="1"/>
  <c r="BI93" i="1"/>
  <c r="BI144" i="1" l="1"/>
  <c r="BI163" i="1"/>
  <c r="BH43" i="1"/>
  <c r="BI59" i="1"/>
  <c r="BJ19" i="1"/>
  <c r="BI162" i="1"/>
  <c r="BI63" i="1" l="1"/>
  <c r="BI37" i="1"/>
  <c r="BJ28" i="1"/>
  <c r="BJ29" i="1"/>
  <c r="BJ22" i="1"/>
  <c r="BJ15" i="1" s="1"/>
  <c r="BK34" i="1"/>
  <c r="BK35" i="1" s="1"/>
  <c r="BJ41" i="1" l="1"/>
  <c r="M24" i="29"/>
  <c r="BI94" i="1"/>
  <c r="BI38" i="1" s="1"/>
  <c r="BI40" i="1" s="1"/>
  <c r="BI42" i="1" s="1"/>
  <c r="BI64" i="1"/>
  <c r="BJ32" i="1"/>
  <c r="BK18" i="1"/>
  <c r="BK16" i="1" s="1"/>
  <c r="BK20" i="1" s="1"/>
  <c r="BK14" i="1" s="1"/>
  <c r="BK13" i="1" s="1"/>
  <c r="N22" i="29" s="1"/>
  <c r="P22" i="29" s="1"/>
  <c r="BJ9" i="1"/>
  <c r="BJ116" i="1" s="1"/>
  <c r="AL6" i="25"/>
  <c r="BJ58" i="1" s="1"/>
  <c r="BI43" i="1" l="1"/>
  <c r="BK19" i="1"/>
  <c r="BJ117" i="1"/>
  <c r="BJ11" i="1"/>
  <c r="BJ36" i="1" s="1"/>
  <c r="BJ39" i="1" s="1"/>
  <c r="M23" i="29" s="1"/>
  <c r="BJ57" i="1"/>
  <c r="BJ140" i="1" s="1"/>
  <c r="BJ141" i="1" s="1"/>
  <c r="BJ143" i="1" s="1"/>
  <c r="BJ56" i="1"/>
  <c r="BJ93" i="1"/>
  <c r="BJ144" i="1" l="1"/>
  <c r="BJ163" i="1"/>
  <c r="BJ59" i="1"/>
  <c r="BK22" i="1"/>
  <c r="BK15" i="1" s="1"/>
  <c r="BL34" i="1"/>
  <c r="BL35" i="1" s="1"/>
  <c r="BK28" i="1"/>
  <c r="BK29" i="1"/>
  <c r="BJ162" i="1"/>
  <c r="BK41" i="1" l="1"/>
  <c r="N24" i="29"/>
  <c r="BJ63" i="1"/>
  <c r="BK32" i="1"/>
  <c r="BL18" i="1"/>
  <c r="BL16" i="1" s="1"/>
  <c r="BL20" i="1" s="1"/>
  <c r="BL14" i="1" s="1"/>
  <c r="BL13" i="1" s="1"/>
  <c r="BK9" i="1"/>
  <c r="BK116" i="1" s="1"/>
  <c r="AM6" i="25"/>
  <c r="BK58" i="1" s="1"/>
  <c r="BJ37" i="1"/>
  <c r="BJ94" i="1" l="1"/>
  <c r="BJ64" i="1"/>
  <c r="BL19" i="1"/>
  <c r="BK93" i="1"/>
  <c r="BK57" i="1"/>
  <c r="BK140" i="1" s="1"/>
  <c r="BK141" i="1" s="1"/>
  <c r="BK143" i="1" s="1"/>
  <c r="BK117" i="1"/>
  <c r="BK11" i="1"/>
  <c r="BK36" i="1" s="1"/>
  <c r="BK39" i="1" s="1"/>
  <c r="N23" i="29" s="1"/>
  <c r="P23" i="29" s="1"/>
  <c r="BK56" i="1"/>
  <c r="BK144" i="1" l="1"/>
  <c r="BK163" i="1"/>
  <c r="BJ38" i="1"/>
  <c r="BJ40" i="1" s="1"/>
  <c r="BJ42" i="1" s="1"/>
  <c r="BK59" i="1"/>
  <c r="BK162" i="1"/>
  <c r="BL22" i="1"/>
  <c r="BL15" i="1" s="1"/>
  <c r="BL41" i="1" s="1"/>
  <c r="BM34" i="1"/>
  <c r="BM35" i="1" s="1"/>
  <c r="BL28" i="1"/>
  <c r="BL29" i="1"/>
  <c r="BJ43" i="1" l="1"/>
  <c r="BK63" i="1"/>
  <c r="BL32" i="1"/>
  <c r="AN6" i="25"/>
  <c r="BL58" i="1" s="1"/>
  <c r="BL9" i="1"/>
  <c r="BL116" i="1" s="1"/>
  <c r="BM18" i="1"/>
  <c r="BK37" i="1"/>
  <c r="BK94" i="1" l="1"/>
  <c r="BK38" i="1" s="1"/>
  <c r="BK40" i="1" s="1"/>
  <c r="BK42" i="1" s="1"/>
  <c r="BK64" i="1"/>
  <c r="BM16" i="1"/>
  <c r="BM20" i="1" s="1"/>
  <c r="BM14" i="1" s="1"/>
  <c r="BM13" i="1" s="1"/>
  <c r="BL11" i="1"/>
  <c r="BL36" i="1" s="1"/>
  <c r="BL39" i="1" s="1"/>
  <c r="BL117" i="1"/>
  <c r="BL57" i="1"/>
  <c r="BL140" i="1" s="1"/>
  <c r="BL141" i="1" s="1"/>
  <c r="BL143" i="1" s="1"/>
  <c r="BL56" i="1"/>
  <c r="BL93" i="1"/>
  <c r="BL144" i="1" l="1"/>
  <c r="BL163" i="1"/>
  <c r="BK43" i="1"/>
  <c r="BL59" i="1"/>
  <c r="BM19" i="1"/>
  <c r="BL162" i="1"/>
  <c r="BL63" i="1" l="1"/>
  <c r="BM22" i="1"/>
  <c r="BM15" i="1" s="1"/>
  <c r="BM41" i="1" s="1"/>
  <c r="BN34" i="1"/>
  <c r="BN35" i="1" s="1"/>
  <c r="BL37" i="1"/>
  <c r="BM28" i="1"/>
  <c r="BM29" i="1"/>
  <c r="BL94" i="1" l="1"/>
  <c r="BL38" i="1" s="1"/>
  <c r="BL40" i="1" s="1"/>
  <c r="BL42" i="1" s="1"/>
  <c r="BL64" i="1"/>
  <c r="BM32" i="1"/>
  <c r="BN18" i="1"/>
  <c r="BM9" i="1"/>
  <c r="BM116" i="1" s="1"/>
  <c r="AO6" i="25"/>
  <c r="BM58" i="1" s="1"/>
  <c r="BL43" i="1" l="1"/>
  <c r="BM93" i="1"/>
  <c r="BM11" i="1"/>
  <c r="BM36" i="1" s="1"/>
  <c r="BM39" i="1" s="1"/>
  <c r="BM56" i="1"/>
  <c r="BM57" i="1"/>
  <c r="BM140" i="1" s="1"/>
  <c r="BM141" i="1" s="1"/>
  <c r="BM143" i="1" s="1"/>
  <c r="BM117" i="1"/>
  <c r="BN16" i="1"/>
  <c r="BN20" i="1" s="1"/>
  <c r="BN14" i="1" s="1"/>
  <c r="BN13" i="1" s="1"/>
  <c r="BM144" i="1" l="1"/>
  <c r="BM163" i="1"/>
  <c r="BM59" i="1"/>
  <c r="BN19" i="1"/>
  <c r="BM162" i="1"/>
  <c r="BM63" i="1" l="1"/>
  <c r="BN22" i="1"/>
  <c r="BN15" i="1" s="1"/>
  <c r="BN41" i="1" s="1"/>
  <c r="BO34" i="1"/>
  <c r="BO35" i="1" s="1"/>
  <c r="BM37" i="1"/>
  <c r="BN28" i="1"/>
  <c r="BN29" i="1"/>
  <c r="BM94" i="1" l="1"/>
  <c r="BM38" i="1" s="1"/>
  <c r="BM40" i="1" s="1"/>
  <c r="BM42" i="1" s="1"/>
  <c r="BM64" i="1"/>
  <c r="BN32" i="1"/>
  <c r="BN9" i="1"/>
  <c r="BN116" i="1" s="1"/>
  <c r="AP6" i="25"/>
  <c r="BN58" i="1" s="1"/>
  <c r="BO18" i="1"/>
  <c r="BM43" i="1" l="1"/>
  <c r="BN93" i="1"/>
  <c r="BN11" i="1"/>
  <c r="BN36" i="1" s="1"/>
  <c r="BN39" i="1" s="1"/>
  <c r="BN56" i="1"/>
  <c r="BN117" i="1"/>
  <c r="BN57" i="1"/>
  <c r="BN140" i="1" s="1"/>
  <c r="BN141" i="1" s="1"/>
  <c r="BN143" i="1" s="1"/>
  <c r="BO16" i="1"/>
  <c r="BO20" i="1" s="1"/>
  <c r="BO14" i="1" s="1"/>
  <c r="BO13" i="1" s="1"/>
  <c r="BN144" i="1" l="1"/>
  <c r="BN163" i="1"/>
  <c r="BN59" i="1"/>
  <c r="BO19" i="1"/>
  <c r="BN162" i="1"/>
  <c r="BN63" i="1" l="1"/>
  <c r="BO28" i="1"/>
  <c r="BO29" i="1"/>
  <c r="BO22" i="1"/>
  <c r="BO15" i="1" s="1"/>
  <c r="BO41" i="1" s="1"/>
  <c r="BP34" i="1"/>
  <c r="BP35" i="1" s="1"/>
  <c r="BN37" i="1"/>
  <c r="BN94" i="1" l="1"/>
  <c r="BN38" i="1" s="1"/>
  <c r="BN40" i="1" s="1"/>
  <c r="BN42" i="1" s="1"/>
  <c r="BN64" i="1"/>
  <c r="BO32" i="1"/>
  <c r="BP18" i="1"/>
  <c r="BP16" i="1" s="1"/>
  <c r="BP20" i="1" s="1"/>
  <c r="BP14" i="1" s="1"/>
  <c r="BP13" i="1" s="1"/>
  <c r="BO9" i="1"/>
  <c r="BO116" i="1" s="1"/>
  <c r="AQ6" i="25"/>
  <c r="BO58" i="1" s="1"/>
  <c r="BP19" i="1" l="1"/>
  <c r="BN43" i="1"/>
  <c r="BO93" i="1"/>
  <c r="BO57" i="1"/>
  <c r="BO140" i="1" s="1"/>
  <c r="BO141" i="1" s="1"/>
  <c r="BO143" i="1" s="1"/>
  <c r="BO56" i="1"/>
  <c r="BO117" i="1"/>
  <c r="BO11" i="1"/>
  <c r="BO36" i="1" s="1"/>
  <c r="BO39" i="1" s="1"/>
  <c r="BO144" i="1" l="1"/>
  <c r="BO163" i="1"/>
  <c r="BO59" i="1"/>
  <c r="BO162" i="1"/>
  <c r="BP22" i="1"/>
  <c r="BP15" i="1" s="1"/>
  <c r="BP41" i="1" s="1"/>
  <c r="BQ34" i="1"/>
  <c r="BQ35" i="1" s="1"/>
  <c r="BP28" i="1"/>
  <c r="BP29" i="1"/>
  <c r="BO63" i="1" l="1"/>
  <c r="BP32" i="1"/>
  <c r="BO37" i="1"/>
  <c r="BQ18" i="1"/>
  <c r="AR6" i="25"/>
  <c r="BP58" i="1" s="1"/>
  <c r="BP9" i="1"/>
  <c r="BP116" i="1" s="1"/>
  <c r="BO94" i="1" l="1"/>
  <c r="BO64" i="1"/>
  <c r="BQ16" i="1"/>
  <c r="BQ20" i="1" s="1"/>
  <c r="BQ14" i="1" s="1"/>
  <c r="BQ13" i="1" s="1"/>
  <c r="BP117" i="1"/>
  <c r="BP11" i="1"/>
  <c r="BP36" i="1" s="1"/>
  <c r="BP39" i="1" s="1"/>
  <c r="BP57" i="1"/>
  <c r="BP140" i="1" s="1"/>
  <c r="BP141" i="1" s="1"/>
  <c r="BP143" i="1" s="1"/>
  <c r="BP56" i="1"/>
  <c r="BP93" i="1"/>
  <c r="BP144" i="1" l="1"/>
  <c r="BP163" i="1"/>
  <c r="BO38" i="1"/>
  <c r="BO40" i="1" s="1"/>
  <c r="BO42" i="1" s="1"/>
  <c r="BP59" i="1"/>
  <c r="BQ19" i="1"/>
  <c r="BP162" i="1"/>
  <c r="BO43" i="1" l="1"/>
  <c r="BP63" i="1"/>
  <c r="BQ22" i="1"/>
  <c r="BQ15" i="1" s="1"/>
  <c r="BQ41" i="1" s="1"/>
  <c r="BR34" i="1"/>
  <c r="BR35" i="1" s="1"/>
  <c r="BQ28" i="1"/>
  <c r="BQ29" i="1"/>
  <c r="BP37" i="1"/>
  <c r="BP94" i="1" l="1"/>
  <c r="BP38" i="1" s="1"/>
  <c r="BP40" i="1" s="1"/>
  <c r="BP42" i="1" s="1"/>
  <c r="BP64" i="1"/>
  <c r="BQ32" i="1"/>
  <c r="BQ9" i="1"/>
  <c r="BQ116" i="1" s="1"/>
  <c r="AS6" i="25"/>
  <c r="BQ58" i="1" s="1"/>
  <c r="BR18" i="1"/>
  <c r="BP43" i="1" l="1"/>
  <c r="BR16" i="1"/>
  <c r="BR20" i="1" s="1"/>
  <c r="BR14" i="1" s="1"/>
  <c r="BR13" i="1" s="1"/>
  <c r="BQ93" i="1"/>
  <c r="BQ56" i="1"/>
  <c r="BQ57" i="1"/>
  <c r="BQ140" i="1" s="1"/>
  <c r="BQ141" i="1" s="1"/>
  <c r="BQ143" i="1" s="1"/>
  <c r="BQ117" i="1"/>
  <c r="BQ11" i="1"/>
  <c r="BQ36" i="1" s="1"/>
  <c r="BQ39" i="1" s="1"/>
  <c r="BQ144" i="1" l="1"/>
  <c r="BQ163" i="1"/>
  <c r="BQ59" i="1"/>
  <c r="BR19" i="1"/>
  <c r="BQ162" i="1"/>
  <c r="BQ63" i="1" l="1"/>
  <c r="BQ37" i="1"/>
  <c r="BR22" i="1"/>
  <c r="BR15" i="1" s="1"/>
  <c r="BR41" i="1" s="1"/>
  <c r="BS34" i="1"/>
  <c r="BS35" i="1" s="1"/>
  <c r="BR28" i="1"/>
  <c r="BR29" i="1"/>
  <c r="BQ94" i="1" l="1"/>
  <c r="BQ38" i="1" s="1"/>
  <c r="BQ40" i="1" s="1"/>
  <c r="BQ42" i="1" s="1"/>
  <c r="BQ64" i="1"/>
  <c r="BR32" i="1"/>
  <c r="BS18" i="1"/>
  <c r="BR9" i="1"/>
  <c r="BR116" i="1" s="1"/>
  <c r="AT6" i="25"/>
  <c r="BR58" i="1" s="1"/>
  <c r="BQ43" i="1" l="1"/>
  <c r="BR93" i="1"/>
  <c r="BR56" i="1"/>
  <c r="BR117" i="1"/>
  <c r="BR57" i="1"/>
  <c r="BR140" i="1" s="1"/>
  <c r="BR141" i="1" s="1"/>
  <c r="BR143" i="1" s="1"/>
  <c r="BR11" i="1"/>
  <c r="BR36" i="1" s="1"/>
  <c r="BR39" i="1" s="1"/>
  <c r="BS16" i="1"/>
  <c r="BS20" i="1" s="1"/>
  <c r="BS14" i="1" s="1"/>
  <c r="BS13" i="1" s="1"/>
  <c r="BR144" i="1" l="1"/>
  <c r="BR163" i="1"/>
  <c r="BR59" i="1"/>
  <c r="BS19" i="1"/>
  <c r="BR162" i="1"/>
  <c r="BR63" i="1" l="1"/>
  <c r="BR37" i="1"/>
  <c r="BS28" i="1"/>
  <c r="BS29" i="1"/>
  <c r="BS22" i="1"/>
  <c r="BS15" i="1" s="1"/>
  <c r="BS41" i="1" s="1"/>
  <c r="BT34" i="1"/>
  <c r="BT35" i="1" s="1"/>
  <c r="BR94" i="1" l="1"/>
  <c r="BR64" i="1"/>
  <c r="BS32" i="1"/>
  <c r="BT18" i="1"/>
  <c r="BT16" i="1" s="1"/>
  <c r="BT20" i="1" s="1"/>
  <c r="BT14" i="1" s="1"/>
  <c r="BT13" i="1" s="1"/>
  <c r="AU6" i="25"/>
  <c r="BS58" i="1" s="1"/>
  <c r="BS9" i="1"/>
  <c r="BS116" i="1" s="1"/>
  <c r="BR38" i="1" l="1"/>
  <c r="BR40" i="1" s="1"/>
  <c r="BR42" i="1" s="1"/>
  <c r="BT19" i="1"/>
  <c r="BS117" i="1"/>
  <c r="BS57" i="1"/>
  <c r="BS140" i="1" s="1"/>
  <c r="BS141" i="1" s="1"/>
  <c r="BS143" i="1" s="1"/>
  <c r="BS56" i="1"/>
  <c r="BS11" i="1"/>
  <c r="BS36" i="1" s="1"/>
  <c r="BS39" i="1" s="1"/>
  <c r="BS93" i="1"/>
  <c r="BS144" i="1" l="1"/>
  <c r="BS163" i="1"/>
  <c r="BR43" i="1"/>
  <c r="BS59" i="1"/>
  <c r="BT28" i="1"/>
  <c r="BT29" i="1"/>
  <c r="BS162" i="1"/>
  <c r="BT22" i="1"/>
  <c r="BT15" i="1" s="1"/>
  <c r="BT41" i="1" s="1"/>
  <c r="BU34" i="1"/>
  <c r="BU35" i="1" s="1"/>
  <c r="BS63" i="1" l="1"/>
  <c r="BT32" i="1"/>
  <c r="BS37" i="1"/>
  <c r="AV6" i="25"/>
  <c r="BT58" i="1" s="1"/>
  <c r="BT9" i="1"/>
  <c r="BT116" i="1" s="1"/>
  <c r="BU18" i="1"/>
  <c r="BS94" i="1" l="1"/>
  <c r="BS38" i="1" s="1"/>
  <c r="BS40" i="1" s="1"/>
  <c r="BS42" i="1" s="1"/>
  <c r="BS64" i="1"/>
  <c r="BU16" i="1"/>
  <c r="BU20" i="1" s="1"/>
  <c r="BU14" i="1" s="1"/>
  <c r="BU13" i="1" s="1"/>
  <c r="BT56" i="1"/>
  <c r="BT11" i="1"/>
  <c r="BT36" i="1" s="1"/>
  <c r="BT39" i="1" s="1"/>
  <c r="BT117" i="1"/>
  <c r="BT57" i="1"/>
  <c r="BT140" i="1" s="1"/>
  <c r="BT141" i="1" s="1"/>
  <c r="BT143" i="1" s="1"/>
  <c r="BT93" i="1"/>
  <c r="BT144" i="1" l="1"/>
  <c r="BT163" i="1"/>
  <c r="BS43" i="1"/>
  <c r="BT59" i="1"/>
  <c r="BU19" i="1"/>
  <c r="BT162" i="1"/>
  <c r="BT63" i="1" l="1"/>
  <c r="BU22" i="1"/>
  <c r="BU15" i="1" s="1"/>
  <c r="BU41" i="1" s="1"/>
  <c r="BV34" i="1"/>
  <c r="BV35" i="1" s="1"/>
  <c r="BU28" i="1"/>
  <c r="BU29" i="1"/>
  <c r="BT37" i="1"/>
  <c r="BT94" i="1" l="1"/>
  <c r="BT64" i="1"/>
  <c r="BU32" i="1"/>
  <c r="AW6" i="25"/>
  <c r="BU58" i="1" s="1"/>
  <c r="BU9" i="1"/>
  <c r="BU116" i="1" s="1"/>
  <c r="BV18" i="1"/>
  <c r="BT38" i="1" l="1"/>
  <c r="BT40" i="1" s="1"/>
  <c r="BT42" i="1" s="1"/>
  <c r="BV16" i="1"/>
  <c r="BV20" i="1" s="1"/>
  <c r="BV14" i="1" s="1"/>
  <c r="BV13" i="1" s="1"/>
  <c r="BU57" i="1"/>
  <c r="BU140" i="1" s="1"/>
  <c r="BU141" i="1" s="1"/>
  <c r="BU143" i="1" s="1"/>
  <c r="BU56" i="1"/>
  <c r="BU11" i="1"/>
  <c r="BU36" i="1" s="1"/>
  <c r="BU39" i="1" s="1"/>
  <c r="BU117" i="1"/>
  <c r="BU93" i="1"/>
  <c r="BU144" i="1" l="1"/>
  <c r="BU163" i="1"/>
  <c r="BT43" i="1"/>
  <c r="BU59" i="1"/>
  <c r="BV19" i="1"/>
  <c r="BU162" i="1"/>
  <c r="BU63" i="1" l="1"/>
  <c r="BU37" i="1"/>
  <c r="BV22" i="1"/>
  <c r="BV15" i="1" s="1"/>
  <c r="BV41" i="1" s="1"/>
  <c r="BW34" i="1"/>
  <c r="BW35" i="1" s="1"/>
  <c r="BV28" i="1"/>
  <c r="BV29" i="1"/>
  <c r="BU94" i="1" l="1"/>
  <c r="BU38" i="1" s="1"/>
  <c r="BU40" i="1" s="1"/>
  <c r="BU42" i="1" s="1"/>
  <c r="BU64" i="1"/>
  <c r="BV32" i="1"/>
  <c r="BW18" i="1"/>
  <c r="AX6" i="25"/>
  <c r="BV58" i="1" s="1"/>
  <c r="BV9" i="1"/>
  <c r="BV116" i="1" s="1"/>
  <c r="BU43" i="1" l="1"/>
  <c r="BV117" i="1"/>
  <c r="BV11" i="1"/>
  <c r="BV36" i="1" s="1"/>
  <c r="BV39" i="1" s="1"/>
  <c r="BV57" i="1"/>
  <c r="BV140" i="1" s="1"/>
  <c r="BV141" i="1" s="1"/>
  <c r="BV143" i="1" s="1"/>
  <c r="BV56" i="1"/>
  <c r="BV93" i="1"/>
  <c r="BW16" i="1"/>
  <c r="BW20" i="1" s="1"/>
  <c r="BW14" i="1" s="1"/>
  <c r="BW13" i="1" s="1"/>
  <c r="BV144" i="1" l="1"/>
  <c r="BV163" i="1"/>
  <c r="BV59" i="1"/>
  <c r="BW19" i="1"/>
  <c r="BV162" i="1"/>
  <c r="BV63" i="1" l="1"/>
  <c r="BW28" i="1"/>
  <c r="BW29" i="1"/>
  <c r="BV37" i="1"/>
  <c r="BW22" i="1"/>
  <c r="BW15" i="1" s="1"/>
  <c r="BW41" i="1" s="1"/>
  <c r="BX34" i="1"/>
  <c r="BX35" i="1" s="1"/>
  <c r="BV94" i="1" l="1"/>
  <c r="BV38" i="1" s="1"/>
  <c r="BV40" i="1" s="1"/>
  <c r="BV42" i="1" s="1"/>
  <c r="BV64" i="1"/>
  <c r="BW32" i="1"/>
  <c r="BW9" i="1"/>
  <c r="BW116" i="1" s="1"/>
  <c r="AY6" i="25"/>
  <c r="BW58" i="1" s="1"/>
  <c r="BX18" i="1"/>
  <c r="BV43" i="1" l="1"/>
  <c r="BW93" i="1"/>
  <c r="BW57" i="1"/>
  <c r="BW140" i="1" s="1"/>
  <c r="BW141" i="1" s="1"/>
  <c r="BW143" i="1" s="1"/>
  <c r="BW11" i="1"/>
  <c r="BW36" i="1" s="1"/>
  <c r="BW39" i="1" s="1"/>
  <c r="BW117" i="1"/>
  <c r="BW56" i="1"/>
  <c r="BX16" i="1"/>
  <c r="BX20" i="1" s="1"/>
  <c r="BX14" i="1" s="1"/>
  <c r="BX13" i="1" s="1"/>
  <c r="BW144" i="1" l="1"/>
  <c r="BW163" i="1"/>
  <c r="BW59" i="1"/>
  <c r="BX19" i="1"/>
  <c r="BW162" i="1"/>
  <c r="BW63" i="1" l="1"/>
  <c r="BX22" i="1"/>
  <c r="BX15" i="1" s="1"/>
  <c r="BX41" i="1" s="1"/>
  <c r="BY34" i="1"/>
  <c r="BY35" i="1" s="1"/>
  <c r="BX28" i="1"/>
  <c r="BX29" i="1"/>
  <c r="BW37" i="1"/>
  <c r="BW94" i="1" l="1"/>
  <c r="BW64" i="1"/>
  <c r="BX32" i="1"/>
  <c r="AZ6" i="25"/>
  <c r="BX58" i="1" s="1"/>
  <c r="BX9" i="1"/>
  <c r="BX116" i="1" s="1"/>
  <c r="BY18" i="1"/>
  <c r="BW38" i="1" l="1"/>
  <c r="BW40" i="1" s="1"/>
  <c r="BW42" i="1" s="1"/>
  <c r="BX93" i="1"/>
  <c r="BX57" i="1"/>
  <c r="BX140" i="1" s="1"/>
  <c r="BX141" i="1" s="1"/>
  <c r="BX143" i="1" s="1"/>
  <c r="BX117" i="1"/>
  <c r="BX56" i="1"/>
  <c r="BX11" i="1"/>
  <c r="BX36" i="1" s="1"/>
  <c r="BX39" i="1" s="1"/>
  <c r="BY16" i="1"/>
  <c r="BY20" i="1" s="1"/>
  <c r="BY14" i="1" s="1"/>
  <c r="BY13" i="1" s="1"/>
  <c r="BX144" i="1" l="1"/>
  <c r="BX163" i="1"/>
  <c r="BW43" i="1"/>
  <c r="BX59" i="1"/>
  <c r="BY19" i="1"/>
  <c r="BX162" i="1"/>
  <c r="BX63" i="1" l="1"/>
  <c r="BX37" i="1"/>
  <c r="BY22" i="1"/>
  <c r="BY15" i="1" s="1"/>
  <c r="BY41" i="1" s="1"/>
  <c r="BZ34" i="1"/>
  <c r="BZ35" i="1" s="1"/>
  <c r="BY28" i="1"/>
  <c r="BY29" i="1"/>
  <c r="BX94" i="1" l="1"/>
  <c r="BX38" i="1" s="1"/>
  <c r="BX40" i="1" s="1"/>
  <c r="BX42" i="1" s="1"/>
  <c r="BX64" i="1"/>
  <c r="BY32" i="1"/>
  <c r="BZ18" i="1"/>
  <c r="BZ16" i="1" s="1"/>
  <c r="BZ20" i="1" s="1"/>
  <c r="BZ14" i="1" s="1"/>
  <c r="BZ13" i="1" s="1"/>
  <c r="BA6" i="25"/>
  <c r="BY58" i="1" s="1"/>
  <c r="BY9" i="1"/>
  <c r="BY116" i="1" s="1"/>
  <c r="BX43" i="1" l="1"/>
  <c r="BZ19" i="1"/>
  <c r="BY56" i="1"/>
  <c r="BY11" i="1"/>
  <c r="BY36" i="1" s="1"/>
  <c r="BY39" i="1" s="1"/>
  <c r="BY57" i="1"/>
  <c r="BY140" i="1" s="1"/>
  <c r="BY141" i="1" s="1"/>
  <c r="BY143" i="1" s="1"/>
  <c r="BY117" i="1"/>
  <c r="BY93" i="1"/>
  <c r="BY144" i="1" l="1"/>
  <c r="BY163" i="1"/>
  <c r="BY59" i="1"/>
  <c r="BZ28" i="1"/>
  <c r="BZ29" i="1"/>
  <c r="BZ22" i="1"/>
  <c r="BZ15" i="1" s="1"/>
  <c r="BZ41" i="1" s="1"/>
  <c r="CA34" i="1"/>
  <c r="CA35" i="1" s="1"/>
  <c r="BY162" i="1"/>
  <c r="BY63" i="1" l="1"/>
  <c r="BZ32" i="1"/>
  <c r="CA18" i="1"/>
  <c r="CA16" i="1" s="1"/>
  <c r="CA20" i="1" s="1"/>
  <c r="CA14" i="1" s="1"/>
  <c r="CA13" i="1" s="1"/>
  <c r="BY37" i="1"/>
  <c r="BB6" i="25"/>
  <c r="BZ58" i="1" s="1"/>
  <c r="BZ9" i="1"/>
  <c r="BZ116" i="1" s="1"/>
  <c r="BY94" i="1" l="1"/>
  <c r="BY64" i="1"/>
  <c r="CA19" i="1"/>
  <c r="BZ93" i="1"/>
  <c r="BZ57" i="1"/>
  <c r="BZ140" i="1" s="1"/>
  <c r="BZ141" i="1" s="1"/>
  <c r="BZ143" i="1" s="1"/>
  <c r="BZ117" i="1"/>
  <c r="BZ11" i="1"/>
  <c r="BZ36" i="1" s="1"/>
  <c r="BZ39" i="1" s="1"/>
  <c r="BZ56" i="1"/>
  <c r="BZ144" i="1" l="1"/>
  <c r="BZ163" i="1"/>
  <c r="BY38" i="1"/>
  <c r="BY40" i="1" s="1"/>
  <c r="BY42" i="1" s="1"/>
  <c r="BZ59" i="1"/>
  <c r="CA22" i="1"/>
  <c r="CA15" i="1" s="1"/>
  <c r="CA41" i="1" s="1"/>
  <c r="CB34" i="1"/>
  <c r="CB35" i="1" s="1"/>
  <c r="BZ162" i="1"/>
  <c r="CA28" i="1"/>
  <c r="CA29" i="1"/>
  <c r="BY43" i="1" l="1"/>
  <c r="BZ63" i="1"/>
  <c r="CA32" i="1"/>
  <c r="CB18" i="1"/>
  <c r="BZ37" i="1"/>
  <c r="BC6" i="25"/>
  <c r="CA58" i="1" s="1"/>
  <c r="CA9" i="1"/>
  <c r="CA116" i="1" s="1"/>
  <c r="BZ94" i="1" l="1"/>
  <c r="BZ38" i="1" s="1"/>
  <c r="BZ40" i="1" s="1"/>
  <c r="BZ42" i="1" s="1"/>
  <c r="BZ64" i="1"/>
  <c r="CA56" i="1"/>
  <c r="CA117" i="1"/>
  <c r="CA57" i="1"/>
  <c r="CA140" i="1" s="1"/>
  <c r="CA141" i="1" s="1"/>
  <c r="CA143" i="1" s="1"/>
  <c r="CA11" i="1"/>
  <c r="CA36" i="1" s="1"/>
  <c r="CA39" i="1" s="1"/>
  <c r="CB16" i="1"/>
  <c r="CB20" i="1" s="1"/>
  <c r="CB14" i="1" s="1"/>
  <c r="CB13" i="1" s="1"/>
  <c r="CA93" i="1"/>
  <c r="CA144" i="1" l="1"/>
  <c r="CA163" i="1"/>
  <c r="BZ43" i="1"/>
  <c r="CA59" i="1"/>
  <c r="CB19" i="1"/>
  <c r="CA162" i="1"/>
  <c r="CA63" i="1" l="1"/>
  <c r="CA37" i="1"/>
  <c r="CB28" i="1"/>
  <c r="CB29" i="1"/>
  <c r="CB22" i="1"/>
  <c r="CB15" i="1" s="1"/>
  <c r="CB41" i="1" s="1"/>
  <c r="CC34" i="1"/>
  <c r="CC35" i="1" s="1"/>
  <c r="CA94" i="1" l="1"/>
  <c r="CA38" i="1" s="1"/>
  <c r="CA40" i="1" s="1"/>
  <c r="CA42" i="1" s="1"/>
  <c r="CA64" i="1"/>
  <c r="CB32" i="1"/>
  <c r="BD6" i="25"/>
  <c r="CB58" i="1" s="1"/>
  <c r="CB9" i="1"/>
  <c r="CB116" i="1" s="1"/>
  <c r="CC18" i="1"/>
  <c r="CA43" i="1" l="1"/>
  <c r="CB117" i="1"/>
  <c r="CB11" i="1"/>
  <c r="CB36" i="1" s="1"/>
  <c r="CB39" i="1" s="1"/>
  <c r="CB57" i="1"/>
  <c r="CB140" i="1" s="1"/>
  <c r="CB141" i="1" s="1"/>
  <c r="CB143" i="1" s="1"/>
  <c r="CB56" i="1"/>
  <c r="CC16" i="1"/>
  <c r="CC20" i="1" s="1"/>
  <c r="CC14" i="1" s="1"/>
  <c r="CC13" i="1" s="1"/>
  <c r="CB93" i="1"/>
  <c r="CB144" i="1" l="1"/>
  <c r="CB163" i="1"/>
  <c r="CB59" i="1"/>
  <c r="CC19" i="1"/>
  <c r="CB162" i="1"/>
  <c r="CB63" i="1" l="1"/>
  <c r="CC28" i="1"/>
  <c r="CC29" i="1"/>
  <c r="CC22" i="1"/>
  <c r="CC15" i="1" s="1"/>
  <c r="CC41" i="1" s="1"/>
  <c r="CD34" i="1"/>
  <c r="CD35" i="1" s="1"/>
  <c r="CB37" i="1"/>
  <c r="CB94" i="1" l="1"/>
  <c r="CB38" i="1" s="1"/>
  <c r="CB40" i="1" s="1"/>
  <c r="CB42" i="1" s="1"/>
  <c r="CB64" i="1"/>
  <c r="CC32" i="1"/>
  <c r="CC9" i="1"/>
  <c r="CC116" i="1" s="1"/>
  <c r="BE6" i="25"/>
  <c r="CC58" i="1" s="1"/>
  <c r="CD18" i="1"/>
  <c r="CB43" i="1" l="1"/>
  <c r="CD16" i="1"/>
  <c r="CD20" i="1" s="1"/>
  <c r="CD14" i="1" s="1"/>
  <c r="CD13" i="1" s="1"/>
  <c r="CC93" i="1"/>
  <c r="CC56" i="1"/>
  <c r="CC57" i="1"/>
  <c r="CC140" i="1" s="1"/>
  <c r="CC141" i="1" s="1"/>
  <c r="CC143" i="1" s="1"/>
  <c r="CC11" i="1"/>
  <c r="CC36" i="1" s="1"/>
  <c r="CC39" i="1" s="1"/>
  <c r="CC117" i="1"/>
  <c r="CC144" i="1" l="1"/>
  <c r="CC163" i="1"/>
  <c r="CC59" i="1"/>
  <c r="CD19" i="1"/>
  <c r="CC162" i="1"/>
  <c r="CC63" i="1" l="1"/>
  <c r="CD22" i="1"/>
  <c r="CD15" i="1" s="1"/>
  <c r="CD41" i="1" s="1"/>
  <c r="CE34" i="1"/>
  <c r="CE35" i="1" s="1"/>
  <c r="CD28" i="1"/>
  <c r="CD29" i="1"/>
  <c r="CC37" i="1"/>
  <c r="CC94" i="1" l="1"/>
  <c r="CC64" i="1"/>
  <c r="CD32" i="1"/>
  <c r="CD9" i="1"/>
  <c r="CD116" i="1" s="1"/>
  <c r="BF6" i="25"/>
  <c r="CD58" i="1" s="1"/>
  <c r="CE18" i="1"/>
  <c r="CC38" i="1" l="1"/>
  <c r="CC40" i="1" s="1"/>
  <c r="CC42" i="1" s="1"/>
  <c r="CE16" i="1"/>
  <c r="CE20" i="1" s="1"/>
  <c r="CE14" i="1" s="1"/>
  <c r="CE13" i="1" s="1"/>
  <c r="CD57" i="1"/>
  <c r="CD140" i="1" s="1"/>
  <c r="CD141" i="1" s="1"/>
  <c r="CD143" i="1" s="1"/>
  <c r="CD117" i="1"/>
  <c r="CD11" i="1"/>
  <c r="CD36" i="1" s="1"/>
  <c r="CD39" i="1" s="1"/>
  <c r="CD56" i="1"/>
  <c r="CD93" i="1"/>
  <c r="CD144" i="1" l="1"/>
  <c r="CD163" i="1"/>
  <c r="CC43" i="1"/>
  <c r="CD59" i="1"/>
  <c r="CE19" i="1"/>
  <c r="CD162" i="1"/>
  <c r="CD63" i="1" l="1"/>
  <c r="CD37" i="1"/>
  <c r="CE22" i="1"/>
  <c r="CE15" i="1" s="1"/>
  <c r="CE41" i="1" s="1"/>
  <c r="CF34" i="1"/>
  <c r="CF35" i="1" s="1"/>
  <c r="CE28" i="1"/>
  <c r="CE29" i="1"/>
  <c r="CD94" i="1" l="1"/>
  <c r="CD64" i="1"/>
  <c r="CE32" i="1"/>
  <c r="BG6" i="25"/>
  <c r="CE58" i="1" s="1"/>
  <c r="CE9" i="1"/>
  <c r="CE116" i="1" s="1"/>
  <c r="CF18" i="1"/>
  <c r="CD38" i="1" l="1"/>
  <c r="CD40" i="1" s="1"/>
  <c r="CD42" i="1" s="1"/>
  <c r="CE93" i="1"/>
  <c r="CF16" i="1"/>
  <c r="CF20" i="1" s="1"/>
  <c r="CF14" i="1" s="1"/>
  <c r="CF13" i="1" s="1"/>
  <c r="CE56" i="1"/>
  <c r="CE57" i="1"/>
  <c r="CE140" i="1" s="1"/>
  <c r="CE141" i="1" s="1"/>
  <c r="CE143" i="1" s="1"/>
  <c r="CE117" i="1"/>
  <c r="CE11" i="1"/>
  <c r="CE36" i="1" s="1"/>
  <c r="CE39" i="1" s="1"/>
  <c r="CE144" i="1" l="1"/>
  <c r="CE163" i="1"/>
  <c r="CD43" i="1"/>
  <c r="CE59" i="1"/>
  <c r="CF19" i="1"/>
  <c r="CE162" i="1"/>
  <c r="CE63" i="1" l="1"/>
  <c r="CF22" i="1"/>
  <c r="CF15" i="1" s="1"/>
  <c r="CF41" i="1" s="1"/>
  <c r="CG34" i="1"/>
  <c r="CG35" i="1" s="1"/>
  <c r="CE37" i="1"/>
  <c r="CF28" i="1"/>
  <c r="CF29" i="1"/>
  <c r="CE94" i="1" l="1"/>
  <c r="CE64" i="1"/>
  <c r="CF32" i="1"/>
  <c r="CF9" i="1"/>
  <c r="CF116" i="1" s="1"/>
  <c r="BH6" i="25"/>
  <c r="CF58" i="1" s="1"/>
  <c r="CG18" i="1"/>
  <c r="CE38" i="1" l="1"/>
  <c r="CE40" i="1" s="1"/>
  <c r="CE42" i="1" s="1"/>
  <c r="CG16" i="1"/>
  <c r="CG20" i="1" s="1"/>
  <c r="CG14" i="1" s="1"/>
  <c r="CG13" i="1" s="1"/>
  <c r="CF93" i="1"/>
  <c r="CF57" i="1"/>
  <c r="CF140" i="1" s="1"/>
  <c r="CF141" i="1" s="1"/>
  <c r="CF143" i="1" s="1"/>
  <c r="CF11" i="1"/>
  <c r="CF36" i="1" s="1"/>
  <c r="CF39" i="1" s="1"/>
  <c r="CF117" i="1"/>
  <c r="CF56" i="1"/>
  <c r="CF144" i="1" l="1"/>
  <c r="CF163" i="1"/>
  <c r="CE43" i="1"/>
  <c r="CF59" i="1"/>
  <c r="CG19" i="1"/>
  <c r="CF162" i="1"/>
  <c r="CF63" i="1" l="1"/>
  <c r="CF37" i="1"/>
  <c r="CG22" i="1"/>
  <c r="CG15" i="1" s="1"/>
  <c r="CG41" i="1" s="1"/>
  <c r="CH34" i="1"/>
  <c r="CH35" i="1" s="1"/>
  <c r="CG28" i="1"/>
  <c r="CG29" i="1"/>
  <c r="CF94" i="1" l="1"/>
  <c r="CF64" i="1"/>
  <c r="CH18" i="1"/>
  <c r="CH16" i="1" s="1"/>
  <c r="CH20" i="1" s="1"/>
  <c r="CH14" i="1" s="1"/>
  <c r="CH13" i="1" s="1"/>
  <c r="CG32" i="1"/>
  <c r="CG9" i="1"/>
  <c r="CG116" i="1" s="1"/>
  <c r="BI6" i="25"/>
  <c r="CG58" i="1" s="1"/>
  <c r="CF38" i="1" l="1"/>
  <c r="CF40" i="1" s="1"/>
  <c r="CF42" i="1" s="1"/>
  <c r="CH19" i="1"/>
  <c r="CG11" i="1"/>
  <c r="CG36" i="1" s="1"/>
  <c r="CG39" i="1" s="1"/>
  <c r="CG56" i="1"/>
  <c r="CG57" i="1"/>
  <c r="CG140" i="1" s="1"/>
  <c r="CG141" i="1" s="1"/>
  <c r="CG143" i="1" s="1"/>
  <c r="CG117" i="1"/>
  <c r="CG93" i="1"/>
  <c r="CG144" i="1" l="1"/>
  <c r="CG163" i="1"/>
  <c r="CF43" i="1"/>
  <c r="CG59" i="1"/>
  <c r="CH28" i="1"/>
  <c r="CH29" i="1"/>
  <c r="CG162" i="1"/>
  <c r="CH22" i="1"/>
  <c r="CH15" i="1" s="1"/>
  <c r="CH41" i="1" s="1"/>
  <c r="CI34" i="1"/>
  <c r="CI35" i="1" s="1"/>
  <c r="CG63" i="1" l="1"/>
  <c r="CH32" i="1"/>
  <c r="CI18" i="1"/>
  <c r="CG37" i="1"/>
  <c r="CH9" i="1"/>
  <c r="CH116" i="1" s="1"/>
  <c r="BJ6" i="25"/>
  <c r="CH58" i="1" s="1"/>
  <c r="CG94" i="1" l="1"/>
  <c r="CG64" i="1"/>
  <c r="CI16" i="1"/>
  <c r="CI20" i="1" s="1"/>
  <c r="CI14" i="1" s="1"/>
  <c r="CI13" i="1" s="1"/>
  <c r="CH93" i="1"/>
  <c r="CH117" i="1"/>
  <c r="CH56" i="1"/>
  <c r="CH57" i="1"/>
  <c r="CH140" i="1" s="1"/>
  <c r="CH141" i="1" s="1"/>
  <c r="CH143" i="1" s="1"/>
  <c r="CH11" i="1"/>
  <c r="CH36" i="1" s="1"/>
  <c r="CH39" i="1" s="1"/>
  <c r="CH144" i="1" l="1"/>
  <c r="CH163" i="1"/>
  <c r="CG38" i="1"/>
  <c r="CG40" i="1" s="1"/>
  <c r="CG42" i="1" s="1"/>
  <c r="CH59" i="1"/>
  <c r="CI19" i="1"/>
  <c r="CH162" i="1"/>
  <c r="CG43" i="1" l="1"/>
  <c r="CH63" i="1"/>
  <c r="CI28" i="1"/>
  <c r="CI29" i="1"/>
  <c r="CI22" i="1"/>
  <c r="CI15" i="1" s="1"/>
  <c r="CI41" i="1" s="1"/>
  <c r="CJ34" i="1"/>
  <c r="CJ35" i="1" s="1"/>
  <c r="CH37" i="1"/>
  <c r="CH94" i="1" l="1"/>
  <c r="CH64" i="1"/>
  <c r="CI32" i="1"/>
  <c r="CJ18" i="1"/>
  <c r="CJ16" i="1" s="1"/>
  <c r="CJ20" i="1" s="1"/>
  <c r="CJ14" i="1" s="1"/>
  <c r="CJ13" i="1" s="1"/>
  <c r="BK6" i="25"/>
  <c r="CI58" i="1" s="1"/>
  <c r="CI9" i="1"/>
  <c r="CI116" i="1" s="1"/>
  <c r="CH38" i="1" l="1"/>
  <c r="CH40" i="1" s="1"/>
  <c r="CH42" i="1" s="1"/>
  <c r="CJ19" i="1"/>
  <c r="CI56" i="1"/>
  <c r="CI117" i="1"/>
  <c r="CI57" i="1"/>
  <c r="CI140" i="1" s="1"/>
  <c r="CI141" i="1" s="1"/>
  <c r="CI143" i="1" s="1"/>
  <c r="CI11" i="1"/>
  <c r="CI36" i="1" s="1"/>
  <c r="CI39" i="1" s="1"/>
  <c r="CI93" i="1"/>
  <c r="CI144" i="1" l="1"/>
  <c r="CI163" i="1"/>
  <c r="CH43" i="1"/>
  <c r="CI59" i="1"/>
  <c r="CJ28" i="1"/>
  <c r="CJ29" i="1"/>
  <c r="CI162" i="1"/>
  <c r="CJ22" i="1"/>
  <c r="CJ15" i="1" s="1"/>
  <c r="CJ41" i="1" s="1"/>
  <c r="CK34" i="1"/>
  <c r="CK35" i="1" s="1"/>
  <c r="CI63" i="1" l="1"/>
  <c r="CJ32" i="1"/>
  <c r="CI37" i="1"/>
  <c r="BL6" i="25"/>
  <c r="CJ58" i="1" s="1"/>
  <c r="CJ9" i="1"/>
  <c r="CJ116" i="1" s="1"/>
  <c r="CK18" i="1"/>
  <c r="CI94" i="1" l="1"/>
  <c r="CI38" i="1" s="1"/>
  <c r="CI40" i="1" s="1"/>
  <c r="CI42" i="1" s="1"/>
  <c r="CI64" i="1"/>
  <c r="CJ93" i="1"/>
  <c r="CJ57" i="1"/>
  <c r="CJ140" i="1" s="1"/>
  <c r="CJ141" i="1" s="1"/>
  <c r="CJ143" i="1" s="1"/>
  <c r="CJ11" i="1"/>
  <c r="CJ36" i="1" s="1"/>
  <c r="CJ39" i="1" s="1"/>
  <c r="CJ117" i="1"/>
  <c r="CJ56" i="1"/>
  <c r="CK16" i="1"/>
  <c r="CK20" i="1" s="1"/>
  <c r="CK14" i="1" s="1"/>
  <c r="CK13" i="1" s="1"/>
  <c r="CJ144" i="1" l="1"/>
  <c r="CJ163" i="1"/>
  <c r="CI43" i="1"/>
  <c r="CJ59" i="1"/>
  <c r="CK19" i="1"/>
  <c r="CJ162" i="1"/>
  <c r="CJ63" i="1" l="1"/>
  <c r="CK22" i="1"/>
  <c r="CK15" i="1" s="1"/>
  <c r="CK41" i="1" s="1"/>
  <c r="CL34" i="1"/>
  <c r="CL35" i="1" s="1"/>
  <c r="CK28" i="1"/>
  <c r="CK29" i="1"/>
  <c r="CJ37" i="1"/>
  <c r="CJ94" i="1" l="1"/>
  <c r="CJ38" i="1" s="1"/>
  <c r="CJ40" i="1" s="1"/>
  <c r="CJ42" i="1" s="1"/>
  <c r="CJ64" i="1"/>
  <c r="CK32" i="1"/>
  <c r="CK9" i="1"/>
  <c r="CK116" i="1" s="1"/>
  <c r="BM6" i="25"/>
  <c r="CK58" i="1" s="1"/>
  <c r="CL18" i="1"/>
  <c r="CJ43" i="1" l="1"/>
  <c r="CK93" i="1"/>
  <c r="CK11" i="1"/>
  <c r="CK36" i="1" s="1"/>
  <c r="CK39" i="1" s="1"/>
  <c r="CK117" i="1"/>
  <c r="CK56" i="1"/>
  <c r="CK57" i="1"/>
  <c r="CK140" i="1" s="1"/>
  <c r="CK141" i="1" s="1"/>
  <c r="CK143" i="1" s="1"/>
  <c r="CL16" i="1"/>
  <c r="CL20" i="1" s="1"/>
  <c r="CL14" i="1" s="1"/>
  <c r="CL13" i="1" s="1"/>
  <c r="CK144" i="1" l="1"/>
  <c r="CK163" i="1"/>
  <c r="CK59" i="1"/>
  <c r="CL19" i="1"/>
  <c r="CK162" i="1"/>
  <c r="CK63" i="1" l="1"/>
  <c r="CL22" i="1"/>
  <c r="CL15" i="1" s="1"/>
  <c r="CL41" i="1" s="1"/>
  <c r="CM34" i="1"/>
  <c r="CM35" i="1" s="1"/>
  <c r="CL28" i="1"/>
  <c r="CL29" i="1"/>
  <c r="CK37" i="1"/>
  <c r="CK94" i="1" l="1"/>
  <c r="CK38" i="1" s="1"/>
  <c r="CK40" i="1" s="1"/>
  <c r="CK42" i="1" s="1"/>
  <c r="CK64" i="1"/>
  <c r="CL32" i="1"/>
  <c r="CM18" i="1"/>
  <c r="CM16" i="1" s="1"/>
  <c r="CM20" i="1" s="1"/>
  <c r="CM14" i="1" s="1"/>
  <c r="CM13" i="1" s="1"/>
  <c r="BN6" i="25"/>
  <c r="CL58" i="1" s="1"/>
  <c r="CL9" i="1"/>
  <c r="CL116" i="1" s="1"/>
  <c r="CK43" i="1" l="1"/>
  <c r="CM19" i="1"/>
  <c r="CL117" i="1"/>
  <c r="CL57" i="1"/>
  <c r="CL140" i="1" s="1"/>
  <c r="CL141" i="1" s="1"/>
  <c r="CL143" i="1" s="1"/>
  <c r="CL56" i="1"/>
  <c r="CL11" i="1"/>
  <c r="CL36" i="1" s="1"/>
  <c r="CL39" i="1" s="1"/>
  <c r="CL93" i="1"/>
  <c r="CL144" i="1" l="1"/>
  <c r="CL163" i="1"/>
  <c r="CL59" i="1"/>
  <c r="CM28" i="1"/>
  <c r="CM29" i="1"/>
  <c r="CM22" i="1"/>
  <c r="CM15" i="1" s="1"/>
  <c r="CM41" i="1" s="1"/>
  <c r="CN34" i="1"/>
  <c r="CN35" i="1" s="1"/>
  <c r="CL162" i="1"/>
  <c r="CL63" i="1" l="1"/>
  <c r="CM32" i="1"/>
  <c r="BO6" i="25"/>
  <c r="CM58" i="1" s="1"/>
  <c r="CM9" i="1"/>
  <c r="CM116" i="1" s="1"/>
  <c r="CL37" i="1"/>
  <c r="CN18" i="1"/>
  <c r="CL94" i="1" l="1"/>
  <c r="CL38" i="1" s="1"/>
  <c r="CL40" i="1" s="1"/>
  <c r="CL42" i="1" s="1"/>
  <c r="CL64" i="1"/>
  <c r="CM56" i="1"/>
  <c r="CM117" i="1"/>
  <c r="CM57" i="1"/>
  <c r="CM140" i="1" s="1"/>
  <c r="CM141" i="1" s="1"/>
  <c r="CM143" i="1" s="1"/>
  <c r="CM11" i="1"/>
  <c r="CM36" i="1" s="1"/>
  <c r="CM39" i="1" s="1"/>
  <c r="CM93" i="1"/>
  <c r="CN16" i="1"/>
  <c r="CN20" i="1" s="1"/>
  <c r="CN14" i="1" s="1"/>
  <c r="CN13" i="1" s="1"/>
  <c r="CM144" i="1" l="1"/>
  <c r="CM163" i="1"/>
  <c r="CL43" i="1"/>
  <c r="CM59" i="1"/>
  <c r="CN19" i="1"/>
  <c r="CM162" i="1"/>
  <c r="CM63" i="1" l="1"/>
  <c r="CN28" i="1"/>
  <c r="CN29" i="1"/>
  <c r="CN22" i="1"/>
  <c r="CN15" i="1" s="1"/>
  <c r="CN41" i="1" s="1"/>
  <c r="CO34" i="1"/>
  <c r="CO35" i="1" s="1"/>
  <c r="CM37" i="1"/>
  <c r="CM94" i="1" l="1"/>
  <c r="CM64" i="1"/>
  <c r="CN32" i="1"/>
  <c r="CO18" i="1"/>
  <c r="CO16" i="1" s="1"/>
  <c r="CO20" i="1" s="1"/>
  <c r="CO14" i="1" s="1"/>
  <c r="CO13" i="1" s="1"/>
  <c r="CN9" i="1"/>
  <c r="CN116" i="1" s="1"/>
  <c r="BP6" i="25"/>
  <c r="CN58" i="1" s="1"/>
  <c r="CM38" i="1" l="1"/>
  <c r="CM40" i="1" s="1"/>
  <c r="CM42" i="1" s="1"/>
  <c r="CO19" i="1"/>
  <c r="CN11" i="1"/>
  <c r="CN36" i="1" s="1"/>
  <c r="CN39" i="1" s="1"/>
  <c r="CN57" i="1"/>
  <c r="CN140" i="1" s="1"/>
  <c r="CN141" i="1" s="1"/>
  <c r="CN143" i="1" s="1"/>
  <c r="CN56" i="1"/>
  <c r="CN117" i="1"/>
  <c r="CN93" i="1"/>
  <c r="CN144" i="1" l="1"/>
  <c r="CN163" i="1"/>
  <c r="CM43" i="1"/>
  <c r="CN59" i="1"/>
  <c r="CN162" i="1"/>
  <c r="CO22" i="1"/>
  <c r="CO15" i="1" s="1"/>
  <c r="CO41" i="1" s="1"/>
  <c r="CP34" i="1"/>
  <c r="CP35" i="1" s="1"/>
  <c r="CO28" i="1"/>
  <c r="CO29" i="1"/>
  <c r="CN63" i="1" l="1"/>
  <c r="CO32" i="1"/>
  <c r="CP18" i="1"/>
  <c r="CP16" i="1" s="1"/>
  <c r="CP20" i="1" s="1"/>
  <c r="CP14" i="1" s="1"/>
  <c r="CP13" i="1" s="1"/>
  <c r="CO9" i="1"/>
  <c r="CO116" i="1" s="1"/>
  <c r="BQ6" i="25"/>
  <c r="CO58" i="1" s="1"/>
  <c r="CN37" i="1"/>
  <c r="CN94" i="1" l="1"/>
  <c r="CN38" i="1" s="1"/>
  <c r="CN40" i="1" s="1"/>
  <c r="CN42" i="1" s="1"/>
  <c r="CN64" i="1"/>
  <c r="CP19" i="1"/>
  <c r="CO93" i="1"/>
  <c r="CO11" i="1"/>
  <c r="CO36" i="1" s="1"/>
  <c r="CO39" i="1" s="1"/>
  <c r="CO117" i="1"/>
  <c r="CO56" i="1"/>
  <c r="CO57" i="1"/>
  <c r="CO140" i="1" s="1"/>
  <c r="CO141" i="1" s="1"/>
  <c r="CO143" i="1" s="1"/>
  <c r="CO144" i="1" l="1"/>
  <c r="CO163" i="1"/>
  <c r="CN43" i="1"/>
  <c r="CO59" i="1"/>
  <c r="CO162" i="1"/>
  <c r="CP28" i="1"/>
  <c r="CP29" i="1"/>
  <c r="CP22" i="1"/>
  <c r="CP15" i="1" s="1"/>
  <c r="CP41" i="1" s="1"/>
  <c r="CQ34" i="1"/>
  <c r="CQ35" i="1" s="1"/>
  <c r="CO63" i="1" l="1"/>
  <c r="CP32" i="1"/>
  <c r="CQ18" i="1"/>
  <c r="CQ16" i="1" s="1"/>
  <c r="CQ20" i="1" s="1"/>
  <c r="CQ14" i="1" s="1"/>
  <c r="CQ13" i="1" s="1"/>
  <c r="CO37" i="1"/>
  <c r="CP9" i="1"/>
  <c r="CP116" i="1" s="1"/>
  <c r="BR6" i="25"/>
  <c r="CP58" i="1" s="1"/>
  <c r="CO94" i="1" l="1"/>
  <c r="CO64" i="1"/>
  <c r="CQ19" i="1"/>
  <c r="CP93" i="1"/>
  <c r="CP117" i="1"/>
  <c r="CP11" i="1"/>
  <c r="CP36" i="1" s="1"/>
  <c r="CP39" i="1" s="1"/>
  <c r="CP56" i="1"/>
  <c r="CP57" i="1"/>
  <c r="CP140" i="1" s="1"/>
  <c r="CP141" i="1" s="1"/>
  <c r="CP143" i="1" s="1"/>
  <c r="CP144" i="1" l="1"/>
  <c r="CP163" i="1"/>
  <c r="CO38" i="1"/>
  <c r="CO40" i="1" s="1"/>
  <c r="CO42" i="1" s="1"/>
  <c r="CP59" i="1"/>
  <c r="CQ22" i="1"/>
  <c r="CQ15" i="1" s="1"/>
  <c r="CQ41" i="1" s="1"/>
  <c r="CR34" i="1"/>
  <c r="CR35" i="1" s="1"/>
  <c r="CP162" i="1"/>
  <c r="CQ28" i="1"/>
  <c r="CQ29" i="1"/>
  <c r="CO43" i="1" l="1"/>
  <c r="CP63" i="1"/>
  <c r="CQ32" i="1"/>
  <c r="CR18" i="1"/>
  <c r="CR16" i="1" s="1"/>
  <c r="CR20" i="1" s="1"/>
  <c r="CR14" i="1" s="1"/>
  <c r="CR13" i="1" s="1"/>
  <c r="CQ9" i="1"/>
  <c r="CQ116" i="1" s="1"/>
  <c r="BS6" i="25"/>
  <c r="CQ58" i="1" s="1"/>
  <c r="CP37" i="1"/>
  <c r="CP94" i="1" l="1"/>
  <c r="CP64" i="1"/>
  <c r="CR19" i="1"/>
  <c r="CQ93" i="1"/>
  <c r="CQ57" i="1"/>
  <c r="CQ140" i="1" s="1"/>
  <c r="CQ141" i="1" s="1"/>
  <c r="CQ143" i="1" s="1"/>
  <c r="CQ117" i="1"/>
  <c r="CQ56" i="1"/>
  <c r="CQ11" i="1"/>
  <c r="CQ36" i="1" s="1"/>
  <c r="CQ39" i="1" s="1"/>
  <c r="CQ144" i="1" l="1"/>
  <c r="CQ163" i="1"/>
  <c r="CP38" i="1"/>
  <c r="CP40" i="1" s="1"/>
  <c r="CP42" i="1" s="1"/>
  <c r="CQ59" i="1"/>
  <c r="CR22" i="1"/>
  <c r="CR15" i="1" s="1"/>
  <c r="CR41" i="1" s="1"/>
  <c r="CS34" i="1"/>
  <c r="CS35" i="1" s="1"/>
  <c r="CQ162" i="1"/>
  <c r="CR28" i="1"/>
  <c r="CR29" i="1"/>
  <c r="CP43" i="1" l="1"/>
  <c r="CQ63" i="1"/>
  <c r="CR32" i="1"/>
  <c r="CQ37" i="1"/>
  <c r="BT6" i="25"/>
  <c r="CR58" i="1" s="1"/>
  <c r="CR9" i="1"/>
  <c r="CR116" i="1" s="1"/>
  <c r="CS18" i="1"/>
  <c r="CQ94" i="1" l="1"/>
  <c r="CQ38" i="1" s="1"/>
  <c r="CQ40" i="1" s="1"/>
  <c r="CQ42" i="1" s="1"/>
  <c r="CQ64" i="1"/>
  <c r="CS16" i="1"/>
  <c r="CS20" i="1" s="1"/>
  <c r="CS14" i="1" s="1"/>
  <c r="CS13" i="1" s="1"/>
  <c r="CR56" i="1"/>
  <c r="CR117" i="1"/>
  <c r="CR11" i="1"/>
  <c r="CR36" i="1" s="1"/>
  <c r="CR39" i="1" s="1"/>
  <c r="CR57" i="1"/>
  <c r="CR140" i="1" s="1"/>
  <c r="CR141" i="1" s="1"/>
  <c r="CR143" i="1" s="1"/>
  <c r="CR93" i="1"/>
  <c r="CR144" i="1" l="1"/>
  <c r="CR163" i="1"/>
  <c r="CQ43" i="1"/>
  <c r="CR59" i="1"/>
  <c r="CS19" i="1"/>
  <c r="CR162" i="1"/>
  <c r="CR63" i="1" l="1"/>
  <c r="CS28" i="1"/>
  <c r="CS29" i="1"/>
  <c r="CS22" i="1"/>
  <c r="CS15" i="1" s="1"/>
  <c r="CS41" i="1" s="1"/>
  <c r="CT34" i="1"/>
  <c r="CT35" i="1" s="1"/>
  <c r="CR37" i="1"/>
  <c r="CR94" i="1" l="1"/>
  <c r="CR38" i="1" s="1"/>
  <c r="CR40" i="1" s="1"/>
  <c r="CR42" i="1" s="1"/>
  <c r="CR64" i="1"/>
  <c r="CS32" i="1"/>
  <c r="CT18" i="1"/>
  <c r="CT16" i="1" s="1"/>
  <c r="CT20" i="1" s="1"/>
  <c r="CT14" i="1" s="1"/>
  <c r="CT13" i="1" s="1"/>
  <c r="CS9" i="1"/>
  <c r="CS116" i="1" s="1"/>
  <c r="BU6" i="25"/>
  <c r="CS58" i="1" s="1"/>
  <c r="CT19" i="1" l="1"/>
  <c r="CR43" i="1"/>
  <c r="CS93" i="1"/>
  <c r="CS56" i="1"/>
  <c r="CS11" i="1"/>
  <c r="CS36" i="1" s="1"/>
  <c r="CS39" i="1" s="1"/>
  <c r="CS117" i="1"/>
  <c r="CS57" i="1"/>
  <c r="CS140" i="1" s="1"/>
  <c r="CS141" i="1" s="1"/>
  <c r="CS143" i="1" s="1"/>
  <c r="CS144" i="1" l="1"/>
  <c r="CS163" i="1"/>
  <c r="CS59" i="1"/>
  <c r="CS162" i="1"/>
  <c r="CT28" i="1"/>
  <c r="CT29" i="1"/>
  <c r="CT22" i="1"/>
  <c r="CT15" i="1" s="1"/>
  <c r="CT41" i="1" s="1"/>
  <c r="CU34" i="1"/>
  <c r="CU35" i="1" s="1"/>
  <c r="CS63" i="1" l="1"/>
  <c r="CT32" i="1"/>
  <c r="CU18" i="1"/>
  <c r="CU16" i="1" s="1"/>
  <c r="CU20" i="1" s="1"/>
  <c r="CU14" i="1" s="1"/>
  <c r="CU13" i="1" s="1"/>
  <c r="BV6" i="25"/>
  <c r="CT58" i="1" s="1"/>
  <c r="CT9" i="1"/>
  <c r="CT116" i="1" s="1"/>
  <c r="CS37" i="1"/>
  <c r="CS94" i="1" l="1"/>
  <c r="CS38" i="1" s="1"/>
  <c r="CS40" i="1" s="1"/>
  <c r="CS42" i="1" s="1"/>
  <c r="CS64" i="1"/>
  <c r="CU19" i="1"/>
  <c r="CT93" i="1"/>
  <c r="CT11" i="1"/>
  <c r="CT36" i="1" s="1"/>
  <c r="CT39" i="1" s="1"/>
  <c r="CT56" i="1"/>
  <c r="CT57" i="1"/>
  <c r="CT140" i="1" s="1"/>
  <c r="CT141" i="1" s="1"/>
  <c r="CT143" i="1" s="1"/>
  <c r="CT117" i="1"/>
  <c r="CT144" i="1" l="1"/>
  <c r="CT163" i="1"/>
  <c r="CS43" i="1"/>
  <c r="CT59" i="1"/>
  <c r="CU28" i="1"/>
  <c r="CU29" i="1"/>
  <c r="CU22" i="1"/>
  <c r="CU15" i="1" s="1"/>
  <c r="CU41" i="1" s="1"/>
  <c r="CV34" i="1"/>
  <c r="CV35" i="1" s="1"/>
  <c r="CT162" i="1"/>
  <c r="CT63" i="1" l="1"/>
  <c r="CU32" i="1"/>
  <c r="BW6" i="25"/>
  <c r="CU58" i="1" s="1"/>
  <c r="CU9" i="1"/>
  <c r="CU116" i="1" s="1"/>
  <c r="CT37" i="1"/>
  <c r="CV18" i="1"/>
  <c r="CT94" i="1" l="1"/>
  <c r="CT38" i="1" s="1"/>
  <c r="CT40" i="1" s="1"/>
  <c r="CT42" i="1" s="1"/>
  <c r="CT64" i="1"/>
  <c r="CU93" i="1"/>
  <c r="CU56" i="1"/>
  <c r="CU11" i="1"/>
  <c r="CU36" i="1" s="1"/>
  <c r="CU39" i="1" s="1"/>
  <c r="CU117" i="1"/>
  <c r="CU57" i="1"/>
  <c r="CU140" i="1" s="1"/>
  <c r="CU141" i="1" s="1"/>
  <c r="CU143" i="1" s="1"/>
  <c r="CV16" i="1"/>
  <c r="CV20" i="1" s="1"/>
  <c r="CV14" i="1" s="1"/>
  <c r="CV13" i="1" s="1"/>
  <c r="CU144" i="1" l="1"/>
  <c r="CU163" i="1"/>
  <c r="CT43" i="1"/>
  <c r="CU59" i="1"/>
  <c r="CV19" i="1"/>
  <c r="CU162" i="1"/>
  <c r="CU63" i="1" l="1"/>
  <c r="CV28" i="1"/>
  <c r="CV29" i="1"/>
  <c r="CU37" i="1"/>
  <c r="CV22" i="1"/>
  <c r="CV15" i="1" s="1"/>
  <c r="CV41" i="1" s="1"/>
  <c r="CW34" i="1"/>
  <c r="CW35" i="1" s="1"/>
  <c r="CU94" i="1" l="1"/>
  <c r="CU38" i="1" s="1"/>
  <c r="CU40" i="1" s="1"/>
  <c r="CU42" i="1" s="1"/>
  <c r="CU64" i="1"/>
  <c r="CV32" i="1"/>
  <c r="CW18" i="1"/>
  <c r="CV9" i="1"/>
  <c r="CV116" i="1" s="1"/>
  <c r="BX6" i="25"/>
  <c r="CV58" i="1" s="1"/>
  <c r="CU43" i="1" l="1"/>
  <c r="CV93" i="1"/>
  <c r="CV11" i="1"/>
  <c r="CV36" i="1" s="1"/>
  <c r="CV39" i="1" s="1"/>
  <c r="CV56" i="1"/>
  <c r="CV117" i="1"/>
  <c r="CV57" i="1"/>
  <c r="CV140" i="1" s="1"/>
  <c r="CV141" i="1" s="1"/>
  <c r="CV143" i="1" s="1"/>
  <c r="CW16" i="1"/>
  <c r="CW20" i="1" s="1"/>
  <c r="CW14" i="1" s="1"/>
  <c r="CW13" i="1" s="1"/>
  <c r="CV144" i="1" l="1"/>
  <c r="CV163" i="1"/>
  <c r="CV59" i="1"/>
  <c r="CW19" i="1"/>
  <c r="CV162" i="1"/>
  <c r="CV63" i="1" l="1"/>
  <c r="CW28" i="1"/>
  <c r="CW29" i="1"/>
  <c r="CV37" i="1"/>
  <c r="CW22" i="1"/>
  <c r="CW15" i="1" s="1"/>
  <c r="CW41" i="1" s="1"/>
  <c r="CX34" i="1"/>
  <c r="CX35" i="1" s="1"/>
  <c r="CV94" i="1" l="1"/>
  <c r="CV64" i="1"/>
  <c r="CW32" i="1"/>
  <c r="CX18" i="1"/>
  <c r="CX16" i="1" s="1"/>
  <c r="CX20" i="1" s="1"/>
  <c r="CX14" i="1" s="1"/>
  <c r="CX13" i="1" s="1"/>
  <c r="BY6" i="25"/>
  <c r="CW58" i="1" s="1"/>
  <c r="CW9" i="1"/>
  <c r="CW116" i="1" s="1"/>
  <c r="CV38" i="1" l="1"/>
  <c r="CV40" i="1" s="1"/>
  <c r="CV42" i="1" s="1"/>
  <c r="CX19" i="1"/>
  <c r="CW93" i="1"/>
  <c r="CW11" i="1"/>
  <c r="CW36" i="1" s="1"/>
  <c r="CW39" i="1" s="1"/>
  <c r="CW117" i="1"/>
  <c r="CW56" i="1"/>
  <c r="CW57" i="1"/>
  <c r="CW140" i="1" s="1"/>
  <c r="CW141" i="1" s="1"/>
  <c r="CW143" i="1" s="1"/>
  <c r="CW144" i="1" l="1"/>
  <c r="CW163" i="1"/>
  <c r="CV43" i="1"/>
  <c r="CW59" i="1"/>
  <c r="CX22" i="1"/>
  <c r="CX15" i="1" s="1"/>
  <c r="CX41" i="1" s="1"/>
  <c r="CY34" i="1"/>
  <c r="CY35" i="1" s="1"/>
  <c r="CX28" i="1"/>
  <c r="CX29" i="1"/>
  <c r="CW162" i="1"/>
  <c r="CW63" i="1" l="1"/>
  <c r="CX32" i="1"/>
  <c r="BZ6" i="25"/>
  <c r="CX58" i="1" s="1"/>
  <c r="CX9" i="1"/>
  <c r="CX116" i="1" s="1"/>
  <c r="CW37" i="1"/>
  <c r="CY18" i="1"/>
  <c r="CW94" i="1" l="1"/>
  <c r="CW38" i="1" s="1"/>
  <c r="CW40" i="1" s="1"/>
  <c r="CW42" i="1" s="1"/>
  <c r="CW64" i="1"/>
  <c r="CY16" i="1"/>
  <c r="CY20" i="1" s="1"/>
  <c r="CY14" i="1" s="1"/>
  <c r="CY13" i="1" s="1"/>
  <c r="CX93" i="1"/>
  <c r="CX57" i="1"/>
  <c r="CX140" i="1" s="1"/>
  <c r="CX141" i="1" s="1"/>
  <c r="CX143" i="1" s="1"/>
  <c r="CX56" i="1"/>
  <c r="CX11" i="1"/>
  <c r="CX36" i="1" s="1"/>
  <c r="CX39" i="1" s="1"/>
  <c r="CX117" i="1"/>
  <c r="CX144" i="1" l="1"/>
  <c r="CX163" i="1"/>
  <c r="CW43" i="1"/>
  <c r="CX59" i="1"/>
  <c r="CY19" i="1"/>
  <c r="CX162" i="1"/>
  <c r="CX63" i="1" l="1"/>
  <c r="CX37" i="1"/>
  <c r="CY22" i="1"/>
  <c r="CY15" i="1" s="1"/>
  <c r="CY41" i="1" s="1"/>
  <c r="CZ34" i="1"/>
  <c r="CZ35" i="1" s="1"/>
  <c r="CY28" i="1"/>
  <c r="CY29" i="1"/>
  <c r="CX94" i="1" l="1"/>
  <c r="CX64" i="1"/>
  <c r="CY32" i="1"/>
  <c r="CZ18" i="1"/>
  <c r="CZ16" i="1" s="1"/>
  <c r="CZ20" i="1" s="1"/>
  <c r="CZ14" i="1" s="1"/>
  <c r="CZ13" i="1" s="1"/>
  <c r="CA6" i="25"/>
  <c r="CY58" i="1" s="1"/>
  <c r="CY9" i="1"/>
  <c r="CY116" i="1" s="1"/>
  <c r="CX38" i="1" l="1"/>
  <c r="CX40" i="1" s="1"/>
  <c r="CX42" i="1" s="1"/>
  <c r="CZ19" i="1"/>
  <c r="CY93" i="1"/>
  <c r="CY11" i="1"/>
  <c r="CY36" i="1" s="1"/>
  <c r="CY39" i="1" s="1"/>
  <c r="CY117" i="1"/>
  <c r="CY56" i="1"/>
  <c r="CY57" i="1"/>
  <c r="CY140" i="1" s="1"/>
  <c r="CY141" i="1" s="1"/>
  <c r="CY143" i="1" s="1"/>
  <c r="CY144" i="1" l="1"/>
  <c r="CY163" i="1"/>
  <c r="CX43" i="1"/>
  <c r="CY59" i="1"/>
  <c r="CZ28" i="1"/>
  <c r="CZ29" i="1"/>
  <c r="CZ22" i="1"/>
  <c r="CZ15" i="1" s="1"/>
  <c r="CZ41" i="1" s="1"/>
  <c r="DA34" i="1"/>
  <c r="DA35" i="1" s="1"/>
  <c r="CY162" i="1"/>
  <c r="CY63" i="1" l="1"/>
  <c r="CZ32" i="1"/>
  <c r="CY37" i="1"/>
  <c r="CZ9" i="1"/>
  <c r="CZ116" i="1" s="1"/>
  <c r="CB6" i="25"/>
  <c r="CZ58" i="1" s="1"/>
  <c r="DA18" i="1"/>
  <c r="CY94" i="1" l="1"/>
  <c r="CY64" i="1"/>
  <c r="DA16" i="1"/>
  <c r="DA20" i="1" s="1"/>
  <c r="DA14" i="1" s="1"/>
  <c r="DA13" i="1" s="1"/>
  <c r="CZ93" i="1"/>
  <c r="CZ56" i="1"/>
  <c r="CZ117" i="1"/>
  <c r="CZ57" i="1"/>
  <c r="CZ140" i="1" s="1"/>
  <c r="CZ141" i="1" s="1"/>
  <c r="CZ143" i="1" s="1"/>
  <c r="CZ11" i="1"/>
  <c r="CZ36" i="1" s="1"/>
  <c r="CZ39" i="1" s="1"/>
  <c r="CZ144" i="1" l="1"/>
  <c r="CZ163" i="1"/>
  <c r="CY38" i="1"/>
  <c r="CY40" i="1" s="1"/>
  <c r="CY42" i="1" s="1"/>
  <c r="CZ59" i="1"/>
  <c r="DA19" i="1"/>
  <c r="CZ162" i="1"/>
  <c r="CY43" i="1" l="1"/>
  <c r="CZ63" i="1"/>
  <c r="DA22" i="1"/>
  <c r="DA15" i="1" s="1"/>
  <c r="DA41" i="1" s="1"/>
  <c r="DB34" i="1"/>
  <c r="DB35" i="1" s="1"/>
  <c r="DA28" i="1"/>
  <c r="DA29" i="1"/>
  <c r="CZ37" i="1"/>
  <c r="CZ94" i="1" l="1"/>
  <c r="CZ64" i="1"/>
  <c r="DA32" i="1"/>
  <c r="DB18" i="1"/>
  <c r="DA9" i="1"/>
  <c r="DA116" i="1" s="1"/>
  <c r="CC6" i="25"/>
  <c r="DA58" i="1" s="1"/>
  <c r="CZ38" i="1" l="1"/>
  <c r="CZ43" i="1" s="1"/>
  <c r="DA93" i="1"/>
  <c r="DA56" i="1"/>
  <c r="DA11" i="1"/>
  <c r="DA36" i="1" s="1"/>
  <c r="DA39" i="1" s="1"/>
  <c r="DA57" i="1"/>
  <c r="DA140" i="1" s="1"/>
  <c r="DA141" i="1" s="1"/>
  <c r="DA143" i="1" s="1"/>
  <c r="DA117" i="1"/>
  <c r="DB16" i="1"/>
  <c r="DB20" i="1" s="1"/>
  <c r="DB14" i="1" s="1"/>
  <c r="DB13" i="1" s="1"/>
  <c r="DA144" i="1" l="1"/>
  <c r="DA163" i="1"/>
  <c r="CZ40" i="1"/>
  <c r="CZ42" i="1" s="1"/>
  <c r="DA59" i="1"/>
  <c r="DB19" i="1"/>
  <c r="DA162" i="1"/>
  <c r="DA63" i="1" l="1"/>
  <c r="DB22" i="1"/>
  <c r="DB15" i="1" s="1"/>
  <c r="DB41" i="1" s="1"/>
  <c r="DC34" i="1"/>
  <c r="DC35" i="1" s="1"/>
  <c r="DB28" i="1"/>
  <c r="DB29" i="1"/>
  <c r="DA37" i="1"/>
  <c r="DA94" i="1" l="1"/>
  <c r="DA38" i="1" s="1"/>
  <c r="DA40" i="1" s="1"/>
  <c r="DA42" i="1" s="1"/>
  <c r="DA64" i="1"/>
  <c r="DB32" i="1"/>
  <c r="DC18" i="1"/>
  <c r="CD6" i="25"/>
  <c r="DB58" i="1" s="1"/>
  <c r="DB9" i="1"/>
  <c r="DB116" i="1" s="1"/>
  <c r="DA43" i="1" l="1"/>
  <c r="DB93" i="1"/>
  <c r="DB57" i="1"/>
  <c r="DB140" i="1" s="1"/>
  <c r="DB141" i="1" s="1"/>
  <c r="DB143" i="1" s="1"/>
  <c r="DB11" i="1"/>
  <c r="DB36" i="1" s="1"/>
  <c r="DB39" i="1" s="1"/>
  <c r="DB56" i="1"/>
  <c r="DB117" i="1"/>
  <c r="DC16" i="1"/>
  <c r="DC20" i="1" s="1"/>
  <c r="DC14" i="1" s="1"/>
  <c r="DC13" i="1" s="1"/>
  <c r="DB144" i="1" l="1"/>
  <c r="DB163" i="1"/>
  <c r="DB59" i="1"/>
  <c r="DC19" i="1"/>
  <c r="DB162" i="1"/>
  <c r="DB63" i="1" l="1"/>
  <c r="DB37" i="1"/>
  <c r="DC22" i="1"/>
  <c r="DC15" i="1" s="1"/>
  <c r="DC41" i="1" s="1"/>
  <c r="DD34" i="1"/>
  <c r="DD35" i="1" s="1"/>
  <c r="DC28" i="1"/>
  <c r="DC29" i="1"/>
  <c r="DB94" i="1" l="1"/>
  <c r="DB38" i="1" s="1"/>
  <c r="DB40" i="1" s="1"/>
  <c r="DB42" i="1" s="1"/>
  <c r="DB64" i="1"/>
  <c r="DC32" i="1"/>
  <c r="DD18" i="1"/>
  <c r="DD16" i="1" s="1"/>
  <c r="DD20" i="1" s="1"/>
  <c r="DD14" i="1" s="1"/>
  <c r="DD13" i="1" s="1"/>
  <c r="DC9" i="1"/>
  <c r="DC116" i="1" s="1"/>
  <c r="CE6" i="25"/>
  <c r="DC58" i="1" s="1"/>
  <c r="DB43" i="1" l="1"/>
  <c r="DD19" i="1"/>
  <c r="DC93" i="1"/>
  <c r="DC11" i="1"/>
  <c r="DC36" i="1" s="1"/>
  <c r="DC39" i="1" s="1"/>
  <c r="DC117" i="1"/>
  <c r="DC57" i="1"/>
  <c r="DC140" i="1" s="1"/>
  <c r="DC141" i="1" s="1"/>
  <c r="DC143" i="1" s="1"/>
  <c r="DC56" i="1"/>
  <c r="DC144" i="1" l="1"/>
  <c r="DC163" i="1"/>
  <c r="DC59" i="1"/>
  <c r="DC162" i="1"/>
  <c r="DD22" i="1"/>
  <c r="DD15" i="1" s="1"/>
  <c r="DD41" i="1" s="1"/>
  <c r="DE34" i="1"/>
  <c r="DE35" i="1" s="1"/>
  <c r="DD28" i="1"/>
  <c r="DD29" i="1"/>
  <c r="DC63" i="1" l="1"/>
  <c r="DD32" i="1"/>
  <c r="DD9" i="1"/>
  <c r="DD116" i="1" s="1"/>
  <c r="CF6" i="25"/>
  <c r="DD58" i="1" s="1"/>
  <c r="DC37" i="1"/>
  <c r="DE18" i="1"/>
  <c r="DC94" i="1" l="1"/>
  <c r="DC64" i="1"/>
  <c r="DD93" i="1"/>
  <c r="DE16" i="1"/>
  <c r="DE20" i="1" s="1"/>
  <c r="DE14" i="1" s="1"/>
  <c r="DE13" i="1" s="1"/>
  <c r="DD11" i="1"/>
  <c r="DD36" i="1" s="1"/>
  <c r="DD39" i="1" s="1"/>
  <c r="DD117" i="1"/>
  <c r="DD56" i="1"/>
  <c r="DD57" i="1"/>
  <c r="DD140" i="1" s="1"/>
  <c r="DD141" i="1" s="1"/>
  <c r="DD143" i="1" s="1"/>
  <c r="DD144" i="1" l="1"/>
  <c r="DD163" i="1"/>
  <c r="DC38" i="1"/>
  <c r="DC40" i="1" s="1"/>
  <c r="DC42" i="1" s="1"/>
  <c r="DD59" i="1"/>
  <c r="DE19" i="1"/>
  <c r="DD162" i="1"/>
  <c r="DC43" i="1" l="1"/>
  <c r="DD63" i="1"/>
  <c r="DE28" i="1"/>
  <c r="DE29" i="1"/>
  <c r="DE22" i="1"/>
  <c r="DE15" i="1" s="1"/>
  <c r="DE41" i="1" s="1"/>
  <c r="DF34" i="1"/>
  <c r="DF35" i="1" s="1"/>
  <c r="DD37" i="1"/>
  <c r="DD94" i="1" l="1"/>
  <c r="DD38" i="1" s="1"/>
  <c r="DD40" i="1" s="1"/>
  <c r="DD42" i="1" s="1"/>
  <c r="DD64" i="1"/>
  <c r="DE32" i="1"/>
  <c r="DF18" i="1"/>
  <c r="DF16" i="1" s="1"/>
  <c r="DF20" i="1" s="1"/>
  <c r="DF14" i="1" s="1"/>
  <c r="DF13" i="1" s="1"/>
  <c r="CG6" i="25"/>
  <c r="DE58" i="1" s="1"/>
  <c r="DE9" i="1"/>
  <c r="DE116" i="1" s="1"/>
  <c r="DD43" i="1" l="1"/>
  <c r="DF19" i="1"/>
  <c r="DE117" i="1"/>
  <c r="DE57" i="1"/>
  <c r="DE140" i="1" s="1"/>
  <c r="DE141" i="1" s="1"/>
  <c r="DE143" i="1" s="1"/>
  <c r="DE56" i="1"/>
  <c r="DE11" i="1"/>
  <c r="DE36" i="1" s="1"/>
  <c r="DE39" i="1" s="1"/>
  <c r="DE93" i="1"/>
  <c r="DE144" i="1" l="1"/>
  <c r="DE163" i="1"/>
  <c r="DE59" i="1"/>
  <c r="DF22" i="1"/>
  <c r="DF15" i="1" s="1"/>
  <c r="DF41" i="1" s="1"/>
  <c r="DG34" i="1"/>
  <c r="DG35" i="1" s="1"/>
  <c r="DF28" i="1"/>
  <c r="DF29" i="1"/>
  <c r="DE162" i="1"/>
  <c r="DE63" i="1" l="1"/>
  <c r="DF32" i="1"/>
  <c r="DG18" i="1"/>
  <c r="DG16" i="1" s="1"/>
  <c r="DG20" i="1" s="1"/>
  <c r="DG14" i="1" s="1"/>
  <c r="DG13" i="1" s="1"/>
  <c r="CH6" i="25"/>
  <c r="DF58" i="1" s="1"/>
  <c r="DF9" i="1"/>
  <c r="DF116" i="1" s="1"/>
  <c r="DE37" i="1"/>
  <c r="DE94" i="1" l="1"/>
  <c r="DE38" i="1" s="1"/>
  <c r="DE43" i="1" s="1"/>
  <c r="DE64" i="1"/>
  <c r="E22" i="5"/>
  <c r="F22" i="5"/>
  <c r="G22" i="5"/>
  <c r="H22" i="5"/>
  <c r="I22" i="5"/>
  <c r="J22" i="5"/>
  <c r="K22" i="5"/>
  <c r="DG19" i="1"/>
  <c r="DF57" i="1"/>
  <c r="DF140" i="1" s="1"/>
  <c r="DF141" i="1" s="1"/>
  <c r="DF143" i="1" s="1"/>
  <c r="DF11" i="1"/>
  <c r="DF36" i="1" s="1"/>
  <c r="DF39" i="1" s="1"/>
  <c r="DF56" i="1"/>
  <c r="DF117" i="1"/>
  <c r="DF93" i="1"/>
  <c r="DF144" i="1" l="1"/>
  <c r="DF163" i="1"/>
  <c r="DE40" i="1"/>
  <c r="DE42" i="1" s="1"/>
  <c r="DF59" i="1"/>
  <c r="DF162" i="1"/>
  <c r="DG28" i="1"/>
  <c r="DG29" i="1"/>
  <c r="DG22" i="1"/>
  <c r="DG15" i="1" s="1"/>
  <c r="DG41" i="1" s="1"/>
  <c r="E24" i="5" l="1"/>
  <c r="F24" i="5"/>
  <c r="G24" i="5"/>
  <c r="H24" i="5"/>
  <c r="I24" i="5"/>
  <c r="J24" i="5"/>
  <c r="K24" i="5"/>
  <c r="DF63" i="1"/>
  <c r="DG32" i="1"/>
  <c r="CI6" i="25"/>
  <c r="DG58" i="1" s="1"/>
  <c r="DG9" i="1"/>
  <c r="DG116" i="1" s="1"/>
  <c r="DF37" i="1"/>
  <c r="DF94" i="1" l="1"/>
  <c r="DF64" i="1"/>
  <c r="G29" i="5"/>
  <c r="H29" i="5"/>
  <c r="I29" i="5"/>
  <c r="J29" i="5"/>
  <c r="K29" i="5"/>
  <c r="DG93" i="1"/>
  <c r="G35" i="5"/>
  <c r="G36" i="5" s="1"/>
  <c r="H35" i="5"/>
  <c r="H36" i="5" s="1"/>
  <c r="I35" i="5"/>
  <c r="I36" i="5" s="1"/>
  <c r="J35" i="5"/>
  <c r="J36" i="5" s="1"/>
  <c r="K35" i="5"/>
  <c r="K36" i="5" s="1"/>
  <c r="DG57" i="1"/>
  <c r="DG140" i="1" s="1"/>
  <c r="DG141" i="1" s="1"/>
  <c r="DG143" i="1" s="1"/>
  <c r="DG117" i="1"/>
  <c r="DG56" i="1"/>
  <c r="DG11" i="1"/>
  <c r="DG36" i="1" s="1"/>
  <c r="DG39" i="1" s="1"/>
  <c r="F19" i="5"/>
  <c r="F21" i="5" s="1"/>
  <c r="G19" i="5"/>
  <c r="G21" i="5" s="1"/>
  <c r="H19" i="5"/>
  <c r="H21" i="5" s="1"/>
  <c r="I19" i="5"/>
  <c r="I21" i="5" s="1"/>
  <c r="J19" i="5"/>
  <c r="J21" i="5" s="1"/>
  <c r="K19" i="5"/>
  <c r="K21" i="5" s="1"/>
  <c r="DG144" i="1" l="1"/>
  <c r="DG163" i="1"/>
  <c r="DF38" i="1"/>
  <c r="DF40" i="1" s="1"/>
  <c r="DF42" i="1" s="1"/>
  <c r="DG59" i="1"/>
  <c r="F23" i="5"/>
  <c r="G23" i="5"/>
  <c r="H23" i="5"/>
  <c r="I23" i="5"/>
  <c r="J23" i="5"/>
  <c r="K23" i="5"/>
  <c r="J25" i="5"/>
  <c r="I25" i="5"/>
  <c r="H25" i="5"/>
  <c r="G25" i="5"/>
  <c r="F28" i="5"/>
  <c r="G28" i="5"/>
  <c r="H28" i="5"/>
  <c r="I28" i="5"/>
  <c r="J28" i="5"/>
  <c r="K28" i="5"/>
  <c r="DG162" i="1"/>
  <c r="K25" i="5"/>
  <c r="F27" i="5"/>
  <c r="G27" i="5"/>
  <c r="H27" i="5"/>
  <c r="I27" i="5"/>
  <c r="J27" i="5"/>
  <c r="K27" i="5"/>
  <c r="I30" i="5" l="1"/>
  <c r="I32" i="5" s="1"/>
  <c r="I33" i="5" s="1"/>
  <c r="DF43" i="1"/>
  <c r="J30" i="5"/>
  <c r="J32" i="5" s="1"/>
  <c r="J38" i="5" s="1"/>
  <c r="K30" i="5"/>
  <c r="K32" i="5" s="1"/>
  <c r="K33" i="5" s="1"/>
  <c r="G30" i="5"/>
  <c r="G32" i="5" s="1"/>
  <c r="H30" i="5"/>
  <c r="H32" i="5" s="1"/>
  <c r="H38" i="5" s="1"/>
  <c r="DG63" i="1"/>
  <c r="DG37" i="1"/>
  <c r="DG94" i="1" l="1"/>
  <c r="DG38" i="1" s="1"/>
  <c r="DG40" i="1" s="1"/>
  <c r="DG42" i="1" s="1"/>
  <c r="DG64" i="1"/>
  <c r="J33" i="5"/>
  <c r="I38" i="5"/>
  <c r="I39" i="5" s="1"/>
  <c r="K38" i="5"/>
  <c r="H33" i="5"/>
  <c r="H39" i="5"/>
  <c r="J39" i="5"/>
  <c r="G33" i="5"/>
  <c r="G38" i="5"/>
  <c r="DG43" i="1" l="1"/>
  <c r="K39" i="5"/>
  <c r="G39" i="5"/>
  <c r="F14" i="26" l="1"/>
  <c r="K14" i="26" s="1"/>
  <c r="I23" i="24"/>
  <c r="P23" i="24" s="1"/>
  <c r="I14" i="26" l="1"/>
  <c r="K6" i="25"/>
  <c r="J6" i="25"/>
  <c r="G14" i="26"/>
  <c r="E19" i="5" l="1"/>
  <c r="E21" i="5" s="1"/>
  <c r="F25" i="5" s="1"/>
  <c r="L6" i="25"/>
  <c r="J36" i="24"/>
  <c r="J37" i="24" s="1"/>
  <c r="J39" i="24" s="1"/>
  <c r="J50" i="24"/>
  <c r="I50" i="24"/>
  <c r="I36" i="24"/>
  <c r="F26" i="26"/>
  <c r="AI38" i="1" l="1"/>
  <c r="E23" i="5"/>
  <c r="G26" i="26"/>
  <c r="G27" i="26" s="1"/>
  <c r="F27" i="26"/>
  <c r="K50" i="24"/>
  <c r="K36" i="24"/>
  <c r="K37" i="24" s="1"/>
  <c r="K39" i="24" s="1"/>
  <c r="I37" i="24"/>
  <c r="I29" i="24"/>
  <c r="P29" i="24" s="1"/>
  <c r="F19" i="26"/>
  <c r="E28" i="5"/>
  <c r="J43" i="24"/>
  <c r="J44" i="24" s="1"/>
  <c r="J40" i="24"/>
  <c r="I20" i="24"/>
  <c r="F12" i="26"/>
  <c r="AH162" i="1"/>
  <c r="AI162" i="1"/>
  <c r="M6" i="25"/>
  <c r="AK58" i="1" s="1"/>
  <c r="F18" i="26"/>
  <c r="I28" i="24"/>
  <c r="E27" i="5"/>
  <c r="AL29" i="1"/>
  <c r="G18" i="26" l="1"/>
  <c r="F21" i="26"/>
  <c r="AK59" i="1"/>
  <c r="L30" i="24"/>
  <c r="I31" i="24"/>
  <c r="K19" i="26"/>
  <c r="G19" i="26"/>
  <c r="N36" i="27"/>
  <c r="AI43" i="1"/>
  <c r="P28" i="24"/>
  <c r="I22" i="24"/>
  <c r="P20" i="24"/>
  <c r="P22" i="24" s="1"/>
  <c r="G21" i="26"/>
  <c r="K18" i="26"/>
  <c r="K40" i="24"/>
  <c r="K43" i="24"/>
  <c r="K44" i="24" s="1"/>
  <c r="AI161" i="1"/>
  <c r="AI164" i="1" s="1"/>
  <c r="AM29" i="1"/>
  <c r="AN29" i="1"/>
  <c r="L36" i="24"/>
  <c r="L50" i="24"/>
  <c r="N6" i="25"/>
  <c r="AL58" i="1" s="1"/>
  <c r="AL32" i="1"/>
  <c r="I12" i="26"/>
  <c r="F13" i="26"/>
  <c r="K12" i="26"/>
  <c r="K13" i="26" s="1"/>
  <c r="G12" i="26"/>
  <c r="AH38" i="1"/>
  <c r="AH40" i="1" s="1"/>
  <c r="AH42" i="1" s="1"/>
  <c r="AL59" i="1" l="1"/>
  <c r="M30" i="24"/>
  <c r="M31" i="24" s="1"/>
  <c r="M33" i="24" s="1"/>
  <c r="M34" i="24" s="1"/>
  <c r="L31" i="24"/>
  <c r="L33" i="24" s="1"/>
  <c r="L34" i="24" s="1"/>
  <c r="AK63" i="1"/>
  <c r="AJ40" i="1"/>
  <c r="AJ42" i="1" s="1"/>
  <c r="P36" i="27"/>
  <c r="N37" i="27"/>
  <c r="AI40" i="1"/>
  <c r="AI42" i="1" s="1"/>
  <c r="AH43" i="1"/>
  <c r="AL63" i="1"/>
  <c r="AL64" i="1" s="1"/>
  <c r="F23" i="26"/>
  <c r="I33" i="24"/>
  <c r="I39" i="24" s="1"/>
  <c r="AN32" i="1"/>
  <c r="P6" i="25"/>
  <c r="AN58" i="1" s="1"/>
  <c r="C29" i="29" s="1"/>
  <c r="AM32" i="1"/>
  <c r="O6" i="25"/>
  <c r="AM58" i="1" s="1"/>
  <c r="H20" i="26" s="1"/>
  <c r="F15" i="26"/>
  <c r="I24" i="24"/>
  <c r="P24" i="24" s="1"/>
  <c r="G13" i="26"/>
  <c r="I13" i="26"/>
  <c r="M36" i="24"/>
  <c r="M37" i="24" s="1"/>
  <c r="AL93" i="1"/>
  <c r="M50" i="24"/>
  <c r="L37" i="24"/>
  <c r="K20" i="26" l="1"/>
  <c r="K21" i="26" s="1"/>
  <c r="K23" i="26" s="1"/>
  <c r="K24" i="26" s="1"/>
  <c r="H21" i="26"/>
  <c r="H23" i="26" s="1"/>
  <c r="H24" i="26" s="1"/>
  <c r="L39" i="24"/>
  <c r="L40" i="24" s="1"/>
  <c r="K15" i="26"/>
  <c r="G15" i="26"/>
  <c r="AK94" i="1"/>
  <c r="AK64" i="1"/>
  <c r="AM59" i="1"/>
  <c r="AM63" i="1" s="1"/>
  <c r="AM64" i="1" s="1"/>
  <c r="N30" i="24"/>
  <c r="N31" i="24" s="1"/>
  <c r="N33" i="24" s="1"/>
  <c r="N34" i="24" s="1"/>
  <c r="C30" i="29"/>
  <c r="C32" i="29" s="1"/>
  <c r="P29" i="29"/>
  <c r="P30" i="29" s="1"/>
  <c r="M39" i="24"/>
  <c r="M43" i="24" s="1"/>
  <c r="M44" i="24" s="1"/>
  <c r="P37" i="27"/>
  <c r="N38" i="27"/>
  <c r="E29" i="5"/>
  <c r="E30" i="5" s="1"/>
  <c r="E32" i="5" s="1"/>
  <c r="E33" i="5" s="1"/>
  <c r="AL94" i="1"/>
  <c r="AL38" i="1" s="1"/>
  <c r="F29" i="5"/>
  <c r="F30" i="5" s="1"/>
  <c r="F32" i="5" s="1"/>
  <c r="F33" i="5" s="1"/>
  <c r="AN59" i="1"/>
  <c r="I34" i="24"/>
  <c r="H26" i="26"/>
  <c r="H27" i="26" s="1"/>
  <c r="N50" i="24"/>
  <c r="N36" i="24"/>
  <c r="N37" i="24" s="1"/>
  <c r="AM93" i="1"/>
  <c r="E35" i="5"/>
  <c r="E36" i="5" s="1"/>
  <c r="I40" i="24"/>
  <c r="I43" i="24"/>
  <c r="I44" i="24" s="1"/>
  <c r="F35" i="5"/>
  <c r="F36" i="5" s="1"/>
  <c r="AN93" i="1"/>
  <c r="I23" i="26"/>
  <c r="G23" i="26"/>
  <c r="F29" i="26"/>
  <c r="F24" i="26"/>
  <c r="AH161" i="1"/>
  <c r="AH164" i="1" s="1"/>
  <c r="AI171" i="1"/>
  <c r="L43" i="24" l="1"/>
  <c r="L44" i="24" s="1"/>
  <c r="M40" i="24"/>
  <c r="P30" i="24"/>
  <c r="P31" i="24" s="1"/>
  <c r="C33" i="29"/>
  <c r="P32" i="29"/>
  <c r="C39" i="29"/>
  <c r="N39" i="24"/>
  <c r="N40" i="24" s="1"/>
  <c r="P33" i="24"/>
  <c r="P34" i="24" s="1"/>
  <c r="AK38" i="1"/>
  <c r="AK43" i="1" s="1"/>
  <c r="AK103" i="1"/>
  <c r="AK153" i="1" s="1"/>
  <c r="AK154" i="1" s="1"/>
  <c r="AK155" i="1" s="1"/>
  <c r="P38" i="27"/>
  <c r="N49" i="27"/>
  <c r="N39" i="27"/>
  <c r="P39" i="27" s="1"/>
  <c r="AJ161" i="1"/>
  <c r="AJ164" i="1" s="1"/>
  <c r="E38" i="5"/>
  <c r="E39" i="5" s="1"/>
  <c r="H52" i="24"/>
  <c r="AM94" i="1"/>
  <c r="F38" i="5"/>
  <c r="C52" i="24"/>
  <c r="H53" i="24"/>
  <c r="G53" i="24"/>
  <c r="D53" i="24"/>
  <c r="E52" i="24"/>
  <c r="D52" i="24"/>
  <c r="F53" i="24"/>
  <c r="G52" i="24"/>
  <c r="F52" i="24"/>
  <c r="C53" i="24"/>
  <c r="E53" i="24"/>
  <c r="AN63" i="1"/>
  <c r="K26" i="26"/>
  <c r="K27" i="26" s="1"/>
  <c r="K29" i="26" s="1"/>
  <c r="I26" i="26"/>
  <c r="P36" i="24"/>
  <c r="P37" i="24" s="1"/>
  <c r="I51" i="24"/>
  <c r="AH173" i="1"/>
  <c r="AL43" i="1"/>
  <c r="G24" i="26"/>
  <c r="I24" i="26"/>
  <c r="I27" i="26"/>
  <c r="H29" i="26"/>
  <c r="F30" i="26"/>
  <c r="G30" i="26" s="1"/>
  <c r="F33" i="26"/>
  <c r="G29" i="26"/>
  <c r="K33" i="26" l="1"/>
  <c r="K34" i="26" s="1"/>
  <c r="N43" i="24"/>
  <c r="N44" i="24" s="1"/>
  <c r="AL40" i="1"/>
  <c r="AL42" i="1" s="1"/>
  <c r="P39" i="24"/>
  <c r="P40" i="24" s="1"/>
  <c r="AK40" i="1"/>
  <c r="AK42" i="1" s="1"/>
  <c r="C43" i="29"/>
  <c r="C44" i="29" s="1"/>
  <c r="C40" i="29"/>
  <c r="P33" i="29"/>
  <c r="P39" i="29"/>
  <c r="P49" i="27"/>
  <c r="N56" i="27"/>
  <c r="P56" i="27" s="1"/>
  <c r="N50" i="27"/>
  <c r="P50" i="27" s="1"/>
  <c r="AN94" i="1"/>
  <c r="AN38" i="1" s="1"/>
  <c r="AN64" i="1"/>
  <c r="AM38" i="1"/>
  <c r="AM40" i="1" s="1"/>
  <c r="AM42" i="1" s="1"/>
  <c r="AS43" i="1"/>
  <c r="AR43" i="1"/>
  <c r="AP43" i="1"/>
  <c r="AO43" i="1"/>
  <c r="AQ43" i="1"/>
  <c r="F39" i="5"/>
  <c r="K30" i="26"/>
  <c r="J51" i="24"/>
  <c r="AI173" i="1"/>
  <c r="AH176" i="1"/>
  <c r="I49" i="24"/>
  <c r="F34" i="26"/>
  <c r="G34" i="26" s="1"/>
  <c r="G33" i="26"/>
  <c r="H30" i="26"/>
  <c r="I30" i="26" s="1"/>
  <c r="I29" i="26"/>
  <c r="H33" i="26"/>
  <c r="P43" i="24" l="1"/>
  <c r="P44" i="24" s="1"/>
  <c r="P43" i="29"/>
  <c r="P44" i="29" s="1"/>
  <c r="P40" i="29"/>
  <c r="AQ40" i="1"/>
  <c r="AQ42" i="1" s="1"/>
  <c r="AM43" i="1"/>
  <c r="AN40" i="1"/>
  <c r="AN42" i="1" s="1"/>
  <c r="AO40" i="1"/>
  <c r="AO42" i="1" s="1"/>
  <c r="AP40" i="1"/>
  <c r="AP42" i="1" s="1"/>
  <c r="AR40" i="1"/>
  <c r="AR42" i="1" s="1"/>
  <c r="AS40" i="1"/>
  <c r="AS42" i="1" s="1"/>
  <c r="J49" i="24"/>
  <c r="AN43" i="1"/>
  <c r="I46" i="24"/>
  <c r="I47" i="24"/>
  <c r="H34" i="26"/>
  <c r="I34" i="26" s="1"/>
  <c r="I33" i="26"/>
  <c r="I48" i="24"/>
  <c r="AI175" i="1"/>
  <c r="AI176" i="1" l="1"/>
  <c r="J46" i="24"/>
  <c r="AH177" i="1"/>
  <c r="J47" i="24"/>
  <c r="I53" i="24"/>
  <c r="I55" i="24"/>
  <c r="I52" i="24"/>
  <c r="I54" i="24"/>
  <c r="AJ175" i="1" l="1"/>
  <c r="N55" i="27" s="1"/>
  <c r="P55" i="27" s="1"/>
  <c r="J48" i="24"/>
  <c r="J55" i="24" s="1"/>
  <c r="AI177" i="1"/>
  <c r="J54" i="24"/>
  <c r="J52" i="24"/>
  <c r="J53" i="24" l="1"/>
  <c r="K47" i="24" l="1"/>
  <c r="L47" i="24"/>
  <c r="M47" i="24" l="1"/>
  <c r="N47" i="24" l="1"/>
  <c r="N51" i="24"/>
  <c r="M51" i="24"/>
  <c r="L51" i="24"/>
  <c r="K51" i="24"/>
  <c r="AL148" i="1" l="1"/>
  <c r="AM148" i="1" s="1"/>
  <c r="AM151" i="1" s="1"/>
  <c r="AL151" i="1" l="1"/>
  <c r="AM170" i="1" s="1"/>
  <c r="AN148" i="1"/>
  <c r="AN151" i="1" s="1"/>
  <c r="AJ170" i="1"/>
  <c r="AJ169" i="1"/>
  <c r="AK170" i="1"/>
  <c r="AL170" i="1" l="1"/>
  <c r="AJ171" i="1"/>
  <c r="AN170" i="1"/>
  <c r="AO148" i="1"/>
  <c r="AJ173" i="1" l="1"/>
  <c r="K46" i="24" s="1"/>
  <c r="K52" i="24" s="1"/>
  <c r="F37" i="26"/>
  <c r="G37" i="26" s="1"/>
  <c r="AP148" i="1"/>
  <c r="AO151" i="1"/>
  <c r="K49" i="24" l="1"/>
  <c r="AJ176" i="1"/>
  <c r="K54" i="24"/>
  <c r="AO170" i="1"/>
  <c r="AP151" i="1"/>
  <c r="AQ148" i="1"/>
  <c r="AJ177" i="1" l="1"/>
  <c r="AK175" i="1"/>
  <c r="K48" i="24"/>
  <c r="K55" i="24" s="1"/>
  <c r="F36" i="26"/>
  <c r="AR148" i="1"/>
  <c r="AQ151" i="1"/>
  <c r="AP170" i="1"/>
  <c r="K53" i="24" l="1"/>
  <c r="AQ170" i="1"/>
  <c r="AR151" i="1"/>
  <c r="AS148" i="1"/>
  <c r="AR170" i="1" l="1"/>
  <c r="AT148" i="1"/>
  <c r="AS151" i="1"/>
  <c r="AU148" i="1" l="1"/>
  <c r="AT151" i="1"/>
  <c r="AS170" i="1"/>
  <c r="AT170" i="1" l="1"/>
  <c r="AU151" i="1"/>
  <c r="AV148" i="1"/>
  <c r="AU170" i="1" l="1"/>
  <c r="AW148" i="1"/>
  <c r="AV151" i="1"/>
  <c r="AV170" i="1" l="1"/>
  <c r="AW151" i="1"/>
  <c r="AX148" i="1"/>
  <c r="AY148" i="1" l="1"/>
  <c r="AX151" i="1"/>
  <c r="AW170" i="1"/>
  <c r="AX170" i="1" l="1"/>
  <c r="AZ148" i="1"/>
  <c r="AY151" i="1"/>
  <c r="AY170" i="1" l="1"/>
  <c r="AZ151" i="1"/>
  <c r="BA148" i="1"/>
  <c r="BA151" i="1" l="1"/>
  <c r="BB148" i="1"/>
  <c r="AZ170" i="1"/>
  <c r="BB151" i="1" l="1"/>
  <c r="BC148" i="1"/>
  <c r="BA170" i="1"/>
  <c r="BD148" i="1" l="1"/>
  <c r="BC151" i="1"/>
  <c r="BB170" i="1"/>
  <c r="BC170" i="1" l="1"/>
  <c r="BD151" i="1"/>
  <c r="BE148" i="1"/>
  <c r="BF148" i="1" l="1"/>
  <c r="BE151" i="1"/>
  <c r="BD170" i="1"/>
  <c r="BE170" i="1" l="1"/>
  <c r="BF151" i="1"/>
  <c r="BG148" i="1"/>
  <c r="BG151" i="1" l="1"/>
  <c r="BH148" i="1"/>
  <c r="BF170" i="1"/>
  <c r="BH151" i="1" l="1"/>
  <c r="BI148" i="1"/>
  <c r="BG170" i="1"/>
  <c r="BJ148" i="1" l="1"/>
  <c r="BI151" i="1"/>
  <c r="BH170" i="1"/>
  <c r="BI170" i="1" l="1"/>
  <c r="BJ151" i="1"/>
  <c r="BK148" i="1"/>
  <c r="BJ170" i="1" l="1"/>
  <c r="BL148" i="1"/>
  <c r="BK151" i="1"/>
  <c r="BK170" i="1" l="1"/>
  <c r="BM148" i="1"/>
  <c r="BL151" i="1"/>
  <c r="BL170" i="1" l="1"/>
  <c r="BM151" i="1"/>
  <c r="BN148" i="1"/>
  <c r="BM170" i="1" l="1"/>
  <c r="BO148" i="1"/>
  <c r="BN151" i="1"/>
  <c r="BN170" i="1" l="1"/>
  <c r="BO151" i="1"/>
  <c r="BP148" i="1"/>
  <c r="BO170" i="1" l="1"/>
  <c r="BP151" i="1"/>
  <c r="BQ148" i="1"/>
  <c r="BQ151" i="1" l="1"/>
  <c r="BR148" i="1"/>
  <c r="BP170" i="1"/>
  <c r="BR151" i="1" l="1"/>
  <c r="BS148" i="1"/>
  <c r="BQ170" i="1"/>
  <c r="BR170" i="1" l="1"/>
  <c r="BS151" i="1"/>
  <c r="BT148" i="1"/>
  <c r="BT151" i="1" l="1"/>
  <c r="BU148" i="1"/>
  <c r="BS170" i="1"/>
  <c r="BV148" i="1" l="1"/>
  <c r="BU151" i="1"/>
  <c r="BT170" i="1"/>
  <c r="BU170" i="1" l="1"/>
  <c r="BV151" i="1"/>
  <c r="BW148" i="1"/>
  <c r="BV170" i="1" l="1"/>
  <c r="BW151" i="1"/>
  <c r="BX148" i="1"/>
  <c r="BY148" i="1" l="1"/>
  <c r="BX151" i="1"/>
  <c r="BW170" i="1"/>
  <c r="BX170" i="1" l="1"/>
  <c r="BY151" i="1"/>
  <c r="BZ148" i="1"/>
  <c r="CA148" i="1" l="1"/>
  <c r="BZ151" i="1"/>
  <c r="BY170" i="1"/>
  <c r="BZ170" i="1" l="1"/>
  <c r="CB148" i="1"/>
  <c r="CA151" i="1"/>
  <c r="CA170" i="1" l="1"/>
  <c r="CB151" i="1"/>
  <c r="CC148" i="1"/>
  <c r="CD148" i="1" l="1"/>
  <c r="CC151" i="1"/>
  <c r="CB170" i="1"/>
  <c r="CC170" i="1" l="1"/>
  <c r="CE148" i="1"/>
  <c r="CD151" i="1"/>
  <c r="CD170" i="1" l="1"/>
  <c r="CF148" i="1"/>
  <c r="CE151" i="1"/>
  <c r="CG148" i="1" l="1"/>
  <c r="CF151" i="1"/>
  <c r="CE170" i="1"/>
  <c r="CF170" i="1" l="1"/>
  <c r="CH148" i="1"/>
  <c r="CG151" i="1"/>
  <c r="CG170" i="1" l="1"/>
  <c r="CH151" i="1"/>
  <c r="CI148" i="1"/>
  <c r="CJ148" i="1" l="1"/>
  <c r="CI151" i="1"/>
  <c r="CH170" i="1"/>
  <c r="CI170" i="1" l="1"/>
  <c r="CJ151" i="1"/>
  <c r="CK148" i="1"/>
  <c r="CL148" i="1" l="1"/>
  <c r="CK151" i="1"/>
  <c r="CJ170" i="1"/>
  <c r="CK170" i="1" l="1"/>
  <c r="CM148" i="1"/>
  <c r="CL151" i="1"/>
  <c r="CL170" i="1" l="1"/>
  <c r="CN148" i="1"/>
  <c r="CM151" i="1"/>
  <c r="CO148" i="1" l="1"/>
  <c r="CN151" i="1"/>
  <c r="CM170" i="1"/>
  <c r="CN170" i="1" l="1"/>
  <c r="CO151" i="1"/>
  <c r="CP148" i="1"/>
  <c r="CQ148" i="1" l="1"/>
  <c r="CP151" i="1"/>
  <c r="CO170" i="1"/>
  <c r="CP170" i="1" l="1"/>
  <c r="CQ151" i="1"/>
  <c r="CR148" i="1"/>
  <c r="CS148" i="1" l="1"/>
  <c r="CR151" i="1"/>
  <c r="CQ170" i="1"/>
  <c r="CR170" i="1" l="1"/>
  <c r="CS151" i="1"/>
  <c r="CT148" i="1"/>
  <c r="CU148" i="1" l="1"/>
  <c r="CT151" i="1"/>
  <c r="CS170" i="1"/>
  <c r="CT170" i="1" l="1"/>
  <c r="CU151" i="1"/>
  <c r="CV148" i="1"/>
  <c r="CV151" i="1" l="1"/>
  <c r="CW148" i="1"/>
  <c r="CU170" i="1"/>
  <c r="CW151" i="1" l="1"/>
  <c r="CX148" i="1"/>
  <c r="CV170" i="1"/>
  <c r="CX151" i="1" l="1"/>
  <c r="CY148" i="1"/>
  <c r="CW170" i="1"/>
  <c r="CY151" i="1" l="1"/>
  <c r="CZ148" i="1"/>
  <c r="CX170" i="1"/>
  <c r="DA148" i="1" l="1"/>
  <c r="CZ151" i="1"/>
  <c r="CY170" i="1"/>
  <c r="CZ170" i="1" l="1"/>
  <c r="DA151" i="1"/>
  <c r="DB148" i="1"/>
  <c r="DC148" i="1" l="1"/>
  <c r="DB151" i="1"/>
  <c r="DA170" i="1"/>
  <c r="DB170" i="1" l="1"/>
  <c r="DC151" i="1"/>
  <c r="DD148" i="1"/>
  <c r="DD151" i="1" l="1"/>
  <c r="DE148" i="1"/>
  <c r="DC170" i="1"/>
  <c r="DE151" i="1" l="1"/>
  <c r="DF148" i="1"/>
  <c r="DD170" i="1"/>
  <c r="DG148" i="1" l="1"/>
  <c r="DG151" i="1" s="1"/>
  <c r="DF151" i="1"/>
  <c r="DE170" i="1"/>
  <c r="DF170" i="1" l="1"/>
  <c r="DG170" i="1"/>
  <c r="N6" i="28"/>
  <c r="O4" i="28" s="1"/>
  <c r="AK161" i="1" l="1"/>
  <c r="AK164" i="1" s="1"/>
  <c r="AL100" i="1"/>
  <c r="AK130" i="1"/>
  <c r="O6" i="28"/>
  <c r="P4" i="28" s="1"/>
  <c r="AK132" i="1" l="1"/>
  <c r="AK166" i="1" s="1"/>
  <c r="AK167" i="1" s="1"/>
  <c r="AL101" i="1"/>
  <c r="AL102" i="1" s="1"/>
  <c r="AL130" i="1"/>
  <c r="AL132" i="1" s="1"/>
  <c r="AM100" i="1"/>
  <c r="P6" i="28"/>
  <c r="Q4" i="28" s="1"/>
  <c r="AL166" i="1" l="1"/>
  <c r="AL167" i="1" s="1"/>
  <c r="AK169" i="1"/>
  <c r="AK171" i="1" s="1"/>
  <c r="AK173" i="1" s="1"/>
  <c r="AL103" i="1"/>
  <c r="AL161" i="1" s="1"/>
  <c r="AL164" i="1" s="1"/>
  <c r="L49" i="24"/>
  <c r="AN100" i="1"/>
  <c r="AN101" i="1" s="1"/>
  <c r="AN102" i="1" s="1"/>
  <c r="AN103" i="1" s="1"/>
  <c r="Q6" i="28"/>
  <c r="R4" i="28" s="1"/>
  <c r="AM101" i="1"/>
  <c r="AM102" i="1" s="1"/>
  <c r="AM103" i="1" s="1"/>
  <c r="AM130" i="1"/>
  <c r="AK114" i="1" l="1"/>
  <c r="AK110" i="1"/>
  <c r="AK113" i="1" s="1"/>
  <c r="AK127" i="1" s="1"/>
  <c r="AK134" i="1" s="1"/>
  <c r="AK157" i="1" s="1"/>
  <c r="AK176" i="1"/>
  <c r="AL153" i="1"/>
  <c r="AL154" i="1" s="1"/>
  <c r="AL155" i="1" s="1"/>
  <c r="E41" i="5"/>
  <c r="E42" i="5" s="1"/>
  <c r="E43" i="5" s="1"/>
  <c r="AO100" i="1"/>
  <c r="AO101" i="1" s="1"/>
  <c r="AO102" i="1" s="1"/>
  <c r="AO103" i="1" s="1"/>
  <c r="R6" i="28"/>
  <c r="S4" i="28" s="1"/>
  <c r="AN161" i="1"/>
  <c r="AN164" i="1" s="1"/>
  <c r="AN130" i="1"/>
  <c r="AM132" i="1"/>
  <c r="AM166" i="1" s="1"/>
  <c r="AM167" i="1" s="1"/>
  <c r="AM161" i="1"/>
  <c r="AM164" i="1" s="1"/>
  <c r="AL175" i="1" l="1"/>
  <c r="L46" i="24"/>
  <c r="L54" i="24" s="1"/>
  <c r="AM153" i="1"/>
  <c r="AM154" i="1" s="1"/>
  <c r="AM155" i="1" s="1"/>
  <c r="AL169" i="1"/>
  <c r="AL171" i="1" s="1"/>
  <c r="AL173" i="1" s="1"/>
  <c r="M49" i="24" s="1"/>
  <c r="L48" i="24"/>
  <c r="L53" i="24" s="1"/>
  <c r="AK177" i="1"/>
  <c r="AN132" i="1"/>
  <c r="AN166" i="1" s="1"/>
  <c r="AN167" i="1" s="1"/>
  <c r="AO130" i="1"/>
  <c r="AP100" i="1"/>
  <c r="AP101" i="1" s="1"/>
  <c r="AP102" i="1" s="1"/>
  <c r="AP103" i="1" s="1"/>
  <c r="S6" i="28"/>
  <c r="T4" i="28" s="1"/>
  <c r="AO161" i="1"/>
  <c r="AO164" i="1" s="1"/>
  <c r="L52" i="24" l="1"/>
  <c r="AM169" i="1"/>
  <c r="AM171" i="1" s="1"/>
  <c r="AM173" i="1" s="1"/>
  <c r="N49" i="24" s="1"/>
  <c r="AN153" i="1"/>
  <c r="AN154" i="1" s="1"/>
  <c r="AN155" i="1" s="1"/>
  <c r="AL110" i="1"/>
  <c r="AL113" i="1" s="1"/>
  <c r="AL127" i="1" s="1"/>
  <c r="AL134" i="1" s="1"/>
  <c r="AL157" i="1" s="1"/>
  <c r="AL176" i="1"/>
  <c r="L55" i="24"/>
  <c r="AL114" i="1"/>
  <c r="AQ100" i="1"/>
  <c r="AQ101" i="1" s="1"/>
  <c r="AQ102" i="1" s="1"/>
  <c r="AQ103" i="1" s="1"/>
  <c r="T6" i="28"/>
  <c r="U4" i="28" s="1"/>
  <c r="AO132" i="1"/>
  <c r="AO166" i="1" s="1"/>
  <c r="AO167" i="1" s="1"/>
  <c r="AP130" i="1"/>
  <c r="AP161" i="1"/>
  <c r="AP164" i="1" s="1"/>
  <c r="AO153" i="1" l="1"/>
  <c r="AO154" i="1" s="1"/>
  <c r="AO155" i="1" s="1"/>
  <c r="M46" i="24"/>
  <c r="M54" i="24" s="1"/>
  <c r="M48" i="24"/>
  <c r="M55" i="24" s="1"/>
  <c r="H37" i="26"/>
  <c r="I37" i="26" s="1"/>
  <c r="AN169" i="1"/>
  <c r="AN171" i="1" s="1"/>
  <c r="AN173" i="1" s="1"/>
  <c r="C49" i="29" s="1"/>
  <c r="AM175" i="1"/>
  <c r="AM176" i="1" s="1"/>
  <c r="H36" i="26" s="1"/>
  <c r="AM110" i="1"/>
  <c r="AM113" i="1" s="1"/>
  <c r="AM127" i="1" s="1"/>
  <c r="AM134" i="1" s="1"/>
  <c r="AM157" i="1" s="1"/>
  <c r="AM114" i="1"/>
  <c r="AL177" i="1"/>
  <c r="M52" i="24"/>
  <c r="AO169" i="1"/>
  <c r="AO171" i="1" s="1"/>
  <c r="AO173" i="1" s="1"/>
  <c r="D49" i="29" s="1"/>
  <c r="AR100" i="1"/>
  <c r="AR101" i="1" s="1"/>
  <c r="AR102" i="1" s="1"/>
  <c r="AR103" i="1" s="1"/>
  <c r="U6" i="28"/>
  <c r="V4" i="28" s="1"/>
  <c r="AP132" i="1"/>
  <c r="AP166" i="1" s="1"/>
  <c r="AP167" i="1" s="1"/>
  <c r="AQ130" i="1"/>
  <c r="AQ161" i="1"/>
  <c r="AQ164" i="1" s="1"/>
  <c r="AP153" i="1" l="1"/>
  <c r="AP154" i="1" s="1"/>
  <c r="AP169" i="1" s="1"/>
  <c r="AP171" i="1" s="1"/>
  <c r="N46" i="24"/>
  <c r="N54" i="24" s="1"/>
  <c r="N48" i="24"/>
  <c r="N53" i="24" s="1"/>
  <c r="M53" i="24"/>
  <c r="AN175" i="1"/>
  <c r="AN176" i="1" s="1"/>
  <c r="AM177" i="1"/>
  <c r="AN114" i="1"/>
  <c r="C46" i="29" s="1"/>
  <c r="AN110" i="1"/>
  <c r="AN113" i="1" s="1"/>
  <c r="AN127" i="1" s="1"/>
  <c r="AN134" i="1" s="1"/>
  <c r="AN157" i="1" s="1"/>
  <c r="AQ153" i="1"/>
  <c r="AQ154" i="1" s="1"/>
  <c r="AQ169" i="1" s="1"/>
  <c r="AQ171" i="1" s="1"/>
  <c r="AP155" i="1"/>
  <c r="AP173" i="1"/>
  <c r="E49" i="29" s="1"/>
  <c r="AR161" i="1"/>
  <c r="AR164" i="1" s="1"/>
  <c r="V6" i="28"/>
  <c r="W4" i="28" s="1"/>
  <c r="AS100" i="1"/>
  <c r="AS101" i="1" s="1"/>
  <c r="AS102" i="1" s="1"/>
  <c r="AS103" i="1" s="1"/>
  <c r="AR130" i="1"/>
  <c r="AQ132" i="1"/>
  <c r="AQ166" i="1" s="1"/>
  <c r="AQ167" i="1" s="1"/>
  <c r="C52" i="29" l="1"/>
  <c r="C54" i="29"/>
  <c r="AO175" i="1"/>
  <c r="AO176" i="1" s="1"/>
  <c r="C48" i="29"/>
  <c r="N52" i="24"/>
  <c r="N55" i="24"/>
  <c r="AO110" i="1"/>
  <c r="AP110" i="1" s="1"/>
  <c r="AP113" i="1" s="1"/>
  <c r="AP127" i="1" s="1"/>
  <c r="AP134" i="1" s="1"/>
  <c r="AP157" i="1" s="1"/>
  <c r="AO114" i="1"/>
  <c r="D46" i="29" s="1"/>
  <c r="AN177" i="1"/>
  <c r="AQ155" i="1"/>
  <c r="AR153" i="1"/>
  <c r="AR154" i="1" s="1"/>
  <c r="AR169" i="1" s="1"/>
  <c r="AR171" i="1" s="1"/>
  <c r="AR132" i="1"/>
  <c r="AR166" i="1" s="1"/>
  <c r="AR167" i="1" s="1"/>
  <c r="AS130" i="1"/>
  <c r="AS161" i="1"/>
  <c r="AS164" i="1" s="1"/>
  <c r="AT100" i="1"/>
  <c r="AT101" i="1" s="1"/>
  <c r="AT102" i="1" s="1"/>
  <c r="AT103" i="1" s="1"/>
  <c r="W6" i="28"/>
  <c r="X4" i="28" s="1"/>
  <c r="AQ173" i="1"/>
  <c r="F49" i="29" s="1"/>
  <c r="AP175" i="1" l="1"/>
  <c r="AP176" i="1" s="1"/>
  <c r="D48" i="29"/>
  <c r="D54" i="29"/>
  <c r="D52" i="29"/>
  <c r="C53" i="29"/>
  <c r="C55" i="29"/>
  <c r="AO113" i="1"/>
  <c r="AO127" i="1" s="1"/>
  <c r="AO134" i="1" s="1"/>
  <c r="AO157" i="1" s="1"/>
  <c r="AP114" i="1"/>
  <c r="E46" i="29" s="1"/>
  <c r="AQ114" i="1"/>
  <c r="F46" i="29" s="1"/>
  <c r="AS153" i="1"/>
  <c r="AS154" i="1" s="1"/>
  <c r="AS169" i="1" s="1"/>
  <c r="AS171" i="1" s="1"/>
  <c r="AR173" i="1"/>
  <c r="G49" i="29" s="1"/>
  <c r="AR155" i="1"/>
  <c r="AQ110" i="1"/>
  <c r="AT161" i="1"/>
  <c r="AT164" i="1" s="1"/>
  <c r="AU100" i="1"/>
  <c r="AU101" i="1" s="1"/>
  <c r="AU102" i="1" s="1"/>
  <c r="AU103" i="1" s="1"/>
  <c r="X6" i="28"/>
  <c r="Y4" i="28" s="1"/>
  <c r="AT130" i="1"/>
  <c r="AS132" i="1"/>
  <c r="AS166" i="1" s="1"/>
  <c r="AS167" i="1" s="1"/>
  <c r="AP177" i="1"/>
  <c r="E52" i="29" l="1"/>
  <c r="E54" i="29"/>
  <c r="D53" i="29"/>
  <c r="D55" i="29"/>
  <c r="F52" i="29"/>
  <c r="F54" i="29"/>
  <c r="AQ175" i="1"/>
  <c r="AQ176" i="1" s="1"/>
  <c r="F48" i="29" s="1"/>
  <c r="E48" i="29"/>
  <c r="AO177" i="1"/>
  <c r="AT153" i="1"/>
  <c r="AT154" i="1" s="1"/>
  <c r="AT155" i="1" s="1"/>
  <c r="AR110" i="1"/>
  <c r="AR113" i="1" s="1"/>
  <c r="AR127" i="1" s="1"/>
  <c r="AR134" i="1" s="1"/>
  <c r="AR157" i="1" s="1"/>
  <c r="AS155" i="1"/>
  <c r="AR114" i="1"/>
  <c r="G46" i="29" s="1"/>
  <c r="AQ113" i="1"/>
  <c r="AQ127" i="1" s="1"/>
  <c r="AQ134" i="1" s="1"/>
  <c r="AQ157" i="1" s="1"/>
  <c r="AV100" i="1"/>
  <c r="AV101" i="1" s="1"/>
  <c r="AV102" i="1" s="1"/>
  <c r="AV103" i="1" s="1"/>
  <c r="Y6" i="28"/>
  <c r="Z4" i="28" s="1"/>
  <c r="AS173" i="1"/>
  <c r="H49" i="29" s="1"/>
  <c r="AU161" i="1"/>
  <c r="AU164" i="1" s="1"/>
  <c r="AT132" i="1"/>
  <c r="AT166" i="1" s="1"/>
  <c r="AT167" i="1" s="1"/>
  <c r="AU130" i="1"/>
  <c r="E53" i="29" l="1"/>
  <c r="E55" i="29"/>
  <c r="G52" i="29"/>
  <c r="G54" i="29"/>
  <c r="F53" i="29"/>
  <c r="F55" i="29"/>
  <c r="AR175" i="1"/>
  <c r="AR176" i="1" s="1"/>
  <c r="G48" i="29" s="1"/>
  <c r="AU153" i="1"/>
  <c r="AU154" i="1" s="1"/>
  <c r="AU169" i="1" s="1"/>
  <c r="AU171" i="1" s="1"/>
  <c r="AT169" i="1"/>
  <c r="AT171" i="1" s="1"/>
  <c r="AT173" i="1" s="1"/>
  <c r="I49" i="29" s="1"/>
  <c r="AS114" i="1"/>
  <c r="H46" i="29" s="1"/>
  <c r="AQ177" i="1"/>
  <c r="Z6" i="28"/>
  <c r="AA4" i="28" s="1"/>
  <c r="AW100" i="1"/>
  <c r="AW101" i="1" s="1"/>
  <c r="AW102" i="1" s="1"/>
  <c r="AW103" i="1" s="1"/>
  <c r="AV161" i="1"/>
  <c r="AV164" i="1" s="1"/>
  <c r="AV130" i="1"/>
  <c r="AU132" i="1"/>
  <c r="AU166" i="1" s="1"/>
  <c r="AU167" i="1" s="1"/>
  <c r="AS110" i="1"/>
  <c r="AS175" i="1" l="1"/>
  <c r="AS176" i="1" s="1"/>
  <c r="H48" i="29" s="1"/>
  <c r="H53" i="29" s="1"/>
  <c r="AR177" i="1"/>
  <c r="AU155" i="1"/>
  <c r="G53" i="29"/>
  <c r="G55" i="29"/>
  <c r="H52" i="29"/>
  <c r="H54" i="29"/>
  <c r="AV153" i="1"/>
  <c r="AV154" i="1" s="1"/>
  <c r="AV169" i="1" s="1"/>
  <c r="AV171" i="1" s="1"/>
  <c r="AT114" i="1"/>
  <c r="I46" i="29" s="1"/>
  <c r="AW161" i="1"/>
  <c r="AW164" i="1" s="1"/>
  <c r="AT110" i="1"/>
  <c r="AS113" i="1"/>
  <c r="AS127" i="1" s="1"/>
  <c r="AS134" i="1" s="1"/>
  <c r="AS157" i="1" s="1"/>
  <c r="AX100" i="1"/>
  <c r="AX101" i="1" s="1"/>
  <c r="AX102" i="1" s="1"/>
  <c r="AX103" i="1" s="1"/>
  <c r="AA6" i="28"/>
  <c r="AB4" i="28" s="1"/>
  <c r="AV132" i="1"/>
  <c r="AV166" i="1" s="1"/>
  <c r="AV167" i="1" s="1"/>
  <c r="AW130" i="1"/>
  <c r="AU173" i="1"/>
  <c r="J49" i="29" s="1"/>
  <c r="AT175" i="1" l="1"/>
  <c r="AT176" i="1" s="1"/>
  <c r="I48" i="29" s="1"/>
  <c r="H55" i="29"/>
  <c r="AW153" i="1"/>
  <c r="AW154" i="1" s="1"/>
  <c r="AV155" i="1"/>
  <c r="I53" i="29"/>
  <c r="I55" i="29"/>
  <c r="I52" i="29"/>
  <c r="I54" i="29"/>
  <c r="AV173" i="1"/>
  <c r="K49" i="29" s="1"/>
  <c r="AY100" i="1"/>
  <c r="AY101" i="1" s="1"/>
  <c r="AY102" i="1" s="1"/>
  <c r="AY103" i="1" s="1"/>
  <c r="AB6" i="28"/>
  <c r="AC4" i="28" s="1"/>
  <c r="AX161" i="1"/>
  <c r="AX164" i="1" s="1"/>
  <c r="AW155" i="1"/>
  <c r="AW169" i="1"/>
  <c r="AW171" i="1" s="1"/>
  <c r="AU114" i="1"/>
  <c r="J46" i="29" s="1"/>
  <c r="AX130" i="1"/>
  <c r="AW132" i="1"/>
  <c r="AW166" i="1" s="1"/>
  <c r="AW167" i="1" s="1"/>
  <c r="AU175" i="1"/>
  <c r="AU176" i="1" s="1"/>
  <c r="J48" i="29" s="1"/>
  <c r="AU110" i="1"/>
  <c r="AT113" i="1"/>
  <c r="AT127" i="1" s="1"/>
  <c r="AT134" i="1" s="1"/>
  <c r="AT157" i="1" s="1"/>
  <c r="AS177" i="1"/>
  <c r="AX153" i="1" l="1"/>
  <c r="AX154" i="1" s="1"/>
  <c r="J52" i="29"/>
  <c r="J54" i="29"/>
  <c r="J53" i="29"/>
  <c r="J55" i="29"/>
  <c r="AW173" i="1"/>
  <c r="L49" i="29" s="1"/>
  <c r="AV175" i="1"/>
  <c r="AV176" i="1" s="1"/>
  <c r="K48" i="29" s="1"/>
  <c r="AV110" i="1"/>
  <c r="AU113" i="1"/>
  <c r="AU127" i="1" s="1"/>
  <c r="AU134" i="1" s="1"/>
  <c r="AU157" i="1" s="1"/>
  <c r="AV114" i="1"/>
  <c r="K46" i="29" s="1"/>
  <c r="AT177" i="1"/>
  <c r="AX155" i="1"/>
  <c r="AX169" i="1"/>
  <c r="AX171" i="1" s="1"/>
  <c r="AZ100" i="1"/>
  <c r="AZ101" i="1" s="1"/>
  <c r="AZ102" i="1" s="1"/>
  <c r="AC6" i="28"/>
  <c r="AD4" i="28" s="1"/>
  <c r="AX132" i="1"/>
  <c r="AX166" i="1" s="1"/>
  <c r="AX167" i="1" s="1"/>
  <c r="AY130" i="1"/>
  <c r="AY153" i="1"/>
  <c r="AY154" i="1" s="1"/>
  <c r="AY161" i="1"/>
  <c r="AY164" i="1" s="1"/>
  <c r="K53" i="29" l="1"/>
  <c r="K55" i="29"/>
  <c r="K52" i="29"/>
  <c r="K54" i="29"/>
  <c r="AZ103" i="1"/>
  <c r="AZ161" i="1" s="1"/>
  <c r="AZ164" i="1" s="1"/>
  <c r="BA100" i="1"/>
  <c r="BA101" i="1" s="1"/>
  <c r="BA102" i="1" s="1"/>
  <c r="BA103" i="1" s="1"/>
  <c r="AD6" i="28"/>
  <c r="AE4" i="28" s="1"/>
  <c r="AZ130" i="1"/>
  <c r="AY132" i="1"/>
  <c r="AY166" i="1" s="1"/>
  <c r="AY167" i="1" s="1"/>
  <c r="AW110" i="1"/>
  <c r="AV113" i="1"/>
  <c r="AV127" i="1" s="1"/>
  <c r="AV134" i="1" s="1"/>
  <c r="AV157" i="1" s="1"/>
  <c r="AY155" i="1"/>
  <c r="AY169" i="1"/>
  <c r="AY171" i="1" s="1"/>
  <c r="AU177" i="1"/>
  <c r="AX173" i="1"/>
  <c r="M49" i="29" s="1"/>
  <c r="AW175" i="1"/>
  <c r="AW176" i="1" s="1"/>
  <c r="L48" i="29" s="1"/>
  <c r="AW114" i="1"/>
  <c r="L46" i="29" s="1"/>
  <c r="L53" i="29" l="1"/>
  <c r="L55" i="29"/>
  <c r="L52" i="29"/>
  <c r="L54" i="29"/>
  <c r="AZ153" i="1"/>
  <c r="AZ154" i="1" s="1"/>
  <c r="AZ155" i="1" s="1"/>
  <c r="AY173" i="1"/>
  <c r="N49" i="29" s="1"/>
  <c r="AX114" i="1"/>
  <c r="M46" i="29" s="1"/>
  <c r="BB100" i="1"/>
  <c r="BB101" i="1" s="1"/>
  <c r="BB102" i="1" s="1"/>
  <c r="AE6" i="28"/>
  <c r="AF4" i="28" s="1"/>
  <c r="AX175" i="1"/>
  <c r="AX176" i="1" s="1"/>
  <c r="M48" i="29" s="1"/>
  <c r="AV177" i="1"/>
  <c r="AX110" i="1"/>
  <c r="AW113" i="1"/>
  <c r="AW127" i="1" s="1"/>
  <c r="AW134" i="1" s="1"/>
  <c r="AW157" i="1" s="1"/>
  <c r="AZ132" i="1"/>
  <c r="AZ166" i="1" s="1"/>
  <c r="AZ167" i="1" s="1"/>
  <c r="BA130" i="1"/>
  <c r="BA161" i="1"/>
  <c r="BA164" i="1" s="1"/>
  <c r="M53" i="29" l="1"/>
  <c r="M55" i="29"/>
  <c r="M52" i="29"/>
  <c r="M54" i="29"/>
  <c r="BA153" i="1"/>
  <c r="BA154" i="1" s="1"/>
  <c r="BA155" i="1" s="1"/>
  <c r="AZ169" i="1"/>
  <c r="AZ171" i="1" s="1"/>
  <c r="AZ173" i="1" s="1"/>
  <c r="BB103" i="1"/>
  <c r="BB161" i="1" s="1"/>
  <c r="BB164" i="1" s="1"/>
  <c r="AW177" i="1"/>
  <c r="AX113" i="1"/>
  <c r="AX127" i="1" s="1"/>
  <c r="AX134" i="1" s="1"/>
  <c r="AX157" i="1" s="1"/>
  <c r="AY110" i="1"/>
  <c r="BB130" i="1"/>
  <c r="BA132" i="1"/>
  <c r="BA166" i="1" s="1"/>
  <c r="BA167" i="1" s="1"/>
  <c r="AY175" i="1"/>
  <c r="AY176" i="1" s="1"/>
  <c r="N48" i="29" s="1"/>
  <c r="BC100" i="1"/>
  <c r="BC101" i="1" s="1"/>
  <c r="BC102" i="1" s="1"/>
  <c r="BC103" i="1" s="1"/>
  <c r="AF6" i="28"/>
  <c r="AG4" i="28" s="1"/>
  <c r="AY114" i="1"/>
  <c r="N46" i="29" s="1"/>
  <c r="N52" i="29" l="1"/>
  <c r="N54" i="29"/>
  <c r="N53" i="29"/>
  <c r="N55" i="29"/>
  <c r="BA169" i="1"/>
  <c r="BA171" i="1" s="1"/>
  <c r="BA173" i="1" s="1"/>
  <c r="BB153" i="1"/>
  <c r="BB154" i="1" s="1"/>
  <c r="BB155" i="1" s="1"/>
  <c r="AZ114" i="1"/>
  <c r="AX177" i="1"/>
  <c r="BD100" i="1"/>
  <c r="BD101" i="1" s="1"/>
  <c r="BD102" i="1" s="1"/>
  <c r="BD103" i="1" s="1"/>
  <c r="AG6" i="28"/>
  <c r="AH4" i="28" s="1"/>
  <c r="BB132" i="1"/>
  <c r="BB166" i="1" s="1"/>
  <c r="BB167" i="1" s="1"/>
  <c r="BC130" i="1"/>
  <c r="BC161" i="1"/>
  <c r="BC164" i="1" s="1"/>
  <c r="AZ110" i="1"/>
  <c r="AY113" i="1"/>
  <c r="AY127" i="1" s="1"/>
  <c r="AY134" i="1" s="1"/>
  <c r="AY157" i="1" s="1"/>
  <c r="AZ175" i="1"/>
  <c r="AZ176" i="1" s="1"/>
  <c r="BB169" i="1" l="1"/>
  <c r="BB171" i="1" s="1"/>
  <c r="BB173" i="1" s="1"/>
  <c r="BC153" i="1"/>
  <c r="BC154" i="1" s="1"/>
  <c r="BC155" i="1" s="1"/>
  <c r="AY177" i="1"/>
  <c r="BD161" i="1"/>
  <c r="BD164" i="1" s="1"/>
  <c r="BA110" i="1"/>
  <c r="AZ113" i="1"/>
  <c r="AZ127" i="1" s="1"/>
  <c r="AZ134" i="1" s="1"/>
  <c r="AZ157" i="1" s="1"/>
  <c r="BD130" i="1"/>
  <c r="BC132" i="1"/>
  <c r="BC166" i="1" s="1"/>
  <c r="BC167" i="1" s="1"/>
  <c r="BE100" i="1"/>
  <c r="BE101" i="1" s="1"/>
  <c r="BE102" i="1" s="1"/>
  <c r="BE103" i="1" s="1"/>
  <c r="AH6" i="28"/>
  <c r="AI4" i="28" s="1"/>
  <c r="BA175" i="1"/>
  <c r="BA176" i="1" s="1"/>
  <c r="BA114" i="1"/>
  <c r="BC169" i="1" l="1"/>
  <c r="BC171" i="1" s="1"/>
  <c r="BC173" i="1" s="1"/>
  <c r="BD153" i="1"/>
  <c r="BD154" i="1" s="1"/>
  <c r="BD155" i="1" s="1"/>
  <c r="BB114" i="1"/>
  <c r="BD132" i="1"/>
  <c r="BD166" i="1" s="1"/>
  <c r="BD167" i="1" s="1"/>
  <c r="BE130" i="1"/>
  <c r="BB110" i="1"/>
  <c r="BA113" i="1"/>
  <c r="BA127" i="1" s="1"/>
  <c r="BA134" i="1" s="1"/>
  <c r="BA157" i="1" s="1"/>
  <c r="AZ177" i="1"/>
  <c r="BE161" i="1"/>
  <c r="BE164" i="1" s="1"/>
  <c r="BB175" i="1"/>
  <c r="BB176" i="1" s="1"/>
  <c r="BF100" i="1"/>
  <c r="BF101" i="1" s="1"/>
  <c r="BF102" i="1" s="1"/>
  <c r="BF103" i="1" s="1"/>
  <c r="AI6" i="28"/>
  <c r="AJ4" i="28" s="1"/>
  <c r="BE153" i="1" l="1"/>
  <c r="BE154" i="1" s="1"/>
  <c r="BE155" i="1" s="1"/>
  <c r="BD169" i="1"/>
  <c r="BD171" i="1" s="1"/>
  <c r="BD173" i="1" s="1"/>
  <c r="BF161" i="1"/>
  <c r="BF164" i="1" s="1"/>
  <c r="BC110" i="1"/>
  <c r="BB113" i="1"/>
  <c r="BB127" i="1" s="1"/>
  <c r="BB134" i="1" s="1"/>
  <c r="BB157" i="1" s="1"/>
  <c r="BG100" i="1"/>
  <c r="BG101" i="1" s="1"/>
  <c r="BG102" i="1" s="1"/>
  <c r="BG103" i="1" s="1"/>
  <c r="AJ6" i="28"/>
  <c r="AK4" i="28" s="1"/>
  <c r="BC175" i="1"/>
  <c r="BC176" i="1" s="1"/>
  <c r="BC114" i="1"/>
  <c r="BA177" i="1"/>
  <c r="BF130" i="1"/>
  <c r="BE132" i="1"/>
  <c r="BE166" i="1" s="1"/>
  <c r="BE167" i="1" s="1"/>
  <c r="BF153" i="1" l="1"/>
  <c r="BF154" i="1" s="1"/>
  <c r="BF155" i="1" s="1"/>
  <c r="BE169" i="1"/>
  <c r="BE171" i="1" s="1"/>
  <c r="BE173" i="1" s="1"/>
  <c r="BD110" i="1"/>
  <c r="BC113" i="1"/>
  <c r="BC127" i="1" s="1"/>
  <c r="BC134" i="1" s="1"/>
  <c r="BC157" i="1" s="1"/>
  <c r="BD175" i="1"/>
  <c r="BD176" i="1" s="1"/>
  <c r="BF132" i="1"/>
  <c r="BF166" i="1" s="1"/>
  <c r="BF167" i="1" s="1"/>
  <c r="BG130" i="1"/>
  <c r="BB177" i="1"/>
  <c r="BH100" i="1"/>
  <c r="BH101" i="1" s="1"/>
  <c r="BH102" i="1" s="1"/>
  <c r="BH103" i="1" s="1"/>
  <c r="AK6" i="28"/>
  <c r="AL4" i="28" s="1"/>
  <c r="BG161" i="1"/>
  <c r="BG164" i="1" s="1"/>
  <c r="BD114" i="1"/>
  <c r="BG153" i="1" l="1"/>
  <c r="BG154" i="1" s="1"/>
  <c r="BG169" i="1" s="1"/>
  <c r="BG171" i="1" s="1"/>
  <c r="BF169" i="1"/>
  <c r="BF171" i="1" s="1"/>
  <c r="BF173" i="1" s="1"/>
  <c r="BC177" i="1"/>
  <c r="BH161" i="1"/>
  <c r="BH164" i="1" s="1"/>
  <c r="BH153" i="1"/>
  <c r="BH154" i="1" s="1"/>
  <c r="BI100" i="1"/>
  <c r="BI101" i="1" s="1"/>
  <c r="BI102" i="1" s="1"/>
  <c r="BI103" i="1" s="1"/>
  <c r="AL6" i="28"/>
  <c r="AM4" i="28" s="1"/>
  <c r="BG155" i="1"/>
  <c r="BE175" i="1"/>
  <c r="BE176" i="1" s="1"/>
  <c r="BE110" i="1"/>
  <c r="BD113" i="1"/>
  <c r="BD127" i="1" s="1"/>
  <c r="BD134" i="1" s="1"/>
  <c r="BD157" i="1" s="1"/>
  <c r="BH130" i="1"/>
  <c r="BG132" i="1"/>
  <c r="BG166" i="1" s="1"/>
  <c r="BG167" i="1" s="1"/>
  <c r="BE114" i="1"/>
  <c r="BF114" i="1" l="1"/>
  <c r="BG173" i="1"/>
  <c r="BH132" i="1"/>
  <c r="BH166" i="1" s="1"/>
  <c r="BH167" i="1" s="1"/>
  <c r="BI130" i="1"/>
  <c r="BE113" i="1"/>
  <c r="BE127" i="1" s="1"/>
  <c r="BE134" i="1" s="1"/>
  <c r="BE157" i="1" s="1"/>
  <c r="BF110" i="1"/>
  <c r="BJ100" i="1"/>
  <c r="BJ101" i="1" s="1"/>
  <c r="BJ102" i="1" s="1"/>
  <c r="BJ103" i="1" s="1"/>
  <c r="AM6" i="28"/>
  <c r="AN4" i="28" s="1"/>
  <c r="BI153" i="1"/>
  <c r="BI154" i="1" s="1"/>
  <c r="BI161" i="1"/>
  <c r="BI164" i="1" s="1"/>
  <c r="BD177" i="1"/>
  <c r="BH169" i="1"/>
  <c r="BH171" i="1" s="1"/>
  <c r="BH155" i="1"/>
  <c r="BF175" i="1"/>
  <c r="BF176" i="1" s="1"/>
  <c r="BE177" i="1" l="1"/>
  <c r="BH173" i="1"/>
  <c r="BJ153" i="1"/>
  <c r="BJ154" i="1" s="1"/>
  <c r="BJ161" i="1"/>
  <c r="BJ164" i="1" s="1"/>
  <c r="BK100" i="1"/>
  <c r="BK101" i="1" s="1"/>
  <c r="BK102" i="1" s="1"/>
  <c r="BK103" i="1" s="1"/>
  <c r="AN6" i="28"/>
  <c r="AO4" i="28" s="1"/>
  <c r="BG175" i="1"/>
  <c r="BG176" i="1" s="1"/>
  <c r="BG110" i="1"/>
  <c r="BF113" i="1"/>
  <c r="BF127" i="1" s="1"/>
  <c r="BF134" i="1" s="1"/>
  <c r="BF157" i="1" s="1"/>
  <c r="BG114" i="1"/>
  <c r="BJ130" i="1"/>
  <c r="BI132" i="1"/>
  <c r="BI166" i="1" s="1"/>
  <c r="BI167" i="1" s="1"/>
  <c r="BI169" i="1"/>
  <c r="BI171" i="1" s="1"/>
  <c r="BI155" i="1"/>
  <c r="BH114" i="1" l="1"/>
  <c r="BF177" i="1"/>
  <c r="BI173" i="1"/>
  <c r="BH175" i="1"/>
  <c r="BH176" i="1" s="1"/>
  <c r="BL100" i="1"/>
  <c r="BL101" i="1" s="1"/>
  <c r="BL102" i="1" s="1"/>
  <c r="AO6" i="28"/>
  <c r="AP4" i="28" s="1"/>
  <c r="BK130" i="1"/>
  <c r="BJ132" i="1"/>
  <c r="BJ166" i="1" s="1"/>
  <c r="BJ167" i="1" s="1"/>
  <c r="BK153" i="1"/>
  <c r="BK154" i="1" s="1"/>
  <c r="BK161" i="1"/>
  <c r="BK164" i="1" s="1"/>
  <c r="BH110" i="1"/>
  <c r="BG113" i="1"/>
  <c r="BG127" i="1" s="1"/>
  <c r="BG134" i="1" s="1"/>
  <c r="BG157" i="1" s="1"/>
  <c r="BJ155" i="1"/>
  <c r="BJ169" i="1"/>
  <c r="BJ171" i="1" s="1"/>
  <c r="BI114" i="1" l="1"/>
  <c r="BL103" i="1"/>
  <c r="BL161" i="1" s="1"/>
  <c r="BL164" i="1" s="1"/>
  <c r="BK132" i="1"/>
  <c r="BK166" i="1" s="1"/>
  <c r="BK167" i="1" s="1"/>
  <c r="BL130" i="1"/>
  <c r="BM100" i="1"/>
  <c r="BM101" i="1" s="1"/>
  <c r="BM102" i="1" s="1"/>
  <c r="BM103" i="1" s="1"/>
  <c r="AP6" i="28"/>
  <c r="AQ4" i="28" s="1"/>
  <c r="BI110" i="1"/>
  <c r="BH113" i="1"/>
  <c r="BH127" i="1" s="1"/>
  <c r="BH134" i="1" s="1"/>
  <c r="BH157" i="1" s="1"/>
  <c r="BG177" i="1"/>
  <c r="BJ173" i="1"/>
  <c r="BK155" i="1"/>
  <c r="BK169" i="1"/>
  <c r="BK171" i="1" s="1"/>
  <c r="BI175" i="1"/>
  <c r="BI176" i="1" s="1"/>
  <c r="BL153" i="1" l="1"/>
  <c r="BL154" i="1" s="1"/>
  <c r="BL169" i="1" s="1"/>
  <c r="BL171" i="1" s="1"/>
  <c r="BK173" i="1"/>
  <c r="BH177" i="1"/>
  <c r="BN100" i="1"/>
  <c r="BN101" i="1" s="1"/>
  <c r="BN102" i="1" s="1"/>
  <c r="BN103" i="1" s="1"/>
  <c r="AQ6" i="28"/>
  <c r="AR4" i="28" s="1"/>
  <c r="BM161" i="1"/>
  <c r="BM164" i="1" s="1"/>
  <c r="BJ175" i="1"/>
  <c r="BJ176" i="1" s="1"/>
  <c r="BJ110" i="1"/>
  <c r="BI113" i="1"/>
  <c r="BI127" i="1" s="1"/>
  <c r="BI134" i="1" s="1"/>
  <c r="BI157" i="1" s="1"/>
  <c r="BJ114" i="1"/>
  <c r="BM130" i="1"/>
  <c r="BL132" i="1"/>
  <c r="BL166" i="1" s="1"/>
  <c r="BL167" i="1" s="1"/>
  <c r="BL155" i="1" l="1"/>
  <c r="BM153" i="1"/>
  <c r="BM154" i="1" s="1"/>
  <c r="BM155" i="1" s="1"/>
  <c r="BL173" i="1"/>
  <c r="BI177" i="1"/>
  <c r="BK110" i="1"/>
  <c r="BJ113" i="1"/>
  <c r="BJ127" i="1" s="1"/>
  <c r="BJ134" i="1" s="1"/>
  <c r="BJ157" i="1" s="1"/>
  <c r="BO100" i="1"/>
  <c r="BO101" i="1" s="1"/>
  <c r="BO102" i="1" s="1"/>
  <c r="AR6" i="28"/>
  <c r="AS4" i="28" s="1"/>
  <c r="BK175" i="1"/>
  <c r="BK176" i="1" s="1"/>
  <c r="BM132" i="1"/>
  <c r="BM166" i="1" s="1"/>
  <c r="BM167" i="1" s="1"/>
  <c r="BN130" i="1"/>
  <c r="BK114" i="1"/>
  <c r="BN161" i="1"/>
  <c r="BN164" i="1" s="1"/>
  <c r="BN153" i="1" l="1"/>
  <c r="BN154" i="1" s="1"/>
  <c r="BN155" i="1" s="1"/>
  <c r="BM169" i="1"/>
  <c r="BM171" i="1" s="1"/>
  <c r="BM173" i="1" s="1"/>
  <c r="BL114" i="1"/>
  <c r="BJ177" i="1"/>
  <c r="BO103" i="1"/>
  <c r="BO161" i="1" s="1"/>
  <c r="BO164" i="1" s="1"/>
  <c r="BP100" i="1"/>
  <c r="BP101" i="1" s="1"/>
  <c r="BP102" i="1" s="1"/>
  <c r="BP103" i="1" s="1"/>
  <c r="AS6" i="28"/>
  <c r="AT4" i="28" s="1"/>
  <c r="BO130" i="1"/>
  <c r="BN132" i="1"/>
  <c r="BN166" i="1" s="1"/>
  <c r="BN167" i="1" s="1"/>
  <c r="BL175" i="1"/>
  <c r="BL176" i="1" s="1"/>
  <c r="BL110" i="1"/>
  <c r="BK113" i="1"/>
  <c r="BK127" i="1" s="1"/>
  <c r="BK134" i="1" s="1"/>
  <c r="BK157" i="1" s="1"/>
  <c r="BN169" i="1" l="1"/>
  <c r="BN171" i="1" s="1"/>
  <c r="BN173" i="1" s="1"/>
  <c r="BO153" i="1"/>
  <c r="BO154" i="1" s="1"/>
  <c r="BO155" i="1" s="1"/>
  <c r="BK177" i="1"/>
  <c r="BP130" i="1"/>
  <c r="BO132" i="1"/>
  <c r="BO166" i="1" s="1"/>
  <c r="BO167" i="1" s="1"/>
  <c r="BL113" i="1"/>
  <c r="BL127" i="1" s="1"/>
  <c r="BL134" i="1" s="1"/>
  <c r="BL157" i="1" s="1"/>
  <c r="BM110" i="1"/>
  <c r="BQ100" i="1"/>
  <c r="BQ101" i="1" s="1"/>
  <c r="BQ102" i="1" s="1"/>
  <c r="BQ103" i="1" s="1"/>
  <c r="AT6" i="28"/>
  <c r="AU4" i="28" s="1"/>
  <c r="BP161" i="1"/>
  <c r="BP164" i="1" s="1"/>
  <c r="BM114" i="1"/>
  <c r="BM175" i="1"/>
  <c r="BM176" i="1" s="1"/>
  <c r="BP153" i="1" l="1"/>
  <c r="BP154" i="1" s="1"/>
  <c r="BP155" i="1" s="1"/>
  <c r="BO169" i="1"/>
  <c r="BO171" i="1" s="1"/>
  <c r="BO173" i="1" s="1"/>
  <c r="BL177" i="1"/>
  <c r="BR100" i="1"/>
  <c r="BR101" i="1" s="1"/>
  <c r="BR102" i="1" s="1"/>
  <c r="BR103" i="1" s="1"/>
  <c r="AU6" i="28"/>
  <c r="AV4" i="28" s="1"/>
  <c r="BQ161" i="1"/>
  <c r="BQ164" i="1" s="1"/>
  <c r="BN175" i="1"/>
  <c r="BN176" i="1" s="1"/>
  <c r="BN114" i="1"/>
  <c r="BN110" i="1"/>
  <c r="BM113" i="1"/>
  <c r="BM127" i="1" s="1"/>
  <c r="BM134" i="1" s="1"/>
  <c r="BM157" i="1" s="1"/>
  <c r="BQ130" i="1"/>
  <c r="BP132" i="1"/>
  <c r="BP166" i="1" s="1"/>
  <c r="BP167" i="1" s="1"/>
  <c r="BQ153" i="1" l="1"/>
  <c r="BQ154" i="1" s="1"/>
  <c r="BQ169" i="1" s="1"/>
  <c r="BQ171" i="1" s="1"/>
  <c r="BP169" i="1"/>
  <c r="BP171" i="1" s="1"/>
  <c r="BP173" i="1" s="1"/>
  <c r="BO114" i="1"/>
  <c r="BO175" i="1"/>
  <c r="BO176" i="1" s="1"/>
  <c r="BR130" i="1"/>
  <c r="BQ132" i="1"/>
  <c r="BQ166" i="1" s="1"/>
  <c r="BQ167" i="1" s="1"/>
  <c r="BM177" i="1"/>
  <c r="BS100" i="1"/>
  <c r="BS101" i="1" s="1"/>
  <c r="BS102" i="1" s="1"/>
  <c r="BS103" i="1" s="1"/>
  <c r="AV6" i="28"/>
  <c r="AW4" i="28" s="1"/>
  <c r="BO110" i="1"/>
  <c r="BN113" i="1"/>
  <c r="BN127" i="1" s="1"/>
  <c r="BN134" i="1" s="1"/>
  <c r="BN157" i="1" s="1"/>
  <c r="BR161" i="1"/>
  <c r="BR164" i="1" s="1"/>
  <c r="BQ155" i="1" l="1"/>
  <c r="BR153" i="1"/>
  <c r="BR154" i="1" s="1"/>
  <c r="BR169" i="1" s="1"/>
  <c r="BR171" i="1" s="1"/>
  <c r="BQ173" i="1"/>
  <c r="BP114" i="1"/>
  <c r="BS130" i="1"/>
  <c r="BR132" i="1"/>
  <c r="BR166" i="1" s="1"/>
  <c r="BR167" i="1" s="1"/>
  <c r="BP110" i="1"/>
  <c r="BO113" i="1"/>
  <c r="BO127" i="1" s="1"/>
  <c r="BO134" i="1" s="1"/>
  <c r="BO157" i="1" s="1"/>
  <c r="BP175" i="1"/>
  <c r="BP176" i="1" s="1"/>
  <c r="BS161" i="1"/>
  <c r="BS164" i="1" s="1"/>
  <c r="BT100" i="1"/>
  <c r="BT101" i="1" s="1"/>
  <c r="BT102" i="1" s="1"/>
  <c r="BT103" i="1" s="1"/>
  <c r="AW6" i="28"/>
  <c r="AX4" i="28" s="1"/>
  <c r="BN177" i="1"/>
  <c r="BS153" i="1" l="1"/>
  <c r="BS154" i="1" s="1"/>
  <c r="BS155" i="1" s="1"/>
  <c r="BR155" i="1"/>
  <c r="BR173" i="1"/>
  <c r="BO177" i="1"/>
  <c r="BT161" i="1"/>
  <c r="BT164" i="1" s="1"/>
  <c r="BU100" i="1"/>
  <c r="BU101" i="1" s="1"/>
  <c r="BU102" i="1" s="1"/>
  <c r="BU103" i="1" s="1"/>
  <c r="AX6" i="28"/>
  <c r="AY4" i="28" s="1"/>
  <c r="BP113" i="1"/>
  <c r="BP127" i="1" s="1"/>
  <c r="BP134" i="1" s="1"/>
  <c r="BP157" i="1" s="1"/>
  <c r="BQ110" i="1"/>
  <c r="BS132" i="1"/>
  <c r="BS166" i="1" s="1"/>
  <c r="BS167" i="1" s="1"/>
  <c r="BT130" i="1"/>
  <c r="BQ175" i="1"/>
  <c r="BQ176" i="1" s="1"/>
  <c r="BQ114" i="1"/>
  <c r="BS169" i="1" l="1"/>
  <c r="BS171" i="1" s="1"/>
  <c r="BS173" i="1" s="1"/>
  <c r="BT153" i="1"/>
  <c r="BT154" i="1" s="1"/>
  <c r="BT169" i="1" s="1"/>
  <c r="BT171" i="1" s="1"/>
  <c r="BP177" i="1"/>
  <c r="BR110" i="1"/>
  <c r="BQ113" i="1"/>
  <c r="BQ127" i="1" s="1"/>
  <c r="BQ134" i="1" s="1"/>
  <c r="BQ157" i="1" s="1"/>
  <c r="BR175" i="1"/>
  <c r="BR176" i="1" s="1"/>
  <c r="BV100" i="1"/>
  <c r="BV101" i="1" s="1"/>
  <c r="BV102" i="1" s="1"/>
  <c r="BV103" i="1" s="1"/>
  <c r="AY6" i="28"/>
  <c r="AZ4" i="28" s="1"/>
  <c r="BU161" i="1"/>
  <c r="BU164" i="1" s="1"/>
  <c r="BR114" i="1"/>
  <c r="BU130" i="1"/>
  <c r="BT132" i="1"/>
  <c r="BT166" i="1" s="1"/>
  <c r="BT167" i="1" s="1"/>
  <c r="BU153" i="1" l="1"/>
  <c r="BU154" i="1" s="1"/>
  <c r="BT155" i="1"/>
  <c r="BQ177" i="1"/>
  <c r="BT173" i="1"/>
  <c r="BS114" i="1"/>
  <c r="BW100" i="1"/>
  <c r="BW101" i="1" s="1"/>
  <c r="BW102" i="1" s="1"/>
  <c r="BW103" i="1" s="1"/>
  <c r="AZ6" i="28"/>
  <c r="BA4" i="28" s="1"/>
  <c r="BV153" i="1"/>
  <c r="BV154" i="1" s="1"/>
  <c r="BV161" i="1"/>
  <c r="BV164" i="1" s="1"/>
  <c r="BU132" i="1"/>
  <c r="BU166" i="1" s="1"/>
  <c r="BU167" i="1" s="1"/>
  <c r="BV130" i="1"/>
  <c r="BS175" i="1"/>
  <c r="BS176" i="1" s="1"/>
  <c r="BU155" i="1"/>
  <c r="BU169" i="1"/>
  <c r="BU171" i="1" s="1"/>
  <c r="BS110" i="1"/>
  <c r="BR113" i="1"/>
  <c r="BR127" i="1" s="1"/>
  <c r="BR134" i="1" s="1"/>
  <c r="BR157" i="1" s="1"/>
  <c r="BT114" i="1" l="1"/>
  <c r="BW130" i="1"/>
  <c r="BV132" i="1"/>
  <c r="BV166" i="1" s="1"/>
  <c r="BV167" i="1" s="1"/>
  <c r="BT110" i="1"/>
  <c r="BS113" i="1"/>
  <c r="BS127" i="1" s="1"/>
  <c r="BS134" i="1" s="1"/>
  <c r="BS157" i="1" s="1"/>
  <c r="BX100" i="1"/>
  <c r="BX101" i="1" s="1"/>
  <c r="BX102" i="1" s="1"/>
  <c r="BA6" i="28"/>
  <c r="BB4" i="28" s="1"/>
  <c r="BV155" i="1"/>
  <c r="BV169" i="1"/>
  <c r="BV171" i="1" s="1"/>
  <c r="BU173" i="1"/>
  <c r="BR177" i="1"/>
  <c r="BW153" i="1"/>
  <c r="BW154" i="1" s="1"/>
  <c r="BW161" i="1"/>
  <c r="BW164" i="1" s="1"/>
  <c r="BT175" i="1"/>
  <c r="BT176" i="1" s="1"/>
  <c r="BS177" i="1" l="1"/>
  <c r="BX103" i="1"/>
  <c r="BX161" i="1" s="1"/>
  <c r="BX164" i="1" s="1"/>
  <c r="BV173" i="1"/>
  <c r="BU114" i="1"/>
  <c r="BU175" i="1"/>
  <c r="BU176" i="1" s="1"/>
  <c r="BW155" i="1"/>
  <c r="BW169" i="1"/>
  <c r="BW171" i="1" s="1"/>
  <c r="BU110" i="1"/>
  <c r="BT113" i="1"/>
  <c r="BT127" i="1" s="1"/>
  <c r="BT134" i="1" s="1"/>
  <c r="BT157" i="1" s="1"/>
  <c r="BY100" i="1"/>
  <c r="BY101" i="1" s="1"/>
  <c r="BY102" i="1" s="1"/>
  <c r="BY103" i="1" s="1"/>
  <c r="BB6" i="28"/>
  <c r="BC4" i="28" s="1"/>
  <c r="BX130" i="1"/>
  <c r="BW132" i="1"/>
  <c r="BW166" i="1" s="1"/>
  <c r="BW167" i="1" s="1"/>
  <c r="BX153" i="1" l="1"/>
  <c r="BX154" i="1" s="1"/>
  <c r="BX155" i="1" s="1"/>
  <c r="BV114" i="1"/>
  <c r="BV110" i="1"/>
  <c r="BU113" i="1"/>
  <c r="BU127" i="1" s="1"/>
  <c r="BU134" i="1" s="1"/>
  <c r="BU157" i="1" s="1"/>
  <c r="BY130" i="1"/>
  <c r="BX132" i="1"/>
  <c r="BX166" i="1" s="1"/>
  <c r="BX167" i="1" s="1"/>
  <c r="BY161" i="1"/>
  <c r="BY164" i="1" s="1"/>
  <c r="BW173" i="1"/>
  <c r="BT177" i="1"/>
  <c r="BZ100" i="1"/>
  <c r="BZ101" i="1" s="1"/>
  <c r="BZ102" i="1" s="1"/>
  <c r="BC6" i="28"/>
  <c r="BD4" i="28" s="1"/>
  <c r="BV175" i="1"/>
  <c r="BV176" i="1" s="1"/>
  <c r="BY153" i="1" l="1"/>
  <c r="BY154" i="1" s="1"/>
  <c r="BY155" i="1" s="1"/>
  <c r="BX169" i="1"/>
  <c r="BX171" i="1" s="1"/>
  <c r="BX173" i="1" s="1"/>
  <c r="BU177" i="1"/>
  <c r="BW114" i="1"/>
  <c r="BZ103" i="1"/>
  <c r="BW175" i="1"/>
  <c r="BW176" i="1" s="1"/>
  <c r="BZ130" i="1"/>
  <c r="BY132" i="1"/>
  <c r="BY166" i="1" s="1"/>
  <c r="BY167" i="1" s="1"/>
  <c r="CA100" i="1"/>
  <c r="CA101" i="1" s="1"/>
  <c r="CA102" i="1" s="1"/>
  <c r="CA103" i="1" s="1"/>
  <c r="BD6" i="28"/>
  <c r="BE4" i="28" s="1"/>
  <c r="BW110" i="1"/>
  <c r="BV113" i="1"/>
  <c r="BV127" i="1" s="1"/>
  <c r="BV134" i="1" s="1"/>
  <c r="BV157" i="1" s="1"/>
  <c r="BY169" i="1" l="1"/>
  <c r="BY171" i="1" s="1"/>
  <c r="BY173" i="1" s="1"/>
  <c r="BZ153" i="1"/>
  <c r="BZ154" i="1" s="1"/>
  <c r="BZ155" i="1" s="1"/>
  <c r="BZ161" i="1"/>
  <c r="BZ164" i="1" s="1"/>
  <c r="CA161" i="1"/>
  <c r="CA164" i="1" s="1"/>
  <c r="BX110" i="1"/>
  <c r="BW113" i="1"/>
  <c r="BW127" i="1" s="1"/>
  <c r="BW134" i="1" s="1"/>
  <c r="BW157" i="1" s="1"/>
  <c r="BV177" i="1"/>
  <c r="CB100" i="1"/>
  <c r="CB101" i="1" s="1"/>
  <c r="CB102" i="1" s="1"/>
  <c r="BE6" i="28"/>
  <c r="BF4" i="28" s="1"/>
  <c r="CA130" i="1"/>
  <c r="BZ132" i="1"/>
  <c r="BZ166" i="1" s="1"/>
  <c r="BZ167" i="1" s="1"/>
  <c r="BX114" i="1"/>
  <c r="BX175" i="1"/>
  <c r="BX176" i="1" s="1"/>
  <c r="BZ169" i="1" l="1"/>
  <c r="BZ171" i="1" s="1"/>
  <c r="CA153" i="1"/>
  <c r="CA154" i="1" s="1"/>
  <c r="CA169" i="1" s="1"/>
  <c r="CA171" i="1" s="1"/>
  <c r="BY114" i="1"/>
  <c r="BZ173" i="1"/>
  <c r="BW177" i="1"/>
  <c r="CB103" i="1"/>
  <c r="CB161" i="1" s="1"/>
  <c r="CB164" i="1" s="1"/>
  <c r="BY175" i="1"/>
  <c r="BY176" i="1" s="1"/>
  <c r="CC100" i="1"/>
  <c r="CC101" i="1" s="1"/>
  <c r="CC102" i="1" s="1"/>
  <c r="CC103" i="1" s="1"/>
  <c r="BF6" i="28"/>
  <c r="BG4" i="28" s="1"/>
  <c r="CA132" i="1"/>
  <c r="CA166" i="1" s="1"/>
  <c r="CA167" i="1" s="1"/>
  <c r="CB130" i="1"/>
  <c r="BX113" i="1"/>
  <c r="BX127" i="1" s="1"/>
  <c r="BX134" i="1" s="1"/>
  <c r="BX157" i="1" s="1"/>
  <c r="BY110" i="1"/>
  <c r="CA155" i="1"/>
  <c r="CB153" i="1" l="1"/>
  <c r="CB154" i="1" s="1"/>
  <c r="CB169" i="1" s="1"/>
  <c r="CB171" i="1" s="1"/>
  <c r="CC130" i="1"/>
  <c r="CB132" i="1"/>
  <c r="CB166" i="1" s="1"/>
  <c r="CB167" i="1" s="1"/>
  <c r="BZ110" i="1"/>
  <c r="BY113" i="1"/>
  <c r="BY127" i="1" s="1"/>
  <c r="BY134" i="1" s="1"/>
  <c r="BY157" i="1" s="1"/>
  <c r="CD100" i="1"/>
  <c r="CD101" i="1" s="1"/>
  <c r="CD102" i="1" s="1"/>
  <c r="BG6" i="28"/>
  <c r="BH4" i="28" s="1"/>
  <c r="BX177" i="1"/>
  <c r="CA173" i="1"/>
  <c r="BZ175" i="1"/>
  <c r="BZ176" i="1" s="1"/>
  <c r="CC161" i="1"/>
  <c r="CC164" i="1" s="1"/>
  <c r="BZ114" i="1"/>
  <c r="CB173" i="1" l="1"/>
  <c r="CB155" i="1"/>
  <c r="CC153" i="1"/>
  <c r="CC154" i="1" s="1"/>
  <c r="CC169" i="1" s="1"/>
  <c r="CC171" i="1" s="1"/>
  <c r="CD103" i="1"/>
  <c r="CD161" i="1" s="1"/>
  <c r="CD164" i="1" s="1"/>
  <c r="BY177" i="1"/>
  <c r="CE100" i="1"/>
  <c r="CE101" i="1" s="1"/>
  <c r="CE102" i="1" s="1"/>
  <c r="CE103" i="1" s="1"/>
  <c r="BH6" i="28"/>
  <c r="BI4" i="28" s="1"/>
  <c r="CA110" i="1"/>
  <c r="BZ113" i="1"/>
  <c r="BZ127" i="1" s="1"/>
  <c r="BZ134" i="1" s="1"/>
  <c r="BZ157" i="1" s="1"/>
  <c r="CA175" i="1"/>
  <c r="CA176" i="1" s="1"/>
  <c r="CA114" i="1"/>
  <c r="CC132" i="1"/>
  <c r="CC166" i="1" s="1"/>
  <c r="CC167" i="1" s="1"/>
  <c r="CD130" i="1"/>
  <c r="CB114" i="1" l="1"/>
  <c r="BZ177" i="1"/>
  <c r="CD153" i="1"/>
  <c r="CD154" i="1" s="1"/>
  <c r="CD169" i="1" s="1"/>
  <c r="CD171" i="1" s="1"/>
  <c r="CC155" i="1"/>
  <c r="CC173" i="1"/>
  <c r="CE130" i="1"/>
  <c r="CD132" i="1"/>
  <c r="CD166" i="1" s="1"/>
  <c r="CD167" i="1" s="1"/>
  <c r="CE161" i="1"/>
  <c r="CE164" i="1" s="1"/>
  <c r="CF100" i="1"/>
  <c r="CF101" i="1" s="1"/>
  <c r="CF102" i="1" s="1"/>
  <c r="CF103" i="1" s="1"/>
  <c r="BI6" i="28"/>
  <c r="BJ4" i="28" s="1"/>
  <c r="CB175" i="1"/>
  <c r="CB176" i="1" s="1"/>
  <c r="CB110" i="1"/>
  <c r="CA113" i="1"/>
  <c r="CA127" i="1" s="1"/>
  <c r="CA134" i="1" s="1"/>
  <c r="CA157" i="1" s="1"/>
  <c r="CD173" i="1" l="1"/>
  <c r="CD155" i="1"/>
  <c r="CE153" i="1"/>
  <c r="CE154" i="1" s="1"/>
  <c r="CE155" i="1" s="1"/>
  <c r="CG100" i="1"/>
  <c r="CG101" i="1" s="1"/>
  <c r="CG102" i="1" s="1"/>
  <c r="CG103" i="1" s="1"/>
  <c r="BJ6" i="28"/>
  <c r="BK4" i="28" s="1"/>
  <c r="CC110" i="1"/>
  <c r="CB113" i="1"/>
  <c r="CB127" i="1" s="1"/>
  <c r="CB134" i="1" s="1"/>
  <c r="CB157" i="1" s="1"/>
  <c r="CF130" i="1"/>
  <c r="CE132" i="1"/>
  <c r="CE166" i="1" s="1"/>
  <c r="CE167" i="1" s="1"/>
  <c r="CF161" i="1"/>
  <c r="CF164" i="1" s="1"/>
  <c r="CA177" i="1"/>
  <c r="CC175" i="1"/>
  <c r="CC176" i="1" s="1"/>
  <c r="CC114" i="1"/>
  <c r="CE169" i="1" l="1"/>
  <c r="CE171" i="1" s="1"/>
  <c r="CE173" i="1" s="1"/>
  <c r="CF153" i="1"/>
  <c r="CF154" i="1" s="1"/>
  <c r="CF155" i="1" s="1"/>
  <c r="CB177" i="1"/>
  <c r="CD175" i="1"/>
  <c r="CD176" i="1" s="1"/>
  <c r="CG130" i="1"/>
  <c r="CF132" i="1"/>
  <c r="CF166" i="1" s="1"/>
  <c r="CF167" i="1" s="1"/>
  <c r="CD110" i="1"/>
  <c r="CC113" i="1"/>
  <c r="CC127" i="1" s="1"/>
  <c r="CC134" i="1" s="1"/>
  <c r="CC157" i="1" s="1"/>
  <c r="CD114" i="1"/>
  <c r="CH100" i="1"/>
  <c r="CH101" i="1" s="1"/>
  <c r="CH102" i="1" s="1"/>
  <c r="CH103" i="1" s="1"/>
  <c r="BK6" i="28"/>
  <c r="BL4" i="28" s="1"/>
  <c r="CG161" i="1"/>
  <c r="CG164" i="1" s="1"/>
  <c r="CG153" i="1" l="1"/>
  <c r="CG154" i="1" s="1"/>
  <c r="CG169" i="1" s="1"/>
  <c r="CG171" i="1" s="1"/>
  <c r="CG173" i="1" s="1"/>
  <c r="CF169" i="1"/>
  <c r="CF171" i="1" s="1"/>
  <c r="CF173" i="1" s="1"/>
  <c r="CH130" i="1"/>
  <c r="CG132" i="1"/>
  <c r="CG166" i="1" s="1"/>
  <c r="CG167" i="1" s="1"/>
  <c r="CC177" i="1"/>
  <c r="CE110" i="1"/>
  <c r="CD113" i="1"/>
  <c r="CD127" i="1" s="1"/>
  <c r="CD134" i="1" s="1"/>
  <c r="CD157" i="1" s="1"/>
  <c r="CI100" i="1"/>
  <c r="CI101" i="1" s="1"/>
  <c r="CI102" i="1" s="1"/>
  <c r="CI103" i="1" s="1"/>
  <c r="BL6" i="28"/>
  <c r="BM4" i="28" s="1"/>
  <c r="CE175" i="1"/>
  <c r="CE176" i="1" s="1"/>
  <c r="CH161" i="1"/>
  <c r="CH164" i="1" s="1"/>
  <c r="CE114" i="1"/>
  <c r="CG155" i="1" l="1"/>
  <c r="CH153" i="1"/>
  <c r="CH154" i="1" s="1"/>
  <c r="CF110" i="1"/>
  <c r="CG114" i="1" s="1"/>
  <c r="CE113" i="1"/>
  <c r="CE127" i="1" s="1"/>
  <c r="CE134" i="1" s="1"/>
  <c r="CE157" i="1" s="1"/>
  <c r="CH155" i="1"/>
  <c r="CH169" i="1"/>
  <c r="CH171" i="1" s="1"/>
  <c r="CF114" i="1"/>
  <c r="CI153" i="1"/>
  <c r="CI154" i="1" s="1"/>
  <c r="CI161" i="1"/>
  <c r="CI164" i="1" s="1"/>
  <c r="CD177" i="1"/>
  <c r="CF175" i="1"/>
  <c r="CF176" i="1" s="1"/>
  <c r="CJ100" i="1"/>
  <c r="CJ101" i="1" s="1"/>
  <c r="CJ102" i="1" s="1"/>
  <c r="BM6" i="28"/>
  <c r="BN4" i="28" s="1"/>
  <c r="CI130" i="1"/>
  <c r="CH132" i="1"/>
  <c r="CH166" i="1" s="1"/>
  <c r="CH167" i="1" s="1"/>
  <c r="CE177" i="1" l="1"/>
  <c r="CJ103" i="1"/>
  <c r="CJ153" i="1" s="1"/>
  <c r="CJ154" i="1" s="1"/>
  <c r="CI132" i="1"/>
  <c r="CI166" i="1" s="1"/>
  <c r="CI167" i="1" s="1"/>
  <c r="CJ130" i="1"/>
  <c r="CI169" i="1"/>
  <c r="CI171" i="1" s="1"/>
  <c r="CI155" i="1"/>
  <c r="CH173" i="1"/>
  <c r="CK100" i="1"/>
  <c r="CK101" i="1" s="1"/>
  <c r="CK102" i="1" s="1"/>
  <c r="CK103" i="1" s="1"/>
  <c r="BN6" i="28"/>
  <c r="BO4" i="28" s="1"/>
  <c r="CG175" i="1"/>
  <c r="CG176" i="1" s="1"/>
  <c r="CG110" i="1"/>
  <c r="CF113" i="1"/>
  <c r="CF127" i="1" s="1"/>
  <c r="CF134" i="1" s="1"/>
  <c r="CF157" i="1" s="1"/>
  <c r="CJ161" i="1" l="1"/>
  <c r="CJ164" i="1" s="1"/>
  <c r="CI173" i="1"/>
  <c r="CJ169" i="1"/>
  <c r="CJ171" i="1" s="1"/>
  <c r="CJ155" i="1"/>
  <c r="CL100" i="1"/>
  <c r="CL101" i="1" s="1"/>
  <c r="CL102" i="1" s="1"/>
  <c r="BO6" i="28"/>
  <c r="BP4" i="28" s="1"/>
  <c r="CH114" i="1"/>
  <c r="CK153" i="1"/>
  <c r="CK154" i="1" s="1"/>
  <c r="CK161" i="1"/>
  <c r="CK164" i="1" s="1"/>
  <c r="CK130" i="1"/>
  <c r="CJ132" i="1"/>
  <c r="CJ166" i="1" s="1"/>
  <c r="CJ167" i="1" s="1"/>
  <c r="CH110" i="1"/>
  <c r="CG113" i="1"/>
  <c r="CG127" i="1" s="1"/>
  <c r="CG134" i="1" s="1"/>
  <c r="CG157" i="1" s="1"/>
  <c r="CF177" i="1"/>
  <c r="CH175" i="1"/>
  <c r="CH176" i="1" s="1"/>
  <c r="CG177" i="1" l="1"/>
  <c r="CI114" i="1"/>
  <c r="CL103" i="1"/>
  <c r="CL153" i="1" s="1"/>
  <c r="CL154" i="1" s="1"/>
  <c r="CI110" i="1"/>
  <c r="CH113" i="1"/>
  <c r="CH127" i="1" s="1"/>
  <c r="CH134" i="1" s="1"/>
  <c r="CH157" i="1" s="1"/>
  <c r="CI175" i="1"/>
  <c r="CI176" i="1" s="1"/>
  <c r="CM100" i="1"/>
  <c r="CM101" i="1" s="1"/>
  <c r="CM102" i="1" s="1"/>
  <c r="CM103" i="1" s="1"/>
  <c r="BP6" i="28"/>
  <c r="BQ4" i="28" s="1"/>
  <c r="CK155" i="1"/>
  <c r="CK169" i="1"/>
  <c r="CK171" i="1" s="1"/>
  <c r="CL130" i="1"/>
  <c r="CK132" i="1"/>
  <c r="CK166" i="1" s="1"/>
  <c r="CK167" i="1" s="1"/>
  <c r="CJ173" i="1"/>
  <c r="CL161" i="1" l="1"/>
  <c r="CL164" i="1" s="1"/>
  <c r="CJ114" i="1"/>
  <c r="CH177" i="1"/>
  <c r="CK173" i="1"/>
  <c r="CN100" i="1"/>
  <c r="CN101" i="1" s="1"/>
  <c r="CN102" i="1" s="1"/>
  <c r="CN103" i="1" s="1"/>
  <c r="BQ6" i="28"/>
  <c r="BR4" i="28" s="1"/>
  <c r="CM153" i="1"/>
  <c r="CM154" i="1" s="1"/>
  <c r="CM161" i="1"/>
  <c r="CM164" i="1" s="1"/>
  <c r="CM130" i="1"/>
  <c r="CL132" i="1"/>
  <c r="CL166" i="1" s="1"/>
  <c r="CL167" i="1" s="1"/>
  <c r="CJ175" i="1"/>
  <c r="CJ176" i="1" s="1"/>
  <c r="CL155" i="1"/>
  <c r="CL169" i="1"/>
  <c r="CL171" i="1" s="1"/>
  <c r="CJ110" i="1"/>
  <c r="CI113" i="1"/>
  <c r="CI127" i="1" s="1"/>
  <c r="CI134" i="1" s="1"/>
  <c r="CI157" i="1" s="1"/>
  <c r="CK114" i="1" l="1"/>
  <c r="CI177" i="1"/>
  <c r="CM132" i="1"/>
  <c r="CM166" i="1" s="1"/>
  <c r="CM167" i="1" s="1"/>
  <c r="CN130" i="1"/>
  <c r="CO100" i="1"/>
  <c r="CO101" i="1" s="1"/>
  <c r="CO102" i="1" s="1"/>
  <c r="BR6" i="28"/>
  <c r="BS4" i="28" s="1"/>
  <c r="CK110" i="1"/>
  <c r="CJ113" i="1"/>
  <c r="CJ127" i="1" s="1"/>
  <c r="CJ134" i="1" s="1"/>
  <c r="CJ157" i="1" s="1"/>
  <c r="CL173" i="1"/>
  <c r="CM155" i="1"/>
  <c r="CM169" i="1"/>
  <c r="CM171" i="1" s="1"/>
  <c r="CK175" i="1"/>
  <c r="CK176" i="1" s="1"/>
  <c r="CN153" i="1"/>
  <c r="CN154" i="1" s="1"/>
  <c r="CN161" i="1"/>
  <c r="CN164" i="1" s="1"/>
  <c r="CM173" i="1" l="1"/>
  <c r="CL114" i="1"/>
  <c r="CO103" i="1"/>
  <c r="CO153" i="1" s="1"/>
  <c r="CO154" i="1" s="1"/>
  <c r="CJ177" i="1"/>
  <c r="CL175" i="1"/>
  <c r="CL176" i="1" s="1"/>
  <c r="CP100" i="1"/>
  <c r="CP101" i="1" s="1"/>
  <c r="CP102" i="1" s="1"/>
  <c r="CP103" i="1" s="1"/>
  <c r="BS6" i="28"/>
  <c r="BT4" i="28" s="1"/>
  <c r="CO130" i="1"/>
  <c r="CN132" i="1"/>
  <c r="CN166" i="1" s="1"/>
  <c r="CN167" i="1" s="1"/>
  <c r="CN155" i="1"/>
  <c r="CN169" i="1"/>
  <c r="CN171" i="1" s="1"/>
  <c r="CL110" i="1"/>
  <c r="CK113" i="1"/>
  <c r="CK127" i="1" s="1"/>
  <c r="CK134" i="1" s="1"/>
  <c r="CK157" i="1" s="1"/>
  <c r="CO161" i="1" l="1"/>
  <c r="CO164" i="1" s="1"/>
  <c r="CM114" i="1"/>
  <c r="CP130" i="1"/>
  <c r="CO132" i="1"/>
  <c r="CO166" i="1" s="1"/>
  <c r="CO167" i="1" s="1"/>
  <c r="CQ100" i="1"/>
  <c r="CQ101" i="1" s="1"/>
  <c r="CQ102" i="1" s="1"/>
  <c r="CQ103" i="1" s="1"/>
  <c r="BT6" i="28"/>
  <c r="BU4" i="28" s="1"/>
  <c r="CP153" i="1"/>
  <c r="CP154" i="1" s="1"/>
  <c r="CP161" i="1"/>
  <c r="CP164" i="1" s="1"/>
  <c r="CM110" i="1"/>
  <c r="CL113" i="1"/>
  <c r="CL127" i="1" s="1"/>
  <c r="CL134" i="1" s="1"/>
  <c r="CL157" i="1" s="1"/>
  <c r="CO155" i="1"/>
  <c r="CO169" i="1"/>
  <c r="CO171" i="1" s="1"/>
  <c r="CM175" i="1"/>
  <c r="CM176" i="1" s="1"/>
  <c r="CK177" i="1"/>
  <c r="CN173" i="1"/>
  <c r="CO173" i="1" l="1"/>
  <c r="CN110" i="1"/>
  <c r="CM113" i="1"/>
  <c r="CM127" i="1" s="1"/>
  <c r="CM134" i="1" s="1"/>
  <c r="CM157" i="1" s="1"/>
  <c r="CN175" i="1"/>
  <c r="CN176" i="1" s="1"/>
  <c r="CN114" i="1"/>
  <c r="CP169" i="1"/>
  <c r="CP171" i="1" s="1"/>
  <c r="CP155" i="1"/>
  <c r="CL177" i="1"/>
  <c r="CR100" i="1"/>
  <c r="CR101" i="1" s="1"/>
  <c r="CR102" i="1" s="1"/>
  <c r="CR103" i="1" s="1"/>
  <c r="BU6" i="28"/>
  <c r="BV4" i="28" s="1"/>
  <c r="CQ153" i="1"/>
  <c r="CQ154" i="1" s="1"/>
  <c r="CQ161" i="1"/>
  <c r="CQ164" i="1" s="1"/>
  <c r="CQ130" i="1"/>
  <c r="CP132" i="1"/>
  <c r="CP166" i="1" s="1"/>
  <c r="CP167" i="1" s="1"/>
  <c r="CO114" i="1" l="1"/>
  <c r="CM177" i="1"/>
  <c r="CP173" i="1"/>
  <c r="CQ169" i="1"/>
  <c r="CQ171" i="1" s="1"/>
  <c r="CQ155" i="1"/>
  <c r="CO175" i="1"/>
  <c r="CO176" i="1" s="1"/>
  <c r="CR153" i="1"/>
  <c r="CR154" i="1" s="1"/>
  <c r="CR161" i="1"/>
  <c r="CR164" i="1" s="1"/>
  <c r="CR130" i="1"/>
  <c r="CQ132" i="1"/>
  <c r="CQ166" i="1" s="1"/>
  <c r="CQ167" i="1" s="1"/>
  <c r="CS100" i="1"/>
  <c r="CS101" i="1" s="1"/>
  <c r="CS102" i="1" s="1"/>
  <c r="CS103" i="1" s="1"/>
  <c r="BV6" i="28"/>
  <c r="BW4" i="28" s="1"/>
  <c r="CO110" i="1"/>
  <c r="CN113" i="1"/>
  <c r="CN127" i="1" s="1"/>
  <c r="CN134" i="1" s="1"/>
  <c r="CN157" i="1" s="1"/>
  <c r="CP110" i="1" l="1"/>
  <c r="CO113" i="1"/>
  <c r="CO127" i="1" s="1"/>
  <c r="CO134" i="1" s="1"/>
  <c r="CO157" i="1" s="1"/>
  <c r="CP175" i="1"/>
  <c r="CP176" i="1" s="1"/>
  <c r="CT100" i="1"/>
  <c r="CT101" i="1" s="1"/>
  <c r="CT102" i="1" s="1"/>
  <c r="CT103" i="1" s="1"/>
  <c r="BW6" i="28"/>
  <c r="BX4" i="28" s="1"/>
  <c r="CN177" i="1"/>
  <c r="CQ173" i="1"/>
  <c r="CR169" i="1"/>
  <c r="CR171" i="1" s="1"/>
  <c r="CR155" i="1"/>
  <c r="CS153" i="1"/>
  <c r="CS154" i="1" s="1"/>
  <c r="CS161" i="1"/>
  <c r="CS164" i="1" s="1"/>
  <c r="CS130" i="1"/>
  <c r="CR132" i="1"/>
  <c r="CR166" i="1" s="1"/>
  <c r="CR167" i="1" s="1"/>
  <c r="CP114" i="1"/>
  <c r="CQ114" i="1" l="1"/>
  <c r="CU100" i="1"/>
  <c r="CU101" i="1" s="1"/>
  <c r="CU102" i="1" s="1"/>
  <c r="CU103" i="1" s="1"/>
  <c r="BX6" i="28"/>
  <c r="BY4" i="28" s="1"/>
  <c r="CQ175" i="1"/>
  <c r="CQ176" i="1" s="1"/>
  <c r="CO177" i="1"/>
  <c r="CT130" i="1"/>
  <c r="CS132" i="1"/>
  <c r="CS166" i="1" s="1"/>
  <c r="CS167" i="1" s="1"/>
  <c r="CT153" i="1"/>
  <c r="CT154" i="1" s="1"/>
  <c r="CT161" i="1"/>
  <c r="CT164" i="1" s="1"/>
  <c r="CS155" i="1"/>
  <c r="CS169" i="1"/>
  <c r="CS171" i="1" s="1"/>
  <c r="CR173" i="1"/>
  <c r="CQ110" i="1"/>
  <c r="CP113" i="1"/>
  <c r="CP127" i="1" s="1"/>
  <c r="CP134" i="1" s="1"/>
  <c r="CP157" i="1" s="1"/>
  <c r="CR114" i="1" l="1"/>
  <c r="CU130" i="1"/>
  <c r="CT132" i="1"/>
  <c r="CT166" i="1" s="1"/>
  <c r="CT167" i="1" s="1"/>
  <c r="CV100" i="1"/>
  <c r="CV101" i="1" s="1"/>
  <c r="CV102" i="1" s="1"/>
  <c r="BY6" i="28"/>
  <c r="BZ4" i="28" s="1"/>
  <c r="CT155" i="1"/>
  <c r="CT169" i="1"/>
  <c r="CT171" i="1" s="1"/>
  <c r="CR110" i="1"/>
  <c r="CQ113" i="1"/>
  <c r="CQ127" i="1" s="1"/>
  <c r="CQ134" i="1" s="1"/>
  <c r="CQ157" i="1" s="1"/>
  <c r="CP177" i="1"/>
  <c r="CS173" i="1"/>
  <c r="CR175" i="1"/>
  <c r="CR176" i="1" s="1"/>
  <c r="CU153" i="1"/>
  <c r="CU154" i="1" s="1"/>
  <c r="CU161" i="1"/>
  <c r="CU164" i="1" s="1"/>
  <c r="CT173" i="1" l="1"/>
  <c r="CV103" i="1"/>
  <c r="CV153" i="1" s="1"/>
  <c r="CV154" i="1" s="1"/>
  <c r="CS110" i="1"/>
  <c r="CR113" i="1"/>
  <c r="CR127" i="1" s="1"/>
  <c r="CR134" i="1" s="1"/>
  <c r="CR157" i="1" s="1"/>
  <c r="CQ177" i="1"/>
  <c r="CW100" i="1"/>
  <c r="CW101" i="1" s="1"/>
  <c r="CW102" i="1" s="1"/>
  <c r="CW103" i="1" s="1"/>
  <c r="BZ6" i="28"/>
  <c r="CA4" i="28" s="1"/>
  <c r="CS175" i="1"/>
  <c r="CS176" i="1" s="1"/>
  <c r="CS114" i="1"/>
  <c r="CU155" i="1"/>
  <c r="CU169" i="1"/>
  <c r="CU171" i="1" s="1"/>
  <c r="CU132" i="1"/>
  <c r="CU166" i="1" s="1"/>
  <c r="CU167" i="1" s="1"/>
  <c r="CV130" i="1"/>
  <c r="CT114" i="1" l="1"/>
  <c r="CV161" i="1"/>
  <c r="CV164" i="1" s="1"/>
  <c r="CR177" i="1"/>
  <c r="CW130" i="1"/>
  <c r="CV132" i="1"/>
  <c r="CV166" i="1" s="1"/>
  <c r="CV167" i="1" s="1"/>
  <c r="CX100" i="1"/>
  <c r="CX101" i="1" s="1"/>
  <c r="CX102" i="1" s="1"/>
  <c r="CX103" i="1" s="1"/>
  <c r="CA6" i="28"/>
  <c r="CB4" i="28" s="1"/>
  <c r="CV155" i="1"/>
  <c r="CV169" i="1"/>
  <c r="CV171" i="1" s="1"/>
  <c r="CT175" i="1"/>
  <c r="CT176" i="1" s="1"/>
  <c r="CW153" i="1"/>
  <c r="CW154" i="1" s="1"/>
  <c r="CW161" i="1"/>
  <c r="CW164" i="1" s="1"/>
  <c r="CU173" i="1"/>
  <c r="CT110" i="1"/>
  <c r="CS113" i="1"/>
  <c r="CS127" i="1" s="1"/>
  <c r="CS134" i="1" s="1"/>
  <c r="CS157" i="1" s="1"/>
  <c r="CV173" i="1" l="1"/>
  <c r="CU175" i="1"/>
  <c r="CU176" i="1" s="1"/>
  <c r="CX153" i="1"/>
  <c r="CX154" i="1" s="1"/>
  <c r="CX161" i="1"/>
  <c r="CX164" i="1" s="1"/>
  <c r="CY100" i="1"/>
  <c r="CY101" i="1" s="1"/>
  <c r="CY102" i="1" s="1"/>
  <c r="CB6" i="28"/>
  <c r="CC4" i="28" s="1"/>
  <c r="CW155" i="1"/>
  <c r="CW169" i="1"/>
  <c r="CW171" i="1" s="1"/>
  <c r="CU110" i="1"/>
  <c r="CT113" i="1"/>
  <c r="CT127" i="1" s="1"/>
  <c r="CT134" i="1" s="1"/>
  <c r="CT157" i="1" s="1"/>
  <c r="CU114" i="1"/>
  <c r="CS177" i="1"/>
  <c r="CX130" i="1"/>
  <c r="CW132" i="1"/>
  <c r="CW166" i="1" s="1"/>
  <c r="CW167" i="1" s="1"/>
  <c r="CY103" i="1" l="1"/>
  <c r="CY153" i="1" s="1"/>
  <c r="CY154" i="1" s="1"/>
  <c r="CY130" i="1"/>
  <c r="CX132" i="1"/>
  <c r="CX166" i="1" s="1"/>
  <c r="CX167" i="1" s="1"/>
  <c r="CZ100" i="1"/>
  <c r="CZ101" i="1" s="1"/>
  <c r="CZ102" i="1" s="1"/>
  <c r="CZ103" i="1" s="1"/>
  <c r="CC6" i="28"/>
  <c r="CD4" i="28" s="1"/>
  <c r="CX169" i="1"/>
  <c r="CX171" i="1" s="1"/>
  <c r="CX155" i="1"/>
  <c r="CV110" i="1"/>
  <c r="CU113" i="1"/>
  <c r="CU127" i="1" s="1"/>
  <c r="CU134" i="1" s="1"/>
  <c r="CU157" i="1" s="1"/>
  <c r="CV175" i="1"/>
  <c r="CV176" i="1" s="1"/>
  <c r="CT177" i="1"/>
  <c r="CW173" i="1"/>
  <c r="CV114" i="1"/>
  <c r="CW114" i="1" l="1"/>
  <c r="CY161" i="1"/>
  <c r="CY164" i="1" s="1"/>
  <c r="CX173" i="1"/>
  <c r="CU177" i="1"/>
  <c r="CZ153" i="1"/>
  <c r="CZ154" i="1" s="1"/>
  <c r="CZ161" i="1"/>
  <c r="CZ164" i="1" s="1"/>
  <c r="CW175" i="1"/>
  <c r="CW176" i="1" s="1"/>
  <c r="DA100" i="1"/>
  <c r="DA101" i="1" s="1"/>
  <c r="DA102" i="1" s="1"/>
  <c r="CD6" i="28"/>
  <c r="CE4" i="28" s="1"/>
  <c r="CY169" i="1"/>
  <c r="CY171" i="1" s="1"/>
  <c r="CY155" i="1"/>
  <c r="CW110" i="1"/>
  <c r="CV113" i="1"/>
  <c r="CV127" i="1" s="1"/>
  <c r="CV134" i="1" s="1"/>
  <c r="CV157" i="1" s="1"/>
  <c r="CZ130" i="1"/>
  <c r="CY132" i="1"/>
  <c r="CY166" i="1" s="1"/>
  <c r="CY167" i="1" s="1"/>
  <c r="CX114" i="1" l="1"/>
  <c r="DA103" i="1"/>
  <c r="DA153" i="1" s="1"/>
  <c r="DA154" i="1" s="1"/>
  <c r="DA130" i="1"/>
  <c r="CZ132" i="1"/>
  <c r="CZ166" i="1" s="1"/>
  <c r="CZ167" i="1" s="1"/>
  <c r="CX175" i="1"/>
  <c r="CX176" i="1" s="1"/>
  <c r="CV177" i="1"/>
  <c r="DB100" i="1"/>
  <c r="DB101" i="1" s="1"/>
  <c r="DB102" i="1" s="1"/>
  <c r="DB103" i="1" s="1"/>
  <c r="CE6" i="28"/>
  <c r="CF4" i="28" s="1"/>
  <c r="CZ169" i="1"/>
  <c r="CZ171" i="1" s="1"/>
  <c r="CZ155" i="1"/>
  <c r="CX110" i="1"/>
  <c r="CW113" i="1"/>
  <c r="CW127" i="1" s="1"/>
  <c r="CW134" i="1" s="1"/>
  <c r="CW157" i="1" s="1"/>
  <c r="CY173" i="1"/>
  <c r="CY114" i="1" l="1"/>
  <c r="DA161" i="1"/>
  <c r="DA164" i="1" s="1"/>
  <c r="CZ173" i="1"/>
  <c r="DC100" i="1"/>
  <c r="DC101" i="1" s="1"/>
  <c r="DC102" i="1" s="1"/>
  <c r="DC103" i="1" s="1"/>
  <c r="CF6" i="28"/>
  <c r="CG4" i="28" s="1"/>
  <c r="DB153" i="1"/>
  <c r="DB154" i="1" s="1"/>
  <c r="DB161" i="1"/>
  <c r="DB164" i="1" s="1"/>
  <c r="DA155" i="1"/>
  <c r="DA169" i="1"/>
  <c r="DA171" i="1" s="1"/>
  <c r="CY110" i="1"/>
  <c r="CX113" i="1"/>
  <c r="CX127" i="1" s="1"/>
  <c r="CX134" i="1" s="1"/>
  <c r="CX157" i="1" s="1"/>
  <c r="CY175" i="1"/>
  <c r="CY176" i="1" s="1"/>
  <c r="CW177" i="1"/>
  <c r="DB130" i="1"/>
  <c r="DA132" i="1"/>
  <c r="DA166" i="1" s="1"/>
  <c r="DA167" i="1" s="1"/>
  <c r="CZ114" i="1" l="1"/>
  <c r="DA173" i="1"/>
  <c r="CZ110" i="1"/>
  <c r="CY113" i="1"/>
  <c r="CY127" i="1" s="1"/>
  <c r="CY134" i="1" s="1"/>
  <c r="CY157" i="1" s="1"/>
  <c r="DB155" i="1"/>
  <c r="DB169" i="1"/>
  <c r="DB171" i="1" s="1"/>
  <c r="CX177" i="1"/>
  <c r="DD100" i="1"/>
  <c r="DD101" i="1" s="1"/>
  <c r="DD102" i="1" s="1"/>
  <c r="DD103" i="1" s="1"/>
  <c r="CG6" i="28"/>
  <c r="CH4" i="28" s="1"/>
  <c r="DC130" i="1"/>
  <c r="DB132" i="1"/>
  <c r="DB166" i="1" s="1"/>
  <c r="DB167" i="1" s="1"/>
  <c r="CZ175" i="1"/>
  <c r="CZ176" i="1" s="1"/>
  <c r="DC153" i="1"/>
  <c r="DC154" i="1" s="1"/>
  <c r="DC161" i="1"/>
  <c r="DC164" i="1" s="1"/>
  <c r="DB173" i="1" l="1"/>
  <c r="CY177" i="1"/>
  <c r="DD153" i="1"/>
  <c r="DD154" i="1" s="1"/>
  <c r="DD161" i="1"/>
  <c r="DD164" i="1" s="1"/>
  <c r="DA110" i="1"/>
  <c r="CZ113" i="1"/>
  <c r="CZ127" i="1" s="1"/>
  <c r="CZ134" i="1" s="1"/>
  <c r="CZ157" i="1" s="1"/>
  <c r="DA175" i="1"/>
  <c r="DA176" i="1" s="1"/>
  <c r="DD130" i="1"/>
  <c r="DC132" i="1"/>
  <c r="DC166" i="1" s="1"/>
  <c r="DC167" i="1" s="1"/>
  <c r="DC155" i="1"/>
  <c r="DC169" i="1"/>
  <c r="DC171" i="1" s="1"/>
  <c r="DE100" i="1"/>
  <c r="DE101" i="1" s="1"/>
  <c r="DE102" i="1" s="1"/>
  <c r="DE103" i="1" s="1"/>
  <c r="CH6" i="28"/>
  <c r="CI4" i="28" s="1"/>
  <c r="DA114" i="1"/>
  <c r="DB114" i="1" l="1"/>
  <c r="CZ177" i="1"/>
  <c r="DF100" i="1"/>
  <c r="DF101" i="1" s="1"/>
  <c r="DF102" i="1" s="1"/>
  <c r="DF103" i="1" s="1"/>
  <c r="CI6" i="28"/>
  <c r="CJ4" i="28" s="1"/>
  <c r="DE153" i="1"/>
  <c r="DE154" i="1" s="1"/>
  <c r="DE161" i="1"/>
  <c r="DE164" i="1" s="1"/>
  <c r="DB175" i="1"/>
  <c r="DB176" i="1" s="1"/>
  <c r="DC173" i="1"/>
  <c r="DB110" i="1"/>
  <c r="DA113" i="1"/>
  <c r="DA127" i="1" s="1"/>
  <c r="DA134" i="1" s="1"/>
  <c r="DA157" i="1" s="1"/>
  <c r="DE130" i="1"/>
  <c r="DD132" i="1"/>
  <c r="DD166" i="1" s="1"/>
  <c r="DD167" i="1" s="1"/>
  <c r="DD169" i="1"/>
  <c r="DD171" i="1" s="1"/>
  <c r="DD155" i="1"/>
  <c r="DA177" i="1" l="1"/>
  <c r="DD173" i="1"/>
  <c r="DC110" i="1"/>
  <c r="DB113" i="1"/>
  <c r="DB127" i="1" s="1"/>
  <c r="DB134" i="1" s="1"/>
  <c r="DB157" i="1" s="1"/>
  <c r="DC114" i="1"/>
  <c r="DC175" i="1"/>
  <c r="DC176" i="1" s="1"/>
  <c r="DE132" i="1"/>
  <c r="DE166" i="1" s="1"/>
  <c r="DE167" i="1" s="1"/>
  <c r="DF130" i="1"/>
  <c r="DE155" i="1"/>
  <c r="DE169" i="1"/>
  <c r="DE171" i="1" s="1"/>
  <c r="DG100" i="1"/>
  <c r="DG101" i="1" s="1"/>
  <c r="DG102" i="1" s="1"/>
  <c r="CJ6" i="28"/>
  <c r="CK4" i="28" s="1"/>
  <c r="DF153" i="1"/>
  <c r="DF154" i="1" s="1"/>
  <c r="DF161" i="1"/>
  <c r="DF164" i="1" s="1"/>
  <c r="DB177" i="1" l="1"/>
  <c r="DG103" i="1"/>
  <c r="DG161" i="1" s="1"/>
  <c r="DG164" i="1" s="1"/>
  <c r="F41" i="5"/>
  <c r="F42" i="5" s="1"/>
  <c r="F43" i="5" s="1"/>
  <c r="G41" i="5"/>
  <c r="G42" i="5" s="1"/>
  <c r="G43" i="5" s="1"/>
  <c r="H41" i="5"/>
  <c r="H42" i="5" s="1"/>
  <c r="H43" i="5" s="1"/>
  <c r="I41" i="5"/>
  <c r="I42" i="5" s="1"/>
  <c r="I43" i="5" s="1"/>
  <c r="J41" i="5"/>
  <c r="J42" i="5" s="1"/>
  <c r="J43" i="5" s="1"/>
  <c r="K41" i="5"/>
  <c r="K42" i="5" s="1"/>
  <c r="K43" i="5" s="1"/>
  <c r="CK6" i="28"/>
  <c r="CL4" i="28" s="1"/>
  <c r="DF169" i="1"/>
  <c r="DF171" i="1" s="1"/>
  <c r="DF155" i="1"/>
  <c r="DD175" i="1"/>
  <c r="DD176" i="1" s="1"/>
  <c r="DF132" i="1"/>
  <c r="DF166" i="1" s="1"/>
  <c r="DF167" i="1" s="1"/>
  <c r="DG130" i="1"/>
  <c r="DG132" i="1" s="1"/>
  <c r="DG166" i="1" s="1"/>
  <c r="DG167" i="1" s="1"/>
  <c r="DG153" i="1"/>
  <c r="DG154" i="1" s="1"/>
  <c r="DD110" i="1"/>
  <c r="DC113" i="1"/>
  <c r="DC127" i="1" s="1"/>
  <c r="DC134" i="1" s="1"/>
  <c r="DC157" i="1" s="1"/>
  <c r="DE173" i="1"/>
  <c r="DD114" i="1"/>
  <c r="DC177" i="1" l="1"/>
  <c r="DE114" i="1"/>
  <c r="CL6" i="28"/>
  <c r="CM4" i="28" s="1"/>
  <c r="DE175" i="1"/>
  <c r="DE176" i="1" s="1"/>
  <c r="DG155" i="1"/>
  <c r="DG169" i="1"/>
  <c r="DG171" i="1" s="1"/>
  <c r="DG173" i="1" s="1"/>
  <c r="DD113" i="1"/>
  <c r="DD127" i="1" s="1"/>
  <c r="DD134" i="1" s="1"/>
  <c r="DD157" i="1" s="1"/>
  <c r="DE110" i="1"/>
  <c r="DF173" i="1"/>
  <c r="DF114" i="1" l="1"/>
  <c r="CM6" i="28"/>
  <c r="CN4" i="28" s="1"/>
  <c r="DF110" i="1"/>
  <c r="DG114" i="1" s="1"/>
  <c r="DE113" i="1"/>
  <c r="DE127" i="1" s="1"/>
  <c r="DE134" i="1" s="1"/>
  <c r="DE157" i="1" s="1"/>
  <c r="DD177" i="1"/>
  <c r="DF175" i="1"/>
  <c r="DF176" i="1" s="1"/>
  <c r="DE177" i="1" l="1"/>
  <c r="CN6" i="28"/>
  <c r="CO4" i="28" s="1"/>
  <c r="DG175" i="1"/>
  <c r="DG176" i="1" s="1"/>
  <c r="DG110" i="1"/>
  <c r="DG113" i="1" s="1"/>
  <c r="DG127" i="1" s="1"/>
  <c r="DG134" i="1" s="1"/>
  <c r="DG157" i="1" s="1"/>
  <c r="DF113" i="1"/>
  <c r="DF127" i="1" s="1"/>
  <c r="DF134" i="1" s="1"/>
  <c r="DF157" i="1" s="1"/>
  <c r="CO6" i="28" l="1"/>
  <c r="CP4" i="28" s="1"/>
  <c r="DF177" i="1"/>
  <c r="DG177" i="1"/>
  <c r="CP6" i="28" l="1"/>
  <c r="CQ4" i="28" s="1"/>
  <c r="CQ6" i="28" l="1"/>
  <c r="CR4" i="28" s="1"/>
  <c r="CR6" i="28" l="1"/>
  <c r="CS4" i="28" s="1"/>
  <c r="CS6" i="28" l="1"/>
  <c r="CT4" i="28" s="1"/>
  <c r="CT6" i="28" l="1"/>
  <c r="CU4" i="28" s="1"/>
  <c r="CU6" i="28" l="1"/>
  <c r="CV4" i="28" s="1"/>
  <c r="CV6" i="28" l="1"/>
  <c r="CW4" i="28" s="1"/>
  <c r="CW6" i="28" l="1"/>
  <c r="CX4" i="28" s="1"/>
  <c r="CX6" i="28" l="1"/>
  <c r="CY4" i="28" s="1"/>
  <c r="CY6" i="28" l="1"/>
  <c r="CZ4" i="28" s="1"/>
  <c r="CZ6" i="28" l="1"/>
  <c r="DA4" i="28" s="1"/>
  <c r="DA6" i="28" l="1"/>
  <c r="DB4" i="28" s="1"/>
  <c r="DB6" i="28" l="1"/>
  <c r="DC4" i="28" s="1"/>
  <c r="DC6" i="28" l="1"/>
  <c r="DD4" i="28" s="1"/>
  <c r="DD6" i="28" l="1"/>
  <c r="DE4" i="28" s="1"/>
  <c r="DE6" i="28" l="1"/>
  <c r="DF4" i="28" s="1"/>
  <c r="DF6" i="28" l="1"/>
  <c r="DG4" i="28" s="1"/>
  <c r="DG6" i="28" l="1"/>
  <c r="DH4" i="28" s="1"/>
  <c r="DH6" i="28" l="1"/>
  <c r="DI4" i="28" s="1"/>
  <c r="DI6" i="28" l="1"/>
  <c r="DJ4" i="28" s="1"/>
  <c r="DJ6" i="28" l="1"/>
  <c r="DK4" i="28" s="1"/>
  <c r="DK6" i="28" l="1"/>
  <c r="DL4" i="28" s="1"/>
  <c r="DL6" i="28" l="1"/>
  <c r="DM4" i="28" s="1"/>
  <c r="DM6" i="28" l="1"/>
  <c r="DN4" i="28" s="1"/>
  <c r="DN6" i="28" l="1"/>
  <c r="DO4" i="28" s="1"/>
  <c r="DO6" i="28" l="1"/>
  <c r="DP4" i="28" s="1"/>
  <c r="DP6" i="28" l="1"/>
  <c r="DQ4" i="28" s="1"/>
  <c r="DQ6" i="28" l="1"/>
  <c r="DR4" i="28" s="1"/>
  <c r="DR6" i="28" l="1"/>
  <c r="DS4" i="28" s="1"/>
  <c r="DS6" i="28" l="1"/>
  <c r="DT4" i="28" s="1"/>
  <c r="DT6" i="28" l="1"/>
  <c r="DU4" i="28" s="1"/>
  <c r="DU6" i="28" l="1"/>
  <c r="DV4" i="28" s="1"/>
  <c r="DV6" i="28" l="1"/>
  <c r="DW4" i="28" s="1"/>
  <c r="DW6" i="28" l="1"/>
  <c r="DX4" i="28" s="1"/>
  <c r="DX6" i="28" l="1"/>
  <c r="DY4" i="28" s="1"/>
  <c r="DY6" i="28" l="1"/>
  <c r="DZ4" i="28" s="1"/>
  <c r="DZ6" i="28" l="1"/>
  <c r="EA4" i="28" s="1"/>
  <c r="EA6" i="28" l="1"/>
  <c r="EB4" i="28" s="1"/>
  <c r="EB6" i="28" l="1"/>
  <c r="EC4" i="28" s="1"/>
  <c r="EC6" i="28" l="1"/>
  <c r="ED4" i="28" s="1"/>
  <c r="ED6" i="28" l="1"/>
  <c r="EE4" i="28" s="1"/>
  <c r="EE6" i="28" l="1"/>
  <c r="EF4" i="28" s="1"/>
  <c r="EF6" i="28" l="1"/>
  <c r="EG4" i="28" s="1"/>
  <c r="EG6" i="28" l="1"/>
  <c r="EH4" i="28" s="1"/>
  <c r="EH6" i="28" l="1"/>
  <c r="EI4" i="28" s="1"/>
  <c r="EI6" i="28" l="1"/>
  <c r="EJ4" i="28" s="1"/>
  <c r="EJ6" i="28" l="1"/>
  <c r="EK4" i="28" s="1"/>
  <c r="EK6" i="28" l="1"/>
  <c r="EL4" i="28" s="1"/>
  <c r="EL6" i="28" l="1"/>
  <c r="EM4" i="28" s="1"/>
  <c r="EM6" i="28" l="1"/>
  <c r="EN4" i="28" s="1"/>
  <c r="EN6" i="28" l="1"/>
  <c r="EO4" i="28" s="1"/>
  <c r="EO6" i="28" l="1"/>
  <c r="EP4" i="28" s="1"/>
  <c r="EP6" i="28" l="1"/>
  <c r="EQ4" i="28" s="1"/>
  <c r="EQ6" i="28" l="1"/>
  <c r="ER4" i="28" s="1"/>
  <c r="ER6" i="28" l="1"/>
  <c r="ES4" i="28" s="1"/>
  <c r="ES6" i="28" l="1"/>
  <c r="ET4" i="28" s="1"/>
  <c r="ET6" i="28" l="1"/>
  <c r="EU4" i="28" s="1"/>
  <c r="EU6" i="28" l="1"/>
  <c r="EV4" i="28" s="1"/>
  <c r="EV6" i="28" l="1"/>
  <c r="EW4" i="28" s="1"/>
  <c r="EW6" i="28" l="1"/>
  <c r="EX4" i="28" s="1"/>
  <c r="EX6" i="28" l="1"/>
  <c r="EY4" i="28" s="1"/>
  <c r="EY6" i="28" l="1"/>
  <c r="EZ4" i="28" s="1"/>
  <c r="EZ6" i="28" l="1"/>
  <c r="FA4" i="28" s="1"/>
  <c r="FA6" i="28" l="1"/>
  <c r="FB4" i="28" s="1"/>
  <c r="FB6" i="28" l="1"/>
  <c r="FC4" i="28" s="1"/>
  <c r="FC6" i="28" l="1"/>
  <c r="FD4" i="28" s="1"/>
  <c r="FD6" i="28" l="1"/>
  <c r="FE4" i="28" s="1"/>
  <c r="FE6" i="28" l="1"/>
  <c r="FF4" i="28" s="1"/>
  <c r="FF6" i="28" l="1"/>
  <c r="FG4" i="28" s="1"/>
  <c r="FG6" i="28" l="1"/>
  <c r="FH4" i="28" s="1"/>
  <c r="FH6" i="28" l="1"/>
  <c r="FI4" i="28" s="1"/>
  <c r="FI6" i="28" l="1"/>
  <c r="FJ4" i="28" s="1"/>
  <c r="FJ6" i="28" l="1"/>
  <c r="FK4" i="28" s="1"/>
  <c r="FK6" i="28" l="1"/>
  <c r="FL4" i="28" s="1"/>
  <c r="FL6" i="28" l="1"/>
  <c r="FM4" i="28" s="1"/>
  <c r="FM6" i="28" l="1"/>
  <c r="FN4" i="28" s="1"/>
  <c r="FN6" i="28" l="1"/>
  <c r="FO4" i="28" s="1"/>
  <c r="FO6" i="28" l="1"/>
  <c r="FP4" i="28" s="1"/>
  <c r="FP6" i="28" l="1"/>
  <c r="FQ4" i="28" s="1"/>
  <c r="FQ6" i="28" l="1"/>
  <c r="FR4" i="28" s="1"/>
  <c r="FR6" i="28" l="1"/>
  <c r="FS4" i="28" s="1"/>
  <c r="FS6" i="28" l="1"/>
  <c r="FT4" i="28" s="1"/>
  <c r="FT6" i="28" l="1"/>
  <c r="FU4" i="28" s="1"/>
  <c r="FU6" i="28" l="1"/>
  <c r="FV4" i="28" s="1"/>
  <c r="FV6" i="28" l="1"/>
  <c r="FW4" i="28" s="1"/>
  <c r="FW6" i="28" l="1"/>
  <c r="FX4" i="28" s="1"/>
  <c r="FX6" i="28" l="1"/>
  <c r="FY4" i="28" s="1"/>
  <c r="FY6" i="28" l="1"/>
  <c r="FZ4" i="28" s="1"/>
  <c r="FZ6" i="28" l="1"/>
  <c r="GA4" i="28" s="1"/>
  <c r="GA6" i="28" l="1"/>
  <c r="GB4" i="28" s="1"/>
  <c r="GB6" i="28" l="1"/>
  <c r="GC4" i="28" s="1"/>
  <c r="GC6" i="28" l="1"/>
  <c r="GD4" i="28" s="1"/>
  <c r="GD6" i="28" l="1"/>
  <c r="GE4" i="28" s="1"/>
  <c r="GE6" i="28" l="1"/>
  <c r="GF4" i="28" s="1"/>
  <c r="GF6" i="28" l="1"/>
  <c r="GG4" i="28" s="1"/>
  <c r="GG6" i="28" l="1"/>
  <c r="GH4" i="28" s="1"/>
  <c r="GH6" i="28" l="1"/>
  <c r="GI4" i="28" s="1"/>
  <c r="GI6" i="28" l="1"/>
  <c r="GJ4" i="28" s="1"/>
  <c r="GJ6" i="28" l="1"/>
  <c r="GK4" i="28" s="1"/>
  <c r="GK6" i="28" l="1"/>
  <c r="GL4" i="28" s="1"/>
  <c r="GL6" i="28" l="1"/>
  <c r="GM4" i="28" s="1"/>
  <c r="GM6" i="28" l="1"/>
  <c r="GN4" i="28" s="1"/>
  <c r="GN6" i="28" l="1"/>
  <c r="GO4" i="28" s="1"/>
  <c r="GO6" i="28" l="1"/>
  <c r="GP4" i="28" s="1"/>
  <c r="GP6" i="28" l="1"/>
  <c r="GQ4" i="28" s="1"/>
  <c r="GQ6" i="28" l="1"/>
  <c r="GR4" i="28" s="1"/>
  <c r="GR6" i="28" l="1"/>
  <c r="GS4" i="28" s="1"/>
  <c r="GS6" i="28" l="1"/>
  <c r="GT4" i="28" s="1"/>
  <c r="GT6" i="28" l="1"/>
  <c r="GU4" i="28" s="1"/>
  <c r="GU6" i="28" l="1"/>
  <c r="GV4" i="28" s="1"/>
  <c r="GV6" i="28" l="1"/>
  <c r="GW4" i="28" s="1"/>
  <c r="GW6" i="28" l="1"/>
  <c r="GX4" i="28" s="1"/>
  <c r="GX6" i="28" l="1"/>
  <c r="GY4" i="28" s="1"/>
  <c r="GY6" i="28" l="1"/>
  <c r="GZ4" i="28" s="1"/>
  <c r="GZ6" i="28" l="1"/>
  <c r="HA4" i="28" s="1"/>
  <c r="HA6" i="28" l="1"/>
  <c r="HB4" i="28" s="1"/>
  <c r="HB6" i="28" l="1"/>
  <c r="HC4" i="28" s="1"/>
  <c r="HC6" i="28" l="1"/>
  <c r="HD4" i="28" s="1"/>
  <c r="HD6" i="28" l="1"/>
  <c r="HE4" i="28" s="1"/>
  <c r="HE6" i="28" l="1"/>
  <c r="HF4" i="28" s="1"/>
  <c r="HF6" i="28" l="1"/>
  <c r="HG4" i="28" s="1"/>
  <c r="HG6" i="28" l="1"/>
  <c r="HH4" i="28" s="1"/>
  <c r="HH6" i="28" l="1"/>
  <c r="HI4" i="28" s="1"/>
  <c r="HI6" i="28" l="1"/>
  <c r="HJ4" i="28" s="1"/>
  <c r="HJ6" i="28" l="1"/>
  <c r="HK4" i="28" s="1"/>
  <c r="HK6" i="28" l="1"/>
  <c r="HL4" i="28" s="1"/>
  <c r="HL6" i="28" l="1"/>
  <c r="HM4" i="28" s="1"/>
  <c r="HM6" i="28" l="1"/>
  <c r="HN4" i="28" s="1"/>
  <c r="HN6" i="28" l="1"/>
  <c r="HO4" i="28" s="1"/>
  <c r="HO6" i="28" l="1"/>
  <c r="HP4" i="28" s="1"/>
  <c r="HP6" i="28" l="1"/>
  <c r="HQ4" i="28" s="1"/>
  <c r="HQ6" i="28" l="1"/>
  <c r="HR4" i="28" s="1"/>
  <c r="HR6" i="28" l="1"/>
  <c r="HS4" i="28" s="1"/>
  <c r="HS6" i="28" l="1"/>
  <c r="HT4" i="28" s="1"/>
  <c r="HT6" i="28" l="1"/>
  <c r="HU4" i="28" s="1"/>
  <c r="HU6" i="28" l="1"/>
  <c r="HV4" i="28" s="1"/>
  <c r="HV6" i="28" l="1"/>
  <c r="HW4" i="28" s="1"/>
  <c r="HW6" i="28" l="1"/>
  <c r="HX4" i="28" s="1"/>
  <c r="HX6" i="28" l="1"/>
  <c r="HY4" i="28" s="1"/>
  <c r="HY6" i="28" l="1"/>
  <c r="HZ4" i="28" s="1"/>
  <c r="HZ6" i="28" l="1"/>
  <c r="IA4" i="28" s="1"/>
  <c r="IA6" i="28" l="1"/>
  <c r="IB4" i="28" s="1"/>
  <c r="IB6" i="28" l="1"/>
  <c r="IC4" i="28" s="1"/>
  <c r="IC6" i="28" l="1"/>
  <c r="ID4" i="28" s="1"/>
  <c r="ID6" i="28" l="1"/>
  <c r="IE4" i="28" s="1"/>
  <c r="IE6" i="28" l="1"/>
  <c r="IF4" i="28" s="1"/>
  <c r="IF6" i="28" l="1"/>
  <c r="IG4" i="28" s="1"/>
  <c r="IG6" i="28" l="1"/>
  <c r="IH4" i="28" s="1"/>
  <c r="IH6" i="28" l="1"/>
  <c r="II4" i="28" s="1"/>
  <c r="II6" i="28" l="1"/>
  <c r="IJ4" i="28" s="1"/>
  <c r="IJ6" i="28" l="1"/>
  <c r="IK4" i="28" s="1"/>
  <c r="IK6" i="28" l="1"/>
  <c r="IL4" i="28" s="1"/>
  <c r="IL6" i="28" l="1"/>
  <c r="IM4" i="28" s="1"/>
  <c r="IM6" i="28" l="1"/>
  <c r="IN4" i="28" s="1"/>
  <c r="IN6" i="28" l="1"/>
  <c r="IO4" i="28" s="1"/>
  <c r="IO6" i="28" l="1"/>
  <c r="IP4" i="28" s="1"/>
  <c r="IP6" i="28" l="1"/>
  <c r="IQ4" i="28" s="1"/>
  <c r="IQ6" i="28" l="1"/>
  <c r="IR4" i="28" s="1"/>
  <c r="IR6" i="28" l="1"/>
  <c r="IS4" i="28" s="1"/>
  <c r="IS6" i="28" l="1"/>
  <c r="IT4" i="28" s="1"/>
  <c r="IT6" i="28" l="1"/>
  <c r="IU4" i="28" s="1"/>
  <c r="IU6" i="28" l="1"/>
  <c r="IV4" i="28" s="1"/>
  <c r="IV6" i="28" l="1"/>
  <c r="IW4" i="28" s="1"/>
  <c r="IW6" i="28" l="1"/>
  <c r="IX4" i="28" s="1"/>
  <c r="IX6" i="28" l="1"/>
  <c r="IY4" i="28" s="1"/>
  <c r="IY6" i="28" l="1"/>
  <c r="IZ4" i="28" s="1"/>
  <c r="IZ6" i="28" l="1"/>
  <c r="JA4" i="28" s="1"/>
  <c r="JA6" i="28" l="1"/>
  <c r="JB4" i="28" s="1"/>
  <c r="JB6" i="28" l="1"/>
  <c r="JC4" i="28" s="1"/>
  <c r="JC6" i="28" l="1"/>
  <c r="JD4" i="28" s="1"/>
  <c r="JD6" i="28" l="1"/>
  <c r="JE4" i="28" s="1"/>
  <c r="JE6" i="28" l="1"/>
  <c r="JF4" i="28" s="1"/>
  <c r="JF6" i="28" l="1"/>
  <c r="JG4" i="28" s="1"/>
  <c r="JG6" i="28" l="1"/>
  <c r="JH4" i="28" s="1"/>
  <c r="JH6" i="28" l="1"/>
  <c r="JI4" i="28" s="1"/>
  <c r="JI6" i="28" l="1"/>
  <c r="JJ4" i="28" s="1"/>
  <c r="JJ6" i="28" l="1"/>
  <c r="JK4" i="28" s="1"/>
  <c r="JK6" i="28" l="1"/>
  <c r="JL4" i="28" s="1"/>
  <c r="JL6" i="28" l="1"/>
  <c r="JM4" i="28" s="1"/>
  <c r="JM6" i="28" l="1"/>
  <c r="JN4" i="28" s="1"/>
  <c r="JN6" i="28" l="1"/>
  <c r="JO4" i="28" s="1"/>
  <c r="JO6" i="28" l="1"/>
  <c r="JP4" i="28" s="1"/>
  <c r="JP6" i="28" l="1"/>
  <c r="JQ4" i="28" s="1"/>
  <c r="JQ6" i="28" l="1"/>
  <c r="JR4" i="28" s="1"/>
  <c r="JR6" i="28" l="1"/>
  <c r="JS4" i="28" s="1"/>
  <c r="JS6" i="28" l="1"/>
  <c r="JT4" i="28" s="1"/>
  <c r="JT6" i="28" l="1"/>
  <c r="JU4" i="28" s="1"/>
  <c r="JU6" i="28" l="1"/>
  <c r="JV4" i="28" s="1"/>
  <c r="JV6" i="28" l="1"/>
  <c r="JW4" i="28" s="1"/>
  <c r="JW6" i="28" l="1"/>
  <c r="JX4" i="28" s="1"/>
  <c r="JX6" i="28" l="1"/>
  <c r="JY4" i="28" s="1"/>
  <c r="JY6" i="28" l="1"/>
  <c r="JZ4" i="28" s="1"/>
  <c r="JZ6" i="28" l="1"/>
  <c r="KA4" i="28" s="1"/>
  <c r="KA6" i="28" l="1"/>
  <c r="KB4" i="28" s="1"/>
  <c r="KB6" i="28" l="1"/>
  <c r="KC4" i="28" s="1"/>
  <c r="KC6" i="28" l="1"/>
  <c r="KD4" i="28" s="1"/>
  <c r="KD6" i="28" l="1"/>
  <c r="KE4" i="28" s="1"/>
  <c r="KE6" i="28" l="1"/>
  <c r="KF4" i="28" s="1"/>
  <c r="KF6" i="28" l="1"/>
  <c r="KG4" i="28" s="1"/>
  <c r="KG6" i="28" l="1"/>
  <c r="KH4" i="28" s="1"/>
  <c r="KH6" i="28" l="1"/>
  <c r="KI4" i="28" s="1"/>
  <c r="KI6" i="28" l="1"/>
  <c r="KJ4" i="28" s="1"/>
  <c r="KJ6" i="28" l="1"/>
  <c r="KK4" i="28" s="1"/>
  <c r="KK6" i="28" l="1"/>
  <c r="KL4" i="28" s="1"/>
  <c r="KL6" i="28" l="1"/>
  <c r="KM4" i="28" s="1"/>
  <c r="KM6" i="28" l="1"/>
  <c r="KN4" i="28" s="1"/>
  <c r="KN6" i="28" l="1"/>
  <c r="KO4" i="28" s="1"/>
  <c r="KO6" i="28" l="1"/>
  <c r="KP4" i="28" s="1"/>
  <c r="KP6" i="28" l="1"/>
  <c r="KQ4" i="28" s="1"/>
  <c r="KQ6" i="28" l="1"/>
  <c r="KR4" i="28" s="1"/>
  <c r="KR6" i="28" l="1"/>
  <c r="KS4" i="28" s="1"/>
  <c r="KS6" i="28" l="1"/>
  <c r="KT4" i="28" s="1"/>
  <c r="KT6" i="28" l="1"/>
  <c r="KU4" i="28" s="1"/>
  <c r="KU6" i="28" l="1"/>
  <c r="KV4" i="28" s="1"/>
  <c r="KV6" i="28" l="1"/>
  <c r="KW4" i="28" s="1"/>
  <c r="KW6" i="28" l="1"/>
  <c r="KX4" i="28" s="1"/>
  <c r="KX6" i="28" l="1"/>
  <c r="KY4" i="28" s="1"/>
  <c r="KY6" i="28" l="1"/>
  <c r="KZ4" i="28" s="1"/>
  <c r="KZ6" i="28" l="1"/>
  <c r="LA4" i="28" s="1"/>
  <c r="LA6" i="28" l="1"/>
  <c r="LB4" i="28" s="1"/>
  <c r="LB6" i="28" l="1"/>
  <c r="LC4" i="28" s="1"/>
  <c r="LC6" i="28" l="1"/>
  <c r="LD4" i="28" s="1"/>
  <c r="LD6" i="28" l="1"/>
  <c r="LE4" i="28" s="1"/>
  <c r="LE6" i="28" l="1"/>
  <c r="LF4" i="28" s="1"/>
  <c r="LF6" i="28" l="1"/>
  <c r="LG4" i="28" s="1"/>
  <c r="LG6" i="28" l="1"/>
  <c r="LH4" i="28" s="1"/>
  <c r="LH6" i="28" l="1"/>
  <c r="LI4" i="28" s="1"/>
  <c r="LI6" i="28" l="1"/>
  <c r="LJ4" i="28" s="1"/>
  <c r="LJ6" i="28" l="1"/>
  <c r="LK4" i="28" s="1"/>
  <c r="LK6" i="28" l="1"/>
  <c r="LL4" i="28" s="1"/>
  <c r="LL6" i="28" l="1"/>
  <c r="LM4" i="28" s="1"/>
  <c r="LM6" i="28" l="1"/>
  <c r="LN4" i="28" s="1"/>
  <c r="LN6" i="28" l="1"/>
  <c r="LO4" i="28" s="1"/>
  <c r="LO6" i="28" l="1"/>
  <c r="LP4" i="28" s="1"/>
  <c r="LP6" i="28" l="1"/>
  <c r="LQ4" i="28" s="1"/>
  <c r="LQ6" i="28" l="1"/>
  <c r="LR4" i="28" s="1"/>
  <c r="LR6" i="28" l="1"/>
  <c r="LS4" i="28" s="1"/>
  <c r="LS6" i="28" l="1"/>
  <c r="LT4" i="28" s="1"/>
  <c r="LT6" i="28" l="1"/>
  <c r="LU4" i="28" s="1"/>
  <c r="LU6" i="28" l="1"/>
  <c r="LV4" i="28" s="1"/>
  <c r="LV6" i="28" l="1"/>
  <c r="LW4" i="28" s="1"/>
  <c r="LW6" i="28" l="1"/>
  <c r="LX4" i="28" s="1"/>
  <c r="LX6" i="28" l="1"/>
  <c r="LY4" i="28" s="1"/>
  <c r="LY6" i="28" l="1"/>
  <c r="LZ4" i="28" s="1"/>
  <c r="LZ6" i="28" l="1"/>
  <c r="MA4" i="28" s="1"/>
  <c r="MA6" i="28" l="1"/>
  <c r="MB4" i="28" s="1"/>
  <c r="MB6" i="28" l="1"/>
  <c r="MC4" i="28" s="1"/>
  <c r="MC6" i="28" l="1"/>
  <c r="MD4" i="28" s="1"/>
  <c r="MD6" i="28" l="1"/>
  <c r="ME4" i="28" s="1"/>
  <c r="ME6" i="28" l="1"/>
  <c r="MF4" i="28" s="1"/>
  <c r="MF6" i="28" l="1"/>
  <c r="MG4" i="28" s="1"/>
  <c r="MG6" i="28" l="1"/>
  <c r="MH4" i="28" s="1"/>
  <c r="MH6" i="28" l="1"/>
  <c r="MI4" i="28" s="1"/>
  <c r="MI6" i="28" l="1"/>
  <c r="MJ4" i="28" s="1"/>
  <c r="MJ6" i="28" l="1"/>
  <c r="MK4" i="28" s="1"/>
  <c r="MK6" i="28" l="1"/>
  <c r="ML4" i="28" s="1"/>
  <c r="ML6" i="28" l="1"/>
  <c r="MM4" i="28" s="1"/>
  <c r="MM6" i="28" l="1"/>
  <c r="MN4" i="28" s="1"/>
  <c r="MN6" i="28" l="1"/>
  <c r="MO4" i="28" s="1"/>
  <c r="MO6" i="28" l="1"/>
  <c r="MP4" i="28" s="1"/>
  <c r="MP6" i="28" l="1"/>
  <c r="MQ4" i="28" s="1"/>
  <c r="MQ6" i="28" l="1"/>
  <c r="MR4" i="28" s="1"/>
  <c r="MR6" i="28" l="1"/>
  <c r="MS4" i="28" s="1"/>
  <c r="MS6" i="28" l="1"/>
  <c r="MT4" i="28" s="1"/>
  <c r="MT6" i="28" l="1"/>
  <c r="MU4" i="28" s="1"/>
  <c r="MU6" i="28" l="1"/>
  <c r="MV4" i="28" s="1"/>
  <c r="MV6" i="28" l="1"/>
  <c r="MW4" i="28" s="1"/>
  <c r="MW6" i="28" l="1"/>
  <c r="MX4" i="28" s="1"/>
  <c r="MX6" i="28" l="1"/>
  <c r="MY4" i="28" s="1"/>
  <c r="MY6" i="28" l="1"/>
  <c r="MZ4" i="28" s="1"/>
  <c r="MZ6" i="28" l="1"/>
  <c r="NA4" i="28" s="1"/>
  <c r="NA6" i="28" l="1"/>
  <c r="NB4" i="28" s="1"/>
  <c r="NB6" i="28" l="1"/>
  <c r="NC4" i="28" s="1"/>
  <c r="NC6" i="28" l="1"/>
  <c r="ND4" i="28" s="1"/>
  <c r="ND6" i="28" l="1"/>
  <c r="NE4" i="28" s="1"/>
  <c r="NE6" i="28" l="1"/>
  <c r="NF4" i="28" s="1"/>
  <c r="NF6" i="28" l="1"/>
  <c r="NG4" i="28" s="1"/>
  <c r="NG6" i="28" l="1"/>
  <c r="NH4" i="28" s="1"/>
  <c r="NH6" i="28" l="1"/>
  <c r="NI4" i="28" s="1"/>
  <c r="NI6" i="28" l="1"/>
  <c r="NJ4" i="28" s="1"/>
  <c r="NJ6" i="28" l="1"/>
  <c r="NK4" i="28" s="1"/>
  <c r="NK6" i="28" l="1"/>
  <c r="NL4" i="28" s="1"/>
  <c r="NL6" i="28" l="1"/>
  <c r="NM4" i="28" s="1"/>
  <c r="NM6" i="28" l="1"/>
  <c r="NN4" i="28" s="1"/>
  <c r="NN6" i="28" l="1"/>
  <c r="NO4" i="28" s="1"/>
  <c r="NO6" i="28" l="1"/>
  <c r="NP4" i="28" s="1"/>
  <c r="NP6" i="28" l="1"/>
  <c r="NQ4" i="28" s="1"/>
  <c r="NQ6" i="28" l="1"/>
  <c r="NR4" i="28" s="1"/>
  <c r="NR6" i="28" l="1"/>
  <c r="NS4" i="28" s="1"/>
  <c r="NS6" i="28" l="1"/>
  <c r="NT4" i="28" s="1"/>
  <c r="NT6" i="28" l="1"/>
  <c r="NU4" i="28" s="1"/>
  <c r="NU6" i="28" l="1"/>
  <c r="NV4" i="28" s="1"/>
  <c r="NV6" i="28" l="1"/>
  <c r="NW4" i="28" s="1"/>
  <c r="NW6" i="28" l="1"/>
  <c r="NX4" i="28" s="1"/>
  <c r="NX6" i="28" l="1"/>
  <c r="NY4" i="28" s="1"/>
  <c r="NY6" i="28" l="1"/>
  <c r="NZ4" i="28" s="1"/>
  <c r="NZ6" i="28" l="1"/>
  <c r="OA4" i="28" s="1"/>
  <c r="OA6" i="28" l="1"/>
  <c r="OB4" i="28" s="1"/>
  <c r="OB6" i="28" l="1"/>
  <c r="OC4" i="28" s="1"/>
  <c r="OC6" i="28" l="1"/>
  <c r="OD4" i="28" s="1"/>
  <c r="OD6" i="28" l="1"/>
  <c r="OE4" i="28" s="1"/>
  <c r="OE6" i="28" l="1"/>
  <c r="OF4" i="28" s="1"/>
  <c r="OF6" i="28" l="1"/>
  <c r="OG4" i="28" s="1"/>
  <c r="OG6" i="28" l="1"/>
  <c r="OH4" i="28" s="1"/>
  <c r="OH6" i="28" l="1"/>
  <c r="OI4" i="28" s="1"/>
  <c r="OI6" i="28" l="1"/>
  <c r="OJ4" i="28" s="1"/>
  <c r="OJ6" i="28" l="1"/>
  <c r="OK4" i="28" s="1"/>
  <c r="OK6" i="28" l="1"/>
  <c r="OL4" i="28" s="1"/>
  <c r="OL6" i="28" l="1"/>
  <c r="OM4" i="28" s="1"/>
  <c r="OM6" i="28" l="1"/>
  <c r="ON4" i="28" s="1"/>
  <c r="ON6" i="28" l="1"/>
  <c r="OO4" i="28" s="1"/>
  <c r="OO6" i="28" l="1"/>
  <c r="OP4" i="28" s="1"/>
  <c r="OP6" i="28" l="1"/>
  <c r="OQ4" i="28" s="1"/>
  <c r="OQ6" i="28" l="1"/>
  <c r="OR4" i="28" s="1"/>
  <c r="OR6" i="28" l="1"/>
  <c r="OS4" i="28" s="1"/>
  <c r="OS6" i="28" l="1"/>
  <c r="OT4" i="28" s="1"/>
  <c r="OT6" i="28" l="1"/>
  <c r="OU4" i="28" s="1"/>
  <c r="OU6" i="28" l="1"/>
  <c r="OV4" i="28" s="1"/>
  <c r="OV6" i="28" l="1"/>
  <c r="OW4" i="28" s="1"/>
  <c r="OW6" i="28" l="1"/>
  <c r="OX4" i="28" s="1"/>
  <c r="OX6" i="28" l="1"/>
  <c r="OY4" i="28" s="1"/>
  <c r="OY6" i="28" l="1"/>
  <c r="OZ4" i="28" s="1"/>
  <c r="OZ6" i="28" l="1"/>
  <c r="PA4" i="28" s="1"/>
  <c r="PA6" i="28" l="1"/>
  <c r="PB4" i="28" s="1"/>
  <c r="PB6" i="28" l="1"/>
  <c r="PC4" i="28" s="1"/>
  <c r="PC6" i="28" l="1"/>
  <c r="PD4" i="28" s="1"/>
  <c r="PD6" i="28" l="1"/>
  <c r="PE4" i="28" s="1"/>
  <c r="PE6" i="28" l="1"/>
  <c r="PF4" i="28" s="1"/>
  <c r="PF6" i="28" l="1"/>
  <c r="PG4" i="28" s="1"/>
  <c r="PG6" i="28" l="1"/>
  <c r="PH4" i="28" s="1"/>
  <c r="PH6" i="28" l="1"/>
  <c r="PI4" i="28" s="1"/>
  <c r="PI6" i="28" l="1"/>
  <c r="PJ4" i="28" s="1"/>
  <c r="PJ6" i="28" l="1"/>
  <c r="PK4" i="28" s="1"/>
  <c r="PK6" i="28" l="1"/>
  <c r="PL4" i="28" s="1"/>
  <c r="PL6" i="28" l="1"/>
  <c r="PM4" i="28" s="1"/>
  <c r="PM6" i="28" l="1"/>
  <c r="PN4" i="28" s="1"/>
  <c r="PN6" i="28" l="1"/>
  <c r="PO4" i="28" s="1"/>
  <c r="PO6" i="28" l="1"/>
  <c r="PP4" i="28" s="1"/>
  <c r="PP6" i="28" l="1"/>
  <c r="PQ4" i="28" s="1"/>
  <c r="PQ6" i="28" l="1"/>
  <c r="PR4" i="28" s="1"/>
  <c r="PR6" i="28" l="1"/>
  <c r="PS4" i="28" s="1"/>
  <c r="PS6" i="28" l="1"/>
  <c r="PT4" i="28" s="1"/>
  <c r="PT6" i="28" l="1"/>
  <c r="PU4" i="28" s="1"/>
  <c r="PU6" i="28" l="1"/>
  <c r="PV4" i="28" s="1"/>
  <c r="PV6" i="28" l="1"/>
  <c r="PW4" i="28" s="1"/>
  <c r="PW6" i="28" l="1"/>
  <c r="PX4" i="28" s="1"/>
  <c r="PX6" i="28" l="1"/>
  <c r="PY4" i="28" s="1"/>
  <c r="PY6" i="28" l="1"/>
  <c r="PZ4" i="28" s="1"/>
  <c r="PZ6" i="28" l="1"/>
  <c r="QA4" i="28" s="1"/>
  <c r="QA6" i="28" l="1"/>
  <c r="QB4" i="28" s="1"/>
  <c r="QB6" i="28" l="1"/>
  <c r="QC4" i="28" s="1"/>
  <c r="QC6" i="28" l="1"/>
  <c r="QD4" i="28" s="1"/>
  <c r="QD6" i="28" l="1"/>
  <c r="QE4" i="28" s="1"/>
  <c r="QE6" i="28" l="1"/>
  <c r="QF4" i="28" s="1"/>
  <c r="QF6" i="28" l="1"/>
  <c r="QG4" i="28" s="1"/>
  <c r="QG6" i="28" l="1"/>
  <c r="QH4" i="28" s="1"/>
  <c r="QH6" i="28" l="1"/>
  <c r="QI4" i="28" s="1"/>
  <c r="QI6" i="28" l="1"/>
  <c r="QJ4" i="28" s="1"/>
  <c r="QJ6" i="28" l="1"/>
  <c r="QK4" i="28" s="1"/>
  <c r="QK6" i="28" l="1"/>
  <c r="QL4" i="28" s="1"/>
  <c r="QL6" i="28" l="1"/>
  <c r="QM4" i="28" s="1"/>
  <c r="QM6" i="28" l="1"/>
  <c r="QN4" i="28" s="1"/>
  <c r="QN6" i="28" l="1"/>
  <c r="QO4" i="28" s="1"/>
  <c r="QO6" i="28" l="1"/>
  <c r="QP4" i="28" s="1"/>
  <c r="QP6" i="28" l="1"/>
  <c r="QQ4" i="28" s="1"/>
  <c r="QQ6" i="28" l="1"/>
  <c r="QR4" i="28" s="1"/>
  <c r="QR6" i="28" l="1"/>
  <c r="QS4" i="28" s="1"/>
  <c r="QS6" i="28" l="1"/>
  <c r="QT4" i="28" s="1"/>
  <c r="QT6" i="28" l="1"/>
  <c r="QU4" i="28" s="1"/>
  <c r="QU6" i="28" l="1"/>
  <c r="QV4" i="28" s="1"/>
  <c r="QV6" i="28" l="1"/>
  <c r="QW4" i="28" s="1"/>
  <c r="QW6" i="28" l="1"/>
  <c r="QX4" i="28" s="1"/>
  <c r="QX6" i="28" l="1"/>
  <c r="QY4" i="28" s="1"/>
  <c r="QY6" i="28" l="1"/>
  <c r="QZ4" i="28" s="1"/>
  <c r="QZ6" i="28" l="1"/>
  <c r="RA4" i="28" s="1"/>
  <c r="RA6" i="28" l="1"/>
  <c r="RB4" i="28" s="1"/>
  <c r="RB6" i="28" l="1"/>
  <c r="RC4" i="28" s="1"/>
  <c r="RC6" i="28" l="1"/>
  <c r="RD4" i="28" s="1"/>
  <c r="RD6" i="28" l="1"/>
  <c r="RE4" i="28" s="1"/>
  <c r="RE6" i="28" l="1"/>
  <c r="RF4" i="28" s="1"/>
  <c r="RF6" i="28" l="1"/>
  <c r="RG4" i="28" s="1"/>
  <c r="RG6" i="28" l="1"/>
  <c r="RH4" i="28" s="1"/>
  <c r="RH6" i="28" l="1"/>
  <c r="RI4" i="28" s="1"/>
  <c r="RI6" i="28" l="1"/>
  <c r="RJ4" i="28" s="1"/>
  <c r="RJ6" i="28" l="1"/>
  <c r="RK4" i="28" s="1"/>
  <c r="RK6" i="28" l="1"/>
  <c r="RL4" i="28" s="1"/>
  <c r="RL6" i="28" l="1"/>
  <c r="RM4" i="28" s="1"/>
  <c r="RM6" i="28" l="1"/>
  <c r="RN4" i="28" s="1"/>
  <c r="RN6" i="28" l="1"/>
  <c r="RO4" i="28" s="1"/>
  <c r="RO6" i="28" l="1"/>
  <c r="RP4" i="28" s="1"/>
  <c r="RP6" i="28" l="1"/>
  <c r="RQ4" i="28" s="1"/>
  <c r="RQ6" i="28" l="1"/>
  <c r="RR4" i="28" s="1"/>
  <c r="RR6" i="28" l="1"/>
  <c r="RS4" i="28" s="1"/>
  <c r="RS6" i="28" l="1"/>
  <c r="RT4" i="28" s="1"/>
  <c r="RT6" i="28" l="1"/>
  <c r="RU4" i="28" s="1"/>
  <c r="RU6" i="28" l="1"/>
  <c r="RV4" i="28" s="1"/>
  <c r="RV6" i="28" l="1"/>
  <c r="RW4" i="28" s="1"/>
  <c r="RW6" i="28" l="1"/>
  <c r="RX4" i="28" s="1"/>
  <c r="RX6" i="28" l="1"/>
  <c r="RY4" i="28" s="1"/>
  <c r="RY6" i="28" l="1"/>
  <c r="RZ4" i="28" s="1"/>
  <c r="RZ6" i="28" l="1"/>
  <c r="SA4" i="28" s="1"/>
  <c r="SA6" i="28" l="1"/>
  <c r="SB4" i="28" s="1"/>
  <c r="SB6" i="28" l="1"/>
  <c r="SC4" i="28" s="1"/>
  <c r="SC6" i="28" l="1"/>
  <c r="SD4" i="28" s="1"/>
  <c r="SD6" i="28" l="1"/>
  <c r="SE4" i="28" s="1"/>
  <c r="SE6" i="28" l="1"/>
  <c r="SF4" i="28" s="1"/>
  <c r="SF6" i="28" l="1"/>
  <c r="SG4" i="28" s="1"/>
  <c r="SG6" i="28" l="1"/>
  <c r="SH4" i="28" s="1"/>
  <c r="SH6" i="28" l="1"/>
  <c r="SI4" i="28" s="1"/>
  <c r="SI6" i="28" l="1"/>
  <c r="SJ4" i="28" s="1"/>
  <c r="SJ6" i="28" l="1"/>
  <c r="SK4" i="28" s="1"/>
  <c r="SK6" i="28" l="1"/>
  <c r="SL4" i="28" s="1"/>
  <c r="SL6" i="28" l="1"/>
  <c r="SM4" i="28" s="1"/>
  <c r="SM6" i="28" l="1"/>
  <c r="SN4" i="28" s="1"/>
  <c r="SN6" i="28" l="1"/>
  <c r="SO4" i="28" s="1"/>
  <c r="SO6" i="28" l="1"/>
  <c r="SP4" i="28" s="1"/>
  <c r="SP6" i="28" l="1"/>
  <c r="SQ4" i="28" s="1"/>
  <c r="SQ6" i="28" l="1"/>
  <c r="SR4" i="28" s="1"/>
  <c r="SR6" i="28" l="1"/>
  <c r="SS4" i="28" s="1"/>
  <c r="SS6" i="28" l="1"/>
  <c r="ST4" i="28" s="1"/>
  <c r="ST6" i="28" l="1"/>
  <c r="SU4" i="28" s="1"/>
  <c r="SU6" i="28" l="1"/>
  <c r="SV4" i="28" s="1"/>
  <c r="SV6" i="28" l="1"/>
  <c r="SW4" i="28" s="1"/>
  <c r="SW6" i="28" l="1"/>
  <c r="SX4" i="28" s="1"/>
  <c r="SX6" i="28" l="1"/>
  <c r="SY4" i="28" s="1"/>
  <c r="SY6" i="28" l="1"/>
  <c r="SZ4" i="28" s="1"/>
  <c r="SZ6" i="28" l="1"/>
  <c r="TA4" i="28" s="1"/>
  <c r="TA6" i="28" l="1"/>
  <c r="TB4" i="28" s="1"/>
  <c r="TB6" i="28" l="1"/>
  <c r="TC4" i="28" s="1"/>
  <c r="TC6" i="28" l="1"/>
  <c r="TD4" i="28" s="1"/>
  <c r="TD6" i="28" l="1"/>
  <c r="TE4" i="28" s="1"/>
  <c r="TE6" i="28" l="1"/>
  <c r="TF4" i="28" s="1"/>
  <c r="TF6" i="28" l="1"/>
  <c r="TG4" i="28" s="1"/>
  <c r="TG6" i="28" l="1"/>
  <c r="TH4" i="28" s="1"/>
  <c r="TH6" i="28" l="1"/>
  <c r="TI4" i="28" s="1"/>
  <c r="TI6" i="28" l="1"/>
  <c r="TJ4" i="28" s="1"/>
  <c r="TJ6" i="28" l="1"/>
  <c r="TK4" i="28" s="1"/>
  <c r="TK6" i="28" l="1"/>
  <c r="TL4" i="28" s="1"/>
  <c r="TL6" i="28" l="1"/>
  <c r="TM4" i="28" s="1"/>
  <c r="TM6" i="28" l="1"/>
  <c r="TN4" i="28" s="1"/>
  <c r="TN6" i="28" l="1"/>
  <c r="TO4" i="28" s="1"/>
  <c r="TO6" i="28" l="1"/>
  <c r="TP4" i="28" s="1"/>
  <c r="TP6" i="28" l="1"/>
  <c r="TQ4" i="28" s="1"/>
  <c r="TQ6" i="28" l="1"/>
  <c r="TR4" i="28" s="1"/>
  <c r="TR6" i="28" l="1"/>
  <c r="TS4" i="28" s="1"/>
  <c r="TS6" i="28" l="1"/>
  <c r="TT4" i="28" s="1"/>
  <c r="TT6" i="28" l="1"/>
  <c r="TU4" i="28" s="1"/>
  <c r="TU6" i="28" l="1"/>
  <c r="TV4" i="28" s="1"/>
  <c r="TV6" i="28" l="1"/>
  <c r="TW4" i="28" s="1"/>
  <c r="TW6" i="28" l="1"/>
  <c r="TX4" i="28" s="1"/>
  <c r="TX6" i="28" l="1"/>
  <c r="TY4" i="28" s="1"/>
  <c r="TY6" i="28" l="1"/>
  <c r="TZ4" i="28" s="1"/>
  <c r="TZ6" i="28" l="1"/>
  <c r="UA4" i="28" s="1"/>
  <c r="UA6" i="28" l="1"/>
  <c r="UB4" i="28" s="1"/>
  <c r="UB6" i="28" l="1"/>
  <c r="UC4" i="28" s="1"/>
  <c r="UC6" i="28" l="1"/>
  <c r="UD4" i="28" s="1"/>
  <c r="UD6" i="28" l="1"/>
  <c r="UE4" i="28" s="1"/>
  <c r="UE6" i="28" l="1"/>
  <c r="UF4" i="28" s="1"/>
  <c r="UF6" i="28" l="1"/>
  <c r="UG4" i="28" s="1"/>
  <c r="UG6" i="28" l="1"/>
  <c r="UH4" i="28" s="1"/>
  <c r="UH6" i="28" l="1"/>
  <c r="UI4" i="28" s="1"/>
  <c r="UI6" i="28" l="1"/>
  <c r="UJ4" i="28" s="1"/>
  <c r="UJ6" i="28" l="1"/>
  <c r="UK4" i="28" s="1"/>
  <c r="UK6" i="28" l="1"/>
  <c r="UL4" i="28" s="1"/>
  <c r="UL6" i="28" l="1"/>
  <c r="UM4" i="28" s="1"/>
  <c r="UM6" i="28" l="1"/>
  <c r="UN4" i="28" s="1"/>
  <c r="UN6" i="28" l="1"/>
  <c r="UO4" i="28" s="1"/>
  <c r="UO6" i="28" l="1"/>
  <c r="UP4" i="28" s="1"/>
  <c r="UP6" i="28" l="1"/>
  <c r="UQ4" i="28" s="1"/>
  <c r="UQ6" i="28" l="1"/>
  <c r="UR4" i="28" s="1"/>
  <c r="UR6" i="28" l="1"/>
  <c r="US4" i="28" s="1"/>
  <c r="US6" i="28" l="1"/>
  <c r="UT4" i="28" s="1"/>
  <c r="UT6" i="28" l="1"/>
  <c r="UU4" i="28" s="1"/>
  <c r="UU6" i="28" l="1"/>
  <c r="UV4" i="28" s="1"/>
  <c r="UV6" i="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tc={B7E12E55-8B05-4355-AE63-A4588BA44CDC}</author>
    <author>tc={735C9239-FB8A-4B36-9D20-C68BC4D2B976}</author>
    <author>tc={701A54C3-1B46-4893-BC62-B2EFF266C055}</author>
    <author>tc={2562B8DD-0805-4553-A630-43D324DEF683}</author>
  </authors>
  <commentList>
    <comment ref="AC28" authorId="0" shapeId="0" xr:uid="{B7E12E55-8B05-4355-AE63-A4588BA44CD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figure out a way to track time</t>
      </text>
    </comment>
    <comment ref="S79" authorId="1" shapeId="0" xr:uid="{735C9239-FB8A-4B36-9D20-C68BC4D2B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T79" authorId="2" shapeId="0" xr:uid="{701A54C3-1B46-4893-BC62-B2EFF266C05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AF84" authorId="3" shapeId="0" xr:uid="{2562B8DD-0805-4553-A630-43D324DEF683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question which utilities are business related</t>
      </text>
    </comment>
  </commentList>
</comments>
</file>

<file path=xl/sharedStrings.xml><?xml version="1.0" encoding="utf-8"?>
<sst xmlns="http://schemas.openxmlformats.org/spreadsheetml/2006/main" count="1237" uniqueCount="397">
  <si>
    <t>Total</t>
  </si>
  <si>
    <t>Income</t>
  </si>
  <si>
    <t>Total Income</t>
  </si>
  <si>
    <t>Gross Profit</t>
  </si>
  <si>
    <t>Expenses</t>
  </si>
  <si>
    <t>Total Expenses</t>
  </si>
  <si>
    <t>Net Operating Income</t>
  </si>
  <si>
    <t>Other Income</t>
  </si>
  <si>
    <t xml:space="preserve">   Interest Income</t>
  </si>
  <si>
    <t>Total Other Income</t>
  </si>
  <si>
    <t>Net Other Income</t>
  </si>
  <si>
    <t>Net Income</t>
  </si>
  <si>
    <t>ASSETS</t>
  </si>
  <si>
    <t xml:space="preserve">   Current Assets</t>
  </si>
  <si>
    <t xml:space="preserve">      Bank Accounts</t>
  </si>
  <si>
    <t xml:space="preserve">      Total Bank Accounts</t>
  </si>
  <si>
    <t xml:space="preserve">      Accounts Receivable</t>
  </si>
  <si>
    <t xml:space="preserve">      Total Accounts Receivable</t>
  </si>
  <si>
    <t xml:space="preserve">   Total Current Assets</t>
  </si>
  <si>
    <t>TOTAL ASSETS</t>
  </si>
  <si>
    <t>LIABILITIES AND EQUITY</t>
  </si>
  <si>
    <t xml:space="preserve">   Liabilities</t>
  </si>
  <si>
    <t xml:space="preserve">   Equity</t>
  </si>
  <si>
    <t xml:space="preserve">   Total Equity</t>
  </si>
  <si>
    <t>TOTAL LIABILITIES AND EQUITY</t>
  </si>
  <si>
    <t>Cash Flow From Operations</t>
  </si>
  <si>
    <t>Change in AR</t>
  </si>
  <si>
    <t>Change in Other Assets/Liabilities</t>
  </si>
  <si>
    <t>Change in Equity</t>
  </si>
  <si>
    <t>Cash Flow From Financing</t>
  </si>
  <si>
    <t>Net change in Cash Flow for the Period</t>
  </si>
  <si>
    <t>Beginning Balance</t>
  </si>
  <si>
    <t>Ending Balance</t>
  </si>
  <si>
    <t>Check</t>
  </si>
  <si>
    <t>Holidays</t>
  </si>
  <si>
    <t>New Years</t>
  </si>
  <si>
    <t>MLK</t>
  </si>
  <si>
    <t>Presidents Day</t>
  </si>
  <si>
    <t>Memorial Day</t>
  </si>
  <si>
    <t>Labor Day</t>
  </si>
  <si>
    <t>4th of July</t>
  </si>
  <si>
    <t>Thanksgiving</t>
  </si>
  <si>
    <t>Black Friday</t>
  </si>
  <si>
    <t>Christmas Eve</t>
  </si>
  <si>
    <t>Christmas</t>
  </si>
  <si>
    <t>Service Income</t>
  </si>
  <si>
    <t>Billing Days</t>
  </si>
  <si>
    <t>Realized / Effective Bill Rate</t>
  </si>
  <si>
    <t>Utilization %</t>
  </si>
  <si>
    <t>Student</t>
  </si>
  <si>
    <t>Date</t>
  </si>
  <si>
    <t>Hours</t>
  </si>
  <si>
    <t>Rate ($/hr)</t>
  </si>
  <si>
    <t>Coin</t>
  </si>
  <si>
    <t>Billed?</t>
  </si>
  <si>
    <t>Received payment?</t>
  </si>
  <si>
    <t>Topic</t>
  </si>
  <si>
    <t>Tip?</t>
  </si>
  <si>
    <t>Paid via invoice?</t>
  </si>
  <si>
    <t>Totals</t>
  </si>
  <si>
    <t>Abby Owen</t>
  </si>
  <si>
    <t>Yes</t>
  </si>
  <si>
    <t>Math (general homework)</t>
  </si>
  <si>
    <t>No</t>
  </si>
  <si>
    <t>BALANCED</t>
  </si>
  <si>
    <t>Algebra 2</t>
  </si>
  <si>
    <t>YES</t>
  </si>
  <si>
    <t>Emergency Math Lab</t>
  </si>
  <si>
    <t>Logarithmic Functions Review</t>
  </si>
  <si>
    <t>Precalc - Exponentials and Logs</t>
  </si>
  <si>
    <t>Addison O'Connor</t>
  </si>
  <si>
    <t>Choreography Review</t>
  </si>
  <si>
    <t>Caroline Frey</t>
  </si>
  <si>
    <t>TN and CoC Essay Supplement Finalization</t>
  </si>
  <si>
    <t>No - Venmo b/c tip; sent to personal account but transferred accordingly (sent to Eric and Eric venmo'd business acc)</t>
  </si>
  <si>
    <t>Bama Honors Appliation</t>
  </si>
  <si>
    <t>No - venmo b/c tip</t>
  </si>
  <si>
    <t>Claire Cecotti</t>
  </si>
  <si>
    <t>SAT Math, Piecewise Functions Test</t>
  </si>
  <si>
    <t>Elle Mishler</t>
  </si>
  <si>
    <t>Algebra 1</t>
  </si>
  <si>
    <t>Algebra 1 Review</t>
  </si>
  <si>
    <t>Gabby Bagot</t>
  </si>
  <si>
    <t>*Sujay 21 Oct, 23 Oct, 29 Oct, and 30 Oct were all billed together.</t>
  </si>
  <si>
    <t>Julia Cecotti</t>
  </si>
  <si>
    <t>Precalc - piecewise functions</t>
  </si>
  <si>
    <t>Limits and Discontinuity</t>
  </si>
  <si>
    <t>Kathryn Oakford</t>
  </si>
  <si>
    <t>Business Calculus</t>
  </si>
  <si>
    <t>Kaylie Thompson</t>
  </si>
  <si>
    <t>Common App Finalizaiton</t>
  </si>
  <si>
    <t>Maddie Wilson</t>
  </si>
  <si>
    <t>ACT Math</t>
  </si>
  <si>
    <t>No - received via PayPal and Transferred</t>
  </si>
  <si>
    <t>Maddox Rogers</t>
  </si>
  <si>
    <t>College Essay</t>
  </si>
  <si>
    <t>Naura Peters</t>
  </si>
  <si>
    <t>Private lesson</t>
  </si>
  <si>
    <t>Nicolette Batori</t>
  </si>
  <si>
    <t>AP Test Advice, Volunteering advice, SAT Math</t>
  </si>
  <si>
    <t>SAT Math</t>
  </si>
  <si>
    <t>Rohan Skanda</t>
  </si>
  <si>
    <t>AOS Integrated Math + Science</t>
  </si>
  <si>
    <t>Math and Physics Review</t>
  </si>
  <si>
    <t>Sienna Cormier</t>
  </si>
  <si>
    <t>Geometry</t>
  </si>
  <si>
    <t>Sophia Gonzales</t>
  </si>
  <si>
    <t>Yes (folded into next-day invoice)</t>
  </si>
  <si>
    <t>Physics</t>
  </si>
  <si>
    <t>Sujay Penugonda</t>
  </si>
  <si>
    <t>Supplemental Essays</t>
  </si>
  <si>
    <t>No - asked to send via Zelle. Transferred from personal to biz immediately.</t>
  </si>
  <si>
    <t>AOS Math/Science</t>
  </si>
  <si>
    <t>College Supplemental Essays</t>
  </si>
  <si>
    <t>Business Calc</t>
  </si>
  <si>
    <t>Math Practice for Quiz</t>
  </si>
  <si>
    <t>ACT Math, NHS Essay</t>
  </si>
  <si>
    <t>Mckenzie Frey</t>
  </si>
  <si>
    <t>Yes (accounted for in October w Caroline)</t>
  </si>
  <si>
    <t>PR/Project Planning</t>
  </si>
  <si>
    <t>NHS Essay</t>
  </si>
  <si>
    <t>Algebra Review/SAT Math</t>
  </si>
  <si>
    <t>Sam Cormier</t>
  </si>
  <si>
    <t>Adderal form</t>
  </si>
  <si>
    <t>SAT/ACT overview, college talk/prep</t>
  </si>
  <si>
    <t>ACT Science</t>
  </si>
  <si>
    <t>Essay</t>
  </si>
  <si>
    <t>ACT Math, college essay</t>
  </si>
  <si>
    <t>Matthew Aasen</t>
  </si>
  <si>
    <t>2nd read common app</t>
  </si>
  <si>
    <t>Row Labels</t>
  </si>
  <si>
    <t>Grand Total</t>
  </si>
  <si>
    <t>Sum of Hours</t>
  </si>
  <si>
    <t>Sum of Coin</t>
  </si>
  <si>
    <t>DATE</t>
  </si>
  <si>
    <t>TIME</t>
  </si>
  <si>
    <t>MONEY</t>
  </si>
  <si>
    <t>TOTAL EARNINGS FOR THIS PD:</t>
  </si>
  <si>
    <t>Paying through ESTINSTITUTE venmo. Should get tax forms from them.</t>
  </si>
  <si>
    <t>Made xfer of total - venmo tax removal to ensure everything would be viewable on NFCU</t>
  </si>
  <si>
    <t>BILLED</t>
  </si>
  <si>
    <t>TIP</t>
  </si>
  <si>
    <t>BALANCE</t>
  </si>
  <si>
    <t xml:space="preserve"> </t>
  </si>
  <si>
    <t>AR Days</t>
  </si>
  <si>
    <t>Gross Margin</t>
  </si>
  <si>
    <t>GM %</t>
  </si>
  <si>
    <t>Operating Expenses</t>
  </si>
  <si>
    <t>Net Operating Income (EBITDA)</t>
  </si>
  <si>
    <t>EBITDA %</t>
  </si>
  <si>
    <t>Other Income / (Expense)</t>
  </si>
  <si>
    <t>NI %</t>
  </si>
  <si>
    <t>Operating Cash</t>
  </si>
  <si>
    <t>Cash Inflow (Outflow)</t>
  </si>
  <si>
    <t>Misc.</t>
  </si>
  <si>
    <t>Operating Expense</t>
  </si>
  <si>
    <t>Misc</t>
  </si>
  <si>
    <t>Coverage</t>
  </si>
  <si>
    <t>Properties of logs and exponents; APERT</t>
  </si>
  <si>
    <t>Brayden Wulff</t>
  </si>
  <si>
    <t>Math Analysis</t>
  </si>
  <si>
    <t>QBA</t>
  </si>
  <si>
    <t>Algebra 1 - Absolute Value Functions</t>
  </si>
  <si>
    <t>Algebra 1 - Graphing, Domain, and Range</t>
  </si>
  <si>
    <t>Emma Thacker</t>
  </si>
  <si>
    <t>Algebra 2 Trig</t>
  </si>
  <si>
    <t>Precalc - rational functions, domain/range, holes, asymptotes, graphing, factoring</t>
  </si>
  <si>
    <t>Business Calc (College)</t>
  </si>
  <si>
    <t>Dance</t>
  </si>
  <si>
    <t>SAT Math (Calculator Section)</t>
  </si>
  <si>
    <t>Trig Proofs</t>
  </si>
  <si>
    <t>SAT English</t>
  </si>
  <si>
    <t>SAT Grammar</t>
  </si>
  <si>
    <t>* Billed with 27 Nov invoice</t>
  </si>
  <si>
    <t>SAT Reading Comprehension</t>
  </si>
  <si>
    <t>Difference Quotient, pre-calc</t>
  </si>
  <si>
    <t>AOS Integrated Math and Science</t>
  </si>
  <si>
    <t>Physics - Position and Veloicty</t>
  </si>
  <si>
    <t>Chemistry</t>
  </si>
  <si>
    <t>Physics - Angles, Motion</t>
  </si>
  <si>
    <t>MONTH GROSS</t>
  </si>
  <si>
    <t>***REMAINING BALANCE***</t>
  </si>
  <si>
    <t>Owner Guarenteed Payments</t>
  </si>
  <si>
    <t>General &amp; Admintrative Expenses</t>
  </si>
  <si>
    <t>Total G&amp;A Expenses</t>
  </si>
  <si>
    <t>Peak</t>
  </si>
  <si>
    <t>Trough</t>
  </si>
  <si>
    <t>Shoulder</t>
  </si>
  <si>
    <t>Average</t>
  </si>
  <si>
    <t xml:space="preserve">      70100 Accounts Payable</t>
  </si>
  <si>
    <t>Asynchronous</t>
  </si>
  <si>
    <t>Honors College Essays</t>
  </si>
  <si>
    <t>Venmo for Tip</t>
  </si>
  <si>
    <t>John Surles</t>
  </si>
  <si>
    <t>Advanced Functions - Fundamental Therem of Algebra, Conjugate Theorem</t>
  </si>
  <si>
    <t>Leyla Aggarwal</t>
  </si>
  <si>
    <t>Dance Private</t>
  </si>
  <si>
    <t>Yes (billed with 11-Dec invoice)</t>
  </si>
  <si>
    <t>Physics - Centripetal force and circular motion</t>
  </si>
  <si>
    <t>Physics - Energy</t>
  </si>
  <si>
    <t>YOY Compounded Growth %</t>
  </si>
  <si>
    <t xml:space="preserve">   Other Current Assets</t>
  </si>
  <si>
    <t xml:space="preserve">   Total Other Current Assets</t>
  </si>
  <si>
    <t xml:space="preserve">         Undeposited Funds</t>
  </si>
  <si>
    <t>Actual</t>
  </si>
  <si>
    <t>Variance</t>
  </si>
  <si>
    <t>Additions</t>
  </si>
  <si>
    <t>Subtrctions</t>
  </si>
  <si>
    <t>Implied Tenure</t>
  </si>
  <si>
    <t>GM%</t>
  </si>
  <si>
    <t>LTV/CAC</t>
  </si>
  <si>
    <t>Payback</t>
  </si>
  <si>
    <t>T6M Avg Monthly Attrition</t>
  </si>
  <si>
    <t>Cost of Goods Sold</t>
  </si>
  <si>
    <t xml:space="preserve">   Materials - COGS</t>
  </si>
  <si>
    <t xml:space="preserve">   Software - COS</t>
  </si>
  <si>
    <t>Total Cost of Goods Sold</t>
  </si>
  <si>
    <t xml:space="preserve">      Retained Earnings</t>
  </si>
  <si>
    <t>Hours / Day / Client</t>
  </si>
  <si>
    <t>2024 Overview</t>
  </si>
  <si>
    <t># of Active Clients</t>
  </si>
  <si>
    <t>Total Cash Inflow (Outflow)</t>
  </si>
  <si>
    <t>Operating Cash Burn</t>
  </si>
  <si>
    <t>Operating Cash Runway</t>
  </si>
  <si>
    <t>Owner Cash Runway</t>
  </si>
  <si>
    <t>Operating Cash Runway - Burn Rate</t>
  </si>
  <si>
    <t>Cash Runway - Owner Burn Rate</t>
  </si>
  <si>
    <t>Total Cost of Goods Sold (COGS)</t>
  </si>
  <si>
    <t>COS as a % of Revenue</t>
  </si>
  <si>
    <t>COGS as a % of Revenue</t>
  </si>
  <si>
    <t xml:space="preserve">         Total 10500 Cash in Transit</t>
  </si>
  <si>
    <t>MRR</t>
  </si>
  <si>
    <t>Nonbillable Hours</t>
  </si>
  <si>
    <t>Total Billable Hours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</si>
  <si>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</si>
  <si>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</si>
  <si>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</si>
  <si>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</si>
  <si>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</si>
  <si>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</si>
  <si>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</si>
  <si>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</si>
  <si>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</si>
  <si>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</si>
  <si>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</si>
  <si>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</si>
  <si>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Productivity Utilization</t>
  </si>
  <si>
    <t>Owners' Personal Burden</t>
  </si>
  <si>
    <t>Name</t>
  </si>
  <si>
    <t>Position</t>
  </si>
  <si>
    <t>Hourly Rate</t>
  </si>
  <si>
    <t>Reschedule/Cancellation Rate</t>
  </si>
  <si>
    <t># of Recurring Client Base</t>
  </si>
  <si>
    <t># of Anticipated Clients</t>
  </si>
  <si>
    <t>Average Revenue</t>
  </si>
  <si>
    <t>Lifetime Revenue</t>
  </si>
  <si>
    <t>Nonbillable Hours/Lost Appt</t>
  </si>
  <si>
    <t>Client Base Growth Rate</t>
  </si>
  <si>
    <t>Client Hit Rate</t>
  </si>
  <si>
    <t>Net New Prospective Clients</t>
  </si>
  <si>
    <t>Appt Multiplier</t>
  </si>
  <si>
    <t>CAC</t>
  </si>
  <si>
    <t>Revenue</t>
  </si>
  <si>
    <t># of Appointments</t>
  </si>
  <si>
    <t>Recurring Client Base</t>
  </si>
  <si>
    <t>Total Cash Balance</t>
  </si>
  <si>
    <t>Forecast</t>
  </si>
  <si>
    <t>Q1 2024</t>
  </si>
  <si>
    <t>Q2 2024</t>
  </si>
  <si>
    <t>Q3 2024</t>
  </si>
  <si>
    <t>Q4 2024</t>
  </si>
  <si>
    <t>Q1</t>
  </si>
  <si>
    <t>Q2</t>
  </si>
  <si>
    <t>Q3</t>
  </si>
  <si>
    <t>Q4</t>
  </si>
  <si>
    <t>2024 AOP Income</t>
  </si>
  <si>
    <t>2024 AOP Net Income</t>
  </si>
  <si>
    <t>Variance (Forecast)</t>
  </si>
  <si>
    <t>Bank Fees</t>
  </si>
  <si>
    <t>Contractors</t>
  </si>
  <si>
    <t>NOI%</t>
  </si>
  <si>
    <t>Office Supplies &amp; Software</t>
  </si>
  <si>
    <t>Software - COS</t>
  </si>
  <si>
    <t>Materials - COGS</t>
  </si>
  <si>
    <t>Owner Personal Burden</t>
  </si>
  <si>
    <t>T6M LTV</t>
  </si>
  <si>
    <t>T6M CAC</t>
  </si>
  <si>
    <t>2024 AOP Avg. Appointments</t>
  </si>
  <si>
    <t>2024 AOP Avg. Client Base</t>
  </si>
  <si>
    <t>2024 AOP Avg. MRR</t>
  </si>
  <si>
    <t>Barber Services</t>
  </si>
  <si>
    <t>Adjusted Cash Balance (Operating)</t>
  </si>
  <si>
    <t>Change in Personal Burden</t>
  </si>
  <si>
    <t>Operating (Business) Cash</t>
  </si>
  <si>
    <t>Savings Cash</t>
  </si>
  <si>
    <t xml:space="preserve">   Contractors - COS</t>
  </si>
  <si>
    <t>GP%</t>
  </si>
  <si>
    <t>Net New Clients</t>
  </si>
  <si>
    <t>KPIs</t>
  </si>
  <si>
    <t>5th of July</t>
  </si>
  <si>
    <t>6th of July</t>
  </si>
  <si>
    <t>7th of July</t>
  </si>
  <si>
    <t xml:space="preserve">   40800 Tips</t>
  </si>
  <si>
    <t xml:space="preserve">   40900 Refunds/Discounts</t>
  </si>
  <si>
    <t xml:space="preserve">   70000 Miscellaneous</t>
  </si>
  <si>
    <t xml:space="preserve">   Total 40000 Service Income</t>
  </si>
  <si>
    <t xml:space="preserve">      60200 Travel</t>
  </si>
  <si>
    <t xml:space="preserve">      Total 60200 Travel</t>
  </si>
  <si>
    <t xml:space="preserve">         10200 Savings - 7351</t>
  </si>
  <si>
    <t xml:space="preserve">         10300 Tax - 9887</t>
  </si>
  <si>
    <t xml:space="preserve">         30000 Accounts Receivable (A/R)</t>
  </si>
  <si>
    <t>-</t>
  </si>
  <si>
    <t xml:space="preserve">   40100 Tattoo Services</t>
  </si>
  <si>
    <t xml:space="preserve">      50100 Software - COS</t>
  </si>
  <si>
    <t xml:space="preserve">      50200 Supplies &amp; Materials</t>
  </si>
  <si>
    <t xml:space="preserve">      50300 Subcontractor Expenses</t>
  </si>
  <si>
    <t xml:space="preserve">      60100 Office Expenses</t>
  </si>
  <si>
    <t xml:space="preserve">         60110 Office Supplies</t>
  </si>
  <si>
    <t xml:space="preserve">         60120 Software &amp; Apps</t>
  </si>
  <si>
    <t xml:space="preserve">      Total 60100 Office Expenses</t>
  </si>
  <si>
    <t xml:space="preserve">         60210 Gas &amp; Fuel</t>
  </si>
  <si>
    <t xml:space="preserve">         60230 Vehicle Insurance</t>
  </si>
  <si>
    <t xml:space="preserve">         60240 Vehicle Repairs</t>
  </si>
  <si>
    <t xml:space="preserve">         60250 Parking &amp; Tolls</t>
  </si>
  <si>
    <t xml:space="preserve">      60800 Business Licences</t>
  </si>
  <si>
    <t xml:space="preserve">      60900 Bank Fees &amp; Service Charges</t>
  </si>
  <si>
    <t xml:space="preserve">      61000 Donations</t>
  </si>
  <si>
    <t>f</t>
  </si>
  <si>
    <t xml:space="preserve">         10100 Operating - WF Checking - 0333</t>
  </si>
  <si>
    <t xml:space="preserve">         70000 Cash-in-Transit</t>
  </si>
  <si>
    <t xml:space="preserve">            70100 Cash-in-Transit (Venmo)</t>
  </si>
  <si>
    <t xml:space="preserve">            70300 Cash-in-Transit (Apple Cash)</t>
  </si>
  <si>
    <t xml:space="preserve">            70400 Cash-in-Transit (Gloss Genius)</t>
  </si>
  <si>
    <t xml:space="preserve">         Total Accounts Payable</t>
  </si>
  <si>
    <t xml:space="preserve">         Credit Cards</t>
  </si>
  <si>
    <t xml:space="preserve">            90100 Chase CC - 4808</t>
  </si>
  <si>
    <t xml:space="preserve">         Total Credit Cards</t>
  </si>
  <si>
    <t xml:space="preserve">      Total Current Liabilities</t>
  </si>
  <si>
    <t>Total Liabilites</t>
  </si>
  <si>
    <t>CC Days</t>
  </si>
  <si>
    <t xml:space="preserve">      80100 Owner Investments</t>
  </si>
  <si>
    <t xml:space="preserve">      80200 Owner Draws</t>
  </si>
  <si>
    <t xml:space="preserve">      80300 Personal Expenses</t>
  </si>
  <si>
    <t xml:space="preserve">         80310 Federal Taxes</t>
  </si>
  <si>
    <t xml:space="preserve">         80320 State Taxes</t>
  </si>
  <si>
    <t xml:space="preserve">      Total 80300 Personal Expenses</t>
  </si>
  <si>
    <t>Chris (Artist)</t>
  </si>
  <si>
    <t>Madison (Assistant)</t>
  </si>
  <si>
    <t>Fixed Assets</t>
  </si>
  <si>
    <t>90100 Furniture</t>
  </si>
  <si>
    <t>Total Fixed Assets</t>
  </si>
  <si>
    <t>Change in Fixed Assets</t>
  </si>
  <si>
    <t>Other Expenses</t>
  </si>
  <si>
    <t xml:space="preserve">   Depreciation Expense</t>
  </si>
  <si>
    <t>Total Other Expenses</t>
  </si>
  <si>
    <t>Purchase Price</t>
  </si>
  <si>
    <t>Expected Salvage %</t>
  </si>
  <si>
    <t>Expected Residual Value</t>
  </si>
  <si>
    <t>Salvage Value</t>
  </si>
  <si>
    <t>Purchase Date</t>
  </si>
  <si>
    <t>Useful Life (Years)</t>
  </si>
  <si>
    <t>Accumulated Depreciation</t>
  </si>
  <si>
    <t>Inflation Assumption</t>
  </si>
  <si>
    <t>90200 Accumulated Depreciation</t>
  </si>
  <si>
    <t>Couch</t>
  </si>
  <si>
    <t>Asset</t>
  </si>
  <si>
    <t>Tattoo Services</t>
  </si>
  <si>
    <t>Travel</t>
  </si>
  <si>
    <t>Business Licenses</t>
  </si>
  <si>
    <t>Derek Larson</t>
  </si>
  <si>
    <t>Owner</t>
  </si>
  <si>
    <t>Salary</t>
  </si>
  <si>
    <t>60000 General &amp; Administrative Expenses</t>
  </si>
  <si>
    <t xml:space="preserve">   Owner Salary</t>
  </si>
  <si>
    <t xml:space="preserve">     Owner Payroll Taxes</t>
  </si>
  <si>
    <t xml:space="preserve">     Owner Benefits</t>
  </si>
  <si>
    <t>Total Owner Payroll Burden</t>
  </si>
  <si>
    <t>Payroll Tax as a % of Salary</t>
  </si>
  <si>
    <t>Benefits as a % of Salary</t>
  </si>
  <si>
    <t>Depreciation Expense</t>
  </si>
  <si>
    <t># of Anticipated Bookings</t>
  </si>
  <si>
    <t xml:space="preserve">         60130 Shipping &amp; Postage</t>
  </si>
  <si>
    <t xml:space="preserve">      60400 Legal &amp; Accounting Services</t>
  </si>
  <si>
    <t xml:space="preserve">         60410 Finance &amp; Accounting Fees</t>
  </si>
  <si>
    <t xml:space="preserve">      Total 60400 Legal &amp; Accounting Services</t>
  </si>
  <si>
    <t>Legal &amp; Accounting Services</t>
  </si>
  <si>
    <t>Donations</t>
  </si>
  <si>
    <t>Owner Cash Investment (Burden)</t>
  </si>
  <si>
    <t># of Successful Appointments</t>
  </si>
  <si>
    <t>Owner Payroll Burden</t>
  </si>
  <si>
    <t>2025 Overview</t>
  </si>
  <si>
    <t>Total Revenue</t>
  </si>
  <si>
    <t>Net Income (Cash)</t>
  </si>
  <si>
    <t xml:space="preserve">      Net Income (Equity)</t>
  </si>
  <si>
    <t>Cash Flow From Investing</t>
  </si>
  <si>
    <t>Account Names</t>
  </si>
  <si>
    <t>Key Performance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</si>
</sst>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m/d/yyyy;@"/>
    <numFmt numFmtId="167" formatCode="_(* #,##0_);_(* \(#,##0\);_(* &quot;-&quot;??_);_(@_)"/>
    <numFmt numFmtId="168" formatCode="_(#,##0.0%_);\(#,##0.0%\);_(&quot;–&quot;_)_%;_(@_)_%"/>
    <numFmt numFmtId="169" formatCode="_(* #,##0.0_);_(* \(#,##0.0\);_(* &quot;-&quot;??_);_(@_)"/>
    <numFmt numFmtId="170" formatCode="[$-409]mmmm;@"/>
    <numFmt numFmtId="171" formatCode="[$-409]mmmm\-yy;@"/>
    <numFmt numFmtId="172" formatCode="_(&quot;$&quot;* #,##0_);_(&quot;$&quot;* \(#,##0\);_(&quot;$&quot;* &quot;-&quot;??_);_(@_)"/>
    <numFmt numFmtId="173" formatCode="_([$$]#,##0_)_%;\([$$]#,##0\)_%;_(&quot;–&quot;_)_%;_(@_)_%"/>
    <numFmt numFmtId="174" formatCode="0.0%"/>
    <numFmt numFmtId="175" formatCode="0.00000"/>
    <numFmt numFmtId="176" formatCode="0.00\ \x"/>
    <numFmt numFmtId="177" formatCode="_(* #\ ##0.00_)&quot;months&quot;;_(* #\ ##0.00_);_(* &quot;-&quot;??_);_(@_)"/>
    <numFmt numFmtId="178" formatCode="[$-409]mmmm\ yyyy;@"/>
    <numFmt numFmtId="179" formatCode="0\ \x"/>
    <numFmt numFmtId="180" formatCode="_(* #,##0.00_)\ \x;_(* \(#,##0.00\)\ \x;_(* &quot;-&quot;??_);_(@_)\ \x"/>
  </numFmts>
  <fonts count="6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indexed="8"/>
      <name val="Arial"/>
      <family val="2"/>
    </font>
    <font>
      <sz val="8"/>
      <color theme="4"/>
      <name val="Arial"/>
      <family val="2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9"/>
      <name val="Arial"/>
      <family val="2"/>
    </font>
    <font>
      <sz val="10"/>
      <color indexed="8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1"/>
      <color rgb="FF3333FF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6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/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auto="1"/>
      </right>
      <top/>
      <bottom/>
      <diagonal/>
    </border>
    <border>
      <left style="medium">
        <color indexed="64"/>
      </left>
      <right style="dotted">
        <color auto="1"/>
      </right>
      <top style="thin">
        <color auto="1"/>
      </top>
      <bottom/>
      <diagonal/>
    </border>
    <border>
      <left style="medium">
        <color indexed="64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</borders>
  <cellStyleXfs count="9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" fillId="0" borderId="0"/>
    <xf numFmtId="0" fontId="4" fillId="0" borderId="0"/>
    <xf numFmtId="0" fontId="3" fillId="0" borderId="0"/>
    <xf numFmtId="0" fontId="2" fillId="0" borderId="0"/>
    <xf numFmtId="9" fontId="1" fillId="0" borderId="0" applyFont="0" applyFill="0" applyBorder="0" applyAlignment="0" applyProtection="0"/>
  </cellStyleXfs>
  <cellXfs count="640">
    <xf numFmtId="0" fontId="0" fillId="0" borderId="0" xfId="0"/>
    <xf numFmtId="0" fontId="5" fillId="0" borderId="0" xfId="0" applyFont="1" applyAlignment="1">
      <alignment horizontal="left" wrapText="1"/>
    </xf>
    <xf numFmtId="164" fontId="6" fillId="0" borderId="0" xfId="0" applyNumberFormat="1" applyFont="1" applyAlignment="1">
      <alignment wrapText="1"/>
    </xf>
    <xf numFmtId="0" fontId="0" fillId="0" borderId="2" xfId="0" applyBorder="1"/>
    <xf numFmtId="0" fontId="5" fillId="0" borderId="2" xfId="0" applyFont="1" applyBorder="1" applyAlignment="1">
      <alignment horizontal="left" wrapText="1"/>
    </xf>
    <xf numFmtId="0" fontId="0" fillId="0" borderId="3" xfId="0" applyBorder="1"/>
    <xf numFmtId="0" fontId="5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44" fontId="0" fillId="0" borderId="0" xfId="0" applyNumberFormat="1"/>
    <xf numFmtId="44" fontId="0" fillId="0" borderId="2" xfId="0" applyNumberFormat="1" applyBorder="1"/>
    <xf numFmtId="0" fontId="13" fillId="0" borderId="0" xfId="0" applyFont="1" applyAlignment="1">
      <alignment horizontal="left" wrapText="1"/>
    </xf>
    <xf numFmtId="166" fontId="9" fillId="2" borderId="0" xfId="0" applyNumberFormat="1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166" fontId="0" fillId="0" borderId="0" xfId="0" applyNumberFormat="1" applyAlignment="1">
      <alignment horizontal="left"/>
    </xf>
    <xf numFmtId="167" fontId="19" fillId="0" borderId="0" xfId="1" applyNumberFormat="1" applyFont="1" applyFill="1" applyBorder="1"/>
    <xf numFmtId="167" fontId="18" fillId="2" borderId="0" xfId="1" applyNumberFormat="1" applyFont="1" applyFill="1" applyBorder="1" applyAlignment="1"/>
    <xf numFmtId="167" fontId="18" fillId="2" borderId="8" xfId="1" applyNumberFormat="1" applyFont="1" applyFill="1" applyBorder="1" applyAlignment="1"/>
    <xf numFmtId="167" fontId="21" fillId="0" borderId="0" xfId="1" applyNumberFormat="1" applyFont="1" applyFill="1" applyBorder="1"/>
    <xf numFmtId="167" fontId="21" fillId="2" borderId="0" xfId="1" applyNumberFormat="1" applyFont="1" applyFill="1" applyBorder="1"/>
    <xf numFmtId="167" fontId="21" fillId="2" borderId="8" xfId="1" applyNumberFormat="1" applyFont="1" applyFill="1" applyBorder="1"/>
    <xf numFmtId="43" fontId="18" fillId="0" borderId="0" xfId="1" applyFont="1" applyFill="1" applyBorder="1"/>
    <xf numFmtId="43" fontId="19" fillId="3" borderId="0" xfId="1" applyFont="1" applyFill="1" applyBorder="1"/>
    <xf numFmtId="43" fontId="21" fillId="2" borderId="0" xfId="1" applyFont="1" applyFill="1" applyBorder="1"/>
    <xf numFmtId="43" fontId="21" fillId="2" borderId="8" xfId="1" applyFont="1" applyFill="1" applyBorder="1"/>
    <xf numFmtId="167" fontId="18" fillId="2" borderId="0" xfId="1" applyNumberFormat="1" applyFont="1" applyFill="1" applyBorder="1"/>
    <xf numFmtId="167" fontId="18" fillId="2" borderId="8" xfId="1" applyNumberFormat="1" applyFont="1" applyFill="1" applyBorder="1"/>
    <xf numFmtId="44" fontId="18" fillId="0" borderId="0" xfId="2" applyFont="1" applyFill="1" applyBorder="1"/>
    <xf numFmtId="44" fontId="18" fillId="2" borderId="0" xfId="2" applyFont="1" applyFill="1" applyBorder="1"/>
    <xf numFmtId="44" fontId="18" fillId="2" borderId="8" xfId="2" applyFont="1" applyFill="1" applyBorder="1"/>
    <xf numFmtId="0" fontId="0" fillId="4" borderId="0" xfId="0" applyFill="1"/>
    <xf numFmtId="0" fontId="8" fillId="4" borderId="0" xfId="0" applyFont="1" applyFill="1" applyAlignment="1">
      <alignment horizontal="center"/>
    </xf>
    <xf numFmtId="14" fontId="8" fillId="4" borderId="0" xfId="0" applyNumberFormat="1" applyFont="1" applyFill="1" applyAlignment="1">
      <alignment horizontal="center"/>
    </xf>
    <xf numFmtId="43" fontId="17" fillId="2" borderId="0" xfId="0" applyNumberFormat="1" applyFont="1" applyFill="1" applyAlignment="1">
      <alignment vertical="center"/>
    </xf>
    <xf numFmtId="0" fontId="17" fillId="2" borderId="0" xfId="0" applyFont="1" applyFill="1" applyAlignment="1">
      <alignment vertical="center"/>
    </xf>
    <xf numFmtId="43" fontId="22" fillId="2" borderId="0" xfId="0" applyNumberFormat="1" applyFont="1" applyFill="1" applyAlignment="1">
      <alignment horizontal="center" vertical="center" wrapText="1"/>
    </xf>
    <xf numFmtId="0" fontId="4" fillId="0" borderId="0" xfId="5"/>
    <xf numFmtId="0" fontId="9" fillId="0" borderId="0" xfId="5" applyFont="1"/>
    <xf numFmtId="0" fontId="4" fillId="2" borderId="0" xfId="5" applyFill="1"/>
    <xf numFmtId="16" fontId="4" fillId="2" borderId="0" xfId="5" applyNumberFormat="1" applyFill="1"/>
    <xf numFmtId="0" fontId="4" fillId="5" borderId="0" xfId="5" applyFill="1"/>
    <xf numFmtId="16" fontId="4" fillId="0" borderId="0" xfId="5" applyNumberFormat="1"/>
    <xf numFmtId="0" fontId="4" fillId="6" borderId="0" xfId="5" applyFill="1"/>
    <xf numFmtId="16" fontId="4" fillId="6" borderId="0" xfId="5" applyNumberFormat="1" applyFill="1"/>
    <xf numFmtId="0" fontId="4" fillId="7" borderId="0" xfId="5" applyFill="1"/>
    <xf numFmtId="14" fontId="4" fillId="7" borderId="0" xfId="5" applyNumberFormat="1" applyFill="1"/>
    <xf numFmtId="0" fontId="0" fillId="0" borderId="0" xfId="0" pivotButton="1"/>
    <xf numFmtId="0" fontId="0" fillId="0" borderId="0" xfId="0" applyAlignment="1">
      <alignment horizontal="left"/>
    </xf>
    <xf numFmtId="167" fontId="20" fillId="3" borderId="0" xfId="1" applyNumberFormat="1" applyFont="1" applyFill="1" applyBorder="1"/>
    <xf numFmtId="167" fontId="4" fillId="0" borderId="0" xfId="1" applyNumberFormat="1" applyFont="1" applyFill="1" applyBorder="1"/>
    <xf numFmtId="165" fontId="5" fillId="0" borderId="0" xfId="0" applyNumberFormat="1" applyFont="1" applyAlignment="1">
      <alignment horizontal="right" wrapText="1"/>
    </xf>
    <xf numFmtId="0" fontId="8" fillId="4" borderId="8" xfId="0" applyFont="1" applyFill="1" applyBorder="1" applyAlignment="1">
      <alignment horizontal="center"/>
    </xf>
    <xf numFmtId="14" fontId="8" fillId="4" borderId="8" xfId="0" applyNumberFormat="1" applyFont="1" applyFill="1" applyBorder="1" applyAlignment="1">
      <alignment horizontal="center"/>
    </xf>
    <xf numFmtId="44" fontId="11" fillId="0" borderId="3" xfId="0" applyNumberFormat="1" applyFont="1" applyBorder="1"/>
    <xf numFmtId="44" fontId="11" fillId="0" borderId="2" xfId="0" applyNumberFormat="1" applyFont="1" applyBorder="1"/>
    <xf numFmtId="44" fontId="11" fillId="0" borderId="1" xfId="0" applyNumberFormat="1" applyFont="1" applyBorder="1"/>
    <xf numFmtId="44" fontId="11" fillId="0" borderId="0" xfId="0" applyNumberFormat="1" applyFont="1"/>
    <xf numFmtId="0" fontId="27" fillId="0" borderId="0" xfId="0" applyFont="1" applyAlignment="1">
      <alignment horizontal="right" wrapText="1"/>
    </xf>
    <xf numFmtId="2" fontId="0" fillId="0" borderId="2" xfId="3" applyNumberFormat="1" applyFont="1" applyBorder="1"/>
    <xf numFmtId="169" fontId="15" fillId="3" borderId="3" xfId="1" applyNumberFormat="1" applyFont="1" applyFill="1" applyBorder="1"/>
    <xf numFmtId="0" fontId="5" fillId="6" borderId="2" xfId="0" applyFont="1" applyFill="1" applyBorder="1" applyAlignment="1">
      <alignment horizontal="left" wrapText="1"/>
    </xf>
    <xf numFmtId="0" fontId="27" fillId="6" borderId="2" xfId="0" applyFont="1" applyFill="1" applyBorder="1" applyAlignment="1">
      <alignment horizontal="right" wrapText="1"/>
    </xf>
    <xf numFmtId="2" fontId="5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44" fontId="29" fillId="0" borderId="2" xfId="0" applyNumberFormat="1" applyFont="1" applyBorder="1"/>
    <xf numFmtId="0" fontId="5" fillId="4" borderId="0" xfId="0" applyFont="1" applyFill="1" applyAlignment="1">
      <alignment horizontal="left" wrapText="1"/>
    </xf>
    <xf numFmtId="44" fontId="11" fillId="4" borderId="0" xfId="0" applyNumberFormat="1" applyFont="1" applyFill="1"/>
    <xf numFmtId="0" fontId="31" fillId="4" borderId="0" xfId="0" applyFont="1" applyFill="1" applyAlignment="1">
      <alignment horizontal="right" vertical="center"/>
    </xf>
    <xf numFmtId="170" fontId="32" fillId="4" borderId="0" xfId="0" applyNumberFormat="1" applyFont="1" applyFill="1" applyAlignment="1">
      <alignment horizontal="center" vertical="center"/>
    </xf>
    <xf numFmtId="0" fontId="33" fillId="4" borderId="0" xfId="0" applyFont="1" applyFill="1" applyAlignment="1">
      <alignment vertical="center"/>
    </xf>
    <xf numFmtId="171" fontId="32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2" fontId="17" fillId="2" borderId="2" xfId="2" applyNumberFormat="1" applyFont="1" applyFill="1" applyBorder="1" applyAlignment="1">
      <alignment horizontal="right"/>
    </xf>
    <xf numFmtId="172" fontId="0" fillId="0" borderId="0" xfId="2" applyNumberFormat="1" applyFont="1" applyBorder="1" applyAlignment="1">
      <alignment horizontal="right"/>
    </xf>
    <xf numFmtId="173" fontId="0" fillId="0" borderId="0" xfId="0" applyNumberFormat="1"/>
    <xf numFmtId="172" fontId="33" fillId="0" borderId="0" xfId="2" applyNumberFormat="1" applyFont="1"/>
    <xf numFmtId="0" fontId="11" fillId="2" borderId="2" xfId="0" applyFont="1" applyFill="1" applyBorder="1" applyAlignment="1">
      <alignment horizontal="right"/>
    </xf>
    <xf numFmtId="172" fontId="11" fillId="2" borderId="2" xfId="2" applyNumberFormat="1" applyFont="1" applyFill="1" applyBorder="1" applyAlignment="1"/>
    <xf numFmtId="172" fontId="0" fillId="0" borderId="0" xfId="2" applyNumberFormat="1" applyFont="1" applyAlignment="1"/>
    <xf numFmtId="0" fontId="35" fillId="0" borderId="0" xfId="0" applyFont="1" applyAlignment="1">
      <alignment horizontal="right"/>
    </xf>
    <xf numFmtId="168" fontId="35" fillId="0" borderId="0" xfId="0" applyNumberFormat="1" applyFont="1"/>
    <xf numFmtId="0" fontId="8" fillId="4" borderId="4" xfId="0" applyFont="1" applyFill="1" applyBorder="1" applyAlignment="1">
      <alignment horizontal="right"/>
    </xf>
    <xf numFmtId="44" fontId="8" fillId="4" borderId="4" xfId="2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44" fontId="8" fillId="4" borderId="9" xfId="0" applyNumberFormat="1" applyFont="1" applyFill="1" applyBorder="1" applyAlignment="1">
      <alignment horizontal="right"/>
    </xf>
    <xf numFmtId="172" fontId="32" fillId="10" borderId="2" xfId="2" applyNumberFormat="1" applyFont="1" applyFill="1" applyBorder="1" applyAlignment="1">
      <alignment horizontal="right"/>
    </xf>
    <xf numFmtId="172" fontId="32" fillId="10" borderId="2" xfId="2" applyNumberFormat="1" applyFont="1" applyFill="1" applyBorder="1"/>
    <xf numFmtId="0" fontId="34" fillId="10" borderId="0" xfId="0" applyFont="1" applyFill="1" applyAlignment="1">
      <alignment horizontal="right"/>
    </xf>
    <xf numFmtId="168" fontId="34" fillId="10" borderId="0" xfId="0" applyNumberFormat="1" applyFont="1" applyFill="1" applyAlignment="1">
      <alignment horizontal="right"/>
    </xf>
    <xf numFmtId="14" fontId="10" fillId="0" borderId="0" xfId="0" applyNumberFormat="1" applyFont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167" fontId="0" fillId="0" borderId="0" xfId="1" applyNumberFormat="1" applyFont="1" applyBorder="1"/>
    <xf numFmtId="172" fontId="17" fillId="2" borderId="2" xfId="2" applyNumberFormat="1" applyFont="1" applyFill="1" applyBorder="1"/>
    <xf numFmtId="172" fontId="11" fillId="2" borderId="2" xfId="2" applyNumberFormat="1" applyFont="1" applyFill="1" applyBorder="1"/>
    <xf numFmtId="0" fontId="33" fillId="0" borderId="7" xfId="0" applyFont="1" applyBorder="1"/>
    <xf numFmtId="0" fontId="33" fillId="0" borderId="8" xfId="0" applyFont="1" applyBorder="1"/>
    <xf numFmtId="0" fontId="33" fillId="0" borderId="0" xfId="0" applyFo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43" fontId="17" fillId="2" borderId="0" xfId="0" applyNumberFormat="1" applyFont="1" applyFill="1" applyAlignment="1">
      <alignment horizontal="center" vertical="center"/>
    </xf>
    <xf numFmtId="169" fontId="19" fillId="3" borderId="0" xfId="1" applyNumberFormat="1" applyFont="1" applyFill="1" applyBorder="1" applyAlignment="1">
      <alignment horizontal="center" vertical="center"/>
    </xf>
    <xf numFmtId="43" fontId="0" fillId="0" borderId="0" xfId="1" applyFont="1"/>
    <xf numFmtId="43" fontId="5" fillId="0" borderId="0" xfId="1" applyFont="1" applyAlignment="1">
      <alignment horizontal="left" wrapText="1"/>
    </xf>
    <xf numFmtId="43" fontId="0" fillId="0" borderId="0" xfId="1" applyFont="1" applyBorder="1"/>
    <xf numFmtId="0" fontId="0" fillId="0" borderId="12" xfId="0" applyBorder="1"/>
    <xf numFmtId="0" fontId="3" fillId="0" borderId="0" xfId="6"/>
    <xf numFmtId="0" fontId="9" fillId="0" borderId="0" xfId="6" applyFont="1"/>
    <xf numFmtId="16" fontId="3" fillId="5" borderId="0" xfId="6" applyNumberFormat="1" applyFill="1"/>
    <xf numFmtId="0" fontId="3" fillId="5" borderId="0" xfId="6" applyFill="1"/>
    <xf numFmtId="0" fontId="3" fillId="11" borderId="0" xfId="6" applyFill="1"/>
    <xf numFmtId="16" fontId="3" fillId="11" borderId="0" xfId="6" applyNumberFormat="1" applyFill="1"/>
    <xf numFmtId="0" fontId="3" fillId="12" borderId="0" xfId="6" applyFill="1"/>
    <xf numFmtId="16" fontId="3" fillId="12" borderId="0" xfId="6" applyNumberFormat="1" applyFill="1"/>
    <xf numFmtId="16" fontId="3" fillId="0" borderId="0" xfId="6" applyNumberFormat="1"/>
    <xf numFmtId="0" fontId="26" fillId="0" borderId="0" xfId="6" applyFont="1"/>
    <xf numFmtId="0" fontId="3" fillId="8" borderId="0" xfId="6" applyFill="1"/>
    <xf numFmtId="0" fontId="3" fillId="9" borderId="0" xfId="6" applyFill="1"/>
    <xf numFmtId="43" fontId="0" fillId="0" borderId="0" xfId="1" applyFont="1" applyAlignment="1">
      <alignment horizontal="right" vertical="center"/>
    </xf>
    <xf numFmtId="9" fontId="37" fillId="0" borderId="0" xfId="3" applyFont="1" applyBorder="1"/>
    <xf numFmtId="174" fontId="0" fillId="0" borderId="0" xfId="3" applyNumberFormat="1" applyFont="1"/>
    <xf numFmtId="43" fontId="0" fillId="0" borderId="0" xfId="1" applyFon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2" fillId="0" borderId="0" xfId="7"/>
    <xf numFmtId="0" fontId="9" fillId="0" borderId="0" xfId="7" applyFont="1"/>
    <xf numFmtId="0" fontId="2" fillId="2" borderId="0" xfId="7" applyFill="1"/>
    <xf numFmtId="0" fontId="9" fillId="2" borderId="0" xfId="7" applyFont="1" applyFill="1"/>
    <xf numFmtId="16" fontId="2" fillId="2" borderId="0" xfId="7" applyNumberFormat="1" applyFill="1"/>
    <xf numFmtId="169" fontId="15" fillId="3" borderId="14" xfId="1" applyNumberFormat="1" applyFont="1" applyFill="1" applyBorder="1"/>
    <xf numFmtId="0" fontId="23" fillId="2" borderId="15" xfId="0" applyFont="1" applyFill="1" applyBorder="1"/>
    <xf numFmtId="0" fontId="25" fillId="2" borderId="15" xfId="0" applyFont="1" applyFill="1" applyBorder="1"/>
    <xf numFmtId="168" fontId="24" fillId="2" borderId="15" xfId="0" applyNumberFormat="1" applyFont="1" applyFill="1" applyBorder="1"/>
    <xf numFmtId="168" fontId="24" fillId="2" borderId="16" xfId="0" applyNumberFormat="1" applyFont="1" applyFill="1" applyBorder="1"/>
    <xf numFmtId="43" fontId="17" fillId="2" borderId="2" xfId="0" applyNumberFormat="1" applyFont="1" applyFill="1" applyBorder="1" applyAlignment="1">
      <alignment vertical="center"/>
    </xf>
    <xf numFmtId="167" fontId="19" fillId="0" borderId="2" xfId="1" applyNumberFormat="1" applyFont="1" applyFill="1" applyBorder="1"/>
    <xf numFmtId="167" fontId="20" fillId="3" borderId="2" xfId="1" applyNumberFormat="1" applyFont="1" applyFill="1" applyBorder="1"/>
    <xf numFmtId="167" fontId="18" fillId="2" borderId="2" xfId="1" applyNumberFormat="1" applyFont="1" applyFill="1" applyBorder="1" applyAlignment="1"/>
    <xf numFmtId="167" fontId="18" fillId="2" borderId="17" xfId="1" applyNumberFormat="1" applyFont="1" applyFill="1" applyBorder="1" applyAlignment="1"/>
    <xf numFmtId="170" fontId="32" fillId="4" borderId="12" xfId="0" applyNumberFormat="1" applyFont="1" applyFill="1" applyBorder="1" applyAlignment="1">
      <alignment horizontal="center" vertical="center"/>
    </xf>
    <xf numFmtId="14" fontId="10" fillId="0" borderId="12" xfId="0" applyNumberFormat="1" applyFont="1" applyBorder="1"/>
    <xf numFmtId="167" fontId="0" fillId="0" borderId="12" xfId="0" applyNumberFormat="1" applyBorder="1" applyAlignment="1">
      <alignment horizontal="right" vertical="center"/>
    </xf>
    <xf numFmtId="172" fontId="17" fillId="2" borderId="13" xfId="2" applyNumberFormat="1" applyFont="1" applyFill="1" applyBorder="1" applyAlignment="1">
      <alignment horizontal="right"/>
    </xf>
    <xf numFmtId="173" fontId="0" fillId="0" borderId="12" xfId="0" applyNumberFormat="1" applyBorder="1"/>
    <xf numFmtId="172" fontId="32" fillId="10" borderId="13" xfId="2" applyNumberFormat="1" applyFont="1" applyFill="1" applyBorder="1"/>
    <xf numFmtId="168" fontId="34" fillId="10" borderId="12" xfId="0" applyNumberFormat="1" applyFont="1" applyFill="1" applyBorder="1" applyAlignment="1">
      <alignment horizontal="right"/>
    </xf>
    <xf numFmtId="172" fontId="11" fillId="2" borderId="13" xfId="2" applyNumberFormat="1" applyFont="1" applyFill="1" applyBorder="1" applyAlignment="1"/>
    <xf numFmtId="168" fontId="35" fillId="0" borderId="12" xfId="0" applyNumberFormat="1" applyFont="1" applyBorder="1"/>
    <xf numFmtId="43" fontId="0" fillId="0" borderId="12" xfId="1" applyFont="1" applyBorder="1" applyAlignment="1">
      <alignment horizontal="right" vertical="center"/>
    </xf>
    <xf numFmtId="44" fontId="8" fillId="4" borderId="18" xfId="2" applyFont="1" applyFill="1" applyBorder="1" applyAlignment="1">
      <alignment horizontal="right"/>
    </xf>
    <xf numFmtId="44" fontId="8" fillId="4" borderId="19" xfId="0" applyNumberFormat="1" applyFont="1" applyFill="1" applyBorder="1" applyAlignment="1">
      <alignment horizontal="right"/>
    </xf>
    <xf numFmtId="44" fontId="8" fillId="4" borderId="5" xfId="2" applyFont="1" applyFill="1" applyBorder="1" applyAlignment="1">
      <alignment horizontal="right"/>
    </xf>
    <xf numFmtId="44" fontId="8" fillId="4" borderId="10" xfId="0" applyNumberFormat="1" applyFont="1" applyFill="1" applyBorder="1" applyAlignment="1">
      <alignment horizontal="right"/>
    </xf>
    <xf numFmtId="14" fontId="8" fillId="4" borderId="10" xfId="0" applyNumberFormat="1" applyFont="1" applyFill="1" applyBorder="1" applyAlignment="1">
      <alignment horizontal="center"/>
    </xf>
    <xf numFmtId="43" fontId="0" fillId="0" borderId="0" xfId="0" applyNumberFormat="1"/>
    <xf numFmtId="0" fontId="10" fillId="4" borderId="0" xfId="0" applyFont="1" applyFill="1" applyAlignment="1">
      <alignment horizontal="center"/>
    </xf>
    <xf numFmtId="167" fontId="11" fillId="0" borderId="0" xfId="0" applyNumberFormat="1" applyFont="1" applyAlignment="1">
      <alignment horizontal="right" vertical="center"/>
    </xf>
    <xf numFmtId="173" fontId="11" fillId="0" borderId="0" xfId="0" applyNumberFormat="1" applyFont="1"/>
    <xf numFmtId="168" fontId="38" fillId="10" borderId="0" xfId="0" applyNumberFormat="1" applyFont="1" applyFill="1" applyAlignment="1">
      <alignment horizontal="right"/>
    </xf>
    <xf numFmtId="0" fontId="11" fillId="0" borderId="0" xfId="0" applyFont="1"/>
    <xf numFmtId="168" fontId="12" fillId="0" borderId="0" xfId="0" applyNumberFormat="1" applyFont="1"/>
    <xf numFmtId="43" fontId="11" fillId="0" borderId="0" xfId="1" applyFont="1" applyBorder="1" applyAlignment="1">
      <alignment horizontal="right" vertical="center"/>
    </xf>
    <xf numFmtId="0" fontId="0" fillId="2" borderId="2" xfId="0" applyFill="1" applyBorder="1"/>
    <xf numFmtId="0" fontId="0" fillId="2" borderId="15" xfId="0" applyFill="1" applyBorder="1"/>
    <xf numFmtId="1" fontId="0" fillId="2" borderId="2" xfId="0" applyNumberFormat="1" applyFill="1" applyBorder="1"/>
    <xf numFmtId="44" fontId="0" fillId="0" borderId="3" xfId="0" applyNumberFormat="1" applyBorder="1"/>
    <xf numFmtId="0" fontId="0" fillId="2" borderId="0" xfId="0" applyFill="1"/>
    <xf numFmtId="14" fontId="0" fillId="0" borderId="0" xfId="0" applyNumberFormat="1"/>
    <xf numFmtId="44" fontId="0" fillId="0" borderId="0" xfId="2" applyFont="1" applyBorder="1"/>
    <xf numFmtId="44" fontId="0" fillId="0" borderId="22" xfId="0" applyNumberFormat="1" applyBorder="1"/>
    <xf numFmtId="44" fontId="0" fillId="2" borderId="0" xfId="2" applyFont="1" applyFill="1" applyBorder="1"/>
    <xf numFmtId="44" fontId="0" fillId="0" borderId="28" xfId="0" applyNumberFormat="1" applyBorder="1"/>
    <xf numFmtId="0" fontId="0" fillId="0" borderId="29" xfId="0" applyBorder="1"/>
    <xf numFmtId="44" fontId="0" fillId="0" borderId="29" xfId="0" applyNumberFormat="1" applyBorder="1"/>
    <xf numFmtId="174" fontId="18" fillId="0" borderId="0" xfId="3" applyNumberFormat="1" applyFont="1" applyFill="1" applyBorder="1"/>
    <xf numFmtId="10" fontId="18" fillId="0" borderId="0" xfId="3" applyNumberFormat="1" applyFont="1" applyFill="1" applyBorder="1"/>
    <xf numFmtId="169" fontId="15" fillId="3" borderId="2" xfId="1" applyNumberFormat="1" applyFont="1" applyFill="1" applyBorder="1"/>
    <xf numFmtId="169" fontId="15" fillId="3" borderId="17" xfId="1" applyNumberFormat="1" applyFont="1" applyFill="1" applyBorder="1"/>
    <xf numFmtId="2" fontId="0" fillId="0" borderId="0" xfId="3" applyNumberFormat="1" applyFont="1"/>
    <xf numFmtId="175" fontId="0" fillId="0" borderId="0" xfId="0" applyNumberFormat="1"/>
    <xf numFmtId="1" fontId="18" fillId="0" borderId="0" xfId="2" applyNumberFormat="1" applyFont="1" applyFill="1" applyBorder="1"/>
    <xf numFmtId="1" fontId="18" fillId="2" borderId="0" xfId="2" applyNumberFormat="1" applyFont="1" applyFill="1" applyBorder="1"/>
    <xf numFmtId="1" fontId="18" fillId="2" borderId="8" xfId="2" applyNumberFormat="1" applyFont="1" applyFill="1" applyBorder="1"/>
    <xf numFmtId="174" fontId="18" fillId="2" borderId="0" xfId="3" applyNumberFormat="1" applyFont="1" applyFill="1" applyBorder="1"/>
    <xf numFmtId="174" fontId="18" fillId="2" borderId="8" xfId="3" applyNumberFormat="1" applyFont="1" applyFill="1" applyBorder="1"/>
    <xf numFmtId="176" fontId="18" fillId="0" borderId="0" xfId="3" applyNumberFormat="1" applyFont="1" applyFill="1" applyBorder="1"/>
    <xf numFmtId="176" fontId="18" fillId="0" borderId="0" xfId="2" applyNumberFormat="1" applyFont="1" applyFill="1" applyBorder="1"/>
    <xf numFmtId="176" fontId="18" fillId="2" borderId="0" xfId="2" applyNumberFormat="1" applyFont="1" applyFill="1" applyBorder="1"/>
    <xf numFmtId="176" fontId="18" fillId="2" borderId="8" xfId="2" applyNumberFormat="1" applyFont="1" applyFill="1" applyBorder="1"/>
    <xf numFmtId="177" fontId="18" fillId="0" borderId="0" xfId="2" applyNumberFormat="1" applyFont="1" applyFill="1" applyBorder="1"/>
    <xf numFmtId="177" fontId="18" fillId="2" borderId="0" xfId="2" applyNumberFormat="1" applyFont="1" applyFill="1" applyBorder="1"/>
    <xf numFmtId="177" fontId="18" fillId="2" borderId="8" xfId="2" applyNumberFormat="1" applyFont="1" applyFill="1" applyBorder="1"/>
    <xf numFmtId="174" fontId="41" fillId="0" borderId="0" xfId="3" applyNumberFormat="1" applyFont="1" applyFill="1" applyBorder="1"/>
    <xf numFmtId="174" fontId="41" fillId="2" borderId="0" xfId="3" applyNumberFormat="1" applyFont="1" applyFill="1" applyBorder="1"/>
    <xf numFmtId="174" fontId="41" fillId="2" borderId="8" xfId="3" applyNumberFormat="1" applyFont="1" applyFill="1" applyBorder="1"/>
    <xf numFmtId="170" fontId="32" fillId="4" borderId="32" xfId="0" applyNumberFormat="1" applyFont="1" applyFill="1" applyBorder="1" applyAlignment="1">
      <alignment horizontal="center" vertical="center"/>
    </xf>
    <xf numFmtId="14" fontId="10" fillId="0" borderId="32" xfId="0" applyNumberFormat="1" applyFont="1" applyBorder="1"/>
    <xf numFmtId="167" fontId="0" fillId="0" borderId="32" xfId="0" applyNumberFormat="1" applyBorder="1" applyAlignment="1">
      <alignment horizontal="right" vertical="center"/>
    </xf>
    <xf numFmtId="172" fontId="17" fillId="2" borderId="33" xfId="2" applyNumberFormat="1" applyFont="1" applyFill="1" applyBorder="1" applyAlignment="1">
      <alignment horizontal="right"/>
    </xf>
    <xf numFmtId="173" fontId="0" fillId="0" borderId="32" xfId="0" applyNumberFormat="1" applyBorder="1"/>
    <xf numFmtId="172" fontId="32" fillId="10" borderId="33" xfId="2" applyNumberFormat="1" applyFont="1" applyFill="1" applyBorder="1"/>
    <xf numFmtId="168" fontId="34" fillId="10" borderId="32" xfId="0" applyNumberFormat="1" applyFont="1" applyFill="1" applyBorder="1" applyAlignment="1">
      <alignment horizontal="right"/>
    </xf>
    <xf numFmtId="0" fontId="0" fillId="0" borderId="32" xfId="0" applyBorder="1"/>
    <xf numFmtId="172" fontId="11" fillId="2" borderId="33" xfId="2" applyNumberFormat="1" applyFont="1" applyFill="1" applyBorder="1" applyAlignment="1"/>
    <xf numFmtId="168" fontId="35" fillId="0" borderId="32" xfId="0" applyNumberFormat="1" applyFont="1" applyBorder="1"/>
    <xf numFmtId="43" fontId="0" fillId="0" borderId="32" xfId="1" applyFont="1" applyBorder="1" applyAlignment="1">
      <alignment horizontal="right" vertical="center"/>
    </xf>
    <xf numFmtId="44" fontId="8" fillId="4" borderId="35" xfId="2" applyFont="1" applyFill="1" applyBorder="1" applyAlignment="1">
      <alignment horizontal="right"/>
    </xf>
    <xf numFmtId="44" fontId="8" fillId="4" borderId="34" xfId="0" applyNumberFormat="1" applyFont="1" applyFill="1" applyBorder="1" applyAlignment="1">
      <alignment horizontal="right"/>
    </xf>
    <xf numFmtId="0" fontId="30" fillId="3" borderId="0" xfId="0" applyFont="1" applyFill="1"/>
    <xf numFmtId="2" fontId="0" fillId="0" borderId="0" xfId="3" applyNumberFormat="1" applyFont="1" applyBorder="1"/>
    <xf numFmtId="43" fontId="0" fillId="2" borderId="22" xfId="1" applyFont="1" applyFill="1" applyBorder="1"/>
    <xf numFmtId="0" fontId="10" fillId="0" borderId="0" xfId="0" applyFont="1"/>
    <xf numFmtId="167" fontId="11" fillId="7" borderId="32" xfId="0" applyNumberFormat="1" applyFont="1" applyFill="1" applyBorder="1" applyAlignment="1">
      <alignment horizontal="right" vertical="center"/>
    </xf>
    <xf numFmtId="172" fontId="17" fillId="7" borderId="33" xfId="2" applyNumberFormat="1" applyFont="1" applyFill="1" applyBorder="1" applyAlignment="1">
      <alignment horizontal="right"/>
    </xf>
    <xf numFmtId="173" fontId="11" fillId="7" borderId="32" xfId="0" applyNumberFormat="1" applyFont="1" applyFill="1" applyBorder="1"/>
    <xf numFmtId="172" fontId="39" fillId="7" borderId="33" xfId="2" applyNumberFormat="1" applyFont="1" applyFill="1" applyBorder="1"/>
    <xf numFmtId="168" fontId="40" fillId="7" borderId="32" xfId="0" applyNumberFormat="1" applyFont="1" applyFill="1" applyBorder="1" applyAlignment="1">
      <alignment horizontal="right"/>
    </xf>
    <xf numFmtId="0" fontId="17" fillId="7" borderId="32" xfId="0" applyFont="1" applyFill="1" applyBorder="1"/>
    <xf numFmtId="167" fontId="17" fillId="7" borderId="32" xfId="0" applyNumberFormat="1" applyFont="1" applyFill="1" applyBorder="1" applyAlignment="1">
      <alignment horizontal="right" vertical="center"/>
    </xf>
    <xf numFmtId="172" fontId="17" fillId="7" borderId="33" xfId="2" applyNumberFormat="1" applyFont="1" applyFill="1" applyBorder="1" applyAlignment="1"/>
    <xf numFmtId="168" fontId="40" fillId="7" borderId="32" xfId="0" applyNumberFormat="1" applyFont="1" applyFill="1" applyBorder="1"/>
    <xf numFmtId="43" fontId="17" fillId="7" borderId="32" xfId="1" applyFont="1" applyFill="1" applyBorder="1" applyAlignment="1">
      <alignment horizontal="right" vertical="center"/>
    </xf>
    <xf numFmtId="168" fontId="15" fillId="7" borderId="32" xfId="0" applyNumberFormat="1" applyFont="1" applyFill="1" applyBorder="1" applyAlignment="1">
      <alignment horizontal="right"/>
    </xf>
    <xf numFmtId="0" fontId="21" fillId="0" borderId="32" xfId="0" applyFont="1" applyBorder="1"/>
    <xf numFmtId="164" fontId="28" fillId="3" borderId="0" xfId="0" applyNumberFormat="1" applyFont="1" applyFill="1" applyAlignment="1">
      <alignment horizontal="right" wrapText="1"/>
    </xf>
    <xf numFmtId="0" fontId="31" fillId="4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172" fontId="17" fillId="2" borderId="37" xfId="2" applyNumberFormat="1" applyFont="1" applyFill="1" applyBorder="1" applyAlignment="1">
      <alignment horizontal="right"/>
    </xf>
    <xf numFmtId="172" fontId="17" fillId="2" borderId="39" xfId="2" applyNumberFormat="1" applyFont="1" applyFill="1" applyBorder="1" applyAlignment="1">
      <alignment horizontal="right"/>
    </xf>
    <xf numFmtId="167" fontId="17" fillId="2" borderId="3" xfId="1" applyNumberFormat="1" applyFont="1" applyFill="1" applyBorder="1" applyAlignment="1">
      <alignment horizontal="right"/>
    </xf>
    <xf numFmtId="167" fontId="17" fillId="2" borderId="40" xfId="1" applyNumberFormat="1" applyFont="1" applyFill="1" applyBorder="1" applyAlignment="1">
      <alignment horizontal="right"/>
    </xf>
    <xf numFmtId="172" fontId="17" fillId="2" borderId="7" xfId="2" applyNumberFormat="1" applyFont="1" applyFill="1" applyBorder="1" applyAlignment="1">
      <alignment horizontal="right"/>
    </xf>
    <xf numFmtId="172" fontId="17" fillId="2" borderId="3" xfId="2" applyNumberFormat="1" applyFont="1" applyFill="1" applyBorder="1" applyAlignment="1">
      <alignment horizontal="right"/>
    </xf>
    <xf numFmtId="172" fontId="17" fillId="2" borderId="0" xfId="2" applyNumberFormat="1" applyFont="1" applyFill="1" applyBorder="1" applyAlignment="1">
      <alignment horizontal="right"/>
    </xf>
    <xf numFmtId="172" fontId="17" fillId="2" borderId="12" xfId="2" applyNumberFormat="1" applyFont="1" applyFill="1" applyBorder="1" applyAlignment="1">
      <alignment horizontal="right"/>
    </xf>
    <xf numFmtId="173" fontId="0" fillId="0" borderId="8" xfId="0" applyNumberFormat="1" applyBorder="1"/>
    <xf numFmtId="172" fontId="32" fillId="10" borderId="37" xfId="2" applyNumberFormat="1" applyFont="1" applyFill="1" applyBorder="1" applyAlignment="1">
      <alignment horizontal="right"/>
    </xf>
    <xf numFmtId="172" fontId="32" fillId="10" borderId="38" xfId="2" applyNumberFormat="1" applyFont="1" applyFill="1" applyBorder="1"/>
    <xf numFmtId="0" fontId="34" fillId="10" borderId="7" xfId="0" applyFont="1" applyFill="1" applyBorder="1" applyAlignment="1">
      <alignment horizontal="right"/>
    </xf>
    <xf numFmtId="168" fontId="34" fillId="10" borderId="8" xfId="0" applyNumberFormat="1" applyFont="1" applyFill="1" applyBorder="1" applyAlignment="1">
      <alignment horizontal="right"/>
    </xf>
    <xf numFmtId="172" fontId="0" fillId="0" borderId="0" xfId="2" applyNumberFormat="1" applyFont="1" applyBorder="1" applyAlignment="1"/>
    <xf numFmtId="0" fontId="11" fillId="2" borderId="37" xfId="0" applyFont="1" applyFill="1" applyBorder="1" applyAlignment="1">
      <alignment horizontal="right"/>
    </xf>
    <xf numFmtId="172" fontId="33" fillId="0" borderId="0" xfId="2" applyNumberFormat="1" applyFont="1" applyBorder="1"/>
    <xf numFmtId="0" fontId="35" fillId="0" borderId="7" xfId="0" applyFont="1" applyBorder="1" applyAlignment="1">
      <alignment horizontal="right"/>
    </xf>
    <xf numFmtId="168" fontId="35" fillId="0" borderId="8" xfId="0" applyNumberFormat="1" applyFont="1" applyBorder="1"/>
    <xf numFmtId="0" fontId="17" fillId="13" borderId="42" xfId="0" applyFont="1" applyFill="1" applyBorder="1" applyAlignment="1">
      <alignment horizontal="right"/>
    </xf>
    <xf numFmtId="44" fontId="43" fillId="13" borderId="43" xfId="2" applyFont="1" applyFill="1" applyBorder="1" applyAlignment="1">
      <alignment horizontal="right"/>
    </xf>
    <xf numFmtId="44" fontId="43" fillId="13" borderId="44" xfId="2" applyFont="1" applyFill="1" applyBorder="1" applyAlignment="1">
      <alignment horizontal="right"/>
    </xf>
    <xf numFmtId="44" fontId="43" fillId="13" borderId="45" xfId="2" applyFont="1" applyFill="1" applyBorder="1" applyAlignment="1">
      <alignment horizontal="right"/>
    </xf>
    <xf numFmtId="44" fontId="43" fillId="13" borderId="42" xfId="2" applyFont="1" applyFill="1" applyBorder="1" applyAlignment="1">
      <alignment horizontal="right"/>
    </xf>
    <xf numFmtId="0" fontId="17" fillId="13" borderId="46" xfId="0" applyFont="1" applyFill="1" applyBorder="1" applyAlignment="1">
      <alignment horizontal="right"/>
    </xf>
    <xf numFmtId="44" fontId="8" fillId="4" borderId="47" xfId="0" applyNumberFormat="1" applyFont="1" applyFill="1" applyBorder="1" applyAlignment="1">
      <alignment horizontal="right"/>
    </xf>
    <xf numFmtId="0" fontId="8" fillId="4" borderId="7" xfId="0" applyFont="1" applyFill="1" applyBorder="1" applyAlignment="1">
      <alignment horizontal="right"/>
    </xf>
    <xf numFmtId="44" fontId="44" fillId="4" borderId="9" xfId="0" applyNumberFormat="1" applyFont="1" applyFill="1" applyBorder="1" applyAlignment="1">
      <alignment horizontal="right"/>
    </xf>
    <xf numFmtId="44" fontId="44" fillId="4" borderId="0" xfId="0" applyNumberFormat="1" applyFont="1" applyFill="1" applyAlignment="1">
      <alignment horizontal="right"/>
    </xf>
    <xf numFmtId="44" fontId="44" fillId="4" borderId="12" xfId="0" applyNumberFormat="1" applyFont="1" applyFill="1" applyBorder="1" applyAlignment="1">
      <alignment horizontal="right"/>
    </xf>
    <xf numFmtId="44" fontId="8" fillId="4" borderId="0" xfId="0" applyNumberFormat="1" applyFont="1" applyFill="1" applyAlignment="1">
      <alignment horizontal="right"/>
    </xf>
    <xf numFmtId="44" fontId="8" fillId="4" borderId="12" xfId="0" applyNumberFormat="1" applyFont="1" applyFill="1" applyBorder="1" applyAlignment="1">
      <alignment horizontal="right"/>
    </xf>
    <xf numFmtId="177" fontId="8" fillId="4" borderId="5" xfId="0" applyNumberFormat="1" applyFont="1" applyFill="1" applyBorder="1" applyAlignment="1">
      <alignment horizontal="right"/>
    </xf>
    <xf numFmtId="177" fontId="8" fillId="4" borderId="0" xfId="0" applyNumberFormat="1" applyFont="1" applyFill="1" applyAlignment="1">
      <alignment horizontal="right"/>
    </xf>
    <xf numFmtId="177" fontId="8" fillId="4" borderId="12" xfId="0" applyNumberFormat="1" applyFont="1" applyFill="1" applyBorder="1" applyAlignment="1">
      <alignment horizontal="right"/>
    </xf>
    <xf numFmtId="44" fontId="11" fillId="0" borderId="2" xfId="0" applyNumberFormat="1" applyFont="1" applyBorder="1" applyAlignment="1">
      <alignment horizontal="center"/>
    </xf>
    <xf numFmtId="0" fontId="0" fillId="7" borderId="0" xfId="0" applyFill="1"/>
    <xf numFmtId="0" fontId="5" fillId="7" borderId="0" xfId="0" applyFont="1" applyFill="1" applyAlignment="1">
      <alignment horizontal="left" wrapText="1"/>
    </xf>
    <xf numFmtId="44" fontId="11" fillId="7" borderId="0" xfId="0" applyNumberFormat="1" applyFont="1" applyFill="1"/>
    <xf numFmtId="174" fontId="11" fillId="7" borderId="0" xfId="3" applyNumberFormat="1" applyFont="1" applyFill="1" applyBorder="1"/>
    <xf numFmtId="0" fontId="8" fillId="4" borderId="48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14" fontId="8" fillId="4" borderId="48" xfId="0" applyNumberFormat="1" applyFont="1" applyFill="1" applyBorder="1" applyAlignment="1">
      <alignment horizontal="center"/>
    </xf>
    <xf numFmtId="0" fontId="0" fillId="0" borderId="48" xfId="0" applyBorder="1"/>
    <xf numFmtId="43" fontId="0" fillId="0" borderId="48" xfId="1" applyFont="1" applyBorder="1"/>
    <xf numFmtId="44" fontId="11" fillId="0" borderId="17" xfId="0" applyNumberFormat="1" applyFont="1" applyBorder="1"/>
    <xf numFmtId="44" fontId="11" fillId="0" borderId="48" xfId="0" applyNumberFormat="1" applyFont="1" applyBorder="1"/>
    <xf numFmtId="168" fontId="24" fillId="2" borderId="49" xfId="0" applyNumberFormat="1" applyFont="1" applyFill="1" applyBorder="1"/>
    <xf numFmtId="174" fontId="11" fillId="7" borderId="48" xfId="3" applyNumberFormat="1" applyFont="1" applyFill="1" applyBorder="1"/>
    <xf numFmtId="44" fontId="11" fillId="0" borderId="14" xfId="0" applyNumberFormat="1" applyFont="1" applyBorder="1"/>
    <xf numFmtId="44" fontId="11" fillId="4" borderId="48" xfId="0" applyNumberFormat="1" applyFont="1" applyFill="1" applyBorder="1"/>
    <xf numFmtId="2" fontId="5" fillId="6" borderId="17" xfId="0" applyNumberFormat="1" applyFont="1" applyFill="1" applyBorder="1" applyAlignment="1">
      <alignment horizontal="right" wrapText="1"/>
    </xf>
    <xf numFmtId="0" fontId="0" fillId="4" borderId="48" xfId="0" applyFill="1" applyBorder="1"/>
    <xf numFmtId="44" fontId="0" fillId="0" borderId="17" xfId="0" applyNumberFormat="1" applyBorder="1"/>
    <xf numFmtId="44" fontId="0" fillId="0" borderId="48" xfId="0" applyNumberFormat="1" applyBorder="1"/>
    <xf numFmtId="44" fontId="41" fillId="0" borderId="0" xfId="2" applyFont="1" applyFill="1" applyBorder="1"/>
    <xf numFmtId="44" fontId="41" fillId="2" borderId="0" xfId="2" applyFont="1" applyFill="1" applyBorder="1"/>
    <xf numFmtId="44" fontId="41" fillId="2" borderId="8" xfId="2" applyFont="1" applyFill="1" applyBorder="1"/>
    <xf numFmtId="174" fontId="19" fillId="3" borderId="0" xfId="3" applyNumberFormat="1" applyFont="1" applyFill="1" applyBorder="1"/>
    <xf numFmtId="174" fontId="44" fillId="0" borderId="0" xfId="3" applyNumberFormat="1" applyFont="1" applyFill="1" applyBorder="1"/>
    <xf numFmtId="174" fontId="45" fillId="2" borderId="0" xfId="3" applyNumberFormat="1" applyFont="1" applyFill="1" applyBorder="1" applyAlignment="1"/>
    <xf numFmtId="43" fontId="41" fillId="0" borderId="0" xfId="1" applyFont="1" applyBorder="1"/>
    <xf numFmtId="164" fontId="46" fillId="3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left" wrapText="1"/>
    </xf>
    <xf numFmtId="44" fontId="11" fillId="2" borderId="0" xfId="0" applyNumberFormat="1" applyFont="1" applyFill="1"/>
    <xf numFmtId="44" fontId="11" fillId="2" borderId="48" xfId="0" applyNumberFormat="1" applyFont="1" applyFill="1" applyBorder="1"/>
    <xf numFmtId="172" fontId="0" fillId="0" borderId="0" xfId="2" applyNumberFormat="1" applyFont="1"/>
    <xf numFmtId="44" fontId="0" fillId="2" borderId="0" xfId="0" applyNumberFormat="1" applyFill="1"/>
    <xf numFmtId="0" fontId="31" fillId="4" borderId="4" xfId="0" applyFont="1" applyFill="1" applyBorder="1" applyAlignment="1">
      <alignment horizontal="right" vertical="center"/>
    </xf>
    <xf numFmtId="0" fontId="32" fillId="4" borderId="5" xfId="0" applyFont="1" applyFill="1" applyBorder="1" applyAlignment="1">
      <alignment horizontal="center" vertical="center"/>
    </xf>
    <xf numFmtId="0" fontId="32" fillId="4" borderId="6" xfId="0" applyFont="1" applyFill="1" applyBorder="1" applyAlignment="1">
      <alignment horizontal="center" vertical="center"/>
    </xf>
    <xf numFmtId="0" fontId="35" fillId="0" borderId="7" xfId="0" applyFont="1" applyBorder="1" applyAlignment="1">
      <alignment horizontal="left"/>
    </xf>
    <xf numFmtId="0" fontId="32" fillId="0" borderId="0" xfId="0" applyFont="1" applyAlignment="1">
      <alignment horizontal="center"/>
    </xf>
    <xf numFmtId="0" fontId="32" fillId="0" borderId="8" xfId="0" applyFont="1" applyBorder="1" applyAlignment="1">
      <alignment horizontal="center"/>
    </xf>
    <xf numFmtId="167" fontId="0" fillId="0" borderId="8" xfId="1" applyNumberFormat="1" applyFont="1" applyBorder="1"/>
    <xf numFmtId="172" fontId="17" fillId="2" borderId="38" xfId="2" applyNumberFormat="1" applyFont="1" applyFill="1" applyBorder="1"/>
    <xf numFmtId="0" fontId="36" fillId="0" borderId="7" xfId="0" applyFont="1" applyBorder="1" applyAlignment="1">
      <alignment horizontal="right" vertical="top"/>
    </xf>
    <xf numFmtId="9" fontId="37" fillId="0" borderId="8" xfId="3" applyFont="1" applyBorder="1"/>
    <xf numFmtId="172" fontId="11" fillId="2" borderId="37" xfId="2" applyNumberFormat="1" applyFont="1" applyFill="1" applyBorder="1" applyAlignment="1">
      <alignment horizontal="right"/>
    </xf>
    <xf numFmtId="172" fontId="11" fillId="2" borderId="38" xfId="2" applyNumberFormat="1" applyFont="1" applyFill="1" applyBorder="1"/>
    <xf numFmtId="0" fontId="34" fillId="10" borderId="9" xfId="0" applyFont="1" applyFill="1" applyBorder="1" applyAlignment="1">
      <alignment horizontal="right"/>
    </xf>
    <xf numFmtId="168" fontId="34" fillId="10" borderId="10" xfId="0" applyNumberFormat="1" applyFont="1" applyFill="1" applyBorder="1" applyAlignment="1">
      <alignment horizontal="right"/>
    </xf>
    <xf numFmtId="168" fontId="34" fillId="10" borderId="11" xfId="0" applyNumberFormat="1" applyFont="1" applyFill="1" applyBorder="1" applyAlignment="1">
      <alignment horizontal="right"/>
    </xf>
    <xf numFmtId="0" fontId="0" fillId="4" borderId="5" xfId="0" applyFill="1" applyBorder="1"/>
    <xf numFmtId="0" fontId="8" fillId="4" borderId="5" xfId="0" applyFont="1" applyFill="1" applyBorder="1" applyAlignment="1">
      <alignment horizontal="center"/>
    </xf>
    <xf numFmtId="0" fontId="8" fillId="4" borderId="50" xfId="0" applyFont="1" applyFill="1" applyBorder="1" applyAlignment="1">
      <alignment horizontal="center"/>
    </xf>
    <xf numFmtId="174" fontId="29" fillId="0" borderId="0" xfId="3" applyNumberFormat="1" applyFont="1" applyFill="1" applyBorder="1"/>
    <xf numFmtId="174" fontId="41" fillId="2" borderId="0" xfId="3" applyNumberFormat="1" applyFont="1" applyFill="1" applyBorder="1" applyAlignment="1"/>
    <xf numFmtId="0" fontId="41" fillId="0" borderId="0" xfId="0" applyFont="1"/>
    <xf numFmtId="43" fontId="45" fillId="0" borderId="0" xfId="1" applyFont="1" applyFill="1" applyBorder="1"/>
    <xf numFmtId="44" fontId="44" fillId="2" borderId="0" xfId="0" applyNumberFormat="1" applyFont="1" applyFill="1" applyAlignment="1">
      <alignment horizontal="center"/>
    </xf>
    <xf numFmtId="44" fontId="44" fillId="2" borderId="0" xfId="0" applyNumberFormat="1" applyFont="1" applyFill="1"/>
    <xf numFmtId="44" fontId="44" fillId="2" borderId="48" xfId="0" applyNumberFormat="1" applyFont="1" applyFill="1" applyBorder="1"/>
    <xf numFmtId="0" fontId="31" fillId="4" borderId="51" xfId="0" applyFont="1" applyFill="1" applyBorder="1" applyAlignment="1">
      <alignment horizontal="right" vertical="center"/>
    </xf>
    <xf numFmtId="170" fontId="32" fillId="4" borderId="2" xfId="0" applyNumberFormat="1" applyFont="1" applyFill="1" applyBorder="1" applyAlignment="1">
      <alignment horizontal="center" vertical="center"/>
    </xf>
    <xf numFmtId="170" fontId="32" fillId="4" borderId="52" xfId="0" applyNumberFormat="1" applyFont="1" applyFill="1" applyBorder="1" applyAlignment="1">
      <alignment horizontal="center" vertical="center"/>
    </xf>
    <xf numFmtId="170" fontId="32" fillId="4" borderId="33" xfId="0" applyNumberFormat="1" applyFont="1" applyFill="1" applyBorder="1" applyAlignment="1">
      <alignment horizontal="center" vertical="center"/>
    </xf>
    <xf numFmtId="0" fontId="33" fillId="4" borderId="2" xfId="0" applyFont="1" applyFill="1" applyBorder="1" applyAlignment="1">
      <alignment vertical="center"/>
    </xf>
    <xf numFmtId="0" fontId="0" fillId="0" borderId="53" xfId="0" applyBorder="1" applyAlignment="1">
      <alignment horizontal="right"/>
    </xf>
    <xf numFmtId="14" fontId="10" fillId="0" borderId="54" xfId="0" applyNumberFormat="1" applyFont="1" applyBorder="1"/>
    <xf numFmtId="0" fontId="0" fillId="0" borderId="53" xfId="0" applyBorder="1" applyAlignment="1">
      <alignment horizontal="right" vertical="center"/>
    </xf>
    <xf numFmtId="167" fontId="11" fillId="7" borderId="54" xfId="0" applyNumberFormat="1" applyFont="1" applyFill="1" applyBorder="1" applyAlignment="1">
      <alignment horizontal="right" vertical="center"/>
    </xf>
    <xf numFmtId="172" fontId="17" fillId="2" borderId="51" xfId="2" applyNumberFormat="1" applyFont="1" applyFill="1" applyBorder="1" applyAlignment="1">
      <alignment horizontal="right"/>
    </xf>
    <xf numFmtId="172" fontId="17" fillId="7" borderId="52" xfId="2" applyNumberFormat="1" applyFont="1" applyFill="1" applyBorder="1" applyAlignment="1">
      <alignment horizontal="right"/>
    </xf>
    <xf numFmtId="172" fontId="17" fillId="2" borderId="17" xfId="2" applyNumberFormat="1" applyFont="1" applyFill="1" applyBorder="1" applyAlignment="1">
      <alignment horizontal="right"/>
    </xf>
    <xf numFmtId="172" fontId="17" fillId="2" borderId="53" xfId="2" applyNumberFormat="1" applyFont="1" applyFill="1" applyBorder="1" applyAlignment="1">
      <alignment horizontal="right"/>
    </xf>
    <xf numFmtId="167" fontId="17" fillId="2" borderId="0" xfId="1" applyNumberFormat="1" applyFont="1" applyFill="1" applyBorder="1" applyAlignment="1">
      <alignment horizontal="right"/>
    </xf>
    <xf numFmtId="167" fontId="17" fillId="7" borderId="54" xfId="1" applyNumberFormat="1" applyFont="1" applyFill="1" applyBorder="1" applyAlignment="1">
      <alignment horizontal="right"/>
    </xf>
    <xf numFmtId="167" fontId="17" fillId="7" borderId="32" xfId="1" applyNumberFormat="1" applyFont="1" applyFill="1" applyBorder="1" applyAlignment="1">
      <alignment horizontal="right"/>
    </xf>
    <xf numFmtId="173" fontId="11" fillId="7" borderId="54" xfId="0" applyNumberFormat="1" applyFont="1" applyFill="1" applyBorder="1"/>
    <xf numFmtId="172" fontId="32" fillId="10" borderId="51" xfId="2" applyNumberFormat="1" applyFont="1" applyFill="1" applyBorder="1" applyAlignment="1">
      <alignment horizontal="right"/>
    </xf>
    <xf numFmtId="172" fontId="39" fillId="7" borderId="52" xfId="2" applyNumberFormat="1" applyFont="1" applyFill="1" applyBorder="1"/>
    <xf numFmtId="172" fontId="32" fillId="10" borderId="17" xfId="2" applyNumberFormat="1" applyFont="1" applyFill="1" applyBorder="1"/>
    <xf numFmtId="0" fontId="34" fillId="10" borderId="53" xfId="0" applyFont="1" applyFill="1" applyBorder="1" applyAlignment="1">
      <alignment horizontal="right"/>
    </xf>
    <xf numFmtId="168" fontId="40" fillId="7" borderId="54" xfId="0" applyNumberFormat="1" applyFont="1" applyFill="1" applyBorder="1" applyAlignment="1">
      <alignment horizontal="right"/>
    </xf>
    <xf numFmtId="168" fontId="34" fillId="10" borderId="48" xfId="0" applyNumberFormat="1" applyFont="1" applyFill="1" applyBorder="1" applyAlignment="1">
      <alignment horizontal="right"/>
    </xf>
    <xf numFmtId="0" fontId="17" fillId="7" borderId="54" xfId="0" applyFont="1" applyFill="1" applyBorder="1"/>
    <xf numFmtId="167" fontId="17" fillId="7" borderId="54" xfId="0" applyNumberFormat="1" applyFont="1" applyFill="1" applyBorder="1" applyAlignment="1">
      <alignment horizontal="right" vertical="center"/>
    </xf>
    <xf numFmtId="0" fontId="11" fillId="2" borderId="51" xfId="0" applyFont="1" applyFill="1" applyBorder="1" applyAlignment="1">
      <alignment horizontal="right"/>
    </xf>
    <xf numFmtId="172" fontId="17" fillId="7" borderId="52" xfId="2" applyNumberFormat="1" applyFont="1" applyFill="1" applyBorder="1" applyAlignment="1"/>
    <xf numFmtId="172" fontId="11" fillId="2" borderId="17" xfId="2" applyNumberFormat="1" applyFont="1" applyFill="1" applyBorder="1" applyAlignment="1"/>
    <xf numFmtId="0" fontId="35" fillId="0" borderId="53" xfId="0" applyFont="1" applyBorder="1" applyAlignment="1">
      <alignment horizontal="right"/>
    </xf>
    <xf numFmtId="168" fontId="40" fillId="7" borderId="54" xfId="0" applyNumberFormat="1" applyFont="1" applyFill="1" applyBorder="1"/>
    <xf numFmtId="43" fontId="17" fillId="7" borderId="54" xfId="1" applyFont="1" applyFill="1" applyBorder="1" applyAlignment="1">
      <alignment horizontal="right" vertical="center"/>
    </xf>
    <xf numFmtId="172" fontId="0" fillId="0" borderId="0" xfId="0" applyNumberFormat="1"/>
    <xf numFmtId="168" fontId="15" fillId="7" borderId="54" xfId="0" applyNumberFormat="1" applyFont="1" applyFill="1" applyBorder="1" applyAlignment="1">
      <alignment horizontal="right"/>
    </xf>
    <xf numFmtId="0" fontId="0" fillId="0" borderId="54" xfId="0" applyBorder="1"/>
    <xf numFmtId="0" fontId="8" fillId="4" borderId="55" xfId="0" applyFont="1" applyFill="1" applyBorder="1" applyAlignment="1">
      <alignment horizontal="right"/>
    </xf>
    <xf numFmtId="44" fontId="29" fillId="4" borderId="56" xfId="2" applyFont="1" applyFill="1" applyBorder="1" applyAlignment="1">
      <alignment horizontal="right"/>
    </xf>
    <xf numFmtId="0" fontId="8" fillId="4" borderId="57" xfId="0" applyFont="1" applyFill="1" applyBorder="1" applyAlignment="1">
      <alignment horizontal="right"/>
    </xf>
    <xf numFmtId="44" fontId="8" fillId="4" borderId="58" xfId="0" applyNumberFormat="1" applyFont="1" applyFill="1" applyBorder="1" applyAlignment="1">
      <alignment horizontal="right"/>
    </xf>
    <xf numFmtId="44" fontId="29" fillId="4" borderId="59" xfId="0" applyNumberFormat="1" applyFont="1" applyFill="1" applyBorder="1" applyAlignment="1">
      <alignment horizontal="right"/>
    </xf>
    <xf numFmtId="44" fontId="8" fillId="4" borderId="1" xfId="0" applyNumberFormat="1" applyFont="1" applyFill="1" applyBorder="1" applyAlignment="1">
      <alignment horizontal="right"/>
    </xf>
    <xf numFmtId="44" fontId="8" fillId="4" borderId="60" xfId="0" applyNumberFormat="1" applyFont="1" applyFill="1" applyBorder="1" applyAlignment="1">
      <alignment horizontal="right"/>
    </xf>
    <xf numFmtId="0" fontId="0" fillId="0" borderId="1" xfId="0" applyBorder="1"/>
    <xf numFmtId="44" fontId="0" fillId="0" borderId="0" xfId="2" applyFont="1"/>
    <xf numFmtId="167" fontId="0" fillId="0" borderId="0" xfId="1" applyNumberFormat="1" applyFont="1"/>
    <xf numFmtId="0" fontId="47" fillId="0" borderId="0" xfId="0" applyFont="1"/>
    <xf numFmtId="0" fontId="48" fillId="4" borderId="21" xfId="0" applyFont="1" applyFill="1" applyBorder="1" applyAlignment="1">
      <alignment vertical="center" wrapText="1"/>
    </xf>
    <xf numFmtId="0" fontId="49" fillId="4" borderId="20" xfId="0" applyFont="1" applyFill="1" applyBorder="1" applyAlignment="1">
      <alignment horizontal="center"/>
    </xf>
    <xf numFmtId="14" fontId="49" fillId="4" borderId="20" xfId="0" applyNumberFormat="1" applyFont="1" applyFill="1" applyBorder="1" applyAlignment="1">
      <alignment horizontal="center"/>
    </xf>
    <xf numFmtId="0" fontId="49" fillId="4" borderId="64" xfId="0" applyFont="1" applyFill="1" applyBorder="1" applyAlignment="1">
      <alignment horizontal="center"/>
    </xf>
    <xf numFmtId="44" fontId="0" fillId="0" borderId="12" xfId="2" applyFont="1" applyBorder="1"/>
    <xf numFmtId="44" fontId="0" fillId="0" borderId="22" xfId="2" applyFont="1" applyBorder="1"/>
    <xf numFmtId="1" fontId="0" fillId="2" borderId="13" xfId="0" applyNumberFormat="1" applyFill="1" applyBorder="1"/>
    <xf numFmtId="1" fontId="0" fillId="2" borderId="24" xfId="0" applyNumberFormat="1" applyFill="1" applyBorder="1"/>
    <xf numFmtId="43" fontId="21" fillId="2" borderId="0" xfId="1" applyFont="1" applyFill="1" applyBorder="1" applyAlignment="1">
      <alignment horizontal="center"/>
    </xf>
    <xf numFmtId="167" fontId="21" fillId="2" borderId="0" xfId="1" applyNumberFormat="1" applyFont="1" applyFill="1" applyBorder="1" applyAlignment="1">
      <alignment horizontal="center"/>
    </xf>
    <xf numFmtId="1" fontId="0" fillId="2" borderId="12" xfId="0" applyNumberFormat="1" applyFill="1" applyBorder="1"/>
    <xf numFmtId="1" fontId="0" fillId="2" borderId="22" xfId="0" applyNumberFormat="1" applyFill="1" applyBorder="1"/>
    <xf numFmtId="43" fontId="51" fillId="2" borderId="21" xfId="0" applyNumberFormat="1" applyFont="1" applyFill="1" applyBorder="1" applyAlignment="1">
      <alignment horizontal="center" vertical="center" wrapText="1"/>
    </xf>
    <xf numFmtId="2" fontId="0" fillId="2" borderId="12" xfId="0" applyNumberFormat="1" applyFill="1" applyBorder="1"/>
    <xf numFmtId="2" fontId="0" fillId="2" borderId="22" xfId="0" applyNumberFormat="1" applyFill="1" applyBorder="1"/>
    <xf numFmtId="0" fontId="0" fillId="2" borderId="12" xfId="0" applyFill="1" applyBorder="1"/>
    <xf numFmtId="0" fontId="0" fillId="2" borderId="22" xfId="0" applyFill="1" applyBorder="1"/>
    <xf numFmtId="0" fontId="51" fillId="2" borderId="21" xfId="0" applyFont="1" applyFill="1" applyBorder="1" applyAlignment="1">
      <alignment vertical="center"/>
    </xf>
    <xf numFmtId="0" fontId="54" fillId="2" borderId="25" xfId="0" applyFont="1" applyFill="1" applyBorder="1"/>
    <xf numFmtId="10" fontId="0" fillId="2" borderId="15" xfId="3" applyNumberFormat="1" applyFont="1" applyFill="1" applyBorder="1" applyAlignment="1"/>
    <xf numFmtId="10" fontId="0" fillId="2" borderId="0" xfId="3" applyNumberFormat="1" applyFont="1" applyFill="1" applyBorder="1" applyAlignment="1"/>
    <xf numFmtId="10" fontId="0" fillId="2" borderId="67" xfId="3" applyNumberFormat="1" applyFont="1" applyFill="1" applyBorder="1" applyAlignment="1"/>
    <xf numFmtId="10" fontId="0" fillId="2" borderId="26" xfId="3" applyNumberFormat="1" applyFont="1" applyFill="1" applyBorder="1" applyAlignment="1"/>
    <xf numFmtId="44" fontId="0" fillId="0" borderId="0" xfId="2" applyFont="1" applyBorder="1" applyAlignment="1"/>
    <xf numFmtId="44" fontId="0" fillId="0" borderId="12" xfId="2" applyFont="1" applyBorder="1" applyAlignment="1"/>
    <xf numFmtId="44" fontId="0" fillId="0" borderId="22" xfId="2" applyFont="1" applyBorder="1" applyAlignment="1"/>
    <xf numFmtId="44" fontId="0" fillId="0" borderId="40" xfId="0" applyNumberFormat="1" applyBorder="1"/>
    <xf numFmtId="44" fontId="0" fillId="0" borderId="12" xfId="0" applyNumberFormat="1" applyBorder="1"/>
    <xf numFmtId="44" fontId="21" fillId="0" borderId="65" xfId="0" applyNumberFormat="1" applyFont="1" applyBorder="1" applyAlignment="1">
      <alignment horizontal="center"/>
    </xf>
    <xf numFmtId="174" fontId="0" fillId="2" borderId="2" xfId="3" applyNumberFormat="1" applyFont="1" applyFill="1" applyBorder="1"/>
    <xf numFmtId="44" fontId="0" fillId="0" borderId="13" xfId="0" applyNumberFormat="1" applyBorder="1"/>
    <xf numFmtId="44" fontId="0" fillId="0" borderId="24" xfId="0" applyNumberFormat="1" applyBorder="1"/>
    <xf numFmtId="0" fontId="0" fillId="2" borderId="3" xfId="0" applyFill="1" applyBorder="1"/>
    <xf numFmtId="44" fontId="0" fillId="2" borderId="3" xfId="0" applyNumberFormat="1" applyFill="1" applyBorder="1"/>
    <xf numFmtId="44" fontId="0" fillId="2" borderId="40" xfId="0" applyNumberFormat="1" applyFill="1" applyBorder="1"/>
    <xf numFmtId="44" fontId="0" fillId="2" borderId="28" xfId="0" applyNumberFormat="1" applyFill="1" applyBorder="1"/>
    <xf numFmtId="44" fontId="0" fillId="0" borderId="29" xfId="2" applyFont="1" applyBorder="1" applyAlignment="1"/>
    <xf numFmtId="44" fontId="0" fillId="0" borderId="70" xfId="0" applyNumberFormat="1" applyBorder="1"/>
    <xf numFmtId="0" fontId="50" fillId="0" borderId="0" xfId="0" applyFont="1" applyAlignment="1">
      <alignment horizontal="center" wrapText="1"/>
    </xf>
    <xf numFmtId="44" fontId="0" fillId="0" borderId="0" xfId="0" applyNumberFormat="1" applyAlignment="1">
      <alignment horizontal="center"/>
    </xf>
    <xf numFmtId="0" fontId="48" fillId="4" borderId="0" xfId="0" applyFont="1" applyFill="1" applyAlignment="1">
      <alignment vertical="center" wrapText="1"/>
    </xf>
    <xf numFmtId="0" fontId="10" fillId="4" borderId="0" xfId="0" applyFont="1" applyFill="1"/>
    <xf numFmtId="0" fontId="49" fillId="4" borderId="0" xfId="0" applyFont="1" applyFill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174" fontId="0" fillId="2" borderId="22" xfId="3" applyNumberFormat="1" applyFont="1" applyFill="1" applyBorder="1"/>
    <xf numFmtId="44" fontId="0" fillId="2" borderId="22" xfId="2" applyFont="1" applyFill="1" applyBorder="1"/>
    <xf numFmtId="44" fontId="0" fillId="0" borderId="30" xfId="2" applyFont="1" applyBorder="1" applyAlignment="1"/>
    <xf numFmtId="179" fontId="0" fillId="2" borderId="0" xfId="0" applyNumberFormat="1" applyFill="1"/>
    <xf numFmtId="176" fontId="0" fillId="2" borderId="22" xfId="0" applyNumberFormat="1" applyFill="1" applyBorder="1"/>
    <xf numFmtId="174" fontId="0" fillId="2" borderId="3" xfId="3" applyNumberFormat="1" applyFont="1" applyFill="1" applyBorder="1"/>
    <xf numFmtId="174" fontId="0" fillId="2" borderId="28" xfId="3" applyNumberFormat="1" applyFont="1" applyFill="1" applyBorder="1"/>
    <xf numFmtId="44" fontId="0" fillId="2" borderId="12" xfId="2" applyFont="1" applyFill="1" applyBorder="1"/>
    <xf numFmtId="174" fontId="0" fillId="2" borderId="40" xfId="3" applyNumberFormat="1" applyFont="1" applyFill="1" applyBorder="1"/>
    <xf numFmtId="43" fontId="52" fillId="2" borderId="13" xfId="0" applyNumberFormat="1" applyFont="1" applyFill="1" applyBorder="1" applyAlignment="1">
      <alignment horizontal="right"/>
    </xf>
    <xf numFmtId="0" fontId="53" fillId="2" borderId="12" xfId="0" applyFont="1" applyFill="1" applyBorder="1" applyAlignment="1">
      <alignment horizontal="right"/>
    </xf>
    <xf numFmtId="43" fontId="52" fillId="2" borderId="12" xfId="0" applyNumberFormat="1" applyFont="1" applyFill="1" applyBorder="1" applyAlignment="1">
      <alignment horizontal="right"/>
    </xf>
    <xf numFmtId="0" fontId="52" fillId="2" borderId="12" xfId="0" applyFont="1" applyFill="1" applyBorder="1" applyAlignment="1">
      <alignment horizontal="right"/>
    </xf>
    <xf numFmtId="0" fontId="55" fillId="2" borderId="67" xfId="0" applyFont="1" applyFill="1" applyBorder="1" applyAlignment="1">
      <alignment horizontal="right"/>
    </xf>
    <xf numFmtId="167" fontId="21" fillId="2" borderId="12" xfId="1" applyNumberFormat="1" applyFont="1" applyFill="1" applyBorder="1" applyAlignment="1">
      <alignment horizontal="center"/>
    </xf>
    <xf numFmtId="174" fontId="0" fillId="2" borderId="12" xfId="3" applyNumberFormat="1" applyFont="1" applyFill="1" applyBorder="1"/>
    <xf numFmtId="176" fontId="0" fillId="2" borderId="12" xfId="0" applyNumberFormat="1" applyFill="1" applyBorder="1"/>
    <xf numFmtId="44" fontId="21" fillId="2" borderId="69" xfId="0" applyNumberFormat="1" applyFont="1" applyFill="1" applyBorder="1" applyAlignment="1">
      <alignment horizontal="center"/>
    </xf>
    <xf numFmtId="173" fontId="11" fillId="0" borderId="54" xfId="0" applyNumberFormat="1" applyFont="1" applyBorder="1"/>
    <xf numFmtId="173" fontId="11" fillId="0" borderId="32" xfId="0" applyNumberFormat="1" applyFont="1" applyBorder="1"/>
    <xf numFmtId="172" fontId="32" fillId="0" borderId="74" xfId="2" applyNumberFormat="1" applyFont="1" applyFill="1" applyBorder="1" applyAlignment="1">
      <alignment horizontal="right"/>
    </xf>
    <xf numFmtId="170" fontId="32" fillId="4" borderId="17" xfId="0" applyNumberFormat="1" applyFont="1" applyFill="1" applyBorder="1" applyAlignment="1">
      <alignment horizontal="center" vertical="center"/>
    </xf>
    <xf numFmtId="14" fontId="10" fillId="0" borderId="48" xfId="0" applyNumberFormat="1" applyFont="1" applyBorder="1"/>
    <xf numFmtId="167" fontId="11" fillId="0" borderId="48" xfId="0" applyNumberFormat="1" applyFont="1" applyBorder="1" applyAlignment="1">
      <alignment horizontal="right" vertical="center"/>
    </xf>
    <xf numFmtId="167" fontId="17" fillId="2" borderId="48" xfId="1" applyNumberFormat="1" applyFont="1" applyFill="1" applyBorder="1" applyAlignment="1">
      <alignment horizontal="right"/>
    </xf>
    <xf numFmtId="173" fontId="11" fillId="0" borderId="48" xfId="0" applyNumberFormat="1" applyFont="1" applyBorder="1"/>
    <xf numFmtId="168" fontId="38" fillId="10" borderId="48" xfId="0" applyNumberFormat="1" applyFont="1" applyFill="1" applyBorder="1" applyAlignment="1">
      <alignment horizontal="right"/>
    </xf>
    <xf numFmtId="0" fontId="11" fillId="0" borderId="48" xfId="0" applyFont="1" applyBorder="1"/>
    <xf numFmtId="168" fontId="12" fillId="0" borderId="48" xfId="0" applyNumberFormat="1" applyFont="1" applyBorder="1"/>
    <xf numFmtId="43" fontId="11" fillId="0" borderId="48" xfId="1" applyFont="1" applyBorder="1" applyAlignment="1">
      <alignment horizontal="right" vertical="center"/>
    </xf>
    <xf numFmtId="171" fontId="32" fillId="4" borderId="75" xfId="0" applyNumberFormat="1" applyFont="1" applyFill="1" applyBorder="1" applyAlignment="1">
      <alignment horizontal="center" vertical="center"/>
    </xf>
    <xf numFmtId="0" fontId="0" fillId="0" borderId="76" xfId="0" applyBorder="1"/>
    <xf numFmtId="167" fontId="0" fillId="0" borderId="76" xfId="0" applyNumberFormat="1" applyBorder="1" applyAlignment="1">
      <alignment horizontal="right" vertical="center"/>
    </xf>
    <xf numFmtId="172" fontId="17" fillId="2" borderId="75" xfId="2" applyNumberFormat="1" applyFont="1" applyFill="1" applyBorder="1" applyAlignment="1">
      <alignment horizontal="right"/>
    </xf>
    <xf numFmtId="173" fontId="0" fillId="0" borderId="76" xfId="0" applyNumberFormat="1" applyBorder="1"/>
    <xf numFmtId="172" fontId="32" fillId="10" borderId="51" xfId="2" applyNumberFormat="1" applyFont="1" applyFill="1" applyBorder="1"/>
    <xf numFmtId="172" fontId="32" fillId="10" borderId="75" xfId="2" applyNumberFormat="1" applyFont="1" applyFill="1" applyBorder="1"/>
    <xf numFmtId="168" fontId="34" fillId="10" borderId="76" xfId="0" applyNumberFormat="1" applyFont="1" applyFill="1" applyBorder="1" applyAlignment="1">
      <alignment horizontal="right"/>
    </xf>
    <xf numFmtId="172" fontId="11" fillId="2" borderId="75" xfId="2" applyNumberFormat="1" applyFont="1" applyFill="1" applyBorder="1" applyAlignment="1"/>
    <xf numFmtId="168" fontId="35" fillId="0" borderId="76" xfId="0" applyNumberFormat="1" applyFont="1" applyBorder="1"/>
    <xf numFmtId="43" fontId="0" fillId="0" borderId="76" xfId="1" applyFont="1" applyBorder="1"/>
    <xf numFmtId="0" fontId="0" fillId="0" borderId="77" xfId="0" applyBorder="1"/>
    <xf numFmtId="172" fontId="17" fillId="2" borderId="76" xfId="2" applyNumberFormat="1" applyFont="1" applyFill="1" applyBorder="1" applyAlignment="1">
      <alignment horizontal="right"/>
    </xf>
    <xf numFmtId="167" fontId="17" fillId="2" borderId="76" xfId="1" applyNumberFormat="1" applyFont="1" applyFill="1" applyBorder="1" applyAlignment="1">
      <alignment horizontal="right"/>
    </xf>
    <xf numFmtId="174" fontId="45" fillId="0" borderId="0" xfId="3" applyNumberFormat="1" applyFont="1" applyFill="1" applyBorder="1"/>
    <xf numFmtId="174" fontId="45" fillId="2" borderId="0" xfId="3" applyNumberFormat="1" applyFont="1" applyFill="1" applyBorder="1"/>
    <xf numFmtId="174" fontId="45" fillId="3" borderId="0" xfId="3" applyNumberFormat="1" applyFont="1" applyFill="1" applyBorder="1"/>
    <xf numFmtId="174" fontId="45" fillId="2" borderId="8" xfId="3" applyNumberFormat="1" applyFont="1" applyFill="1" applyBorder="1"/>
    <xf numFmtId="172" fontId="17" fillId="2" borderId="4" xfId="2" applyNumberFormat="1" applyFont="1" applyFill="1" applyBorder="1" applyAlignment="1">
      <alignment horizontal="right"/>
    </xf>
    <xf numFmtId="172" fontId="17" fillId="2" borderId="3" xfId="2" applyNumberFormat="1" applyFont="1" applyFill="1" applyBorder="1"/>
    <xf numFmtId="172" fontId="17" fillId="2" borderId="41" xfId="2" applyNumberFormat="1" applyFont="1" applyFill="1" applyBorder="1"/>
    <xf numFmtId="167" fontId="17" fillId="2" borderId="5" xfId="1" applyNumberFormat="1" applyFont="1" applyFill="1" applyBorder="1"/>
    <xf numFmtId="167" fontId="17" fillId="2" borderId="6" xfId="1" applyNumberFormat="1" applyFont="1" applyFill="1" applyBorder="1"/>
    <xf numFmtId="167" fontId="17" fillId="2" borderId="3" xfId="1" applyNumberFormat="1" applyFont="1" applyFill="1" applyBorder="1"/>
    <xf numFmtId="167" fontId="17" fillId="2" borderId="41" xfId="1" applyNumberFormat="1" applyFont="1" applyFill="1" applyBorder="1"/>
    <xf numFmtId="167" fontId="17" fillId="2" borderId="14" xfId="1" applyNumberFormat="1" applyFont="1" applyFill="1" applyBorder="1" applyAlignment="1">
      <alignment horizontal="right"/>
    </xf>
    <xf numFmtId="44" fontId="17" fillId="13" borderId="44" xfId="2" applyFont="1" applyFill="1" applyBorder="1" applyAlignment="1">
      <alignment horizontal="right"/>
    </xf>
    <xf numFmtId="44" fontId="17" fillId="13" borderId="43" xfId="2" applyFont="1" applyFill="1" applyBorder="1" applyAlignment="1">
      <alignment horizontal="right"/>
    </xf>
    <xf numFmtId="44" fontId="17" fillId="13" borderId="42" xfId="2" applyFont="1" applyFill="1" applyBorder="1" applyAlignment="1">
      <alignment horizontal="right"/>
    </xf>
    <xf numFmtId="44" fontId="17" fillId="13" borderId="45" xfId="2" applyFont="1" applyFill="1" applyBorder="1" applyAlignment="1">
      <alignment horizontal="right"/>
    </xf>
    <xf numFmtId="0" fontId="17" fillId="14" borderId="46" xfId="0" applyFont="1" applyFill="1" applyBorder="1" applyAlignment="1">
      <alignment horizontal="right"/>
    </xf>
    <xf numFmtId="44" fontId="29" fillId="14" borderId="44" xfId="2" applyFont="1" applyFill="1" applyBorder="1" applyAlignment="1">
      <alignment horizontal="right"/>
    </xf>
    <xf numFmtId="44" fontId="29" fillId="14" borderId="43" xfId="2" applyFont="1" applyFill="1" applyBorder="1" applyAlignment="1">
      <alignment horizontal="right"/>
    </xf>
    <xf numFmtId="44" fontId="29" fillId="14" borderId="42" xfId="2" applyFont="1" applyFill="1" applyBorder="1" applyAlignment="1">
      <alignment horizontal="right"/>
    </xf>
    <xf numFmtId="44" fontId="29" fillId="14" borderId="45" xfId="2" applyFont="1" applyFill="1" applyBorder="1" applyAlignment="1">
      <alignment horizontal="right"/>
    </xf>
    <xf numFmtId="43" fontId="21" fillId="0" borderId="0" xfId="1" applyFont="1" applyBorder="1"/>
    <xf numFmtId="174" fontId="44" fillId="3" borderId="0" xfId="3" applyNumberFormat="1" applyFont="1" applyFill="1" applyBorder="1"/>
    <xf numFmtId="174" fontId="56" fillId="3" borderId="0" xfId="3" applyNumberFormat="1" applyFont="1" applyFill="1" applyBorder="1" applyAlignment="1"/>
    <xf numFmtId="176" fontId="56" fillId="3" borderId="0" xfId="1" applyNumberFormat="1" applyFont="1" applyFill="1" applyBorder="1"/>
    <xf numFmtId="43" fontId="20" fillId="3" borderId="0" xfId="1" applyFont="1" applyFill="1" applyBorder="1"/>
    <xf numFmtId="44" fontId="20" fillId="3" borderId="0" xfId="2" applyFont="1" applyFill="1" applyBorder="1"/>
    <xf numFmtId="174" fontId="21" fillId="2" borderId="0" xfId="3" applyNumberFormat="1" applyFont="1" applyFill="1" applyBorder="1"/>
    <xf numFmtId="1" fontId="18" fillId="2" borderId="0" xfId="1" applyNumberFormat="1" applyFont="1" applyFill="1" applyBorder="1"/>
    <xf numFmtId="176" fontId="18" fillId="2" borderId="0" xfId="1" applyNumberFormat="1" applyFont="1" applyFill="1" applyBorder="1"/>
    <xf numFmtId="174" fontId="43" fillId="3" borderId="0" xfId="3" applyNumberFormat="1" applyFont="1" applyFill="1" applyBorder="1"/>
    <xf numFmtId="167" fontId="21" fillId="2" borderId="66" xfId="1" applyNumberFormat="1" applyFont="1" applyFill="1" applyBorder="1" applyAlignment="1">
      <alignment horizontal="center" vertical="center"/>
    </xf>
    <xf numFmtId="167" fontId="21" fillId="2" borderId="65" xfId="1" applyNumberFormat="1" applyFont="1" applyFill="1" applyBorder="1" applyAlignment="1">
      <alignment horizontal="center" vertical="center"/>
    </xf>
    <xf numFmtId="174" fontId="21" fillId="2" borderId="65" xfId="1" applyNumberFormat="1" applyFont="1" applyFill="1" applyBorder="1" applyAlignment="1">
      <alignment horizontal="right" vertical="center"/>
    </xf>
    <xf numFmtId="180" fontId="21" fillId="2" borderId="65" xfId="1" applyNumberFormat="1" applyFont="1" applyFill="1" applyBorder="1" applyAlignment="1">
      <alignment horizontal="center" vertical="center"/>
    </xf>
    <xf numFmtId="43" fontId="21" fillId="2" borderId="65" xfId="1" applyFont="1" applyFill="1" applyBorder="1" applyAlignment="1">
      <alignment horizontal="center" vertical="center"/>
    </xf>
    <xf numFmtId="44" fontId="21" fillId="2" borderId="65" xfId="2" applyFont="1" applyFill="1" applyBorder="1" applyAlignment="1">
      <alignment horizontal="center" vertical="center"/>
    </xf>
    <xf numFmtId="44" fontId="21" fillId="2" borderId="65" xfId="0" applyNumberFormat="1" applyFont="1" applyFill="1" applyBorder="1" applyAlignment="1">
      <alignment horizontal="center"/>
    </xf>
    <xf numFmtId="10" fontId="21" fillId="2" borderId="68" xfId="3" applyNumberFormat="1" applyFont="1" applyFill="1" applyBorder="1" applyAlignment="1">
      <alignment horizontal="center"/>
    </xf>
    <xf numFmtId="44" fontId="21" fillId="0" borderId="69" xfId="0" applyNumberFormat="1" applyFont="1" applyBorder="1" applyAlignment="1">
      <alignment horizontal="center"/>
    </xf>
    <xf numFmtId="174" fontId="21" fillId="2" borderId="69" xfId="0" applyNumberFormat="1" applyFont="1" applyFill="1" applyBorder="1" applyAlignment="1">
      <alignment horizontal="center"/>
    </xf>
    <xf numFmtId="174" fontId="21" fillId="2" borderId="66" xfId="0" applyNumberFormat="1" applyFont="1" applyFill="1" applyBorder="1" applyAlignment="1">
      <alignment horizontal="center"/>
    </xf>
    <xf numFmtId="44" fontId="21" fillId="0" borderId="66" xfId="0" applyNumberFormat="1" applyFont="1" applyBorder="1" applyAlignment="1">
      <alignment horizontal="center"/>
    </xf>
    <xf numFmtId="44" fontId="21" fillId="0" borderId="71" xfId="0" applyNumberFormat="1" applyFont="1" applyBorder="1" applyAlignment="1">
      <alignment horizontal="center"/>
    </xf>
    <xf numFmtId="171" fontId="32" fillId="4" borderId="79" xfId="0" applyNumberFormat="1" applyFont="1" applyFill="1" applyBorder="1" applyAlignment="1">
      <alignment horizontal="center" vertical="center"/>
    </xf>
    <xf numFmtId="0" fontId="0" fillId="0" borderId="80" xfId="0" applyBorder="1"/>
    <xf numFmtId="167" fontId="0" fillId="0" borderId="80" xfId="0" applyNumberFormat="1" applyBorder="1" applyAlignment="1">
      <alignment horizontal="right" vertical="center"/>
    </xf>
    <xf numFmtId="172" fontId="17" fillId="2" borderId="79" xfId="2" applyNumberFormat="1" applyFont="1" applyFill="1" applyBorder="1" applyAlignment="1">
      <alignment horizontal="right"/>
    </xf>
    <xf numFmtId="167" fontId="17" fillId="2" borderId="79" xfId="1" applyNumberFormat="1" applyFont="1" applyFill="1" applyBorder="1" applyAlignment="1">
      <alignment horizontal="center"/>
    </xf>
    <xf numFmtId="172" fontId="17" fillId="2" borderId="78" xfId="2" applyNumberFormat="1" applyFont="1" applyFill="1" applyBorder="1" applyAlignment="1">
      <alignment horizontal="center"/>
    </xf>
    <xf numFmtId="173" fontId="0" fillId="0" borderId="80" xfId="0" applyNumberFormat="1" applyBorder="1"/>
    <xf numFmtId="172" fontId="32" fillId="10" borderId="79" xfId="2" applyNumberFormat="1" applyFont="1" applyFill="1" applyBorder="1"/>
    <xf numFmtId="168" fontId="34" fillId="10" borderId="80" xfId="0" applyNumberFormat="1" applyFont="1" applyFill="1" applyBorder="1" applyAlignment="1">
      <alignment horizontal="right"/>
    </xf>
    <xf numFmtId="172" fontId="11" fillId="2" borderId="79" xfId="2" applyNumberFormat="1" applyFont="1" applyFill="1" applyBorder="1" applyAlignment="1"/>
    <xf numFmtId="168" fontId="35" fillId="0" borderId="80" xfId="0" applyNumberFormat="1" applyFont="1" applyBorder="1"/>
    <xf numFmtId="43" fontId="0" fillId="0" borderId="80" xfId="1" applyFont="1" applyBorder="1"/>
    <xf numFmtId="168" fontId="34" fillId="10" borderId="81" xfId="0" applyNumberFormat="1" applyFont="1" applyFill="1" applyBorder="1" applyAlignment="1">
      <alignment horizontal="right"/>
    </xf>
    <xf numFmtId="170" fontId="32" fillId="4" borderId="48" xfId="0" applyNumberFormat="1" applyFont="1" applyFill="1" applyBorder="1" applyAlignment="1">
      <alignment horizontal="center" vertical="center"/>
    </xf>
    <xf numFmtId="167" fontId="0" fillId="0" borderId="48" xfId="0" applyNumberFormat="1" applyBorder="1" applyAlignment="1">
      <alignment horizontal="right" vertical="center"/>
    </xf>
    <xf numFmtId="172" fontId="17" fillId="2" borderId="48" xfId="2" applyNumberFormat="1" applyFont="1" applyFill="1" applyBorder="1" applyAlignment="1">
      <alignment horizontal="right"/>
    </xf>
    <xf numFmtId="173" fontId="0" fillId="0" borderId="48" xfId="0" applyNumberFormat="1" applyBorder="1"/>
    <xf numFmtId="168" fontId="35" fillId="0" borderId="48" xfId="0" applyNumberFormat="1" applyFont="1" applyBorder="1"/>
    <xf numFmtId="43" fontId="0" fillId="0" borderId="48" xfId="1" applyFont="1" applyBorder="1" applyAlignment="1">
      <alignment horizontal="right" vertical="center"/>
    </xf>
    <xf numFmtId="0" fontId="0" fillId="4" borderId="82" xfId="0" applyFill="1" applyBorder="1"/>
    <xf numFmtId="0" fontId="5" fillId="0" borderId="82" xfId="0" applyFont="1" applyBorder="1" applyAlignment="1">
      <alignment horizontal="left" wrapText="1"/>
    </xf>
    <xf numFmtId="0" fontId="5" fillId="0" borderId="83" xfId="0" applyFont="1" applyBorder="1" applyAlignment="1">
      <alignment horizontal="right" wrapText="1"/>
    </xf>
    <xf numFmtId="43" fontId="5" fillId="0" borderId="82" xfId="1" applyFont="1" applyBorder="1" applyAlignment="1">
      <alignment horizontal="left" wrapText="1"/>
    </xf>
    <xf numFmtId="43" fontId="18" fillId="2" borderId="83" xfId="0" applyNumberFormat="1" applyFont="1" applyFill="1" applyBorder="1" applyAlignment="1">
      <alignment horizontal="right"/>
    </xf>
    <xf numFmtId="43" fontId="18" fillId="2" borderId="82" xfId="0" applyNumberFormat="1" applyFont="1" applyFill="1" applyBorder="1" applyAlignment="1">
      <alignment horizontal="right"/>
    </xf>
    <xf numFmtId="0" fontId="14" fillId="2" borderId="82" xfId="0" applyFont="1" applyFill="1" applyBorder="1" applyAlignment="1">
      <alignment horizontal="right"/>
    </xf>
    <xf numFmtId="0" fontId="18" fillId="2" borderId="82" xfId="0" applyFont="1" applyFill="1" applyBorder="1" applyAlignment="1">
      <alignment horizontal="right"/>
    </xf>
    <xf numFmtId="0" fontId="24" fillId="2" borderId="84" xfId="0" applyFont="1" applyFill="1" applyBorder="1" applyAlignment="1">
      <alignment horizontal="left"/>
    </xf>
    <xf numFmtId="0" fontId="0" fillId="4" borderId="18" xfId="0" applyFill="1" applyBorder="1"/>
    <xf numFmtId="174" fontId="17" fillId="7" borderId="0" xfId="3" applyNumberFormat="1" applyFont="1" applyFill="1" applyBorder="1"/>
    <xf numFmtId="9" fontId="37" fillId="0" borderId="0" xfId="3" applyFont="1" applyBorder="1" applyAlignment="1">
      <alignment horizontal="center"/>
    </xf>
    <xf numFmtId="9" fontId="0" fillId="0" borderId="0" xfId="8" applyFont="1"/>
    <xf numFmtId="44" fontId="30" fillId="0" borderId="0" xfId="6" applyNumberFormat="1" applyFont="1"/>
    <xf numFmtId="9" fontId="30" fillId="0" borderId="0" xfId="6" applyNumberFormat="1" applyFont="1"/>
    <xf numFmtId="44" fontId="3" fillId="0" borderId="0" xfId="6" applyNumberFormat="1"/>
    <xf numFmtId="14" fontId="30" fillId="0" borderId="0" xfId="6" applyNumberFormat="1" applyFont="1"/>
    <xf numFmtId="0" fontId="30" fillId="0" borderId="0" xfId="6" applyFont="1" applyAlignment="1">
      <alignment horizontal="center"/>
    </xf>
    <xf numFmtId="0" fontId="3" fillId="6" borderId="0" xfId="6" applyFill="1"/>
    <xf numFmtId="44" fontId="30" fillId="6" borderId="0" xfId="6" applyNumberFormat="1" applyFont="1" applyFill="1"/>
    <xf numFmtId="9" fontId="30" fillId="6" borderId="0" xfId="6" applyNumberFormat="1" applyFont="1" applyFill="1"/>
    <xf numFmtId="44" fontId="3" fillId="6" borderId="0" xfId="6" applyNumberFormat="1" applyFill="1"/>
    <xf numFmtId="14" fontId="30" fillId="6" borderId="0" xfId="6" applyNumberFormat="1" applyFont="1" applyFill="1"/>
    <xf numFmtId="0" fontId="58" fillId="6" borderId="0" xfId="6" applyFont="1" applyFill="1" applyAlignment="1">
      <alignment horizontal="right"/>
    </xf>
    <xf numFmtId="0" fontId="30" fillId="6" borderId="0" xfId="6" applyFont="1" applyFill="1" applyAlignment="1">
      <alignment horizontal="center"/>
    </xf>
    <xf numFmtId="44" fontId="58" fillId="6" borderId="0" xfId="6" applyNumberFormat="1" applyFont="1" applyFill="1"/>
    <xf numFmtId="0" fontId="1" fillId="0" borderId="0" xfId="6" applyFont="1"/>
    <xf numFmtId="10" fontId="1" fillId="0" borderId="0" xfId="3" applyNumberFormat="1" applyFont="1"/>
    <xf numFmtId="14" fontId="1" fillId="0" borderId="0" xfId="6" applyNumberFormat="1" applyFont="1"/>
    <xf numFmtId="14" fontId="3" fillId="0" borderId="0" xfId="6" applyNumberFormat="1"/>
    <xf numFmtId="164" fontId="59" fillId="3" borderId="0" xfId="0" applyNumberFormat="1" applyFont="1" applyFill="1" applyAlignment="1">
      <alignment horizontal="right" wrapText="1"/>
    </xf>
    <xf numFmtId="44" fontId="43" fillId="2" borderId="0" xfId="0" applyNumberFormat="1" applyFont="1" applyFill="1"/>
    <xf numFmtId="167" fontId="60" fillId="3" borderId="2" xfId="1" applyNumberFormat="1" applyFont="1" applyFill="1" applyBorder="1"/>
    <xf numFmtId="167" fontId="60" fillId="3" borderId="0" xfId="1" applyNumberFormat="1" applyFont="1" applyFill="1" applyBorder="1"/>
    <xf numFmtId="44" fontId="30" fillId="3" borderId="0" xfId="0" applyNumberFormat="1" applyFont="1" applyFill="1"/>
    <xf numFmtId="167" fontId="20" fillId="3" borderId="17" xfId="1" applyNumberFormat="1" applyFont="1" applyFill="1" applyBorder="1"/>
    <xf numFmtId="167" fontId="20" fillId="3" borderId="48" xfId="1" applyNumberFormat="1" applyFont="1" applyFill="1" applyBorder="1"/>
    <xf numFmtId="167" fontId="4" fillId="0" borderId="48" xfId="1" applyNumberFormat="1" applyFont="1" applyFill="1" applyBorder="1"/>
    <xf numFmtId="174" fontId="44" fillId="0" borderId="48" xfId="3" applyNumberFormat="1" applyFont="1" applyFill="1" applyBorder="1"/>
    <xf numFmtId="174" fontId="29" fillId="0" borderId="48" xfId="3" applyNumberFormat="1" applyFont="1" applyFill="1" applyBorder="1"/>
    <xf numFmtId="176" fontId="18" fillId="0" borderId="48" xfId="2" applyNumberFormat="1" applyFont="1" applyFill="1" applyBorder="1"/>
    <xf numFmtId="167" fontId="19" fillId="0" borderId="48" xfId="1" applyNumberFormat="1" applyFont="1" applyFill="1" applyBorder="1"/>
    <xf numFmtId="167" fontId="21" fillId="0" borderId="48" xfId="1" applyNumberFormat="1" applyFont="1" applyFill="1" applyBorder="1"/>
    <xf numFmtId="43" fontId="18" fillId="0" borderId="48" xfId="1" applyFont="1" applyFill="1" applyBorder="1"/>
    <xf numFmtId="44" fontId="18" fillId="0" borderId="48" xfId="2" applyFont="1" applyFill="1" applyBorder="1"/>
    <xf numFmtId="174" fontId="45" fillId="0" borderId="48" xfId="3" applyNumberFormat="1" applyFont="1" applyFill="1" applyBorder="1"/>
    <xf numFmtId="174" fontId="18" fillId="0" borderId="48" xfId="3" applyNumberFormat="1" applyFont="1" applyFill="1" applyBorder="1"/>
    <xf numFmtId="1" fontId="18" fillId="0" borderId="48" xfId="2" applyNumberFormat="1" applyFont="1" applyFill="1" applyBorder="1"/>
    <xf numFmtId="174" fontId="41" fillId="0" borderId="48" xfId="3" applyNumberFormat="1" applyFont="1" applyFill="1" applyBorder="1"/>
    <xf numFmtId="44" fontId="41" fillId="0" borderId="48" xfId="2" applyFont="1" applyFill="1" applyBorder="1"/>
    <xf numFmtId="177" fontId="18" fillId="0" borderId="48" xfId="2" applyNumberFormat="1" applyFont="1" applyFill="1" applyBorder="1"/>
    <xf numFmtId="175" fontId="0" fillId="0" borderId="48" xfId="0" applyNumberFormat="1" applyBorder="1"/>
    <xf numFmtId="2" fontId="0" fillId="0" borderId="48" xfId="3" applyNumberFormat="1" applyFont="1" applyBorder="1"/>
    <xf numFmtId="164" fontId="6" fillId="0" borderId="48" xfId="0" applyNumberFormat="1" applyFont="1" applyBorder="1" applyAlignment="1">
      <alignment wrapText="1"/>
    </xf>
    <xf numFmtId="165" fontId="5" fillId="0" borderId="48" xfId="0" applyNumberFormat="1" applyFont="1" applyBorder="1" applyAlignment="1">
      <alignment horizontal="right" wrapText="1"/>
    </xf>
    <xf numFmtId="44" fontId="0" fillId="0" borderId="85" xfId="0" applyNumberFormat="1" applyBorder="1"/>
    <xf numFmtId="167" fontId="60" fillId="3" borderId="48" xfId="1" applyNumberFormat="1" applyFont="1" applyFill="1" applyBorder="1"/>
    <xf numFmtId="170" fontId="32" fillId="4" borderId="86" xfId="0" applyNumberFormat="1" applyFont="1" applyFill="1" applyBorder="1" applyAlignment="1">
      <alignment horizontal="center" vertical="center"/>
    </xf>
    <xf numFmtId="14" fontId="10" fillId="0" borderId="87" xfId="0" applyNumberFormat="1" applyFont="1" applyBorder="1"/>
    <xf numFmtId="167" fontId="11" fillId="7" borderId="87" xfId="0" applyNumberFormat="1" applyFont="1" applyFill="1" applyBorder="1" applyAlignment="1">
      <alignment horizontal="right" vertical="center"/>
    </xf>
    <xf numFmtId="172" fontId="17" fillId="7" borderId="86" xfId="2" applyNumberFormat="1" applyFont="1" applyFill="1" applyBorder="1" applyAlignment="1">
      <alignment horizontal="right"/>
    </xf>
    <xf numFmtId="167" fontId="17" fillId="7" borderId="87" xfId="1" applyNumberFormat="1" applyFont="1" applyFill="1" applyBorder="1" applyAlignment="1">
      <alignment horizontal="right"/>
    </xf>
    <xf numFmtId="173" fontId="11" fillId="7" borderId="87" xfId="0" applyNumberFormat="1" applyFont="1" applyFill="1" applyBorder="1"/>
    <xf numFmtId="172" fontId="39" fillId="7" borderId="86" xfId="2" applyNumberFormat="1" applyFont="1" applyFill="1" applyBorder="1"/>
    <xf numFmtId="173" fontId="11" fillId="0" borderId="87" xfId="0" applyNumberFormat="1" applyFont="1" applyBorder="1"/>
    <xf numFmtId="168" fontId="40" fillId="7" borderId="87" xfId="0" applyNumberFormat="1" applyFont="1" applyFill="1" applyBorder="1" applyAlignment="1">
      <alignment horizontal="right"/>
    </xf>
    <xf numFmtId="0" fontId="17" fillId="7" borderId="87" xfId="0" applyFont="1" applyFill="1" applyBorder="1"/>
    <xf numFmtId="167" fontId="17" fillId="7" borderId="87" xfId="0" applyNumberFormat="1" applyFont="1" applyFill="1" applyBorder="1" applyAlignment="1">
      <alignment horizontal="right" vertical="center"/>
    </xf>
    <xf numFmtId="172" fontId="17" fillId="7" borderId="86" xfId="2" applyNumberFormat="1" applyFont="1" applyFill="1" applyBorder="1" applyAlignment="1"/>
    <xf numFmtId="168" fontId="40" fillId="7" borderId="87" xfId="0" applyNumberFormat="1" applyFont="1" applyFill="1" applyBorder="1"/>
    <xf numFmtId="43" fontId="17" fillId="7" borderId="87" xfId="1" applyFont="1" applyFill="1" applyBorder="1" applyAlignment="1">
      <alignment horizontal="right" vertical="center"/>
    </xf>
    <xf numFmtId="168" fontId="15" fillId="7" borderId="87" xfId="0" applyNumberFormat="1" applyFont="1" applyFill="1" applyBorder="1" applyAlignment="1">
      <alignment horizontal="right"/>
    </xf>
    <xf numFmtId="0" fontId="21" fillId="0" borderId="87" xfId="0" applyFont="1" applyBorder="1"/>
    <xf numFmtId="44" fontId="8" fillId="4" borderId="88" xfId="2" applyFont="1" applyFill="1" applyBorder="1" applyAlignment="1">
      <alignment horizontal="right"/>
    </xf>
    <xf numFmtId="44" fontId="8" fillId="4" borderId="89" xfId="0" applyNumberFormat="1" applyFont="1" applyFill="1" applyBorder="1" applyAlignment="1">
      <alignment horizontal="right"/>
    </xf>
    <xf numFmtId="14" fontId="8" fillId="4" borderId="0" xfId="0" applyNumberFormat="1" applyFont="1" applyFill="1"/>
    <xf numFmtId="14" fontId="9" fillId="4" borderId="0" xfId="0" applyNumberFormat="1" applyFont="1" applyFill="1"/>
    <xf numFmtId="14" fontId="8" fillId="4" borderId="82" xfId="0" applyNumberFormat="1" applyFont="1" applyFill="1" applyBorder="1"/>
    <xf numFmtId="0" fontId="42" fillId="0" borderId="4" xfId="0" applyFont="1" applyBorder="1" applyAlignment="1">
      <alignment horizontal="center"/>
    </xf>
    <xf numFmtId="0" fontId="42" fillId="0" borderId="5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7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2" fillId="0" borderId="8" xfId="0" applyFont="1" applyBorder="1" applyAlignment="1">
      <alignment horizontal="center"/>
    </xf>
    <xf numFmtId="0" fontId="50" fillId="0" borderId="31" xfId="0" applyFont="1" applyBorder="1" applyAlignment="1">
      <alignment horizontal="center" wrapText="1"/>
    </xf>
    <xf numFmtId="0" fontId="50" fillId="0" borderId="72" xfId="0" applyFont="1" applyBorder="1" applyAlignment="1">
      <alignment horizontal="center" wrapText="1"/>
    </xf>
    <xf numFmtId="0" fontId="50" fillId="0" borderId="27" xfId="0" applyFont="1" applyBorder="1" applyAlignment="1">
      <alignment horizontal="center" wrapText="1"/>
    </xf>
    <xf numFmtId="0" fontId="50" fillId="0" borderId="40" xfId="0" applyFont="1" applyBorder="1" applyAlignment="1">
      <alignment horizontal="center" wrapText="1"/>
    </xf>
    <xf numFmtId="0" fontId="50" fillId="2" borderId="27" xfId="0" applyFont="1" applyFill="1" applyBorder="1" applyAlignment="1">
      <alignment horizontal="right" wrapText="1"/>
    </xf>
    <xf numFmtId="0" fontId="50" fillId="2" borderId="40" xfId="0" applyFont="1" applyFill="1" applyBorder="1" applyAlignment="1">
      <alignment horizontal="right" wrapText="1"/>
    </xf>
    <xf numFmtId="0" fontId="50" fillId="0" borderId="36" xfId="0" applyFont="1" applyBorder="1" applyAlignment="1">
      <alignment horizontal="center" wrapText="1"/>
    </xf>
    <xf numFmtId="0" fontId="50" fillId="0" borderId="73" xfId="0" applyFont="1" applyBorder="1" applyAlignment="1">
      <alignment horizontal="center" wrapText="1"/>
    </xf>
    <xf numFmtId="0" fontId="50" fillId="0" borderId="21" xfId="0" applyFont="1" applyBorder="1" applyAlignment="1">
      <alignment horizontal="center" wrapText="1"/>
    </xf>
    <xf numFmtId="0" fontId="50" fillId="0" borderId="12" xfId="0" applyFont="1" applyBorder="1" applyAlignment="1">
      <alignment horizontal="center" wrapText="1"/>
    </xf>
    <xf numFmtId="178" fontId="32" fillId="4" borderId="61" xfId="0" applyNumberFormat="1" applyFont="1" applyFill="1" applyBorder="1" applyAlignment="1">
      <alignment horizontal="center"/>
    </xf>
    <xf numFmtId="178" fontId="32" fillId="4" borderId="62" xfId="0" applyNumberFormat="1" applyFont="1" applyFill="1" applyBorder="1" applyAlignment="1">
      <alignment horizontal="center"/>
    </xf>
    <xf numFmtId="178" fontId="32" fillId="4" borderId="63" xfId="0" applyNumberFormat="1" applyFont="1" applyFill="1" applyBorder="1" applyAlignment="1">
      <alignment horizontal="center"/>
    </xf>
    <xf numFmtId="0" fontId="50" fillId="0" borderId="31" xfId="0" applyFont="1" applyBorder="1" applyAlignment="1">
      <alignment horizontal="center" vertical="center" wrapText="1"/>
    </xf>
    <xf numFmtId="0" fontId="50" fillId="0" borderId="72" xfId="0" applyFont="1" applyBorder="1" applyAlignment="1">
      <alignment horizontal="center" vertical="center" wrapText="1"/>
    </xf>
    <xf numFmtId="43" fontId="51" fillId="2" borderId="23" xfId="0" applyNumberFormat="1" applyFont="1" applyFill="1" applyBorder="1" applyAlignment="1">
      <alignment horizontal="right" vertical="center" textRotation="90"/>
    </xf>
    <xf numFmtId="43" fontId="51" fillId="2" borderId="21" xfId="0" applyNumberFormat="1" applyFont="1" applyFill="1" applyBorder="1" applyAlignment="1">
      <alignment horizontal="right" vertical="center" textRotation="90"/>
    </xf>
    <xf numFmtId="0" fontId="8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14" fontId="8" fillId="4" borderId="0" xfId="0" applyNumberFormat="1" applyFont="1" applyFill="1" applyBorder="1" applyAlignment="1">
      <alignment horizontal="center"/>
    </xf>
    <xf numFmtId="0" fontId="0" fillId="0" borderId="0" xfId="0" applyBorder="1"/>
    <xf numFmtId="44" fontId="11" fillId="0" borderId="0" xfId="0" applyNumberFormat="1" applyFont="1" applyBorder="1"/>
    <xf numFmtId="43" fontId="0" fillId="0" borderId="1" xfId="1" applyFont="1" applyBorder="1"/>
    <xf numFmtId="44" fontId="44" fillId="2" borderId="0" xfId="0" applyNumberFormat="1" applyFont="1" applyFill="1" applyBorder="1"/>
    <xf numFmtId="44" fontId="11" fillId="4" borderId="0" xfId="0" applyNumberFormat="1" applyFont="1" applyFill="1" applyBorder="1"/>
    <xf numFmtId="44" fontId="0" fillId="2" borderId="0" xfId="0" applyNumberFormat="1" applyFill="1" applyBorder="1"/>
    <xf numFmtId="44" fontId="0" fillId="0" borderId="0" xfId="0" applyNumberFormat="1" applyBorder="1"/>
    <xf numFmtId="44" fontId="11" fillId="2" borderId="0" xfId="0" applyNumberFormat="1" applyFont="1" applyFill="1" applyBorder="1"/>
    <xf numFmtId="0" fontId="0" fillId="4" borderId="0" xfId="0" applyFill="1" applyBorder="1"/>
  </cellXfs>
  <cellStyles count="9">
    <cellStyle name="Comma" xfId="1" builtinId="3"/>
    <cellStyle name="Currency" xfId="2" builtinId="4"/>
    <cellStyle name="Normal" xfId="0" builtinId="0"/>
    <cellStyle name="Normal 2" xfId="4" xr:uid="{A5ED2F32-1B1B-4422-89AC-06B905178AB4}"/>
    <cellStyle name="Normal 3" xfId="5" xr:uid="{EEF0F66D-CCB6-4A89-A2B1-11A2C0430C60}"/>
    <cellStyle name="Normal 4" xfId="6" xr:uid="{5015E43E-9714-4930-A17C-691DE01CF2AC}"/>
    <cellStyle name="Normal 5" xfId="7" xr:uid="{B2BE4F6B-0336-47F0-90E9-D8419412B55F}"/>
    <cellStyle name="Percent" xfId="3" builtinId="5"/>
    <cellStyle name="Percent 2" xfId="8" xr:uid="{7C0363D8-3D99-440A-9FB1-4A1205D374C6}"/>
  </cellStyles>
  <dxfs count="3">
    <dxf>
      <fill>
        <patternFill>
          <bgColor rgb="FFFF0000"/>
        </patternFill>
      </fill>
    </dxf>
    <dxf>
      <font>
        <color theme="9"/>
      </font>
    </dxf>
    <dxf>
      <font>
        <color theme="9"/>
      </font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Cash</a:t>
            </a:r>
            <a:r>
              <a:rPr lang="en-US" b="0" baseline="0"/>
              <a:t> Position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586593560621682E-2"/>
          <c:y val="7.8882915510537846E-2"/>
          <c:w val="0.89119345895470237"/>
          <c:h val="0.68670443737093045"/>
        </c:manualLayout>
      </c:layout>
      <c:areaChart>
        <c:grouping val="standard"/>
        <c:varyColors val="0"/>
        <c:ser>
          <c:idx val="0"/>
          <c:order val="0"/>
          <c:tx>
            <c:v>Cash Balance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:spPr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Detail'!$AB$114:$BE$114</c:f>
              <c:numCache>
                <c:formatCode>_("$"* #,##0.00_);_("$"* \(#,##0.00\);_("$"* "-"??_);_(@_)</c:formatCode>
                <c:ptCount val="30"/>
                <c:pt idx="0">
                  <c:v>5838.3065000000006</c:v>
                </c:pt>
                <c:pt idx="1">
                  <c:v>7037.3355000000001</c:v>
                </c:pt>
                <c:pt idx="2">
                  <c:v>3194.8150000000005</c:v>
                </c:pt>
                <c:pt idx="3">
                  <c:v>5470.933</c:v>
                </c:pt>
                <c:pt idx="4">
                  <c:v>6227.4160000000002</c:v>
                </c:pt>
                <c:pt idx="5">
                  <c:v>4391.0815000000002</c:v>
                </c:pt>
                <c:pt idx="6">
                  <c:v>3980.9835000000003</c:v>
                </c:pt>
                <c:pt idx="7">
                  <c:v>4975.0805</c:v>
                </c:pt>
                <c:pt idx="8">
                  <c:v>36578.210500000001</c:v>
                </c:pt>
                <c:pt idx="9">
                  <c:v>25039.867018950652</c:v>
                </c:pt>
                <c:pt idx="10">
                  <c:v>22616.496481009563</c:v>
                </c:pt>
                <c:pt idx="11">
                  <c:v>20602.054145563296</c:v>
                </c:pt>
                <c:pt idx="12">
                  <c:v>19312.25169761114</c:v>
                </c:pt>
                <c:pt idx="13">
                  <c:v>14153.591731115432</c:v>
                </c:pt>
                <c:pt idx="14">
                  <c:v>12019.305745334719</c:v>
                </c:pt>
                <c:pt idx="15">
                  <c:v>7091.0683852971342</c:v>
                </c:pt>
                <c:pt idx="16">
                  <c:v>4669.8111589129576</c:v>
                </c:pt>
                <c:pt idx="17">
                  <c:v>6255.8078021435222</c:v>
                </c:pt>
                <c:pt idx="18">
                  <c:v>10509.945629269361</c:v>
                </c:pt>
                <c:pt idx="19">
                  <c:v>10462.283341862665</c:v>
                </c:pt>
                <c:pt idx="20">
                  <c:v>15279.744287363184</c:v>
                </c:pt>
                <c:pt idx="21">
                  <c:v>11469.061535730503</c:v>
                </c:pt>
                <c:pt idx="22">
                  <c:v>8637.9074230205515</c:v>
                </c:pt>
                <c:pt idx="23">
                  <c:v>7944.1025642758332</c:v>
                </c:pt>
                <c:pt idx="24">
                  <c:v>8384.6709365485094</c:v>
                </c:pt>
                <c:pt idx="25">
                  <c:v>4407.6716950997888</c:v>
                </c:pt>
                <c:pt idx="26">
                  <c:v>4494.9835166362591</c:v>
                </c:pt>
                <c:pt idx="27">
                  <c:v>638.15067361826368</c:v>
                </c:pt>
                <c:pt idx="28">
                  <c:v>-800.35512037237595</c:v>
                </c:pt>
                <c:pt idx="29">
                  <c:v>3710.9036442111146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5648"/>
        <c:axId val="2026246064"/>
      </c:areaChart>
      <c:barChart>
        <c:barDir val="col"/>
        <c:grouping val="clustered"/>
        <c:varyColors val="0"/>
        <c:ser>
          <c:idx val="2"/>
          <c:order val="1"/>
          <c:tx>
            <c:v>COGS</c:v>
          </c:tx>
          <c:spPr>
            <a:solidFill>
              <a:schemeClr val="accent6">
                <a:tint val="86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Detail'!$AB$59:$BE$59</c:f>
              <c:numCache>
                <c:formatCode>_("$"* #,##0.00_);_("$"* \(#,##0.00\);_("$"* "-"??_);_(@_)</c:formatCode>
                <c:ptCount val="30"/>
                <c:pt idx="0">
                  <c:v>3853.36</c:v>
                </c:pt>
                <c:pt idx="1">
                  <c:v>991.64</c:v>
                </c:pt>
                <c:pt idx="2">
                  <c:v>1606.52</c:v>
                </c:pt>
                <c:pt idx="3">
                  <c:v>1785.58</c:v>
                </c:pt>
                <c:pt idx="4">
                  <c:v>2584.4700000000003</c:v>
                </c:pt>
                <c:pt idx="5">
                  <c:v>1116.5999999999999</c:v>
                </c:pt>
                <c:pt idx="6">
                  <c:v>1281.6199999999999</c:v>
                </c:pt>
                <c:pt idx="7">
                  <c:v>2138.2799999999997</c:v>
                </c:pt>
                <c:pt idx="8">
                  <c:v>1252.4000000000001</c:v>
                </c:pt>
                <c:pt idx="9">
                  <c:v>1006.8507833056956</c:v>
                </c:pt>
                <c:pt idx="10">
                  <c:v>1217.9142239054916</c:v>
                </c:pt>
                <c:pt idx="11">
                  <c:v>1336.7351237987107</c:v>
                </c:pt>
                <c:pt idx="12">
                  <c:v>1857.3841191442139</c:v>
                </c:pt>
                <c:pt idx="13">
                  <c:v>1075.3771223975516</c:v>
                </c:pt>
                <c:pt idx="14">
                  <c:v>1660.5087919373962</c:v>
                </c:pt>
                <c:pt idx="15">
                  <c:v>1111.7745019248534</c:v>
                </c:pt>
                <c:pt idx="16">
                  <c:v>1565.2937320342435</c:v>
                </c:pt>
                <c:pt idx="17">
                  <c:v>2501.1356811817577</c:v>
                </c:pt>
                <c:pt idx="18">
                  <c:v>4200.1165828837056</c:v>
                </c:pt>
                <c:pt idx="19">
                  <c:v>2398.152083919404</c:v>
                </c:pt>
                <c:pt idx="20">
                  <c:v>4727.9976648572865</c:v>
                </c:pt>
                <c:pt idx="21">
                  <c:v>1618.1530445984392</c:v>
                </c:pt>
                <c:pt idx="22">
                  <c:v>1547.7985643985071</c:v>
                </c:pt>
                <c:pt idx="23">
                  <c:v>2002.7575363580679</c:v>
                </c:pt>
                <c:pt idx="24">
                  <c:v>2487.2796030279037</c:v>
                </c:pt>
                <c:pt idx="25">
                  <c:v>1580.8043699244013</c:v>
                </c:pt>
                <c:pt idx="26">
                  <c:v>2374.5275724704766</c:v>
                </c:pt>
                <c:pt idx="27">
                  <c:v>1605.1244371540074</c:v>
                </c:pt>
                <c:pt idx="28">
                  <c:v>2008.1295587697498</c:v>
                </c:pt>
                <c:pt idx="29">
                  <c:v>4219.1225577638179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245648"/>
        <c:axId val="2026246064"/>
      </c:barChart>
      <c:barChart>
        <c:barDir val="col"/>
        <c:grouping val="stacked"/>
        <c:varyColors val="0"/>
        <c:ser>
          <c:idx val="3"/>
          <c:order val="2"/>
          <c:tx>
            <c:v>Total Income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BBAC-4052-B5F7-7EA330FA936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73A1-4459-A24B-9BF62985F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3A1-4459-A24B-9BF62985F0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3A1-4459-A24B-9BF62985F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3A1-4459-A24B-9BF62985F0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3A1-4459-A24B-9BF62985F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3A1-4459-A24B-9BF62985F0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3A1-4459-A24B-9BF62985F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54F3-4E7A-B2B8-9A81E22FE8A1}"/>
              </c:ext>
            </c:extLst>
          </c:dPt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Detail'!$AB$11:$BE$11</c:f>
              <c:numCache>
                <c:formatCode>_("$"* #,##0.00_);_("$"* \(#,##0.00\);_("$"* "-"??_);_(@_)</c:formatCode>
                <c:ptCount val="30"/>
                <c:pt idx="0">
                  <c:v>10833.9</c:v>
                </c:pt>
                <c:pt idx="1">
                  <c:v>7249.1</c:v>
                </c:pt>
                <c:pt idx="2">
                  <c:v>8025</c:v>
                </c:pt>
                <c:pt idx="3">
                  <c:v>9444.9599999999991</c:v>
                </c:pt>
                <c:pt idx="4">
                  <c:v>11893.89</c:v>
                </c:pt>
                <c:pt idx="5">
                  <c:v>10573.07</c:v>
                </c:pt>
                <c:pt idx="6">
                  <c:v>13194.02</c:v>
                </c:pt>
                <c:pt idx="7">
                  <c:v>13450.23</c:v>
                </c:pt>
                <c:pt idx="8">
                  <c:v>7556.73</c:v>
                </c:pt>
                <c:pt idx="9">
                  <c:v>7120.213204290565</c:v>
                </c:pt>
                <c:pt idx="10">
                  <c:v>8612.8044815874982</c:v>
                </c:pt>
                <c:pt idx="11">
                  <c:v>9453.0780895472562</c:v>
                </c:pt>
                <c:pt idx="12">
                  <c:v>13134.985987844164</c:v>
                </c:pt>
                <c:pt idx="13">
                  <c:v>7604.8154438017455</c:v>
                </c:pt>
                <c:pt idx="14">
                  <c:v>11742.729729399756</c:v>
                </c:pt>
                <c:pt idx="15">
                  <c:v>7862.2091972842663</c:v>
                </c:pt>
                <c:pt idx="16">
                  <c:v>11069.391099673618</c:v>
                </c:pt>
                <c:pt idx="17">
                  <c:v>17687.446440080541</c:v>
                </c:pt>
                <c:pt idx="18">
                  <c:v>23679.821881906821</c:v>
                </c:pt>
                <c:pt idx="19">
                  <c:v>16959.170531464475</c:v>
                </c:pt>
                <c:pt idx="20">
                  <c:v>24898.738302303835</c:v>
                </c:pt>
                <c:pt idx="21">
                  <c:v>11443.199792609836</c:v>
                </c:pt>
                <c:pt idx="22">
                  <c:v>10945.669366844191</c:v>
                </c:pt>
                <c:pt idx="23">
                  <c:v>14163.03278679536</c:v>
                </c:pt>
                <c:pt idx="24">
                  <c:v>17589.459496765227</c:v>
                </c:pt>
                <c:pt idx="25">
                  <c:v>11179.078702388568</c:v>
                </c:pt>
                <c:pt idx="26">
                  <c:v>16792.103513041649</c:v>
                </c:pt>
                <c:pt idx="27">
                  <c:v>11351.064528579162</c:v>
                </c:pt>
                <c:pt idx="28">
                  <c:v>14201.022472599467</c:v>
                </c:pt>
                <c:pt idx="29">
                  <c:v>24509.747209825891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barChart>
        <c:barDir val="col"/>
        <c:grouping val="stacked"/>
        <c:varyColors val="0"/>
        <c:ser>
          <c:idx val="4"/>
          <c:order val="3"/>
          <c:tx>
            <c:v>EBITDA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73A1-4459-A24B-9BF62985F0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3A1-4459-A24B-9BF62985F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73A1-4459-A24B-9BF62985F0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3A1-4459-A24B-9BF62985F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3A1-4459-A24B-9BF62985F0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3A1-4459-A24B-9BF62985F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73A1-4459-A24B-9BF62985F0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3A1-4459-A24B-9BF62985F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54F3-4E7A-B2B8-9A81E22FE8A1}"/>
              </c:ext>
            </c:extLst>
          </c:dPt>
          <c:cat>
            <c:numRef>
              <c:f>'Monthly Detail'!$AB$4:$AY$4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Detail'!$AB$94:$BE$94</c:f>
              <c:numCache>
                <c:formatCode>_("$"* #,##0.00_);_("$"* \(#,##0.00\);_("$"* "-"??_);_(@_)</c:formatCode>
                <c:ptCount val="30"/>
                <c:pt idx="0">
                  <c:v>5980.1299999999992</c:v>
                </c:pt>
                <c:pt idx="1">
                  <c:v>5182.57</c:v>
                </c:pt>
                <c:pt idx="2">
                  <c:v>4413.6999999999989</c:v>
                </c:pt>
                <c:pt idx="3">
                  <c:v>6919.98</c:v>
                </c:pt>
                <c:pt idx="4">
                  <c:v>8332.2099999999991</c:v>
                </c:pt>
                <c:pt idx="5">
                  <c:v>8455.0299999999988</c:v>
                </c:pt>
                <c:pt idx="6">
                  <c:v>9620.0400000000009</c:v>
                </c:pt>
                <c:pt idx="7">
                  <c:v>9937.880000000001</c:v>
                </c:pt>
                <c:pt idx="8">
                  <c:v>4131.92</c:v>
                </c:pt>
                <c:pt idx="9">
                  <c:v>-8221.0592456817976</c:v>
                </c:pt>
                <c:pt idx="10">
                  <c:v>5060.4685910153403</c:v>
                </c:pt>
                <c:pt idx="11">
                  <c:v>5781.9212990818796</c:v>
                </c:pt>
                <c:pt idx="12">
                  <c:v>-505.46763130005093</c:v>
                </c:pt>
                <c:pt idx="13">
                  <c:v>-5153.6311785958078</c:v>
                </c:pt>
                <c:pt idx="14">
                  <c:v>-1869.2185625376424</c:v>
                </c:pt>
                <c:pt idx="15">
                  <c:v>-5032.6348046405883</c:v>
                </c:pt>
                <c:pt idx="16">
                  <c:v>-2178.9721323606282</c:v>
                </c:pt>
                <c:pt idx="17">
                  <c:v>3503.2412588987827</c:v>
                </c:pt>
                <c:pt idx="18">
                  <c:v>7696.6357990231154</c:v>
                </c:pt>
                <c:pt idx="19">
                  <c:v>2877.94894754507</c:v>
                </c:pt>
                <c:pt idx="20">
                  <c:v>8287.6711374465485</c:v>
                </c:pt>
                <c:pt idx="21">
                  <c:v>-1958.0227519886048</c:v>
                </c:pt>
                <c:pt idx="22">
                  <c:v>-2285.1986975543168</c:v>
                </c:pt>
                <c:pt idx="23">
                  <c:v>477.2057504372915</c:v>
                </c:pt>
                <c:pt idx="24">
                  <c:v>2192.8034437373208</c:v>
                </c:pt>
                <c:pt idx="25">
                  <c:v>-3211.1021175358346</c:v>
                </c:pt>
                <c:pt idx="26">
                  <c:v>1339.82949057117</c:v>
                </c:pt>
                <c:pt idx="27">
                  <c:v>-3163.436358574847</c:v>
                </c:pt>
                <c:pt idx="28">
                  <c:v>-616.48353617028442</c:v>
                </c:pt>
                <c:pt idx="29">
                  <c:v>7481.2482020620719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dateAx>
        <c:axId val="202624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6064"/>
        <c:crosses val="autoZero"/>
        <c:auto val="1"/>
        <c:lblOffset val="100"/>
        <c:baseTimeUnit val="months"/>
        <c:majorUnit val="3"/>
      </c:dateAx>
      <c:valAx>
        <c:axId val="2026246064"/>
        <c:scaling>
          <c:orientation val="minMax"/>
        </c:scaling>
        <c:delete val="0"/>
        <c:axPos val="l"/>
        <c:numFmt formatCode="&quot;$&quot;* #,##0_€;[Red]\(&quot;$&quot;* #,##0_€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5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Overview'!$B$29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A4-4232-A037-0B61B973C6F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A4-4232-A037-0B61B973C6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A4-4232-A037-0B61B973C6F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A4-4232-A037-0B61B973C6F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A4-4232-A037-0B61B973C6F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A4-4232-A037-0B61B973C6F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A4-4232-A037-0B61B973C6F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A4-4232-A037-0B61B973C6F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A4-4232-A037-0B61B973C6F0}"/>
                </c:ext>
              </c:extLst>
            </c:dLbl>
            <c:dLbl>
              <c:idx val="9"/>
              <c:layout>
                <c:manualLayout>
                  <c:x val="4.2762454564892029E-3"/>
                  <c:y val="-4.4989775051124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A4-4232-A037-0B61B973C6F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A4-4232-A037-0B61B973C6F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A4-4232-A037-0B61B973C6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5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</c:strCache>
            </c:strRef>
          </c:cat>
          <c:val>
            <c:numRef>
              <c:f>'2023 Overview'!$C$29:$N$29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'2023 Overview'!$B$30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'2023 Overview'!$C$30:$N$30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layout>
        <c:manualLayout>
          <c:xMode val="edge"/>
          <c:yMode val="edge"/>
          <c:x val="0.46199195537212084"/>
          <c:y val="4.529506435376515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'2025 Overview'!$B$46</c:f>
              <c:strCache>
                <c:ptCount val="1"/>
                <c:pt idx="0">
                  <c:v>Operating (Business) Cash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</c:spPr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Overview'!$C$46:$N$46</c:f>
              <c:numCache>
                <c:formatCode>_("$"* #,##0.00_);_("$"* \(#,##0.00\);_("$"* "-"??_);_(@_)</c:formatCode>
                <c:ptCount val="12"/>
                <c:pt idx="0">
                  <c:v>19312.25169761114</c:v>
                </c:pt>
                <c:pt idx="1">
                  <c:v>14153.591731115432</c:v>
                </c:pt>
                <c:pt idx="2">
                  <c:v>12019.305745334719</c:v>
                </c:pt>
                <c:pt idx="3">
                  <c:v>7091.0683852971342</c:v>
                </c:pt>
                <c:pt idx="4">
                  <c:v>4669.8111589129576</c:v>
                </c:pt>
                <c:pt idx="5">
                  <c:v>6255.8078021435222</c:v>
                </c:pt>
                <c:pt idx="6">
                  <c:v>10509.945629269361</c:v>
                </c:pt>
                <c:pt idx="7">
                  <c:v>10462.283341862665</c:v>
                </c:pt>
                <c:pt idx="8">
                  <c:v>15279.744287363184</c:v>
                </c:pt>
                <c:pt idx="9">
                  <c:v>11469.061535730503</c:v>
                </c:pt>
                <c:pt idx="10">
                  <c:v>8637.9074230205515</c:v>
                </c:pt>
                <c:pt idx="11">
                  <c:v>7944.1025642758332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673-B1CD-D5D5C9991405}"/>
            </c:ext>
          </c:extLst>
        </c:ser>
        <c:ser>
          <c:idx val="2"/>
          <c:order val="1"/>
          <c:tx>
            <c:strRef>
              <c:f>'2024 Overview'!$B$47</c:f>
              <c:strCache>
                <c:ptCount val="1"/>
                <c:pt idx="0">
                  <c:v>Savings Cash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Overview'!$C$47:$N$47</c:f>
            </c:numRef>
          </c:val>
          <c:extLst>
            <c:ext xmlns:c16="http://schemas.microsoft.com/office/drawing/2014/chart" uri="{C3380CC4-5D6E-409C-BE32-E72D297353CC}">
              <c16:uniqueId val="{00000001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6"/>
          <c:order val="2"/>
          <c:tx>
            <c:strRef>
              <c:f>'2025 Overview'!$B$49</c:f>
              <c:strCache>
                <c:ptCount val="1"/>
                <c:pt idx="0">
                  <c:v>Total Cash Inflow (Outflow)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Overview'!$C$49:$N$49</c:f>
              <c:numCache>
                <c:formatCode>_("$"* #,##0.00_);_("$"* \(#,##0.00\);_("$"* "-"??_);_(@_)</c:formatCode>
                <c:ptCount val="12"/>
                <c:pt idx="0">
                  <c:v>-1984.311458387931</c:v>
                </c:pt>
                <c:pt idx="1">
                  <c:v>-7936.3999484549367</c:v>
                </c:pt>
                <c:pt idx="2">
                  <c:v>-3283.5169012010965</c:v>
                </c:pt>
                <c:pt idx="3">
                  <c:v>-7581.9036308270533</c:v>
                </c:pt>
                <c:pt idx="4">
                  <c:v>-3725.0111175141174</c:v>
                </c:pt>
                <c:pt idx="5">
                  <c:v>2439.99483573933</c:v>
                </c:pt>
                <c:pt idx="6">
                  <c:v>6544.827426347445</c:v>
                </c:pt>
                <c:pt idx="7">
                  <c:v>-73.326596010301728</c:v>
                </c:pt>
                <c:pt idx="8">
                  <c:v>7411.4783776931072</c:v>
                </c:pt>
                <c:pt idx="9">
                  <c:v>-5862.588848665664</c:v>
                </c:pt>
                <c:pt idx="10">
                  <c:v>-4355.6217118614641</c:v>
                </c:pt>
                <c:pt idx="11">
                  <c:v>-1067.3920903764906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2-4673-B1CD-D5D5C9991405}"/>
            </c:ext>
          </c:extLst>
        </c:ser>
        <c:ser>
          <c:idx val="7"/>
          <c:order val="3"/>
          <c:tx>
            <c:strRef>
              <c:f>'2025 Overview'!$B$21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842-4673-B1CD-D5D5C999140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842-4673-B1CD-D5D5C999140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842-4673-B1CD-D5D5C999140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0842-4673-B1CD-D5D5C999140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0842-4673-B1CD-D5D5C999140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0842-4673-B1CD-D5D5C9991405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0842-4673-B1CD-D5D5C999140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0842-4673-B1CD-D5D5C9991405}"/>
              </c:ext>
            </c:extLst>
          </c:dPt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Overview'!$C$21:$N$21</c:f>
              <c:numCache>
                <c:formatCode>_("$"* #,##0_);_("$"* \(#,##0\);_("$"* "-"??_);_(@_)</c:formatCode>
                <c:ptCount val="12"/>
                <c:pt idx="0">
                  <c:v>13134.985987844164</c:v>
                </c:pt>
                <c:pt idx="1">
                  <c:v>7604.8154438017455</c:v>
                </c:pt>
                <c:pt idx="2">
                  <c:v>11742.729729399756</c:v>
                </c:pt>
                <c:pt idx="3">
                  <c:v>7862.2091972842663</c:v>
                </c:pt>
                <c:pt idx="4">
                  <c:v>11069.391099673618</c:v>
                </c:pt>
                <c:pt idx="5">
                  <c:v>17687.446440080541</c:v>
                </c:pt>
                <c:pt idx="6">
                  <c:v>23679.821881906821</c:v>
                </c:pt>
                <c:pt idx="7">
                  <c:v>16959.170531464475</c:v>
                </c:pt>
                <c:pt idx="8">
                  <c:v>24898.738302303835</c:v>
                </c:pt>
                <c:pt idx="9">
                  <c:v>11443.199792609836</c:v>
                </c:pt>
                <c:pt idx="10">
                  <c:v>10945.669366844191</c:v>
                </c:pt>
                <c:pt idx="11">
                  <c:v>14163.03278679536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  <c:extLst>
          <c:ext xmlns:c15="http://schemas.microsoft.com/office/drawing/2012/chart" uri="{02D57815-91ED-43cb-92C2-25804820EDAC}">
            <c15:filteredBarSeries>
              <c15:ser>
                <c:idx val="8"/>
                <c:order val="4"/>
                <c:tx>
                  <c:strRef>
                    <c:extLst>
                      <c:ext uri="{02D57815-91ED-43cb-92C2-25804820EDAC}">
                        <c15:formulaRef>
                          <c15:sqref>'2025 Overview'!$B$23</c15:sqref>
                        </c15:formulaRef>
                      </c:ext>
                    </c:extLst>
                    <c:strCache>
                      <c:ptCount val="1"/>
                      <c:pt idx="0">
                        <c:v> MRR 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'2025 Overview'!$C$17:$N$17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'2025 Overview'!$C$23:$N$23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4509.6133986114528</c:v>
                      </c:pt>
                      <c:pt idx="1">
                        <c:v>2866.1098488952794</c:v>
                      </c:pt>
                      <c:pt idx="2">
                        <c:v>4305.1860125212697</c:v>
                      </c:pt>
                      <c:pt idx="3">
                        <c:v>2910.2038465705909</c:v>
                      </c:pt>
                      <c:pt idx="4">
                        <c:v>3640.8805641921131</c:v>
                      </c:pt>
                      <c:pt idx="5">
                        <c:v>6283.8476892560184</c:v>
                      </c:pt>
                      <c:pt idx="6">
                        <c:v>8524.2060161109584</c:v>
                      </c:pt>
                      <c:pt idx="7">
                        <c:v>5950.4348794678117</c:v>
                      </c:pt>
                      <c:pt idx="8">
                        <c:v>8905.0910864400576</c:v>
                      </c:pt>
                      <c:pt idx="9">
                        <c:v>3994.2547794181369</c:v>
                      </c:pt>
                      <c:pt idx="10">
                        <c:v>4500.2334027423403</c:v>
                      </c:pt>
                      <c:pt idx="11">
                        <c:v>5408.0185798828261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0842-4673-B1CD-D5D5C99914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5"/>
          <c:tx>
            <c:strRef>
              <c:f>'2025 Overview'!$B$24</c:f>
              <c:strCache>
                <c:ptCount val="1"/>
                <c:pt idx="0">
                  <c:v> Recurring Client Base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5-0842-4673-B1CD-D5D5C999140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7-0842-4673-B1CD-D5D5C999140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9-0842-4673-B1CD-D5D5C999140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B-0842-4673-B1CD-D5D5C999140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D-0842-4673-B1CD-D5D5C9991405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F-0842-4673-B1CD-D5D5C9991405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21-0842-4673-B1CD-D5D5C999140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3-0842-4673-B1CD-D5D5C9991405}"/>
              </c:ext>
            </c:extLst>
          </c:dPt>
          <c:dLbls>
            <c:dLbl>
              <c:idx val="0"/>
              <c:layout>
                <c:manualLayout>
                  <c:x val="-2.5259712922975137E-2"/>
                  <c:y val="-1.8662743395349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E62-4DB5-B678-B06898D203C2}"/>
                </c:ext>
              </c:extLst>
            </c:dLbl>
            <c:dLbl>
              <c:idx val="1"/>
              <c:layout>
                <c:manualLayout>
                  <c:x val="-1.7251257479128722E-2"/>
                  <c:y val="-5.3212622151062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842-4673-B1CD-D5D5C9991405}"/>
                </c:ext>
              </c:extLst>
            </c:dLbl>
            <c:dLbl>
              <c:idx val="2"/>
              <c:layout>
                <c:manualLayout>
                  <c:x val="-2.3506669661116961E-2"/>
                  <c:y val="-3.4786024651753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842-4673-B1CD-D5D5C9991405}"/>
                </c:ext>
              </c:extLst>
            </c:dLbl>
            <c:dLbl>
              <c:idx val="3"/>
              <c:layout>
                <c:manualLayout>
                  <c:x val="-1.7251257479128722E-2"/>
                  <c:y val="-4.3999320246938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842-4673-B1CD-D5D5C9991405}"/>
                </c:ext>
              </c:extLst>
            </c:dLbl>
            <c:dLbl>
              <c:idx val="4"/>
              <c:layout>
                <c:manualLayout>
                  <c:x val="-1.7251257479128722E-2"/>
                  <c:y val="-4.1695994770907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842-4673-B1CD-D5D5C9991405}"/>
                </c:ext>
              </c:extLst>
            </c:dLbl>
            <c:dLbl>
              <c:idx val="5"/>
              <c:layout>
                <c:manualLayout>
                  <c:x val="-1.725125747912867E-2"/>
                  <c:y val="-5.0909296675031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842-4673-B1CD-D5D5C9991405}"/>
                </c:ext>
              </c:extLst>
            </c:dLbl>
            <c:dLbl>
              <c:idx val="6"/>
              <c:layout>
                <c:manualLayout>
                  <c:x val="-1.7251257479128722E-2"/>
                  <c:y val="-4.8605971199000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842-4673-B1CD-D5D5C9991405}"/>
                </c:ext>
              </c:extLst>
            </c:dLbl>
            <c:dLbl>
              <c:idx val="7"/>
              <c:layout>
                <c:manualLayout>
                  <c:x val="-1.5155963048465315E-2"/>
                  <c:y val="-3.2482692866782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842-4673-B1CD-D5D5C9991405}"/>
                </c:ext>
              </c:extLst>
            </c:dLbl>
            <c:dLbl>
              <c:idx val="8"/>
              <c:layout>
                <c:manualLayout>
                  <c:x val="-1.840465096516837E-2"/>
                  <c:y val="-6.0122609483246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842-4673-B1CD-D5D5C9991405}"/>
                </c:ext>
              </c:extLst>
            </c:dLbl>
            <c:dLbl>
              <c:idx val="9"/>
              <c:layout>
                <c:manualLayout>
                  <c:x val="-2.1886620746944915E-2"/>
                  <c:y val="-6.47292612707903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842-4673-B1CD-D5D5C9991405}"/>
                </c:ext>
              </c:extLst>
            </c:dLbl>
            <c:dLbl>
              <c:idx val="10"/>
              <c:layout>
                <c:manualLayout>
                  <c:x val="-2.6704555016107471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842-4673-B1CD-D5D5C9991405}"/>
                </c:ext>
              </c:extLst>
            </c:dLbl>
            <c:dLbl>
              <c:idx val="11"/>
              <c:layout>
                <c:manualLayout>
                  <c:x val="-1.9720240247229345E-2"/>
                  <c:y val="-4.6302645722969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842-4673-B1CD-D5D5C9991405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Overview'!$C$24:$N$24</c:f>
              <c:numCache>
                <c:formatCode>_(* #,##0_);_(* \(#,##0\);_(* "-"??_);_(@_)</c:formatCode>
                <c:ptCount val="12"/>
                <c:pt idx="0">
                  <c:v>16.126750966837484</c:v>
                </c:pt>
                <c:pt idx="1">
                  <c:v>10.975149963542178</c:v>
                </c:pt>
                <c:pt idx="2">
                  <c:v>14.558872400617174</c:v>
                </c:pt>
                <c:pt idx="3">
                  <c:v>9.8552367019562404</c:v>
                </c:pt>
                <c:pt idx="4">
                  <c:v>14.334889748299986</c:v>
                </c:pt>
                <c:pt idx="5">
                  <c:v>21.726317274767165</c:v>
                </c:pt>
                <c:pt idx="6">
                  <c:v>24.638091754890599</c:v>
                </c:pt>
                <c:pt idx="7">
                  <c:v>25.981987668793725</c:v>
                </c:pt>
                <c:pt idx="8">
                  <c:v>20.830386665498416</c:v>
                </c:pt>
                <c:pt idx="9">
                  <c:v>13.662941791348423</c:v>
                </c:pt>
                <c:pt idx="10">
                  <c:v>16.126750966837484</c:v>
                </c:pt>
                <c:pt idx="11">
                  <c:v>17.694629533057793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2144"/>
        <c:axId val="1727206464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72720646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727202144"/>
        <c:crosses val="max"/>
        <c:crossBetween val="between"/>
      </c:valAx>
      <c:catAx>
        <c:axId val="17272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20646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layout>
        <c:manualLayout>
          <c:xMode val="edge"/>
          <c:yMode val="edge"/>
          <c:x val="0.46199195537212084"/>
          <c:y val="4.529506435376515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'2024 Overview'!$B$46</c:f>
              <c:strCache>
                <c:ptCount val="1"/>
                <c:pt idx="0">
                  <c:v>Operating (Business) Cash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Overview'!$C$46:$N$46</c:f>
              <c:numCache>
                <c:formatCode>_("$"* #,##0.00_);_("$"* \(#,##0.00\);_("$"* "-"??_);_(@_)</c:formatCode>
                <c:ptCount val="12"/>
                <c:pt idx="0">
                  <c:v>5838.3065000000006</c:v>
                </c:pt>
                <c:pt idx="1">
                  <c:v>7037.3355000000001</c:v>
                </c:pt>
                <c:pt idx="2">
                  <c:v>3194.8150000000005</c:v>
                </c:pt>
                <c:pt idx="3">
                  <c:v>5470.933</c:v>
                </c:pt>
                <c:pt idx="4">
                  <c:v>6227.4160000000002</c:v>
                </c:pt>
                <c:pt idx="5">
                  <c:v>4391.0815000000002</c:v>
                </c:pt>
                <c:pt idx="6">
                  <c:v>3980.9835000000003</c:v>
                </c:pt>
                <c:pt idx="7">
                  <c:v>4975.0805</c:v>
                </c:pt>
                <c:pt idx="8">
                  <c:v>36578.210500000001</c:v>
                </c:pt>
                <c:pt idx="9">
                  <c:v>25039.867018950652</c:v>
                </c:pt>
                <c:pt idx="10">
                  <c:v>22616.496481009563</c:v>
                </c:pt>
                <c:pt idx="11">
                  <c:v>20602.054145563296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10-48CF-8510-B01C52F19708}"/>
            </c:ext>
          </c:extLst>
        </c:ser>
        <c:ser>
          <c:idx val="2"/>
          <c:order val="1"/>
          <c:tx>
            <c:strRef>
              <c:f>'2024 Overview'!$B$47</c:f>
              <c:strCache>
                <c:ptCount val="1"/>
                <c:pt idx="0">
                  <c:v>Savings Cash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Overview'!$C$47:$N$47</c:f>
            </c:numRef>
          </c:val>
          <c:extLst>
            <c:ext xmlns:c16="http://schemas.microsoft.com/office/drawing/2014/chart" uri="{C3380CC4-5D6E-409C-BE32-E72D297353CC}">
              <c16:uniqueId val="{00000008-EC10-48CF-8510-B01C52F1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6"/>
          <c:order val="2"/>
          <c:tx>
            <c:strRef>
              <c:f>'2024 Overview'!$B$49</c:f>
              <c:strCache>
                <c:ptCount val="1"/>
                <c:pt idx="0">
                  <c:v>Total Cash Inflow (Outflow)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Overview'!$C$49:$N$49</c:f>
              <c:numCache>
                <c:formatCode>_("$"* #,##0.00_);_("$"* \(#,##0.00\);_("$"* "-"??_);_(@_)</c:formatCode>
                <c:ptCount val="12"/>
                <c:pt idx="0">
                  <c:v>8982.0099999999984</c:v>
                </c:pt>
                <c:pt idx="1">
                  <c:v>1844.659999999998</c:v>
                </c:pt>
                <c:pt idx="2">
                  <c:v>-5911.5700000000015</c:v>
                </c:pt>
                <c:pt idx="3">
                  <c:v>3501.7200000000012</c:v>
                </c:pt>
                <c:pt idx="4">
                  <c:v>1163.8199999999997</c:v>
                </c:pt>
                <c:pt idx="5">
                  <c:v>-2825.1300000000047</c:v>
                </c:pt>
                <c:pt idx="6">
                  <c:v>-630.92000000000007</c:v>
                </c:pt>
                <c:pt idx="7">
                  <c:v>1529.3800000000083</c:v>
                </c:pt>
                <c:pt idx="8">
                  <c:v>48620.19999999999</c:v>
                </c:pt>
                <c:pt idx="9">
                  <c:v>-17751.297663152847</c:v>
                </c:pt>
                <c:pt idx="10">
                  <c:v>-3728.262366063218</c:v>
                </c:pt>
                <c:pt idx="11">
                  <c:v>-3099.1420545327164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10-48CF-8510-B01C52F19708}"/>
            </c:ext>
          </c:extLst>
        </c:ser>
        <c:ser>
          <c:idx val="7"/>
          <c:order val="3"/>
          <c:tx>
            <c:strRef>
              <c:f>'2024 Overview'!$B$22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C10-48CF-8510-B01C52F197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EC10-48CF-8510-B01C52F197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C10-48CF-8510-B01C52F197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EC10-48CF-8510-B01C52F197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EC10-48CF-8510-B01C52F197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EC10-48CF-8510-B01C52F197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6E40-48DA-993D-1F550627AE8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0170-4EC2-9A66-11B04703D1F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9D76-44D5-90ED-C741A6F15C24}"/>
              </c:ext>
            </c:extLst>
          </c:dPt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Overview'!$C$22:$N$22</c:f>
              <c:numCache>
                <c:formatCode>_("$"* #,##0_);_("$"* \(#,##0\);_("$"* "-"??_);_(@_)</c:formatCode>
                <c:ptCount val="12"/>
                <c:pt idx="0">
                  <c:v>10833.9</c:v>
                </c:pt>
                <c:pt idx="1">
                  <c:v>7249.1</c:v>
                </c:pt>
                <c:pt idx="2">
                  <c:v>8025</c:v>
                </c:pt>
                <c:pt idx="3">
                  <c:v>9444.9599999999991</c:v>
                </c:pt>
                <c:pt idx="4">
                  <c:v>11893.89</c:v>
                </c:pt>
                <c:pt idx="5">
                  <c:v>10573.07</c:v>
                </c:pt>
                <c:pt idx="6">
                  <c:v>13194.02</c:v>
                </c:pt>
                <c:pt idx="7">
                  <c:v>13450.23</c:v>
                </c:pt>
                <c:pt idx="8">
                  <c:v>7556.73</c:v>
                </c:pt>
                <c:pt idx="9">
                  <c:v>7120.213204290565</c:v>
                </c:pt>
                <c:pt idx="10">
                  <c:v>8612.8044815874982</c:v>
                </c:pt>
                <c:pt idx="11">
                  <c:v>9453.0780895472562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10-48CF-8510-B01C52F1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  <c:extLst>
          <c:ext xmlns:c15="http://schemas.microsoft.com/office/drawing/2012/chart" uri="{02D57815-91ED-43cb-92C2-25804820EDAC}">
            <c15:filteredBarSeries>
              <c15:ser>
                <c:idx val="8"/>
                <c:order val="4"/>
                <c:tx>
                  <c:strRef>
                    <c:extLst>
                      <c:ext uri="{02D57815-91ED-43cb-92C2-25804820EDAC}">
                        <c15:formulaRef>
                          <c15:sqref>'2024 Overview'!$B$24</c15:sqref>
                        </c15:formulaRef>
                      </c:ext>
                    </c:extLst>
                    <c:strCache>
                      <c:ptCount val="1"/>
                      <c:pt idx="0">
                        <c:v> MRR 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'2024 Overview'!$C$18:$N$18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'2024 Overview'!$C$24:$N$24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2942.1497885428676</c:v>
                      </c:pt>
                      <c:pt idx="7">
                        <c:v>2519.2938605619142</c:v>
                      </c:pt>
                      <c:pt idx="8">
                        <c:v>2213.6404362880885</c:v>
                      </c:pt>
                      <c:pt idx="9">
                        <c:v>1825.4915037579165</c:v>
                      </c:pt>
                      <c:pt idx="10">
                        <c:v>2208.1644121543741</c:v>
                      </c:pt>
                      <c:pt idx="11">
                        <c:v>2423.5950865108985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EC10-48CF-8510-B01C52F1970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5"/>
          <c:tx>
            <c:strRef>
              <c:f>'2024 Overview'!$B$25</c:f>
              <c:strCache>
                <c:ptCount val="1"/>
                <c:pt idx="0">
                  <c:v> Recurring Client Base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0170-4EC2-9A66-11B04703D1F0}"/>
              </c:ext>
            </c:extLst>
          </c:dPt>
          <c:dPt>
            <c:idx val="2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0170-4EC2-9A66-11B04703D1F0}"/>
              </c:ext>
            </c:extLst>
          </c:dPt>
          <c:dPt>
            <c:idx val="3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0170-4EC2-9A66-11B04703D1F0}"/>
              </c:ext>
            </c:extLst>
          </c:dPt>
          <c:dPt>
            <c:idx val="4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0170-4EC2-9A66-11B04703D1F0}"/>
              </c:ext>
            </c:extLst>
          </c:dPt>
          <c:dPt>
            <c:idx val="5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0170-4EC2-9A66-11B04703D1F0}"/>
              </c:ext>
            </c:extLst>
          </c:dPt>
          <c:dPt>
            <c:idx val="6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0170-4EC2-9A66-11B04703D1F0}"/>
              </c:ext>
            </c:extLst>
          </c:dPt>
          <c:dPt>
            <c:idx val="7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0170-4EC2-9A66-11B04703D1F0}"/>
              </c:ext>
            </c:extLst>
          </c:dPt>
          <c:dPt>
            <c:idx val="8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8E61-4F7E-9851-49C6ABE5B54C}"/>
              </c:ext>
            </c:extLst>
          </c:dPt>
          <c:dLbls>
            <c:dLbl>
              <c:idx val="1"/>
              <c:layout>
                <c:manualLayout>
                  <c:x val="-1.7251257479128722E-2"/>
                  <c:y val="-5.3212622151062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170-4EC2-9A66-11B04703D1F0}"/>
                </c:ext>
              </c:extLst>
            </c:dLbl>
            <c:dLbl>
              <c:idx val="2"/>
              <c:layout>
                <c:manualLayout>
                  <c:x val="-2.1441846340455512E-2"/>
                  <c:y val="-5.0909296675031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170-4EC2-9A66-11B04703D1F0}"/>
                </c:ext>
              </c:extLst>
            </c:dLbl>
            <c:dLbl>
              <c:idx val="3"/>
              <c:layout>
                <c:manualLayout>
                  <c:x val="-1.7251257479128722E-2"/>
                  <c:y val="-4.3999320246938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170-4EC2-9A66-11B04703D1F0}"/>
                </c:ext>
              </c:extLst>
            </c:dLbl>
            <c:dLbl>
              <c:idx val="4"/>
              <c:layout>
                <c:manualLayout>
                  <c:x val="-1.7251257479128722E-2"/>
                  <c:y val="-4.1695994770907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170-4EC2-9A66-11B04703D1F0}"/>
                </c:ext>
              </c:extLst>
            </c:dLbl>
            <c:dLbl>
              <c:idx val="5"/>
              <c:layout>
                <c:manualLayout>
                  <c:x val="-1.725125747912867E-2"/>
                  <c:y val="-5.0909296675031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170-4EC2-9A66-11B04703D1F0}"/>
                </c:ext>
              </c:extLst>
            </c:dLbl>
            <c:dLbl>
              <c:idx val="6"/>
              <c:layout>
                <c:manualLayout>
                  <c:x val="-1.7251257479128722E-2"/>
                  <c:y val="-4.8605971199000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170-4EC2-9A66-11B04703D1F0}"/>
                </c:ext>
              </c:extLst>
            </c:dLbl>
            <c:dLbl>
              <c:idx val="7"/>
              <c:layout>
                <c:manualLayout>
                  <c:x val="-1.5155963048465315E-2"/>
                  <c:y val="-3.2482692866782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170-4EC2-9A66-11B04703D1F0}"/>
                </c:ext>
              </c:extLst>
            </c:dLbl>
            <c:dLbl>
              <c:idx val="8"/>
              <c:layout>
                <c:manualLayout>
                  <c:x val="-2.3910829108556263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E61-4F7E-9851-49C6ABE5B54C}"/>
                </c:ext>
              </c:extLst>
            </c:dLbl>
            <c:dLbl>
              <c:idx val="9"/>
              <c:layout>
                <c:manualLayout>
                  <c:x val="-2.670455501610737E-2"/>
                  <c:y val="-3.0179367390751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E61-4F7E-9851-49C6ABE5B54C}"/>
                </c:ext>
              </c:extLst>
            </c:dLbl>
            <c:dLbl>
              <c:idx val="10"/>
              <c:layout>
                <c:manualLayout>
                  <c:x val="-2.6704555016107471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E61-4F7E-9851-49C6ABE5B54C}"/>
                </c:ext>
              </c:extLst>
            </c:dLbl>
            <c:dLbl>
              <c:idx val="11"/>
              <c:layout>
                <c:manualLayout>
                  <c:x val="-1.9720240247229345E-2"/>
                  <c:y val="-4.6302645722969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E61-4F7E-9851-49C6ABE5B54C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Overview'!$C$25:$N$25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6.2715142648812447</c:v>
                </c:pt>
                <c:pt idx="10">
                  <c:v>9.1832887450046794</c:v>
                </c:pt>
                <c:pt idx="11">
                  <c:v>10.079219354273429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70-4EC2-9A66-11B04703D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2144"/>
        <c:axId val="1727206464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72720646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727202144"/>
        <c:crosses val="max"/>
        <c:crossBetween val="between"/>
      </c:valAx>
      <c:catAx>
        <c:axId val="17272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20646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1"/>
          <c:tx>
            <c:v>Rolling Forecast MRR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42A-4316-B076-72F6C263B873}"/>
              </c:ext>
            </c:extLst>
          </c:dPt>
          <c:val>
            <c:numRef>
              <c:f>('Quarterly Overview'!$C$15,'Quarterly Overview'!$D$15,'Quarterly Overview'!$F$15,'Quarterly Overview'!$H$15)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2558.3613617976234</c:v>
                </c:pt>
                <c:pt idx="3">
                  <c:v>2152.4170008077294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D36-4535-B6C9-B93817137972}"/>
            </c:ext>
          </c:extLst>
        </c:ser>
        <c:ser>
          <c:idx val="2"/>
          <c:order val="4"/>
          <c:tx>
            <c:v>Rolling Forecast Total Income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63B-4A8D-843B-FC625F21CF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63B-4A8D-843B-FC625F21CFE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63B-4A8D-843B-FC625F21CFE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63B-4A8D-843B-FC625F21CF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63B-4A8D-843B-FC625F21CF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63B-4A8D-843B-FC625F21CFE8}"/>
              </c:ext>
            </c:extLst>
          </c:dPt>
          <c:cat>
            <c:strRef>
              <c:f>('Quarterly Overview'!$C$41,'Quarterly Overview'!$D$41,'Quarterly Overview'!$F$41,'Quarterly Overview'!$H$41)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Overview'!$C$13,'Quarterly Overview'!$D$13,'Quarterly Overview'!$F$13,'Quarterly Overview'!$H$13)</c:f>
              <c:numCache>
                <c:formatCode>_("$"* #,##0_);_("$"* \(#,##0\);_("$"* "-"??_);_(@_)</c:formatCode>
                <c:ptCount val="4"/>
                <c:pt idx="0">
                  <c:v>26108</c:v>
                </c:pt>
                <c:pt idx="1">
                  <c:v>31911.919999999998</c:v>
                </c:pt>
                <c:pt idx="2">
                  <c:v>34200.979999999996</c:v>
                </c:pt>
                <c:pt idx="3">
                  <c:v>25186.095775425318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3B-4A8D-843B-FC625F21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'Quarterly Overview'!$B$45</c15:sqref>
                        </c15:formulaRef>
                      </c:ext>
                    </c:extLst>
                    <c:strCache>
                      <c:ptCount val="1"/>
                      <c:pt idx="0">
                        <c:v>2024 AOP Avg. MRR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('Quarterly Overview'!$C$45,'Quarterly Overview'!$D$45,'Quarterly Overview'!$F$45,'Quarterly Overview'!$H$45)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1D36-4535-B6C9-B93817137972}"/>
                  </c:ext>
                </c:extLst>
              </c15:ser>
            </c15:filteredBarSeries>
            <c15:filteredBarSeries>
              <c15:ser>
                <c:idx val="0"/>
                <c:order val="2"/>
                <c:tx>
                  <c:v>2024 AOP Total Income</c:v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Overview'!$C$41,'Quarterly Overview'!$D$41,'Quarterly Overview'!$F$41,'Quarterly Overview'!$H$41)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Overview'!$C$42,'Quarterly Overview'!$D$42,'Quarterly Overview'!$F$42,'Quarterly Overview'!$H$42)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3B-4A8D-843B-FC625F21CFE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5"/>
          <c:tx>
            <c:v>Rolling Forecast Recurring Client Base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1D36-4535-B6C9-B9381713797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1D36-4535-B6C9-B93817137972}"/>
              </c:ext>
            </c:extLst>
          </c:dPt>
          <c:dLbls>
            <c:dLbl>
              <c:idx val="0"/>
              <c:layout>
                <c:manualLayout>
                  <c:x val="-5.7507987220447282E-2"/>
                  <c:y val="2.7624309392265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D36-4535-B6C9-B93817137972}"/>
                </c:ext>
              </c:extLst>
            </c:dLbl>
            <c:dLbl>
              <c:idx val="1"/>
              <c:layout>
                <c:manualLayout>
                  <c:x val="-4.472843450479233E-2"/>
                  <c:y val="3.6832412523020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D36-4535-B6C9-B93817137972}"/>
                </c:ext>
              </c:extLst>
            </c:dLbl>
            <c:dLbl>
              <c:idx val="2"/>
              <c:layout>
                <c:manualLayout>
                  <c:x val="-4.898828541001065E-2"/>
                  <c:y val="3.990178023327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D36-4535-B6C9-B93817137972}"/>
                </c:ext>
              </c:extLst>
            </c:dLbl>
            <c:dLbl>
              <c:idx val="3"/>
              <c:layout>
                <c:manualLayout>
                  <c:x val="-5.3248136315229122E-2"/>
                  <c:y val="5.5248618784530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D36-4535-B6C9-B93817137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('Quarterly Overview'!$C$16,'Quarterly Overview'!$D$16,'Quarterly Overview'!$F$16,'Quarterly Overview'!$H$16)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9.3333333333333339</c:v>
                </c:pt>
                <c:pt idx="3">
                  <c:v>8.5113407880531184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D36-4535-B6C9-B93817137972}"/>
            </c:ext>
          </c:extLst>
        </c:ser>
        <c:ser>
          <c:idx val="3"/>
          <c:order val="7"/>
          <c:tx>
            <c:v>Rolling Forecast # of Appointments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A63B-4A8D-843B-FC625F21CFE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A63B-4A8D-843B-FC625F21CFE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A63B-4A8D-843B-FC625F21CFE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A63B-4A8D-843B-FC625F21CFE8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A63B-4A8D-843B-FC625F21CFE8}"/>
              </c:ext>
            </c:extLst>
          </c:dPt>
          <c:dLbls>
            <c:dLbl>
              <c:idx val="0"/>
              <c:layout>
                <c:manualLayout>
                  <c:x val="-1.2715819613457448E-2"/>
                  <c:y val="2.6801087757799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63B-4A8D-843B-FC625F21CFE8}"/>
                </c:ext>
              </c:extLst>
            </c:dLbl>
            <c:dLbl>
              <c:idx val="1"/>
              <c:layout>
                <c:manualLayout>
                  <c:x val="-5.5378061767838126E-2"/>
                  <c:y val="4.0652446068550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63B-4A8D-843B-FC625F21CFE8}"/>
                </c:ext>
              </c:extLst>
            </c:dLbl>
            <c:dLbl>
              <c:idx val="2"/>
              <c:layout>
                <c:manualLayout>
                  <c:x val="-5.3648549483489877E-2"/>
                  <c:y val="3.9453163916484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3B-4A8D-843B-FC625F21CFE8}"/>
                </c:ext>
              </c:extLst>
            </c:dLbl>
            <c:dLbl>
              <c:idx val="3"/>
              <c:layout>
                <c:manualLayout>
                  <c:x val="-4.7471347797375649E-2"/>
                  <c:y val="3.6125315968415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63B-4A8D-843B-FC625F21CF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('Quarterly Overview'!$C$41,'Quarterly Overview'!$D$41,'Quarterly Overview'!$F$41,'Quarterly Overview'!$H$41)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Overview'!$C$14,'Quarterly Overview'!$D$14,'Quarterly Overview'!$F$14,'Quarterly Overview'!$H$14)</c:f>
              <c:numCache>
                <c:formatCode>_(* #,##0_);_(* \(#,##0\);_(* "-"??_);_(@_)</c:formatCode>
                <c:ptCount val="4"/>
                <c:pt idx="0">
                  <c:v>68</c:v>
                </c:pt>
                <c:pt idx="1">
                  <c:v>69</c:v>
                </c:pt>
                <c:pt idx="2">
                  <c:v>61.666666666666664</c:v>
                </c:pt>
                <c:pt idx="3">
                  <c:v>38.901555924062784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63B-4A8D-843B-FC625F21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  <c:extLst>
          <c:ext xmlns:c15="http://schemas.microsoft.com/office/drawing/2012/chart" uri="{02D57815-91ED-43cb-92C2-25804820EDAC}">
            <c15:filteredLineSeries>
              <c15:ser>
                <c:idx val="5"/>
                <c:order val="3"/>
                <c:tx>
                  <c:strRef>
                    <c:extLst>
                      <c:ext uri="{02D57815-91ED-43cb-92C2-25804820EDAC}">
                        <c15:formulaRef>
                          <c15:sqref>'Quarterly Overview'!$B$46</c15:sqref>
                        </c15:formulaRef>
                      </c:ext>
                    </c:extLst>
                    <c:strCache>
                      <c:ptCount val="1"/>
                      <c:pt idx="0">
                        <c:v>2024 AOP Avg. Client Base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4.898828541001065E-2"/>
                        <c:y val="-4.297114794352363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B-1D36-4535-B6C9-B93817137972}"/>
                      </c:ext>
                    </c:extLst>
                  </c:dLbl>
                  <c:dLbl>
                    <c:idx val="1"/>
                    <c:layout>
                      <c:manualLayout>
                        <c:x val="-5.7507987220447282E-2"/>
                        <c:y val="-4.29711479435235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C-1D36-4535-B6C9-B93817137972}"/>
                      </c:ext>
                    </c:extLst>
                  </c:dLbl>
                  <c:dLbl>
                    <c:idx val="2"/>
                    <c:layout>
                      <c:manualLayout>
                        <c:x val="-5.7507987220447282E-2"/>
                        <c:y val="-3.990178023327194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D-1D36-4535-B6C9-B93817137972}"/>
                      </c:ext>
                    </c:extLst>
                  </c:dLbl>
                  <c:dLbl>
                    <c:idx val="3"/>
                    <c:layout>
                      <c:manualLayout>
                        <c:x val="-6.389776357827491E-2"/>
                        <c:y val="-3.683241252302031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E-1D36-4535-B6C9-B9381713797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('Quarterly Overview'!$C$46,'Quarterly Overview'!$D$46,'Quarterly Overview'!$F$46,'Quarterly Overview'!$H$46)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1D36-4535-B6C9-B93817137972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2024 AOP # of Appointments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4.472843450479233E-2"/>
                        <c:y val="-2.836879432624116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A63B-4A8D-843B-FC625F21CFE8}"/>
                      </c:ext>
                    </c:extLst>
                  </c:dLbl>
                  <c:dLbl>
                    <c:idx val="1"/>
                    <c:layout>
                      <c:manualLayout>
                        <c:x val="-5.4462381432622109E-2"/>
                        <c:y val="-8.156127398547827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A63B-4A8D-843B-FC625F21CFE8}"/>
                      </c:ext>
                    </c:extLst>
                  </c:dLbl>
                  <c:dLbl>
                    <c:idx val="2"/>
                    <c:layout>
                      <c:manualLayout>
                        <c:x val="-2.9823769627259609E-2"/>
                        <c:y val="-2.63971254348769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A63B-4A8D-843B-FC625F21CFE8}"/>
                      </c:ext>
                    </c:extLst>
                  </c:dLbl>
                  <c:dLbl>
                    <c:idx val="3"/>
                    <c:layout>
                      <c:manualLayout>
                        <c:x val="-2.5616394492475339E-2"/>
                        <c:y val="-3.32343044633409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1D36-4535-B6C9-B9381713797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Overview'!$C$41,'Quarterly Overview'!$D$41,'Quarterly Overview'!$F$41,'Quarterly Overview'!$H$41)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Overview'!$C$44,'Quarterly Overview'!$D$44,'Quarterly Overview'!$F$44,'Quarterly Overview'!$H$44)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63B-4A8D-843B-FC625F21CFE8}"/>
                  </c:ext>
                </c:extLst>
              </c15:ser>
            </c15:filteredLineSeries>
          </c:ext>
        </c:extLst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</a:t>
            </a:r>
            <a:r>
              <a:rPr lang="en-US" baseline="0"/>
              <a:t> </a:t>
            </a: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</a:t>
            </a:r>
            <a:r>
              <a:rPr lang="en-US" baseline="0"/>
              <a:t> - Recurring Client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Rolling Forecast - Net Operating Income</c:v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CA8-4140-88B3-1F1BB06B75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CA8-4140-88B3-1F1BB06B75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CA8-4140-88B3-1F1BB06B75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CA8-4140-88B3-1F1BB06B75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CA8-4140-88B3-1F1BB06B75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CA8-4140-88B3-1F1BB06B75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473-4EDB-90C0-15EA3C4F4F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FC1-4C7C-B0A1-EA08560A96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56E-432E-8310-057E5057A59A}"/>
              </c:ext>
            </c:extLst>
          </c:dPt>
          <c:val>
            <c:numRef>
              <c:f>'2024 Overview'!$C$39:$N$39</c:f>
              <c:numCache>
                <c:formatCode>_("$"* #,##0_);_("$"* \(#,##0\);_("$"* "-"??_);_(@_)</c:formatCode>
                <c:ptCount val="12"/>
                <c:pt idx="0">
                  <c:v>5980.1299999999992</c:v>
                </c:pt>
                <c:pt idx="1">
                  <c:v>5182.57</c:v>
                </c:pt>
                <c:pt idx="2">
                  <c:v>4413.6999999999989</c:v>
                </c:pt>
                <c:pt idx="3">
                  <c:v>6919.98</c:v>
                </c:pt>
                <c:pt idx="4">
                  <c:v>8332.2099999999991</c:v>
                </c:pt>
                <c:pt idx="5">
                  <c:v>8455.0299999999988</c:v>
                </c:pt>
                <c:pt idx="6">
                  <c:v>9620.0400000000009</c:v>
                </c:pt>
                <c:pt idx="7">
                  <c:v>9937.880000000001</c:v>
                </c:pt>
                <c:pt idx="8">
                  <c:v>4131.92</c:v>
                </c:pt>
                <c:pt idx="9">
                  <c:v>-8221.0592456817976</c:v>
                </c:pt>
                <c:pt idx="10">
                  <c:v>5060.4685910153403</c:v>
                </c:pt>
                <c:pt idx="11">
                  <c:v>5781.9212990818796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8-4140-88B3-1F1BB06B75B0}"/>
            </c:ext>
          </c:extLst>
        </c:ser>
        <c:ser>
          <c:idx val="2"/>
          <c:order val="1"/>
          <c:tx>
            <c:v>Rolling Forecast MRR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A8-4140-88B3-1F1BB06B75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CA8-4140-88B3-1F1BB06B75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CA8-4140-88B3-1F1BB06B75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CA8-4140-88B3-1F1BB06B75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CA8-4140-88B3-1F1BB06B75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CA8-4140-88B3-1F1BB06B75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473-4EDB-90C0-15EA3C4F4F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4FC1-4C7C-B0A1-EA08560A96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456E-432E-8310-057E5057A59A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Overview'!$C$24:$N$24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2942.1497885428676</c:v>
                </c:pt>
                <c:pt idx="7">
                  <c:v>2519.2938605619142</c:v>
                </c:pt>
                <c:pt idx="8">
                  <c:v>2213.6404362880885</c:v>
                </c:pt>
                <c:pt idx="9">
                  <c:v>1825.4915037579165</c:v>
                </c:pt>
                <c:pt idx="10">
                  <c:v>2208.1644121543741</c:v>
                </c:pt>
                <c:pt idx="11">
                  <c:v>2423.5950865108985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A8-4140-88B3-1F1BB06B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</c:barChart>
      <c:lineChart>
        <c:grouping val="standard"/>
        <c:varyColors val="0"/>
        <c:ser>
          <c:idx val="3"/>
          <c:order val="2"/>
          <c:tx>
            <c:v>Rolling Forecast # of Recurring Client Base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4CA8-4140-88B3-1F1BB06B75B0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4CA8-4140-88B3-1F1BB06B75B0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4CA8-4140-88B3-1F1BB06B75B0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4CA8-4140-88B3-1F1BB06B75B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4CA8-4140-88B3-1F1BB06B75B0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4CA8-4140-88B3-1F1BB06B75B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4FC1-4C7C-B0A1-EA08560A96F4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4CA8-4140-88B3-1F1BB06B75B0}"/>
              </c:ext>
            </c:extLst>
          </c:dPt>
          <c:dLbls>
            <c:dLbl>
              <c:idx val="0"/>
              <c:layout>
                <c:manualLayout>
                  <c:x val="-1.7753430570876401E-3"/>
                  <c:y val="-3.2053865935262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CA8-4140-88B3-1F1BB06B75B0}"/>
                </c:ext>
              </c:extLst>
            </c:dLbl>
            <c:dLbl>
              <c:idx val="1"/>
              <c:layout>
                <c:manualLayout>
                  <c:x val="3.5506861141752478E-3"/>
                  <c:y val="1.88552152560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A8-4140-88B3-1F1BB06B75B0}"/>
                </c:ext>
              </c:extLst>
            </c:dLbl>
            <c:dLbl>
              <c:idx val="2"/>
              <c:layout>
                <c:manualLayout>
                  <c:x val="1.7753430570875914E-3"/>
                  <c:y val="2.2626258307244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A8-4140-88B3-1F1BB06B75B0}"/>
                </c:ext>
              </c:extLst>
            </c:dLbl>
            <c:dLbl>
              <c:idx val="3"/>
              <c:layout>
                <c:manualLayout>
                  <c:x val="-3.5506861141752478E-3"/>
                  <c:y val="2.82828228840550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CA8-4140-88B3-1F1BB06B75B0}"/>
                </c:ext>
              </c:extLst>
            </c:dLbl>
            <c:dLbl>
              <c:idx val="4"/>
              <c:layout>
                <c:manualLayout>
                  <c:x val="-1.7753430570876239E-3"/>
                  <c:y val="1.319865067922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CA8-4140-88B3-1F1BB06B75B0}"/>
                </c:ext>
              </c:extLst>
            </c:dLbl>
            <c:dLbl>
              <c:idx val="5"/>
              <c:layout>
                <c:manualLayout>
                  <c:x val="0"/>
                  <c:y val="1.13131291536220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CA8-4140-88B3-1F1BB06B75B0}"/>
                </c:ext>
              </c:extLst>
            </c:dLbl>
            <c:dLbl>
              <c:idx val="6"/>
              <c:layout>
                <c:manualLayout>
                  <c:x val="5.3260291712628714E-3"/>
                  <c:y val="-1.131312915362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CA8-4140-88B3-1F1BB06B75B0}"/>
                </c:ext>
              </c:extLst>
            </c:dLbl>
            <c:dLbl>
              <c:idx val="7"/>
              <c:layout>
                <c:manualLayout>
                  <c:x val="0"/>
                  <c:y val="-3.9586122414628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FC1-4C7C-B0A1-EA08560A96F4}"/>
                </c:ext>
              </c:extLst>
            </c:dLbl>
            <c:dLbl>
              <c:idx val="8"/>
              <c:layout>
                <c:manualLayout>
                  <c:x val="1.2427401399613236E-2"/>
                  <c:y val="1.8855215256036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CA8-4140-88B3-1F1BB06B75B0}"/>
                </c:ext>
              </c:extLst>
            </c:dLbl>
            <c:dLbl>
              <c:idx val="9"/>
              <c:layout>
                <c:manualLayout>
                  <c:x val="8.8767152854381196E-3"/>
                  <c:y val="1.8855215256036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CA8-4140-88B3-1F1BB06B75B0}"/>
                </c:ext>
              </c:extLst>
            </c:dLbl>
            <c:dLbl>
              <c:idx val="11"/>
              <c:layout>
                <c:manualLayout>
                  <c:x val="0"/>
                  <c:y val="-1.319865067922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CA8-4140-88B3-1F1BB06B75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Overview'!$C$25:$N$25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6.2715142648812447</c:v>
                </c:pt>
                <c:pt idx="10">
                  <c:v>9.1832887450046794</c:v>
                </c:pt>
                <c:pt idx="11">
                  <c:v>10.079219354273429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A8-4140-88B3-1F1BB06B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vs</a:t>
            </a:r>
            <a:r>
              <a:rPr lang="en-US" baseline="0"/>
              <a:t> AOP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Rolling Forecast Total Income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143-4728-9844-9D192346A7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143-4728-9844-9D192346A72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143-4728-9844-9D192346A7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143-4728-9844-9D192346A72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143-4728-9844-9D192346A72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143-4728-9844-9D192346A72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436-46D6-92A6-84480C33C49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B74-4BD9-AAC7-A71445C4455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F1A9-4BF4-9B32-C04498CD6E90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Overview'!$C$22:$N$22</c:f>
              <c:numCache>
                <c:formatCode>_("$"* #,##0_);_("$"* \(#,##0\);_("$"* "-"??_);_(@_)</c:formatCode>
                <c:ptCount val="12"/>
                <c:pt idx="0">
                  <c:v>10833.9</c:v>
                </c:pt>
                <c:pt idx="1">
                  <c:v>7249.1</c:v>
                </c:pt>
                <c:pt idx="2">
                  <c:v>8025</c:v>
                </c:pt>
                <c:pt idx="3">
                  <c:v>9444.9599999999991</c:v>
                </c:pt>
                <c:pt idx="4">
                  <c:v>11893.89</c:v>
                </c:pt>
                <c:pt idx="5">
                  <c:v>10573.07</c:v>
                </c:pt>
                <c:pt idx="6">
                  <c:v>13194.02</c:v>
                </c:pt>
                <c:pt idx="7">
                  <c:v>13450.23</c:v>
                </c:pt>
                <c:pt idx="8">
                  <c:v>7556.73</c:v>
                </c:pt>
                <c:pt idx="9">
                  <c:v>7120.213204290565</c:v>
                </c:pt>
                <c:pt idx="10">
                  <c:v>8612.8044815874982</c:v>
                </c:pt>
                <c:pt idx="11">
                  <c:v>9453.0780895472562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43-4728-9844-9D192346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2024 AOP Total Income</c:v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2"/>
                    <c:pt idx="0">
                      <c:v>January</c:v>
                    </c:pt>
                    <c:pt idx="1">
                      <c:v>February</c:v>
                    </c:pt>
                    <c:pt idx="2">
                      <c:v>March</c:v>
                    </c:pt>
                    <c:pt idx="3">
                      <c:v>April</c:v>
                    </c:pt>
                    <c:pt idx="4">
                      <c:v>May</c:v>
                    </c:pt>
                    <c:pt idx="5">
                      <c:v>June</c:v>
                    </c:pt>
                    <c:pt idx="6">
                      <c:v>July</c:v>
                    </c:pt>
                    <c:pt idx="7">
                      <c:v>August</c:v>
                    </c:pt>
                    <c:pt idx="8">
                      <c:v>September</c:v>
                    </c:pt>
                    <c:pt idx="9">
                      <c:v>October</c:v>
                    </c:pt>
                    <c:pt idx="10">
                      <c:v>November</c:v>
                    </c:pt>
                    <c:pt idx="11">
                      <c:v>December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43-4728-9844-9D192346A7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Rolling Forecast # of Clients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143-4728-9844-9D192346A726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143-4728-9844-9D192346A726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143-4728-9844-9D192346A72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143-4728-9844-9D192346A72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143-4728-9844-9D192346A72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36-46D6-92A6-84480C33C493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7B74-4BD9-AAC7-A71445C4455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F1A9-4BF4-9B32-C04498CD6E90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Overview'!$C$23:$N$23</c:f>
              <c:numCache>
                <c:formatCode>_(* #,##0_);_(* \(#,##0\);_(* "-"??_);_(@_)</c:formatCode>
                <c:ptCount val="12"/>
                <c:pt idx="0">
                  <c:v>66</c:v>
                </c:pt>
                <c:pt idx="1">
                  <c:v>70</c:v>
                </c:pt>
                <c:pt idx="2">
                  <c:v>68</c:v>
                </c:pt>
                <c:pt idx="3">
                  <c:v>65</c:v>
                </c:pt>
                <c:pt idx="4">
                  <c:v>69</c:v>
                </c:pt>
                <c:pt idx="5">
                  <c:v>73</c:v>
                </c:pt>
                <c:pt idx="6">
                  <c:v>58</c:v>
                </c:pt>
                <c:pt idx="7">
                  <c:v>80</c:v>
                </c:pt>
                <c:pt idx="8">
                  <c:v>47</c:v>
                </c:pt>
                <c:pt idx="9">
                  <c:v>28.664304365098893</c:v>
                </c:pt>
                <c:pt idx="10">
                  <c:v>41.972731391751942</c:v>
                </c:pt>
                <c:pt idx="11">
                  <c:v>46.067632015337502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143-4728-9844-9D192346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2024 AOP # of Clients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2"/>
                    <c:pt idx="0">
                      <c:v>January</c:v>
                    </c:pt>
                    <c:pt idx="1">
                      <c:v>February</c:v>
                    </c:pt>
                    <c:pt idx="2">
                      <c:v>March</c:v>
                    </c:pt>
                    <c:pt idx="3">
                      <c:v>April</c:v>
                    </c:pt>
                    <c:pt idx="4">
                      <c:v>May</c:v>
                    </c:pt>
                    <c:pt idx="5">
                      <c:v>June</c:v>
                    </c:pt>
                    <c:pt idx="6">
                      <c:v>July</c:v>
                    </c:pt>
                    <c:pt idx="7">
                      <c:v>August</c:v>
                    </c:pt>
                    <c:pt idx="8">
                      <c:v>September</c:v>
                    </c:pt>
                    <c:pt idx="9">
                      <c:v>October</c:v>
                    </c:pt>
                    <c:pt idx="10">
                      <c:v>November</c:v>
                    </c:pt>
                    <c:pt idx="11">
                      <c:v>December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3143-4728-9844-9D192346A726}"/>
                  </c:ext>
                </c:extLst>
              </c15:ser>
            </c15:filteredLineSeries>
          </c:ext>
        </c:extLst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197255</xdr:colOff>
      <xdr:row>15</xdr:row>
      <xdr:rowOff>132542</xdr:rowOff>
    </xdr:from>
    <xdr:to>
      <xdr:col>23</xdr:col>
      <xdr:colOff>432954</xdr:colOff>
      <xdr:row>43</xdr:row>
      <xdr:rowOff>28864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96BC6-3F52-4783-97CC-3D635E81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30</xdr:row>
      <xdr:rowOff>64770</xdr:rowOff>
    </xdr:from>
    <xdr:to>
      <xdr:col>14</xdr:col>
      <xdr:colOff>15240</xdr:colOff>
      <xdr:row>47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2A01E-0B04-4EF9-CEB7-4AFF0629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116688</xdr:colOff>
      <xdr:row>55</xdr:row>
      <xdr:rowOff>53662</xdr:rowOff>
    </xdr:from>
    <xdr:to>
      <xdr:col>15</xdr:col>
      <xdr:colOff>1096261</xdr:colOff>
      <xdr:row>72</xdr:row>
      <xdr:rowOff>2455034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3E353-ECF0-45FF-B514-1F86DF1C6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116688</xdr:colOff>
      <xdr:row>55</xdr:row>
      <xdr:rowOff>53662</xdr:rowOff>
    </xdr:from>
    <xdr:to>
      <xdr:col>15</xdr:col>
      <xdr:colOff>1096261</xdr:colOff>
      <xdr:row>72</xdr:row>
      <xdr:rowOff>2455034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1C503-A48F-431C-A88A-8EDD3CE6A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11</xdr:col>
      <xdr:colOff>173354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1C83-253A-2B45-EF80-D8361530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76201"/>
          <a:ext cx="1552574" cy="15525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243839</xdr:colOff>
      <xdr:row>8</xdr:row>
      <xdr:rowOff>173874</xdr:rowOff>
    </xdr:from>
    <xdr:to>
      <xdr:col>21</xdr:col>
      <xdr:colOff>409574</xdr:colOff>
      <xdr:row>37</xdr:row>
      <xdr:rowOff>66675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6E052BA8-84E2-497F-A5DE-4D050BE1A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</xdr:colOff>
      <xdr:row>38</xdr:row>
      <xdr:rowOff>13506</xdr:rowOff>
    </xdr:from>
    <xdr:to>
      <xdr:col>21</xdr:col>
      <xdr:colOff>455294</xdr:colOff>
      <xdr:row>59</xdr:row>
      <xdr:rowOff>22860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1547794F-7A0E-4B94-BEAD-BE757A7DE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33202</xdr:colOff>
      <xdr:row>12</xdr:row>
      <xdr:rowOff>181427</xdr:rowOff>
    </xdr:from>
    <xdr:to>
      <xdr:col>28</xdr:col>
      <xdr:colOff>583666</xdr:colOff>
      <xdr:row>56</xdr:row>
      <xdr:rowOff>22412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9CB7B37-D388-4382-96C6-137938046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dan lee" id="{1EAB70DF-57F2-4E03-B78C-7A4DE89F3DCA}" userId="03a4090e471ff41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8566087961" createdVersion="8" refreshedVersion="8" minRefreshableVersion="3" recordCount="6" xr:uid="{613EE8A1-CDF4-4843-88FB-66816C45A52A}">
  <cacheSource type="worksheet">
    <worksheetSource ref="A1:J7" sheet="August"/>
  </cacheSource>
  <cacheFields count="10">
    <cacheField name="Student" numFmtId="0">
      <sharedItems count="5">
        <s v="Caroline Frey"/>
        <s v="Nicolette Batori"/>
        <s v="Maddie Wilson"/>
        <s v="Sujay Penugonda"/>
        <s v="Matthew Aasen"/>
      </sharedItems>
    </cacheField>
    <cacheField name="Date" numFmtId="14">
      <sharedItems containsSemiMixedTypes="0" containsNonDate="0" containsDate="1" containsString="0" minDate="2022-08-20T00:00:00" maxDate="2022-08-24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5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String="0" containsBlank="1" containsNumber="1" containsInteger="1" minValue="0" maxValue="10"/>
    </cacheField>
    <cacheField name="Totals" numFmtId="0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9830555557" createdVersion="8" refreshedVersion="8" minRefreshableVersion="3" recordCount="15" xr:uid="{154EBD7C-0101-4D63-9E70-E31B3C7C51A8}">
  <cacheSource type="worksheet">
    <worksheetSource ref="A1:J16" sheet="September"/>
  </cacheSource>
  <cacheFields count="10">
    <cacheField name="Student" numFmtId="0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numFmtId="16">
      <sharedItems containsSemiMixedTypes="0" containsNonDate="0" containsDate="1" containsString="0" minDate="2022-09-18T00:00:00" maxDate="2022-09-29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10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 containsMixedTypes="1" containsNumber="1" containsInteger="1" minValue="25" maxValue="25"/>
    </cacheField>
    <cacheField name="Totals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30193171298" createdVersion="8" refreshedVersion="8" minRefreshableVersion="3" recordCount="40" xr:uid="{88D9A00C-977F-4705-83A8-FAB91CE502E6}">
  <cacheSource type="worksheet">
    <worksheetSource ref="A1:K41" sheet="October"/>
  </cacheSource>
  <cacheFields count="11">
    <cacheField name="Student" numFmtId="0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numFmtId="16">
      <sharedItems containsSemiMixedTypes="0" containsNonDate="0" containsDate="1" containsString="0" minDate="2022-10-02T00:00:00" maxDate="2022-11-01T00:00:00"/>
    </cacheField>
    <cacheField name="Hours" numFmtId="0">
      <sharedItems containsSemiMixedTypes="0" containsString="0" containsNumber="1" minValue="0.5" maxValue="5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25" maxValue="175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/>
    </cacheField>
    <cacheField name="Paid via invoice?" numFmtId="0">
      <sharedItems/>
    </cacheField>
    <cacheField name="Totals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910.784345601853" createdVersion="8" refreshedVersion="8" minRefreshableVersion="3" recordCount="24" xr:uid="{C87EF8AD-2BBE-4D3F-BE88-FC5B28F3A300}">
  <cacheSource type="worksheet">
    <worksheetSource ref="A1:K25" sheet="November"/>
  </cacheSource>
  <cacheFields count="11">
    <cacheField name="Student" numFmtId="0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numFmtId="16">
      <sharedItems containsSemiMixedTypes="0" containsNonDate="0" containsDate="1" containsString="0" minDate="2022-11-03T00:00:00" maxDate="2022-12-01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30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/>
    </cacheField>
    <cacheField name="Paid via invoice?" numFmtId="0">
      <sharedItems/>
    </cacheField>
    <cacheField name="Totals" numFmtId="0">
      <sharedItems containsSemiMixedTypes="0" containsString="0" containsNumber="1" minValue="3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E4AA-C066-42A7-97F8-2643FFBDC7E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6" firstHeaderRow="0" firstDataRow="1" firstDataCol="1"/>
  <pivotFields count="11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357D-8EA8-4F97-A879-3A48C0495C5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0" firstHeaderRow="0" firstDataRow="1" firstDataCol="1"/>
  <pivotFields count="10">
    <pivotField axis="axisRow" showAll="0">
      <items count="10">
        <item x="5"/>
        <item x="2"/>
        <item x="7"/>
        <item x="3"/>
        <item x="4"/>
        <item x="1"/>
        <item x="6"/>
        <item x="0"/>
        <item x="8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D204-EEC9-4877-9298-15233B036C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Q11" firstHeaderRow="0" firstDataRow="1" firstDataCol="1"/>
  <pivotFields count="10"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2157-608F-4E6E-8684-6F9401855189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28" dT="2024-10-03T01:39:45.19" personId="{1EAB70DF-57F2-4E03-B78C-7A4DE89F3DCA}" id="{B7E12E55-8B05-4355-AE63-A4588BA44CDC}">
    <text>Need to figure out a way to track time</text>
  </threadedComment>
  <threadedComment ref="S79" dT="2022-12-01T04:02:35.34" personId="{1EAB70DF-57F2-4E03-B78C-7A4DE89F3DCA}" id="{735C9239-FB8A-4B36-9D20-C68BC4D2B976}">
    <text>Tax Advice JMM Group LLC</text>
  </threadedComment>
  <threadedComment ref="T79" dT="2022-12-01T04:02:35.34" personId="{1EAB70DF-57F2-4E03-B78C-7A4DE89F3DCA}" id="{701A54C3-1B46-4893-BC62-B2EFF266C055}">
    <text>Offboarding JMM Group LLC</text>
  </threadedComment>
  <threadedComment ref="AF84" dT="2024-06-17T20:02:59.72" personId="{1EAB70DF-57F2-4E03-B78C-7A4DE89F3DCA}" id="{2562B8DD-0805-4553-A630-43D324DEF683}">
    <text>Need to question which utilities are business related</text>
  </threadedComment>
</ThreadedComment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BF3-DA73-4F62-AD90-BD106EE48A29}">
  <dimension ref="A1"/>
  <sheetViews>
    <sheetView showGridLines="0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04F9-EB95-4406-8456-593F4CDE8E21}">
  <dimension ref="A1"/>
  <sheetViews>
    <sheetView showGridLines="0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969-6692-436E-A9D4-61C76D6D34C8}">
  <dimension ref="A1:Q43"/>
  <sheetViews>
    <sheetView topLeftCell="N1" workbookViewId="0">
      <pane ySplit="1" topLeftCell="A15" activePane="bottomLeft" state="frozen"/>
      <selection activeCell="R3" sqref="R3:R13"/>
      <selection pane="bottomLeft" activeCell="R3" sqref="R3:R13"/>
    </sheetView>
  </sheetViews>
  <sheetFormatPr defaultColWidth="9.109375" defaultRowHeight="14.4" x14ac:dyDescent="0.3"/>
  <cols>
    <col min="1" max="1" width="17.33203125" style="36" bestFit="1" customWidth="1"/>
    <col min="2" max="2" width="7.44140625" style="36" bestFit="1" customWidth="1"/>
    <col min="3" max="3" width="8.44140625" style="36" bestFit="1" customWidth="1"/>
    <col min="4" max="4" width="12.88671875" style="36" bestFit="1" customWidth="1"/>
    <col min="5" max="5" width="7.33203125" style="36" bestFit="1" customWidth="1"/>
    <col min="6" max="6" width="31.5546875" style="36" bestFit="1" customWidth="1"/>
    <col min="7" max="7" width="21" style="36" bestFit="1" customWidth="1"/>
    <col min="8" max="8" width="43.33203125" style="36" bestFit="1" customWidth="1"/>
    <col min="9" max="9" width="7" style="36" bestFit="1" customWidth="1"/>
    <col min="10" max="10" width="106.109375" style="36" bestFit="1" customWidth="1"/>
    <col min="11" max="11" width="8.5546875" style="36" bestFit="1" customWidth="1"/>
    <col min="12" max="13" width="9.109375" style="36"/>
    <col min="14" max="14" width="39.109375" style="36" bestFit="1" customWidth="1"/>
    <col min="15" max="15" width="17.33203125" style="36" bestFit="1" customWidth="1"/>
    <col min="16" max="16" width="12.6640625" style="36" bestFit="1" customWidth="1"/>
    <col min="17" max="17" width="11.5546875" style="36" bestFit="1" customWidth="1"/>
    <col min="18" max="16384" width="9.109375" style="36"/>
  </cols>
  <sheetData>
    <row r="1" spans="1:14" x14ac:dyDescent="0.3">
      <c r="A1" s="36" t="s">
        <v>49</v>
      </c>
      <c r="B1" s="36" t="s">
        <v>50</v>
      </c>
      <c r="C1" s="36" t="s">
        <v>51</v>
      </c>
      <c r="D1" s="36" t="s">
        <v>52</v>
      </c>
      <c r="E1" s="36" t="s">
        <v>53</v>
      </c>
      <c r="F1" s="36" t="s">
        <v>54</v>
      </c>
      <c r="G1" s="36" t="s">
        <v>55</v>
      </c>
      <c r="H1" s="36" t="s">
        <v>56</v>
      </c>
      <c r="I1" s="36" t="s">
        <v>57</v>
      </c>
      <c r="J1" s="37" t="s">
        <v>58</v>
      </c>
      <c r="K1" s="36" t="s">
        <v>59</v>
      </c>
    </row>
    <row r="2" spans="1:14" x14ac:dyDescent="0.3">
      <c r="A2" s="38" t="s">
        <v>60</v>
      </c>
      <c r="B2" s="39">
        <v>44836</v>
      </c>
      <c r="C2" s="38">
        <v>1</v>
      </c>
      <c r="D2" s="38">
        <v>50</v>
      </c>
      <c r="E2" s="38">
        <v>50</v>
      </c>
      <c r="F2" s="38" t="s">
        <v>61</v>
      </c>
      <c r="G2" s="38" t="s">
        <v>61</v>
      </c>
      <c r="H2" s="38" t="s">
        <v>62</v>
      </c>
      <c r="I2" s="38" t="s">
        <v>63</v>
      </c>
      <c r="J2" s="40" t="s">
        <v>63</v>
      </c>
      <c r="K2" s="38">
        <v>50</v>
      </c>
      <c r="N2" s="36" t="s">
        <v>64</v>
      </c>
    </row>
    <row r="3" spans="1:14" x14ac:dyDescent="0.3">
      <c r="A3" s="38" t="s">
        <v>60</v>
      </c>
      <c r="B3" s="39">
        <v>44846</v>
      </c>
      <c r="C3" s="38">
        <v>2</v>
      </c>
      <c r="D3" s="38">
        <v>50</v>
      </c>
      <c r="E3" s="38">
        <v>100</v>
      </c>
      <c r="F3" s="38" t="s">
        <v>61</v>
      </c>
      <c r="G3" s="38" t="s">
        <v>61</v>
      </c>
      <c r="H3" s="38" t="s">
        <v>65</v>
      </c>
      <c r="I3" s="38" t="s">
        <v>63</v>
      </c>
      <c r="J3" s="38" t="s">
        <v>66</v>
      </c>
      <c r="K3" s="38">
        <v>100</v>
      </c>
    </row>
    <row r="4" spans="1:14" x14ac:dyDescent="0.3">
      <c r="A4" s="38" t="s">
        <v>60</v>
      </c>
      <c r="B4" s="39">
        <v>44858</v>
      </c>
      <c r="C4" s="38">
        <v>1</v>
      </c>
      <c r="D4" s="38">
        <v>50</v>
      </c>
      <c r="E4" s="38">
        <v>50</v>
      </c>
      <c r="F4" s="38" t="s">
        <v>61</v>
      </c>
      <c r="G4" s="38" t="s">
        <v>61</v>
      </c>
      <c r="H4" s="38" t="s">
        <v>67</v>
      </c>
      <c r="I4" s="38" t="s">
        <v>63</v>
      </c>
      <c r="J4" s="38" t="s">
        <v>66</v>
      </c>
      <c r="K4" s="38">
        <v>50</v>
      </c>
    </row>
    <row r="5" spans="1:14" x14ac:dyDescent="0.3">
      <c r="A5" s="38" t="s">
        <v>60</v>
      </c>
      <c r="B5" s="39">
        <v>44859</v>
      </c>
      <c r="C5" s="38">
        <v>0.75</v>
      </c>
      <c r="D5" s="38">
        <v>50</v>
      </c>
      <c r="E5" s="38">
        <v>37.5</v>
      </c>
      <c r="F5" s="38" t="s">
        <v>61</v>
      </c>
      <c r="G5" s="38" t="s">
        <v>61</v>
      </c>
      <c r="H5" s="38" t="s">
        <v>68</v>
      </c>
      <c r="I5" s="38" t="s">
        <v>63</v>
      </c>
      <c r="J5" s="38" t="s">
        <v>66</v>
      </c>
      <c r="K5" s="38">
        <v>37.5</v>
      </c>
    </row>
    <row r="6" spans="1:14" x14ac:dyDescent="0.3">
      <c r="A6" s="38" t="s">
        <v>60</v>
      </c>
      <c r="B6" s="39">
        <v>44861</v>
      </c>
      <c r="C6" s="38">
        <v>1</v>
      </c>
      <c r="D6" s="38">
        <v>50</v>
      </c>
      <c r="E6" s="38">
        <v>50</v>
      </c>
      <c r="F6" s="38" t="s">
        <v>61</v>
      </c>
      <c r="G6" s="38" t="s">
        <v>61</v>
      </c>
      <c r="H6" s="38" t="s">
        <v>69</v>
      </c>
      <c r="I6" s="38" t="s">
        <v>63</v>
      </c>
      <c r="J6" s="38" t="s">
        <v>66</v>
      </c>
      <c r="K6" s="38">
        <v>50</v>
      </c>
    </row>
    <row r="7" spans="1:14" x14ac:dyDescent="0.3">
      <c r="A7" s="38" t="s">
        <v>70</v>
      </c>
      <c r="B7" s="39">
        <v>44849</v>
      </c>
      <c r="C7" s="38">
        <v>1</v>
      </c>
      <c r="D7" s="38">
        <v>60</v>
      </c>
      <c r="E7" s="38">
        <v>60</v>
      </c>
      <c r="F7" s="38" t="s">
        <v>61</v>
      </c>
      <c r="G7" s="38" t="s">
        <v>61</v>
      </c>
      <c r="H7" s="38" t="s">
        <v>71</v>
      </c>
      <c r="I7" s="38" t="s">
        <v>63</v>
      </c>
      <c r="J7" s="38" t="s">
        <v>66</v>
      </c>
      <c r="K7" s="38">
        <v>60</v>
      </c>
    </row>
    <row r="8" spans="1:14" x14ac:dyDescent="0.3">
      <c r="A8" s="38" t="s">
        <v>72</v>
      </c>
      <c r="B8" s="39">
        <v>44852</v>
      </c>
      <c r="C8" s="38">
        <v>3.5</v>
      </c>
      <c r="D8" s="38">
        <v>50</v>
      </c>
      <c r="E8" s="38">
        <v>175</v>
      </c>
      <c r="F8" s="38" t="s">
        <v>61</v>
      </c>
      <c r="G8" s="38" t="s">
        <v>61</v>
      </c>
      <c r="H8" s="38" t="s">
        <v>73</v>
      </c>
      <c r="I8" s="38" t="s">
        <v>61</v>
      </c>
      <c r="J8" s="38" t="s">
        <v>74</v>
      </c>
      <c r="K8" s="38">
        <v>200</v>
      </c>
    </row>
    <row r="9" spans="1:14" x14ac:dyDescent="0.3">
      <c r="A9" s="38" t="s">
        <v>72</v>
      </c>
      <c r="B9" s="39">
        <v>44857</v>
      </c>
      <c r="C9" s="38">
        <v>1</v>
      </c>
      <c r="D9" s="38">
        <v>50</v>
      </c>
      <c r="E9" s="38">
        <v>50</v>
      </c>
      <c r="F9" s="38" t="s">
        <v>61</v>
      </c>
      <c r="G9" s="38" t="s">
        <v>61</v>
      </c>
      <c r="H9" s="38" t="s">
        <v>75</v>
      </c>
      <c r="I9" s="38" t="s">
        <v>63</v>
      </c>
      <c r="J9" s="38" t="s">
        <v>76</v>
      </c>
      <c r="K9" s="38">
        <v>50</v>
      </c>
    </row>
    <row r="10" spans="1:14" x14ac:dyDescent="0.3">
      <c r="A10" s="38" t="s">
        <v>77</v>
      </c>
      <c r="B10" s="39">
        <v>44837</v>
      </c>
      <c r="C10" s="38">
        <v>1</v>
      </c>
      <c r="D10" s="38">
        <v>50</v>
      </c>
      <c r="E10" s="38">
        <v>50</v>
      </c>
      <c r="F10" s="38" t="s">
        <v>61</v>
      </c>
      <c r="G10" s="38" t="s">
        <v>61</v>
      </c>
      <c r="H10" s="38" t="s">
        <v>78</v>
      </c>
      <c r="I10" s="38" t="s">
        <v>63</v>
      </c>
      <c r="J10" s="38" t="s">
        <v>66</v>
      </c>
      <c r="K10" s="38">
        <v>50</v>
      </c>
    </row>
    <row r="11" spans="1:14" x14ac:dyDescent="0.3">
      <c r="A11" s="38" t="s">
        <v>79</v>
      </c>
      <c r="B11" s="39">
        <v>44842</v>
      </c>
      <c r="C11" s="38">
        <v>1</v>
      </c>
      <c r="D11" s="38">
        <v>60</v>
      </c>
      <c r="E11" s="38">
        <v>60</v>
      </c>
      <c r="F11" s="38" t="s">
        <v>61</v>
      </c>
      <c r="G11" s="38" t="s">
        <v>61</v>
      </c>
      <c r="H11" s="38" t="s">
        <v>80</v>
      </c>
      <c r="I11" s="38" t="s">
        <v>63</v>
      </c>
      <c r="J11" s="38" t="s">
        <v>66</v>
      </c>
      <c r="K11" s="38">
        <v>60</v>
      </c>
    </row>
    <row r="12" spans="1:14" x14ac:dyDescent="0.3">
      <c r="A12" s="38" t="s">
        <v>79</v>
      </c>
      <c r="B12" s="39">
        <v>44846</v>
      </c>
      <c r="C12" s="38">
        <v>1</v>
      </c>
      <c r="D12" s="38">
        <v>60</v>
      </c>
      <c r="E12" s="38">
        <v>60</v>
      </c>
      <c r="F12" s="38" t="s">
        <v>61</v>
      </c>
      <c r="G12" s="38" t="s">
        <v>61</v>
      </c>
      <c r="H12" s="38" t="s">
        <v>80</v>
      </c>
      <c r="I12" s="38" t="s">
        <v>63</v>
      </c>
      <c r="J12" s="38" t="s">
        <v>66</v>
      </c>
      <c r="K12" s="38">
        <v>60</v>
      </c>
    </row>
    <row r="13" spans="1:14" x14ac:dyDescent="0.3">
      <c r="A13" s="38" t="s">
        <v>79</v>
      </c>
      <c r="B13" s="39">
        <v>44853</v>
      </c>
      <c r="C13" s="38">
        <v>1.25</v>
      </c>
      <c r="D13" s="38">
        <v>60</v>
      </c>
      <c r="E13" s="38">
        <v>75</v>
      </c>
      <c r="F13" s="38" t="s">
        <v>61</v>
      </c>
      <c r="G13" s="38" t="s">
        <v>61</v>
      </c>
      <c r="H13" s="38" t="s">
        <v>81</v>
      </c>
      <c r="I13" s="38" t="s">
        <v>63</v>
      </c>
      <c r="J13" s="38" t="s">
        <v>66</v>
      </c>
      <c r="K13" s="38">
        <v>75</v>
      </c>
    </row>
    <row r="14" spans="1:14" x14ac:dyDescent="0.3">
      <c r="A14" s="38" t="s">
        <v>82</v>
      </c>
      <c r="B14" s="39">
        <v>44856</v>
      </c>
      <c r="C14" s="38">
        <v>1</v>
      </c>
      <c r="D14" s="38">
        <v>60</v>
      </c>
      <c r="E14" s="38">
        <v>60</v>
      </c>
      <c r="F14" s="38" t="s">
        <v>61</v>
      </c>
      <c r="G14" s="38" t="s">
        <v>61</v>
      </c>
      <c r="H14" s="38" t="s">
        <v>80</v>
      </c>
      <c r="I14" s="38" t="s">
        <v>63</v>
      </c>
      <c r="J14" s="38" t="s">
        <v>66</v>
      </c>
      <c r="K14" s="38">
        <v>60</v>
      </c>
      <c r="N14" s="36" t="s">
        <v>83</v>
      </c>
    </row>
    <row r="15" spans="1:14" x14ac:dyDescent="0.3">
      <c r="A15" s="38" t="s">
        <v>84</v>
      </c>
      <c r="B15" s="39">
        <v>44845</v>
      </c>
      <c r="C15" s="38">
        <v>1</v>
      </c>
      <c r="D15" s="38">
        <v>50</v>
      </c>
      <c r="E15" s="38">
        <v>50</v>
      </c>
      <c r="F15" s="38" t="s">
        <v>61</v>
      </c>
      <c r="G15" s="38" t="s">
        <v>61</v>
      </c>
      <c r="H15" s="38" t="s">
        <v>85</v>
      </c>
      <c r="I15" s="38" t="s">
        <v>63</v>
      </c>
      <c r="J15" s="38" t="s">
        <v>66</v>
      </c>
      <c r="K15" s="38">
        <v>50</v>
      </c>
    </row>
    <row r="16" spans="1:14" x14ac:dyDescent="0.3">
      <c r="A16" s="38" t="s">
        <v>84</v>
      </c>
      <c r="B16" s="39">
        <v>44851</v>
      </c>
      <c r="C16" s="38">
        <v>1.5</v>
      </c>
      <c r="D16" s="38">
        <v>50</v>
      </c>
      <c r="E16" s="38">
        <v>75</v>
      </c>
      <c r="F16" s="38" t="s">
        <v>61</v>
      </c>
      <c r="G16" s="38" t="s">
        <v>61</v>
      </c>
      <c r="H16" s="38" t="s">
        <v>86</v>
      </c>
      <c r="I16" s="38" t="s">
        <v>63</v>
      </c>
      <c r="J16" s="38" t="s">
        <v>66</v>
      </c>
      <c r="K16" s="38">
        <v>75</v>
      </c>
    </row>
    <row r="17" spans="1:17" x14ac:dyDescent="0.3">
      <c r="A17" s="38" t="s">
        <v>87</v>
      </c>
      <c r="B17" s="39">
        <v>44851</v>
      </c>
      <c r="C17" s="38">
        <v>1.5</v>
      </c>
      <c r="D17" s="38">
        <v>50</v>
      </c>
      <c r="E17" s="38">
        <v>75</v>
      </c>
      <c r="F17" s="38" t="s">
        <v>61</v>
      </c>
      <c r="G17" s="38" t="s">
        <v>61</v>
      </c>
      <c r="H17" s="38" t="s">
        <v>88</v>
      </c>
      <c r="I17" s="38" t="s">
        <v>63</v>
      </c>
      <c r="J17" s="38" t="s">
        <v>66</v>
      </c>
      <c r="K17" s="38">
        <v>75</v>
      </c>
    </row>
    <row r="18" spans="1:17" x14ac:dyDescent="0.3">
      <c r="A18" s="38" t="s">
        <v>87</v>
      </c>
      <c r="B18" s="39">
        <v>44857</v>
      </c>
      <c r="C18" s="38">
        <v>1.5</v>
      </c>
      <c r="D18" s="38">
        <v>50</v>
      </c>
      <c r="E18" s="38">
        <v>75</v>
      </c>
      <c r="F18" s="38" t="s">
        <v>61</v>
      </c>
      <c r="G18" s="38" t="s">
        <v>61</v>
      </c>
      <c r="H18" s="38" t="s">
        <v>88</v>
      </c>
      <c r="I18" s="38" t="s">
        <v>63</v>
      </c>
      <c r="J18" s="38" t="s">
        <v>66</v>
      </c>
      <c r="K18" s="38">
        <v>75</v>
      </c>
      <c r="O18" s="46" t="s">
        <v>130</v>
      </c>
      <c r="P18" t="s">
        <v>132</v>
      </c>
      <c r="Q18" t="s">
        <v>133</v>
      </c>
    </row>
    <row r="19" spans="1:17" x14ac:dyDescent="0.3">
      <c r="A19" s="38" t="s">
        <v>89</v>
      </c>
      <c r="B19" s="39">
        <v>44836</v>
      </c>
      <c r="C19" s="38">
        <v>1.5</v>
      </c>
      <c r="D19" s="38">
        <v>50</v>
      </c>
      <c r="E19" s="38">
        <v>75</v>
      </c>
      <c r="F19" s="38" t="s">
        <v>61</v>
      </c>
      <c r="G19" s="38" t="s">
        <v>61</v>
      </c>
      <c r="H19" s="38" t="s">
        <v>90</v>
      </c>
      <c r="I19" s="38" t="s">
        <v>63</v>
      </c>
      <c r="J19" s="40" t="s">
        <v>63</v>
      </c>
      <c r="K19" s="38">
        <v>75</v>
      </c>
      <c r="O19" s="47" t="s">
        <v>60</v>
      </c>
      <c r="P19">
        <v>5.75</v>
      </c>
      <c r="Q19">
        <v>287.5</v>
      </c>
    </row>
    <row r="20" spans="1:17" x14ac:dyDescent="0.3">
      <c r="A20" s="38" t="s">
        <v>91</v>
      </c>
      <c r="B20" s="39">
        <v>44836</v>
      </c>
      <c r="C20" s="38">
        <v>2</v>
      </c>
      <c r="D20" s="38">
        <v>50</v>
      </c>
      <c r="E20" s="38">
        <v>100</v>
      </c>
      <c r="F20" s="38" t="s">
        <v>61</v>
      </c>
      <c r="G20" s="38" t="s">
        <v>61</v>
      </c>
      <c r="H20" s="38" t="s">
        <v>92</v>
      </c>
      <c r="I20" s="38" t="s">
        <v>63</v>
      </c>
      <c r="J20" s="40" t="s">
        <v>63</v>
      </c>
      <c r="K20" s="38">
        <v>100</v>
      </c>
      <c r="O20" s="47" t="s">
        <v>70</v>
      </c>
      <c r="P20">
        <v>1</v>
      </c>
      <c r="Q20">
        <v>60</v>
      </c>
    </row>
    <row r="21" spans="1:17" ht="14.25" customHeight="1" x14ac:dyDescent="0.3">
      <c r="A21" s="38" t="s">
        <v>91</v>
      </c>
      <c r="B21" s="39">
        <v>44854</v>
      </c>
      <c r="C21" s="38">
        <v>1.5</v>
      </c>
      <c r="D21" s="38">
        <v>50</v>
      </c>
      <c r="E21" s="38">
        <v>75</v>
      </c>
      <c r="F21" s="38" t="s">
        <v>61</v>
      </c>
      <c r="G21" s="38" t="s">
        <v>61</v>
      </c>
      <c r="H21" s="38" t="s">
        <v>92</v>
      </c>
      <c r="I21" s="38" t="s">
        <v>63</v>
      </c>
      <c r="J21" s="38" t="s">
        <v>93</v>
      </c>
      <c r="K21" s="38">
        <v>75</v>
      </c>
      <c r="O21" s="47" t="s">
        <v>72</v>
      </c>
      <c r="P21">
        <v>4.5</v>
      </c>
      <c r="Q21">
        <v>225</v>
      </c>
    </row>
    <row r="22" spans="1:17" x14ac:dyDescent="0.3">
      <c r="A22" s="38" t="s">
        <v>94</v>
      </c>
      <c r="B22" s="39">
        <v>44847</v>
      </c>
      <c r="C22" s="38">
        <v>2</v>
      </c>
      <c r="D22" s="38">
        <v>50</v>
      </c>
      <c r="E22" s="38">
        <v>100</v>
      </c>
      <c r="F22" s="38" t="s">
        <v>61</v>
      </c>
      <c r="G22" s="38" t="s">
        <v>61</v>
      </c>
      <c r="H22" s="38" t="s">
        <v>95</v>
      </c>
      <c r="I22" s="38" t="s">
        <v>63</v>
      </c>
      <c r="J22" s="38" t="s">
        <v>66</v>
      </c>
      <c r="K22" s="38">
        <v>100</v>
      </c>
      <c r="O22" s="47" t="s">
        <v>77</v>
      </c>
      <c r="P22">
        <v>1</v>
      </c>
      <c r="Q22">
        <v>50</v>
      </c>
    </row>
    <row r="23" spans="1:17" x14ac:dyDescent="0.3">
      <c r="A23" s="38" t="s">
        <v>96</v>
      </c>
      <c r="B23" s="39">
        <v>44856</v>
      </c>
      <c r="C23" s="38">
        <v>0.5</v>
      </c>
      <c r="D23" s="38">
        <v>60</v>
      </c>
      <c r="E23" s="38">
        <v>30</v>
      </c>
      <c r="F23" s="38" t="s">
        <v>61</v>
      </c>
      <c r="G23" s="38" t="s">
        <v>61</v>
      </c>
      <c r="H23" s="38" t="s">
        <v>97</v>
      </c>
      <c r="I23" s="38" t="s">
        <v>63</v>
      </c>
      <c r="J23" s="38" t="s">
        <v>66</v>
      </c>
      <c r="K23" s="38">
        <v>30</v>
      </c>
      <c r="O23" s="47" t="s">
        <v>79</v>
      </c>
      <c r="P23">
        <v>3.25</v>
      </c>
      <c r="Q23">
        <v>195</v>
      </c>
    </row>
    <row r="24" spans="1:17" x14ac:dyDescent="0.3">
      <c r="A24" s="38" t="s">
        <v>98</v>
      </c>
      <c r="B24" s="39">
        <v>44857</v>
      </c>
      <c r="C24" s="38">
        <v>2</v>
      </c>
      <c r="D24" s="38">
        <v>50</v>
      </c>
      <c r="E24" s="38">
        <v>100</v>
      </c>
      <c r="F24" s="38" t="s">
        <v>61</v>
      </c>
      <c r="G24" s="38" t="s">
        <v>61</v>
      </c>
      <c r="H24" s="38" t="s">
        <v>99</v>
      </c>
      <c r="I24" s="38" t="s">
        <v>63</v>
      </c>
      <c r="J24" s="38" t="s">
        <v>66</v>
      </c>
      <c r="K24" s="38">
        <v>100</v>
      </c>
      <c r="O24" s="47" t="s">
        <v>82</v>
      </c>
      <c r="P24">
        <v>1</v>
      </c>
      <c r="Q24">
        <v>60</v>
      </c>
    </row>
    <row r="25" spans="1:17" x14ac:dyDescent="0.3">
      <c r="A25" s="38" t="s">
        <v>98</v>
      </c>
      <c r="B25" s="39">
        <v>44863</v>
      </c>
      <c r="C25" s="38">
        <v>1</v>
      </c>
      <c r="D25" s="38">
        <v>50</v>
      </c>
      <c r="E25" s="38">
        <v>50</v>
      </c>
      <c r="F25" s="38" t="s">
        <v>61</v>
      </c>
      <c r="G25" s="38" t="s">
        <v>61</v>
      </c>
      <c r="H25" s="38" t="s">
        <v>100</v>
      </c>
      <c r="I25" s="38" t="s">
        <v>63</v>
      </c>
      <c r="J25" s="38" t="s">
        <v>66</v>
      </c>
      <c r="K25" s="38">
        <v>50</v>
      </c>
      <c r="O25" s="47" t="s">
        <v>84</v>
      </c>
      <c r="P25">
        <v>2.5</v>
      </c>
      <c r="Q25">
        <v>125</v>
      </c>
    </row>
    <row r="26" spans="1:17" x14ac:dyDescent="0.3">
      <c r="A26" s="38" t="s">
        <v>98</v>
      </c>
      <c r="B26" s="39">
        <v>44865</v>
      </c>
      <c r="C26" s="38">
        <v>1</v>
      </c>
      <c r="D26" s="38">
        <v>50</v>
      </c>
      <c r="E26" s="38">
        <v>50</v>
      </c>
      <c r="F26" s="38" t="s">
        <v>61</v>
      </c>
      <c r="G26" s="38" t="s">
        <v>61</v>
      </c>
      <c r="H26" s="38" t="s">
        <v>100</v>
      </c>
      <c r="I26" s="38" t="s">
        <v>63</v>
      </c>
      <c r="J26" s="38" t="s">
        <v>66</v>
      </c>
      <c r="K26" s="38">
        <v>50</v>
      </c>
      <c r="O26" s="47" t="s">
        <v>87</v>
      </c>
      <c r="P26">
        <v>3</v>
      </c>
      <c r="Q26">
        <v>150</v>
      </c>
    </row>
    <row r="27" spans="1:17" x14ac:dyDescent="0.3">
      <c r="A27" s="38" t="s">
        <v>101</v>
      </c>
      <c r="B27" s="39">
        <v>44838</v>
      </c>
      <c r="C27" s="38">
        <v>1</v>
      </c>
      <c r="D27" s="38">
        <v>50</v>
      </c>
      <c r="E27" s="38">
        <v>50</v>
      </c>
      <c r="F27" s="38" t="s">
        <v>61</v>
      </c>
      <c r="G27" s="38" t="s">
        <v>61</v>
      </c>
      <c r="H27" s="38" t="s">
        <v>102</v>
      </c>
      <c r="I27" s="38" t="s">
        <v>63</v>
      </c>
      <c r="J27" s="38" t="s">
        <v>66</v>
      </c>
      <c r="K27" s="38">
        <v>50</v>
      </c>
      <c r="O27" s="47" t="s">
        <v>89</v>
      </c>
      <c r="P27">
        <v>1.5</v>
      </c>
      <c r="Q27">
        <v>75</v>
      </c>
    </row>
    <row r="28" spans="1:17" x14ac:dyDescent="0.3">
      <c r="A28" s="38" t="s">
        <v>101</v>
      </c>
      <c r="B28" s="39">
        <v>44840</v>
      </c>
      <c r="C28" s="38">
        <v>2</v>
      </c>
      <c r="D28" s="38">
        <v>50</v>
      </c>
      <c r="E28" s="38">
        <v>100</v>
      </c>
      <c r="F28" s="38" t="s">
        <v>61</v>
      </c>
      <c r="G28" s="38" t="s">
        <v>61</v>
      </c>
      <c r="H28" s="38" t="s">
        <v>102</v>
      </c>
      <c r="I28" s="38" t="s">
        <v>63</v>
      </c>
      <c r="J28" s="38" t="s">
        <v>66</v>
      </c>
      <c r="K28" s="38">
        <v>100</v>
      </c>
      <c r="O28" s="47" t="s">
        <v>91</v>
      </c>
      <c r="P28">
        <v>3.5</v>
      </c>
      <c r="Q28">
        <v>175</v>
      </c>
    </row>
    <row r="29" spans="1:17" x14ac:dyDescent="0.3">
      <c r="A29" s="38" t="s">
        <v>101</v>
      </c>
      <c r="B29" s="39">
        <v>44851</v>
      </c>
      <c r="C29" s="38">
        <v>1.5</v>
      </c>
      <c r="D29" s="38">
        <v>50</v>
      </c>
      <c r="E29" s="38">
        <v>75</v>
      </c>
      <c r="F29" s="38" t="s">
        <v>61</v>
      </c>
      <c r="G29" s="38" t="s">
        <v>61</v>
      </c>
      <c r="H29" s="38" t="s">
        <v>103</v>
      </c>
      <c r="I29" s="38" t="s">
        <v>63</v>
      </c>
      <c r="J29" s="38" t="s">
        <v>66</v>
      </c>
      <c r="K29" s="38">
        <v>75</v>
      </c>
      <c r="O29" s="47" t="s">
        <v>94</v>
      </c>
      <c r="P29">
        <v>2</v>
      </c>
      <c r="Q29">
        <v>100</v>
      </c>
    </row>
    <row r="30" spans="1:17" x14ac:dyDescent="0.3">
      <c r="A30" s="38" t="s">
        <v>101</v>
      </c>
      <c r="B30" s="39">
        <v>44857</v>
      </c>
      <c r="C30" s="38">
        <v>1</v>
      </c>
      <c r="D30" s="38">
        <v>50</v>
      </c>
      <c r="E30" s="38">
        <v>75</v>
      </c>
      <c r="F30" s="38" t="s">
        <v>61</v>
      </c>
      <c r="G30" s="38" t="s">
        <v>61</v>
      </c>
      <c r="H30" s="38" t="s">
        <v>102</v>
      </c>
      <c r="I30" s="38" t="s">
        <v>63</v>
      </c>
      <c r="J30" s="38" t="s">
        <v>66</v>
      </c>
      <c r="K30" s="38">
        <v>75</v>
      </c>
      <c r="O30" s="47" t="s">
        <v>96</v>
      </c>
      <c r="P30">
        <v>0.5</v>
      </c>
      <c r="Q30">
        <v>30</v>
      </c>
    </row>
    <row r="31" spans="1:17" x14ac:dyDescent="0.3">
      <c r="A31" s="38" t="s">
        <v>101</v>
      </c>
      <c r="B31" s="39">
        <v>44858</v>
      </c>
      <c r="C31" s="38">
        <v>1</v>
      </c>
      <c r="D31" s="38">
        <v>50</v>
      </c>
      <c r="E31" s="38">
        <v>50</v>
      </c>
      <c r="F31" s="38" t="s">
        <v>61</v>
      </c>
      <c r="G31" s="38" t="s">
        <v>61</v>
      </c>
      <c r="H31" s="38" t="s">
        <v>102</v>
      </c>
      <c r="I31" s="38" t="s">
        <v>63</v>
      </c>
      <c r="J31" s="38" t="s">
        <v>66</v>
      </c>
      <c r="K31" s="38">
        <v>50</v>
      </c>
      <c r="O31" s="47" t="s">
        <v>98</v>
      </c>
      <c r="P31">
        <v>4</v>
      </c>
      <c r="Q31">
        <v>200</v>
      </c>
    </row>
    <row r="32" spans="1:17" x14ac:dyDescent="0.3">
      <c r="A32" s="38" t="s">
        <v>101</v>
      </c>
      <c r="B32" s="39">
        <v>44859</v>
      </c>
      <c r="C32" s="38">
        <v>1</v>
      </c>
      <c r="D32" s="38">
        <v>50</v>
      </c>
      <c r="E32" s="38">
        <v>50</v>
      </c>
      <c r="F32" s="38" t="s">
        <v>61</v>
      </c>
      <c r="G32" s="38" t="s">
        <v>61</v>
      </c>
      <c r="H32" s="38" t="s">
        <v>102</v>
      </c>
      <c r="I32" s="38" t="s">
        <v>63</v>
      </c>
      <c r="J32" s="38" t="s">
        <v>66</v>
      </c>
      <c r="K32" s="38">
        <v>50</v>
      </c>
      <c r="O32" s="47" t="s">
        <v>101</v>
      </c>
      <c r="P32">
        <v>8.75</v>
      </c>
      <c r="Q32">
        <v>462.5</v>
      </c>
    </row>
    <row r="33" spans="1:17" x14ac:dyDescent="0.3">
      <c r="A33" s="38" t="s">
        <v>101</v>
      </c>
      <c r="B33" s="39">
        <v>44860</v>
      </c>
      <c r="C33" s="38">
        <v>1.25</v>
      </c>
      <c r="D33" s="38">
        <v>50</v>
      </c>
      <c r="E33" s="38">
        <v>62.5</v>
      </c>
      <c r="F33" s="38" t="s">
        <v>61</v>
      </c>
      <c r="G33" s="38" t="s">
        <v>61</v>
      </c>
      <c r="H33" s="38" t="s">
        <v>102</v>
      </c>
      <c r="I33" s="38" t="s">
        <v>63</v>
      </c>
      <c r="J33" s="38" t="s">
        <v>66</v>
      </c>
      <c r="K33" s="38">
        <v>62.5</v>
      </c>
      <c r="O33" s="47" t="s">
        <v>104</v>
      </c>
      <c r="P33">
        <v>1.5</v>
      </c>
      <c r="Q33">
        <v>75</v>
      </c>
    </row>
    <row r="34" spans="1:17" x14ac:dyDescent="0.3">
      <c r="A34" s="38" t="s">
        <v>104</v>
      </c>
      <c r="B34" s="39">
        <v>44846</v>
      </c>
      <c r="C34" s="38">
        <v>1.5</v>
      </c>
      <c r="D34" s="38">
        <v>50</v>
      </c>
      <c r="E34" s="38">
        <v>75</v>
      </c>
      <c r="F34" s="38" t="s">
        <v>61</v>
      </c>
      <c r="G34" s="38" t="s">
        <v>61</v>
      </c>
      <c r="H34" s="38" t="s">
        <v>105</v>
      </c>
      <c r="I34" s="38" t="s">
        <v>63</v>
      </c>
      <c r="J34" s="38" t="s">
        <v>66</v>
      </c>
      <c r="K34" s="38">
        <v>75</v>
      </c>
      <c r="O34" s="47" t="s">
        <v>106</v>
      </c>
      <c r="P34">
        <v>2</v>
      </c>
      <c r="Q34">
        <v>120</v>
      </c>
    </row>
    <row r="35" spans="1:17" x14ac:dyDescent="0.3">
      <c r="A35" s="38" t="s">
        <v>106</v>
      </c>
      <c r="B35" s="39">
        <v>44860</v>
      </c>
      <c r="C35" s="38">
        <v>1</v>
      </c>
      <c r="D35" s="38">
        <v>60</v>
      </c>
      <c r="E35" s="38">
        <v>60</v>
      </c>
      <c r="F35" s="38" t="s">
        <v>107</v>
      </c>
      <c r="G35" s="38" t="s">
        <v>61</v>
      </c>
      <c r="H35" s="38" t="s">
        <v>108</v>
      </c>
      <c r="I35" s="38" t="s">
        <v>63</v>
      </c>
      <c r="J35" s="38" t="s">
        <v>66</v>
      </c>
      <c r="K35" s="38">
        <v>60</v>
      </c>
      <c r="O35" s="47" t="s">
        <v>109</v>
      </c>
      <c r="P35">
        <v>11.5</v>
      </c>
      <c r="Q35">
        <v>450</v>
      </c>
    </row>
    <row r="36" spans="1:17" x14ac:dyDescent="0.3">
      <c r="A36" s="38" t="s">
        <v>106</v>
      </c>
      <c r="B36" s="39">
        <v>44861</v>
      </c>
      <c r="C36" s="38">
        <v>1</v>
      </c>
      <c r="D36" s="38">
        <v>60</v>
      </c>
      <c r="E36" s="38">
        <v>60</v>
      </c>
      <c r="F36" s="38" t="s">
        <v>61</v>
      </c>
      <c r="G36" s="38" t="s">
        <v>61</v>
      </c>
      <c r="H36" s="38" t="s">
        <v>108</v>
      </c>
      <c r="I36" s="38" t="s">
        <v>63</v>
      </c>
      <c r="J36" s="38" t="s">
        <v>66</v>
      </c>
      <c r="K36" s="38">
        <v>60</v>
      </c>
      <c r="O36" s="47" t="s">
        <v>131</v>
      </c>
      <c r="P36">
        <v>57.25</v>
      </c>
      <c r="Q36">
        <v>2840</v>
      </c>
    </row>
    <row r="37" spans="1:17" x14ac:dyDescent="0.3">
      <c r="A37" s="38" t="s">
        <v>109</v>
      </c>
      <c r="B37" s="39">
        <v>44840</v>
      </c>
      <c r="C37" s="38">
        <v>1.5</v>
      </c>
      <c r="D37" s="38">
        <v>50</v>
      </c>
      <c r="E37" s="38">
        <v>75</v>
      </c>
      <c r="F37" s="38" t="s">
        <v>61</v>
      </c>
      <c r="G37" s="38" t="s">
        <v>61</v>
      </c>
      <c r="H37" s="38" t="s">
        <v>110</v>
      </c>
      <c r="I37" s="38" t="s">
        <v>63</v>
      </c>
      <c r="J37" s="38" t="s">
        <v>66</v>
      </c>
      <c r="K37" s="38">
        <v>75</v>
      </c>
    </row>
    <row r="38" spans="1:17" x14ac:dyDescent="0.3">
      <c r="A38" s="38" t="s">
        <v>109</v>
      </c>
      <c r="B38" s="39">
        <v>44855</v>
      </c>
      <c r="C38" s="38">
        <v>2</v>
      </c>
      <c r="D38" s="38">
        <v>50</v>
      </c>
      <c r="E38" s="38">
        <v>100</v>
      </c>
      <c r="F38" s="38" t="s">
        <v>61</v>
      </c>
      <c r="G38" s="38" t="s">
        <v>61</v>
      </c>
      <c r="H38" s="38" t="s">
        <v>95</v>
      </c>
      <c r="I38" s="38" t="s">
        <v>63</v>
      </c>
      <c r="J38" s="38" t="s">
        <v>66</v>
      </c>
      <c r="K38" s="38">
        <v>100</v>
      </c>
    </row>
    <row r="39" spans="1:17" x14ac:dyDescent="0.3">
      <c r="A39" s="38" t="s">
        <v>109</v>
      </c>
      <c r="B39" s="39">
        <v>44857</v>
      </c>
      <c r="C39" s="38">
        <v>0.5</v>
      </c>
      <c r="D39" s="38">
        <v>50</v>
      </c>
      <c r="E39" s="38">
        <v>25</v>
      </c>
      <c r="F39" s="38" t="s">
        <v>63</v>
      </c>
      <c r="G39" s="38" t="s">
        <v>61</v>
      </c>
      <c r="H39" s="38" t="s">
        <v>95</v>
      </c>
      <c r="I39" s="38" t="s">
        <v>63</v>
      </c>
      <c r="J39" s="38" t="s">
        <v>66</v>
      </c>
      <c r="K39" s="38">
        <v>25</v>
      </c>
    </row>
    <row r="40" spans="1:17" x14ac:dyDescent="0.3">
      <c r="A40" s="38" t="s">
        <v>109</v>
      </c>
      <c r="B40" s="39">
        <v>44863</v>
      </c>
      <c r="C40" s="38">
        <v>5</v>
      </c>
      <c r="D40" s="38">
        <v>50</v>
      </c>
      <c r="E40" s="38">
        <v>125</v>
      </c>
      <c r="F40" s="38" t="s">
        <v>61</v>
      </c>
      <c r="G40" s="38" t="s">
        <v>61</v>
      </c>
      <c r="H40" s="38" t="s">
        <v>95</v>
      </c>
      <c r="I40" s="38" t="s">
        <v>63</v>
      </c>
      <c r="J40" s="38" t="s">
        <v>66</v>
      </c>
      <c r="K40" s="38">
        <v>250</v>
      </c>
    </row>
    <row r="41" spans="1:17" x14ac:dyDescent="0.3">
      <c r="A41" s="38" t="s">
        <v>109</v>
      </c>
      <c r="B41" s="39">
        <v>44864</v>
      </c>
      <c r="C41" s="38">
        <v>2.5</v>
      </c>
      <c r="D41" s="38">
        <v>50</v>
      </c>
      <c r="E41" s="38">
        <v>125</v>
      </c>
      <c r="F41" s="38" t="s">
        <v>61</v>
      </c>
      <c r="G41" s="38" t="s">
        <v>61</v>
      </c>
      <c r="H41" s="38" t="s">
        <v>95</v>
      </c>
      <c r="I41" s="38" t="s">
        <v>63</v>
      </c>
      <c r="J41" s="38" t="s">
        <v>111</v>
      </c>
      <c r="K41" s="38">
        <v>125</v>
      </c>
    </row>
    <row r="42" spans="1:17" x14ac:dyDescent="0.3">
      <c r="B42" s="41"/>
    </row>
    <row r="43" spans="1:17" x14ac:dyDescent="0.3">
      <c r="B43" s="41"/>
      <c r="K43" s="36">
        <f>SUM(K2:K41)</f>
        <v>2990</v>
      </c>
    </row>
  </sheetData>
  <autoFilter ref="A1:K41" xr:uid="{D3EF0EA6-529F-4507-9157-BE315FC3F571}">
    <sortState xmlns:xlrd2="http://schemas.microsoft.com/office/spreadsheetml/2017/richdata2" ref="A2:K41">
      <sortCondition ref="A1:A41"/>
    </sortState>
  </autoFilter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0884-CA0A-40B5-9B91-41BC9D88A1A2}">
  <dimension ref="A1:Q27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6.33203125" style="36" bestFit="1" customWidth="1"/>
    <col min="2" max="2" width="7" style="36" bestFit="1" customWidth="1"/>
    <col min="3" max="3" width="6.109375" style="36" bestFit="1" customWidth="1"/>
    <col min="4" max="4" width="10.5546875" style="36" bestFit="1" customWidth="1"/>
    <col min="5" max="5" width="5" style="36" bestFit="1" customWidth="1"/>
    <col min="6" max="6" width="7.109375" style="36" bestFit="1" customWidth="1"/>
    <col min="7" max="7" width="38.5546875" style="36" bestFit="1" customWidth="1"/>
    <col min="8" max="8" width="27.109375" style="36" bestFit="1" customWidth="1"/>
    <col min="9" max="9" width="4.6640625" style="36" bestFit="1" customWidth="1"/>
    <col min="10" max="10" width="6.33203125" style="36" bestFit="1" customWidth="1"/>
    <col min="11" max="14" width="9.109375" style="36"/>
    <col min="15" max="15" width="16.33203125" style="36" bestFit="1" customWidth="1"/>
    <col min="16" max="16" width="12.6640625" style="36" bestFit="1" customWidth="1"/>
    <col min="17" max="17" width="11.5546875" style="36" bestFit="1" customWidth="1"/>
    <col min="18" max="16384" width="9.109375" style="36"/>
  </cols>
  <sheetData>
    <row r="1" spans="1:17" x14ac:dyDescent="0.3">
      <c r="A1" s="36" t="s">
        <v>49</v>
      </c>
      <c r="B1" s="36" t="s">
        <v>50</v>
      </c>
      <c r="C1" s="36" t="s">
        <v>51</v>
      </c>
      <c r="D1" s="36" t="s">
        <v>52</v>
      </c>
      <c r="E1" s="36" t="s">
        <v>53</v>
      </c>
      <c r="F1" s="36" t="s">
        <v>54</v>
      </c>
      <c r="G1" s="36" t="s">
        <v>55</v>
      </c>
      <c r="H1" s="36" t="s">
        <v>56</v>
      </c>
      <c r="I1" s="36" t="s">
        <v>57</v>
      </c>
      <c r="J1" s="36" t="s">
        <v>59</v>
      </c>
    </row>
    <row r="2" spans="1:17" x14ac:dyDescent="0.3">
      <c r="A2" s="42" t="s">
        <v>101</v>
      </c>
      <c r="B2" s="43">
        <v>44822</v>
      </c>
      <c r="C2" s="42">
        <v>1</v>
      </c>
      <c r="D2" s="42">
        <v>50</v>
      </c>
      <c r="E2" s="42">
        <v>50</v>
      </c>
      <c r="F2" s="42" t="s">
        <v>61</v>
      </c>
      <c r="G2" s="42" t="s">
        <v>61</v>
      </c>
      <c r="H2" s="42" t="s">
        <v>112</v>
      </c>
      <c r="I2" s="42" t="s">
        <v>63</v>
      </c>
      <c r="J2" s="42">
        <v>50</v>
      </c>
      <c r="M2" s="36" t="s">
        <v>64</v>
      </c>
    </row>
    <row r="3" spans="1:17" x14ac:dyDescent="0.3">
      <c r="A3" s="42" t="s">
        <v>91</v>
      </c>
      <c r="B3" s="43">
        <v>44822</v>
      </c>
      <c r="C3" s="42">
        <v>2</v>
      </c>
      <c r="D3" s="42">
        <v>50</v>
      </c>
      <c r="E3" s="42">
        <v>100</v>
      </c>
      <c r="F3" s="42" t="s">
        <v>61</v>
      </c>
      <c r="G3" s="42" t="s">
        <v>61</v>
      </c>
      <c r="H3" s="42" t="s">
        <v>95</v>
      </c>
      <c r="I3" s="42" t="s">
        <v>63</v>
      </c>
      <c r="J3" s="42">
        <v>100</v>
      </c>
    </row>
    <row r="4" spans="1:17" x14ac:dyDescent="0.3">
      <c r="A4" s="42" t="s">
        <v>72</v>
      </c>
      <c r="B4" s="43">
        <v>44822</v>
      </c>
      <c r="C4" s="42">
        <v>1.5</v>
      </c>
      <c r="D4" s="42">
        <v>50</v>
      </c>
      <c r="E4" s="42">
        <v>75</v>
      </c>
      <c r="F4" s="42" t="s">
        <v>61</v>
      </c>
      <c r="G4" s="42" t="s">
        <v>61</v>
      </c>
      <c r="H4" s="42" t="s">
        <v>113</v>
      </c>
      <c r="I4" s="42">
        <v>25</v>
      </c>
      <c r="J4" s="42">
        <v>100</v>
      </c>
    </row>
    <row r="5" spans="1:17" x14ac:dyDescent="0.3">
      <c r="A5" s="42" t="s">
        <v>87</v>
      </c>
      <c r="B5" s="43">
        <v>44822</v>
      </c>
      <c r="C5" s="42">
        <v>1.5</v>
      </c>
      <c r="D5" s="42">
        <v>50</v>
      </c>
      <c r="E5" s="42">
        <v>75</v>
      </c>
      <c r="F5" s="42" t="s">
        <v>61</v>
      </c>
      <c r="G5" s="42" t="s">
        <v>61</v>
      </c>
      <c r="H5" s="42" t="s">
        <v>114</v>
      </c>
      <c r="I5" s="42" t="s">
        <v>63</v>
      </c>
      <c r="J5" s="42">
        <v>75</v>
      </c>
    </row>
    <row r="6" spans="1:17" x14ac:dyDescent="0.3">
      <c r="A6" s="42" t="s">
        <v>89</v>
      </c>
      <c r="B6" s="43">
        <v>44822</v>
      </c>
      <c r="C6" s="42">
        <v>1.5</v>
      </c>
      <c r="D6" s="42">
        <v>50</v>
      </c>
      <c r="E6" s="42">
        <v>75</v>
      </c>
      <c r="F6" s="42" t="s">
        <v>61</v>
      </c>
      <c r="G6" s="42" t="s">
        <v>61</v>
      </c>
      <c r="H6" s="42" t="s">
        <v>95</v>
      </c>
      <c r="I6" s="42" t="s">
        <v>63</v>
      </c>
      <c r="J6" s="42">
        <v>75</v>
      </c>
    </row>
    <row r="7" spans="1:17" x14ac:dyDescent="0.3">
      <c r="A7" s="42" t="s">
        <v>60</v>
      </c>
      <c r="B7" s="43">
        <v>44823</v>
      </c>
      <c r="C7" s="42">
        <v>2</v>
      </c>
      <c r="D7" s="42">
        <v>50</v>
      </c>
      <c r="E7" s="42">
        <v>100</v>
      </c>
      <c r="F7" s="42" t="s">
        <v>61</v>
      </c>
      <c r="G7" s="42" t="s">
        <v>61</v>
      </c>
      <c r="H7" s="42" t="s">
        <v>115</v>
      </c>
      <c r="I7" s="42" t="s">
        <v>63</v>
      </c>
      <c r="J7" s="42">
        <v>100</v>
      </c>
    </row>
    <row r="8" spans="1:17" x14ac:dyDescent="0.3">
      <c r="A8" s="42" t="s">
        <v>87</v>
      </c>
      <c r="B8" s="43">
        <v>44823</v>
      </c>
      <c r="C8" s="42">
        <v>1</v>
      </c>
      <c r="D8" s="42">
        <v>50</v>
      </c>
      <c r="E8" s="42">
        <v>50</v>
      </c>
      <c r="F8" s="42" t="s">
        <v>61</v>
      </c>
      <c r="G8" s="42" t="s">
        <v>61</v>
      </c>
      <c r="H8" s="42" t="s">
        <v>114</v>
      </c>
      <c r="I8" s="42" t="s">
        <v>63</v>
      </c>
      <c r="J8" s="42">
        <v>50</v>
      </c>
    </row>
    <row r="9" spans="1:17" x14ac:dyDescent="0.3">
      <c r="A9" s="42" t="s">
        <v>91</v>
      </c>
      <c r="B9" s="43">
        <v>44826</v>
      </c>
      <c r="C9" s="42">
        <v>1</v>
      </c>
      <c r="D9" s="42">
        <v>50</v>
      </c>
      <c r="E9" s="42">
        <v>50</v>
      </c>
      <c r="F9" s="42" t="s">
        <v>61</v>
      </c>
      <c r="G9" s="42" t="s">
        <v>61</v>
      </c>
      <c r="H9" s="42" t="s">
        <v>116</v>
      </c>
      <c r="I9" s="42" t="s">
        <v>63</v>
      </c>
      <c r="J9" s="42">
        <v>50</v>
      </c>
    </row>
    <row r="10" spans="1:17" x14ac:dyDescent="0.3">
      <c r="A10" s="42" t="s">
        <v>117</v>
      </c>
      <c r="B10" s="43">
        <v>44827</v>
      </c>
      <c r="C10" s="42">
        <v>0.5</v>
      </c>
      <c r="D10" s="42">
        <v>50</v>
      </c>
      <c r="E10" s="42">
        <v>25</v>
      </c>
      <c r="F10" s="42" t="s">
        <v>63</v>
      </c>
      <c r="G10" s="42" t="s">
        <v>118</v>
      </c>
      <c r="H10" s="42" t="s">
        <v>119</v>
      </c>
      <c r="I10" s="42"/>
      <c r="J10" s="42"/>
      <c r="O10" s="46" t="s">
        <v>130</v>
      </c>
      <c r="P10" t="s">
        <v>132</v>
      </c>
      <c r="Q10" t="s">
        <v>133</v>
      </c>
    </row>
    <row r="11" spans="1:17" x14ac:dyDescent="0.3">
      <c r="A11" s="42" t="s">
        <v>91</v>
      </c>
      <c r="B11" s="43">
        <v>44827</v>
      </c>
      <c r="C11" s="42">
        <v>1</v>
      </c>
      <c r="D11" s="42">
        <v>50</v>
      </c>
      <c r="E11" s="42">
        <v>50</v>
      </c>
      <c r="F11" s="42" t="s">
        <v>61</v>
      </c>
      <c r="G11" s="42" t="s">
        <v>61</v>
      </c>
      <c r="H11" s="42" t="s">
        <v>120</v>
      </c>
      <c r="I11" s="42" t="s">
        <v>63</v>
      </c>
      <c r="J11" s="42">
        <v>50</v>
      </c>
      <c r="O11" s="47" t="s">
        <v>60</v>
      </c>
      <c r="P11">
        <v>2</v>
      </c>
      <c r="Q11">
        <v>100</v>
      </c>
    </row>
    <row r="12" spans="1:17" x14ac:dyDescent="0.3">
      <c r="A12" s="42" t="s">
        <v>77</v>
      </c>
      <c r="B12" s="43">
        <v>44829</v>
      </c>
      <c r="C12" s="42">
        <v>1</v>
      </c>
      <c r="D12" s="42">
        <v>50</v>
      </c>
      <c r="E12" s="42">
        <v>50</v>
      </c>
      <c r="F12" s="42" t="s">
        <v>61</v>
      </c>
      <c r="G12" s="42" t="s">
        <v>61</v>
      </c>
      <c r="H12" s="42" t="s">
        <v>121</v>
      </c>
      <c r="I12" s="42" t="s">
        <v>63</v>
      </c>
      <c r="J12" s="42">
        <v>50</v>
      </c>
      <c r="O12" s="47" t="s">
        <v>72</v>
      </c>
      <c r="P12">
        <v>1.5</v>
      </c>
      <c r="Q12">
        <v>75</v>
      </c>
    </row>
    <row r="13" spans="1:17" x14ac:dyDescent="0.3">
      <c r="A13" s="42" t="s">
        <v>91</v>
      </c>
      <c r="B13" s="43">
        <v>44829</v>
      </c>
      <c r="C13" s="42">
        <v>2</v>
      </c>
      <c r="D13" s="42">
        <v>100</v>
      </c>
      <c r="E13" s="42">
        <v>100</v>
      </c>
      <c r="F13" s="42" t="s">
        <v>61</v>
      </c>
      <c r="G13" s="42" t="s">
        <v>61</v>
      </c>
      <c r="H13" s="42" t="s">
        <v>110</v>
      </c>
      <c r="I13" s="42" t="s">
        <v>63</v>
      </c>
      <c r="J13" s="42">
        <v>100</v>
      </c>
      <c r="O13" s="47" t="s">
        <v>77</v>
      </c>
      <c r="P13">
        <v>2</v>
      </c>
      <c r="Q13">
        <v>100</v>
      </c>
    </row>
    <row r="14" spans="1:17" x14ac:dyDescent="0.3">
      <c r="A14" s="42" t="s">
        <v>122</v>
      </c>
      <c r="B14" s="43">
        <v>44829</v>
      </c>
      <c r="C14" s="42">
        <v>2</v>
      </c>
      <c r="D14" s="42">
        <v>100</v>
      </c>
      <c r="E14" s="42">
        <v>100</v>
      </c>
      <c r="F14" s="42" t="s">
        <v>61</v>
      </c>
      <c r="G14" s="42" t="s">
        <v>61</v>
      </c>
      <c r="H14" s="42" t="s">
        <v>110</v>
      </c>
      <c r="I14" s="42" t="s">
        <v>63</v>
      </c>
      <c r="J14" s="42">
        <v>100</v>
      </c>
      <c r="O14" s="47" t="s">
        <v>87</v>
      </c>
      <c r="P14">
        <v>2.5</v>
      </c>
      <c r="Q14">
        <v>125</v>
      </c>
    </row>
    <row r="15" spans="1:17" x14ac:dyDescent="0.3">
      <c r="A15" s="42" t="s">
        <v>77</v>
      </c>
      <c r="B15" s="43">
        <v>44830</v>
      </c>
      <c r="C15" s="42">
        <v>1</v>
      </c>
      <c r="D15" s="42">
        <v>50</v>
      </c>
      <c r="E15" s="42">
        <v>50</v>
      </c>
      <c r="F15" s="42" t="s">
        <v>61</v>
      </c>
      <c r="G15" s="42" t="s">
        <v>61</v>
      </c>
      <c r="H15" s="42" t="s">
        <v>121</v>
      </c>
      <c r="I15" s="42" t="s">
        <v>63</v>
      </c>
      <c r="J15" s="42">
        <v>50</v>
      </c>
      <c r="O15" s="47" t="s">
        <v>89</v>
      </c>
      <c r="P15">
        <v>1.5</v>
      </c>
      <c r="Q15">
        <v>75</v>
      </c>
    </row>
    <row r="16" spans="1:17" x14ac:dyDescent="0.3">
      <c r="A16" s="42" t="s">
        <v>91</v>
      </c>
      <c r="B16" s="43">
        <v>44832</v>
      </c>
      <c r="C16" s="42">
        <v>1.5</v>
      </c>
      <c r="D16" s="42">
        <v>50</v>
      </c>
      <c r="E16" s="42">
        <v>75</v>
      </c>
      <c r="F16" s="42" t="s">
        <v>61</v>
      </c>
      <c r="G16" s="42" t="s">
        <v>61</v>
      </c>
      <c r="H16" s="42" t="s">
        <v>110</v>
      </c>
      <c r="I16" s="42" t="s">
        <v>63</v>
      </c>
      <c r="J16" s="42">
        <v>75</v>
      </c>
      <c r="O16" s="47" t="s">
        <v>91</v>
      </c>
      <c r="P16">
        <v>7.5</v>
      </c>
      <c r="Q16">
        <v>375</v>
      </c>
    </row>
    <row r="17" spans="2:17" x14ac:dyDescent="0.3">
      <c r="B17" s="41"/>
      <c r="O17" s="47" t="s">
        <v>117</v>
      </c>
      <c r="P17">
        <v>0.5</v>
      </c>
      <c r="Q17">
        <v>25</v>
      </c>
    </row>
    <row r="18" spans="2:17" x14ac:dyDescent="0.3">
      <c r="J18" s="36">
        <f>SUM(J2:J16)</f>
        <v>1025</v>
      </c>
      <c r="O18" s="47" t="s">
        <v>101</v>
      </c>
      <c r="P18">
        <v>1</v>
      </c>
      <c r="Q18">
        <v>50</v>
      </c>
    </row>
    <row r="19" spans="2:17" x14ac:dyDescent="0.3">
      <c r="O19" s="47" t="s">
        <v>122</v>
      </c>
      <c r="P19">
        <v>2</v>
      </c>
      <c r="Q19">
        <v>100</v>
      </c>
    </row>
    <row r="20" spans="2:17" x14ac:dyDescent="0.3">
      <c r="O20" s="47" t="s">
        <v>131</v>
      </c>
      <c r="P20">
        <v>20.5</v>
      </c>
      <c r="Q20">
        <v>1025</v>
      </c>
    </row>
    <row r="21" spans="2:17" x14ac:dyDescent="0.3">
      <c r="O21"/>
      <c r="P21"/>
      <c r="Q21"/>
    </row>
    <row r="22" spans="2:17" x14ac:dyDescent="0.3">
      <c r="O22"/>
      <c r="P22"/>
      <c r="Q22"/>
    </row>
    <row r="23" spans="2:17" x14ac:dyDescent="0.3">
      <c r="O23"/>
      <c r="P23"/>
      <c r="Q23"/>
    </row>
    <row r="24" spans="2:17" x14ac:dyDescent="0.3">
      <c r="O24"/>
      <c r="P24"/>
      <c r="Q24"/>
    </row>
    <row r="25" spans="2:17" x14ac:dyDescent="0.3">
      <c r="O25"/>
      <c r="P25"/>
      <c r="Q25"/>
    </row>
    <row r="26" spans="2:17" x14ac:dyDescent="0.3">
      <c r="O26"/>
      <c r="P26"/>
      <c r="Q26"/>
    </row>
    <row r="27" spans="2:17" x14ac:dyDescent="0.3">
      <c r="O27"/>
      <c r="P27"/>
      <c r="Q27"/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D3-5430-4040-A2C7-88AE9FBF77B5}">
  <dimension ref="A1:Q22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5.109375" style="36" bestFit="1" customWidth="1"/>
    <col min="2" max="2" width="9.6640625" style="36" bestFit="1" customWidth="1"/>
    <col min="3" max="3" width="6.109375" style="36" bestFit="1" customWidth="1"/>
    <col min="4" max="6" width="9.109375" style="36"/>
    <col min="7" max="7" width="18.6640625" style="36" bestFit="1" customWidth="1"/>
    <col min="8" max="14" width="9.109375" style="36"/>
    <col min="15" max="15" width="16.33203125" style="36" bestFit="1" customWidth="1"/>
    <col min="16" max="16" width="12.6640625" style="36" bestFit="1" customWidth="1"/>
    <col min="17" max="17" width="11.5546875" style="36" bestFit="1" customWidth="1"/>
    <col min="18" max="16384" width="9.109375" style="36"/>
  </cols>
  <sheetData>
    <row r="1" spans="1:17" x14ac:dyDescent="0.3">
      <c r="A1" s="36" t="s">
        <v>49</v>
      </c>
      <c r="B1" s="36" t="s">
        <v>50</v>
      </c>
      <c r="C1" s="36" t="s">
        <v>51</v>
      </c>
      <c r="D1" s="36" t="s">
        <v>52</v>
      </c>
      <c r="E1" s="36" t="s">
        <v>53</v>
      </c>
      <c r="F1" s="36" t="s">
        <v>54</v>
      </c>
      <c r="G1" s="36" t="s">
        <v>55</v>
      </c>
      <c r="H1" s="36" t="s">
        <v>56</v>
      </c>
      <c r="I1" s="36" t="s">
        <v>57</v>
      </c>
      <c r="J1" s="36" t="s">
        <v>59</v>
      </c>
    </row>
    <row r="2" spans="1:17" x14ac:dyDescent="0.3">
      <c r="A2" s="44" t="s">
        <v>72</v>
      </c>
      <c r="B2" s="45">
        <v>44793</v>
      </c>
      <c r="C2" s="44">
        <v>0.5</v>
      </c>
      <c r="D2" s="44">
        <v>50</v>
      </c>
      <c r="E2" s="44">
        <f t="shared" ref="E2:E7" si="0">C2*D2</f>
        <v>25</v>
      </c>
      <c r="F2" s="44" t="s">
        <v>61</v>
      </c>
      <c r="G2" s="44" t="s">
        <v>61</v>
      </c>
      <c r="H2" s="44" t="s">
        <v>123</v>
      </c>
      <c r="I2" s="44">
        <v>10</v>
      </c>
      <c r="J2" s="44">
        <f t="shared" ref="J2:J7" si="1">E2+I2</f>
        <v>35</v>
      </c>
    </row>
    <row r="3" spans="1:17" x14ac:dyDescent="0.3">
      <c r="A3" s="44" t="s">
        <v>98</v>
      </c>
      <c r="B3" s="45">
        <v>44794</v>
      </c>
      <c r="C3" s="44">
        <v>1.5</v>
      </c>
      <c r="D3" s="44">
        <v>50</v>
      </c>
      <c r="E3" s="44">
        <f t="shared" si="0"/>
        <v>75</v>
      </c>
      <c r="F3" s="44" t="s">
        <v>63</v>
      </c>
      <c r="G3" s="44" t="s">
        <v>61</v>
      </c>
      <c r="H3" s="44" t="s">
        <v>124</v>
      </c>
      <c r="I3" s="44">
        <v>0</v>
      </c>
      <c r="J3" s="44">
        <f t="shared" si="1"/>
        <v>75</v>
      </c>
    </row>
    <row r="4" spans="1:17" x14ac:dyDescent="0.3">
      <c r="A4" s="44" t="s">
        <v>91</v>
      </c>
      <c r="B4" s="45">
        <v>44794</v>
      </c>
      <c r="C4" s="44">
        <v>1</v>
      </c>
      <c r="D4" s="44">
        <v>50</v>
      </c>
      <c r="E4" s="44">
        <f t="shared" si="0"/>
        <v>50</v>
      </c>
      <c r="F4" s="44" t="s">
        <v>63</v>
      </c>
      <c r="G4" s="44" t="s">
        <v>63</v>
      </c>
      <c r="H4" s="44" t="s">
        <v>125</v>
      </c>
      <c r="I4" s="44"/>
      <c r="J4" s="44">
        <f t="shared" si="1"/>
        <v>50</v>
      </c>
    </row>
    <row r="5" spans="1:17" x14ac:dyDescent="0.3">
      <c r="A5" s="44" t="s">
        <v>109</v>
      </c>
      <c r="B5" s="45">
        <v>44796</v>
      </c>
      <c r="C5" s="44">
        <v>2</v>
      </c>
      <c r="D5" s="44">
        <v>50</v>
      </c>
      <c r="E5" s="44">
        <f t="shared" si="0"/>
        <v>100</v>
      </c>
      <c r="F5" s="44" t="s">
        <v>61</v>
      </c>
      <c r="G5" s="44" t="s">
        <v>61</v>
      </c>
      <c r="H5" s="44" t="s">
        <v>126</v>
      </c>
      <c r="I5" s="44"/>
      <c r="J5" s="44">
        <f t="shared" si="1"/>
        <v>100</v>
      </c>
      <c r="O5" s="46" t="s">
        <v>130</v>
      </c>
      <c r="P5" t="s">
        <v>132</v>
      </c>
      <c r="Q5" t="s">
        <v>133</v>
      </c>
    </row>
    <row r="6" spans="1:17" x14ac:dyDescent="0.3">
      <c r="A6" s="44" t="s">
        <v>91</v>
      </c>
      <c r="B6" s="45">
        <v>44796</v>
      </c>
      <c r="C6" s="44">
        <v>2</v>
      </c>
      <c r="D6" s="44">
        <v>50</v>
      </c>
      <c r="E6" s="44">
        <f t="shared" si="0"/>
        <v>100</v>
      </c>
      <c r="F6" s="44" t="s">
        <v>63</v>
      </c>
      <c r="G6" s="44" t="s">
        <v>63</v>
      </c>
      <c r="H6" s="44" t="s">
        <v>127</v>
      </c>
      <c r="I6" s="44"/>
      <c r="J6" s="44">
        <f t="shared" si="1"/>
        <v>100</v>
      </c>
      <c r="O6" s="47" t="s">
        <v>72</v>
      </c>
      <c r="P6">
        <v>0.5</v>
      </c>
      <c r="Q6">
        <v>25</v>
      </c>
    </row>
    <row r="7" spans="1:17" x14ac:dyDescent="0.3">
      <c r="A7" s="44" t="s">
        <v>128</v>
      </c>
      <c r="B7" s="45">
        <v>44796</v>
      </c>
      <c r="C7" s="44">
        <v>0.5</v>
      </c>
      <c r="D7" s="44">
        <v>50</v>
      </c>
      <c r="E7" s="44">
        <f t="shared" si="0"/>
        <v>25</v>
      </c>
      <c r="F7" s="44" t="s">
        <v>61</v>
      </c>
      <c r="G7" s="44" t="s">
        <v>61</v>
      </c>
      <c r="H7" s="44" t="s">
        <v>129</v>
      </c>
      <c r="I7" s="44"/>
      <c r="J7" s="44">
        <f t="shared" si="1"/>
        <v>25</v>
      </c>
      <c r="O7" s="47" t="s">
        <v>91</v>
      </c>
      <c r="P7">
        <v>3</v>
      </c>
      <c r="Q7">
        <v>150</v>
      </c>
    </row>
    <row r="8" spans="1:17" x14ac:dyDescent="0.3">
      <c r="O8" s="47" t="s">
        <v>128</v>
      </c>
      <c r="P8">
        <v>0.5</v>
      </c>
      <c r="Q8">
        <v>25</v>
      </c>
    </row>
    <row r="9" spans="1:17" x14ac:dyDescent="0.3">
      <c r="O9" s="47" t="s">
        <v>98</v>
      </c>
      <c r="P9">
        <v>1.5</v>
      </c>
      <c r="Q9">
        <v>75</v>
      </c>
    </row>
    <row r="10" spans="1:17" x14ac:dyDescent="0.3">
      <c r="J10" s="36">
        <f>SUM(J2:J7)</f>
        <v>385</v>
      </c>
      <c r="O10" s="47" t="s">
        <v>109</v>
      </c>
      <c r="P10">
        <v>2</v>
      </c>
      <c r="Q10">
        <v>100</v>
      </c>
    </row>
    <row r="11" spans="1:17" x14ac:dyDescent="0.3">
      <c r="O11" s="47" t="s">
        <v>131</v>
      </c>
      <c r="P11">
        <v>7.5</v>
      </c>
      <c r="Q11">
        <v>375</v>
      </c>
    </row>
    <row r="12" spans="1:17" x14ac:dyDescent="0.3">
      <c r="J12" s="36" t="s">
        <v>64</v>
      </c>
      <c r="O12"/>
      <c r="P12"/>
      <c r="Q12"/>
    </row>
    <row r="13" spans="1:17" x14ac:dyDescent="0.3">
      <c r="O13"/>
      <c r="P13"/>
      <c r="Q13"/>
    </row>
    <row r="14" spans="1:17" x14ac:dyDescent="0.3">
      <c r="O14"/>
      <c r="P14"/>
      <c r="Q14"/>
    </row>
    <row r="15" spans="1:17" x14ac:dyDescent="0.3">
      <c r="O15"/>
      <c r="P15"/>
      <c r="Q15"/>
    </row>
    <row r="16" spans="1:17" x14ac:dyDescent="0.3">
      <c r="O16"/>
      <c r="P16"/>
      <c r="Q16"/>
    </row>
    <row r="17" spans="15:17" x14ac:dyDescent="0.3">
      <c r="O17"/>
      <c r="P17"/>
      <c r="Q17"/>
    </row>
    <row r="18" spans="15:17" x14ac:dyDescent="0.3">
      <c r="O18"/>
      <c r="P18"/>
      <c r="Q18"/>
    </row>
    <row r="19" spans="15:17" x14ac:dyDescent="0.3">
      <c r="O19"/>
      <c r="P19"/>
      <c r="Q19"/>
    </row>
    <row r="20" spans="15:17" x14ac:dyDescent="0.3">
      <c r="O20"/>
      <c r="P20"/>
      <c r="Q20"/>
    </row>
    <row r="21" spans="15:17" x14ac:dyDescent="0.3">
      <c r="O21"/>
      <c r="P21"/>
      <c r="Q21"/>
    </row>
    <row r="22" spans="15:17" x14ac:dyDescent="0.3">
      <c r="O22"/>
      <c r="P22"/>
      <c r="Q22"/>
    </row>
  </sheetData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05E2-A9E4-4D00-9CD7-7E8C83250335}">
  <sheetPr>
    <tabColor theme="0" tint="-0.249977111117893"/>
    <pageSetUpPr fitToPage="1"/>
  </sheetPr>
  <dimension ref="B13:P58"/>
  <sheetViews>
    <sheetView showGridLines="0" topLeftCell="A26" zoomScale="85" zoomScaleNormal="85" workbookViewId="0">
      <selection activeCell="B14" sqref="B14:AC57"/>
    </sheetView>
  </sheetViews>
  <sheetFormatPr defaultRowHeight="14.4" outlineLevelCol="1" x14ac:dyDescent="0.3"/>
  <cols>
    <col min="2" max="2" width="20.44140625" style="374" customWidth="1"/>
    <col min="3" max="3" width="25.5546875" style="374" bestFit="1" customWidth="1"/>
    <col min="4" max="4" width="0.33203125" customWidth="1"/>
    <col min="5" max="5" width="10.33203125" hidden="1" customWidth="1" outlineLevel="1" collapsed="1"/>
    <col min="6" max="6" width="12.5546875" hidden="1" customWidth="1" outlineLevel="1" collapsed="1"/>
    <col min="7" max="7" width="12.5546875" hidden="1" customWidth="1" outlineLevel="1"/>
    <col min="8" max="8" width="12.5546875" hidden="1" customWidth="1" outlineLevel="1" collapsed="1"/>
    <col min="9" max="9" width="12.5546875" customWidth="1" collapsed="1"/>
    <col min="10" max="10" width="16.33203125" hidden="1" customWidth="1" outlineLevel="1" collapsed="1"/>
    <col min="11" max="11" width="13.88671875" hidden="1" customWidth="1" outlineLevel="1" collapsed="1"/>
    <col min="12" max="13" width="11.6640625" hidden="1" customWidth="1" outlineLevel="1" collapsed="1"/>
    <col min="14" max="14" width="11.6640625" customWidth="1" collapsed="1"/>
    <col min="15" max="15" width="0.44140625" customWidth="1"/>
    <col min="16" max="16" width="21.5546875" bestFit="1" customWidth="1"/>
  </cols>
  <sheetData>
    <row r="13" spans="2:16" ht="15" thickBot="1" x14ac:dyDescent="0.35"/>
    <row r="14" spans="2:16" ht="16.8" thickTop="1" thickBot="1" x14ac:dyDescent="0.35">
      <c r="B14" s="621">
        <v>45565</v>
      </c>
      <c r="C14" s="622"/>
      <c r="D14" s="622"/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O14" s="622"/>
      <c r="P14" s="623"/>
    </row>
    <row r="15" spans="2:16" ht="15" thickTop="1" x14ac:dyDescent="0.3">
      <c r="B15" s="375"/>
      <c r="C15" s="415"/>
      <c r="D15" s="416"/>
      <c r="E15" s="376" t="s">
        <v>266</v>
      </c>
      <c r="F15" s="377">
        <v>45473</v>
      </c>
      <c r="G15" s="377">
        <v>45504</v>
      </c>
      <c r="H15" s="377">
        <v>45535</v>
      </c>
      <c r="I15" s="376" t="s">
        <v>266</v>
      </c>
      <c r="J15" s="377"/>
      <c r="K15" s="377">
        <v>45473</v>
      </c>
      <c r="L15" s="377">
        <v>45504</v>
      </c>
      <c r="M15" s="377">
        <v>45535</v>
      </c>
      <c r="N15" s="377" t="s">
        <v>204</v>
      </c>
      <c r="O15" s="417"/>
      <c r="P15" s="378" t="s">
        <v>277</v>
      </c>
    </row>
    <row r="16" spans="2:16" x14ac:dyDescent="0.3">
      <c r="B16" s="624" t="s">
        <v>2</v>
      </c>
      <c r="C16" s="625"/>
      <c r="E16" s="178"/>
      <c r="F16" s="379">
        <v>11356.388803691116</v>
      </c>
      <c r="G16" s="379">
        <v>12767.593177718407</v>
      </c>
      <c r="H16" s="379">
        <v>11839.445281446575</v>
      </c>
      <c r="I16" s="379">
        <v>8142.3589514588757</v>
      </c>
      <c r="J16" s="178"/>
      <c r="K16" s="380">
        <v>12226.72</v>
      </c>
      <c r="L16" s="380">
        <v>12232.12</v>
      </c>
      <c r="M16" s="380">
        <v>13450.23</v>
      </c>
      <c r="N16" s="380">
        <f>+SUMIF('Monthly Detail'!$4:$4, $B$14,'Monthly Detail'!$11:$11)</f>
        <v>7556.73</v>
      </c>
      <c r="O16" s="178"/>
      <c r="P16" s="403">
        <f>+N16-I16</f>
        <v>-585.62895145887614</v>
      </c>
    </row>
    <row r="17" spans="2:16" x14ac:dyDescent="0.3">
      <c r="B17" s="626" t="s">
        <v>298</v>
      </c>
      <c r="C17" s="429" t="s">
        <v>388</v>
      </c>
      <c r="D17" s="172"/>
      <c r="E17" s="174"/>
      <c r="F17" s="381">
        <v>282.60004982472412</v>
      </c>
      <c r="G17" s="381">
        <v>256.51065311043124</v>
      </c>
      <c r="H17" s="381">
        <v>216.3502595249046</v>
      </c>
      <c r="I17" s="381">
        <v>53.716690228905982</v>
      </c>
      <c r="J17" s="172"/>
      <c r="K17" s="382">
        <v>231</v>
      </c>
      <c r="L17" s="382">
        <v>220</v>
      </c>
      <c r="M17" s="382">
        <v>80</v>
      </c>
      <c r="N17" s="382">
        <f>+SUMIF('Monthly Detail'!$4:$4, $B$14,'Monthly Detail'!13:13)</f>
        <v>47</v>
      </c>
      <c r="O17" s="418"/>
      <c r="P17" s="495">
        <f t="shared" ref="P17:P31" si="0">+N17-I17</f>
        <v>-6.716690228905982</v>
      </c>
    </row>
    <row r="18" spans="2:16" x14ac:dyDescent="0.3">
      <c r="B18" s="627"/>
      <c r="C18" s="430" t="s">
        <v>220</v>
      </c>
      <c r="D18" s="176"/>
      <c r="E18" s="418"/>
      <c r="F18" s="434">
        <v>163.16400105353586</v>
      </c>
      <c r="G18" s="434">
        <v>165.87293965570609</v>
      </c>
      <c r="H18" s="434">
        <v>139.90317013157804</v>
      </c>
      <c r="I18" s="434">
        <v>49.622808525548251</v>
      </c>
      <c r="J18" s="384"/>
      <c r="K18" s="386">
        <v>150</v>
      </c>
      <c r="L18" s="386">
        <v>146</v>
      </c>
      <c r="M18" s="386">
        <v>62</v>
      </c>
      <c r="N18" s="386">
        <f>+SUMIF('Monthly Detail'!$4:$4, $B$14,'Monthly Detail'!14:14)</f>
        <v>38</v>
      </c>
      <c r="O18" s="383"/>
      <c r="P18" s="496">
        <f t="shared" si="0"/>
        <v>-11.622808525548251</v>
      </c>
    </row>
    <row r="19" spans="2:16" x14ac:dyDescent="0.3">
      <c r="B19" s="627"/>
      <c r="C19" s="431" t="s">
        <v>252</v>
      </c>
      <c r="D19" s="176"/>
      <c r="E19" s="418"/>
      <c r="F19" s="385">
        <v>106.81959781202708</v>
      </c>
      <c r="G19" s="385">
        <v>100.62958339112835</v>
      </c>
      <c r="H19" s="385">
        <v>82.408716652847346</v>
      </c>
      <c r="I19" s="385">
        <v>43.219865489993637</v>
      </c>
      <c r="J19" s="418"/>
      <c r="K19" s="386">
        <v>91</v>
      </c>
      <c r="L19" s="386">
        <v>86</v>
      </c>
      <c r="M19" s="386">
        <v>54</v>
      </c>
      <c r="N19" s="386">
        <f>+SUMIF('Monthly Detail'!$4:$4, $B$14,'Monthly Detail'!15:15)</f>
        <v>9</v>
      </c>
      <c r="O19" s="418"/>
      <c r="P19" s="496">
        <f t="shared" si="0"/>
        <v>-34.219865489993637</v>
      </c>
    </row>
    <row r="20" spans="2:16" x14ac:dyDescent="0.3">
      <c r="B20" s="627"/>
      <c r="C20" s="432" t="s">
        <v>259</v>
      </c>
      <c r="D20" s="176"/>
      <c r="E20" s="419"/>
      <c r="F20" s="385">
        <v>26</v>
      </c>
      <c r="G20" s="385">
        <v>19</v>
      </c>
      <c r="H20" s="385">
        <v>-8</v>
      </c>
      <c r="I20" s="385">
        <v>-13</v>
      </c>
      <c r="J20" s="419"/>
      <c r="K20" s="391">
        <v>11</v>
      </c>
      <c r="L20" s="391">
        <v>-5</v>
      </c>
      <c r="M20" s="391">
        <v>13</v>
      </c>
      <c r="N20" s="391">
        <f>+SUMIF('Monthly Detail'!$4:$4, $B$14,'Monthly Detail'!16:16)</f>
        <v>-24</v>
      </c>
      <c r="O20" s="419"/>
      <c r="P20" s="496">
        <f t="shared" si="0"/>
        <v>-11</v>
      </c>
    </row>
    <row r="21" spans="2:16" x14ac:dyDescent="0.3">
      <c r="B21" s="627"/>
      <c r="C21" s="432" t="s">
        <v>380</v>
      </c>
      <c r="D21" s="176"/>
      <c r="E21" s="419"/>
      <c r="F21" s="385">
        <v>301.73140575692753</v>
      </c>
      <c r="G21" s="385">
        <v>283.23351514911803</v>
      </c>
      <c r="H21" s="385">
        <v>241.13908409929221</v>
      </c>
      <c r="I21" s="385">
        <v>61.489001307334348</v>
      </c>
      <c r="J21" s="419"/>
      <c r="K21" s="386">
        <v>259</v>
      </c>
      <c r="L21" s="386">
        <v>244</v>
      </c>
      <c r="M21" s="386">
        <v>92</v>
      </c>
      <c r="N21" s="386">
        <f>+SUMIF('Monthly Detail'!$4:$4, $B$14,'Monthly Detail'!19:19)</f>
        <v>56</v>
      </c>
      <c r="O21" s="419"/>
      <c r="P21" s="496">
        <f t="shared" si="0"/>
        <v>-5.4890013073343482</v>
      </c>
    </row>
    <row r="22" spans="2:16" x14ac:dyDescent="0.3">
      <c r="B22" s="627"/>
      <c r="C22" s="432" t="s">
        <v>253</v>
      </c>
      <c r="D22" s="176"/>
      <c r="E22" s="419"/>
      <c r="F22" s="385">
        <v>173</v>
      </c>
      <c r="G22" s="385">
        <v>175</v>
      </c>
      <c r="H22" s="385">
        <v>148</v>
      </c>
      <c r="I22" s="385">
        <v>53</v>
      </c>
      <c r="J22" s="419"/>
      <c r="K22" s="386">
        <v>156</v>
      </c>
      <c r="L22" s="386">
        <v>156</v>
      </c>
      <c r="M22" s="386">
        <v>66</v>
      </c>
      <c r="N22" s="386">
        <f>+SUMIF('Monthly Detail'!$4:$4, $B$14,'Monthly Detail'!20:20)</f>
        <v>39</v>
      </c>
      <c r="O22" s="419"/>
      <c r="P22" s="496">
        <f t="shared" si="0"/>
        <v>-14</v>
      </c>
    </row>
    <row r="23" spans="2:16" x14ac:dyDescent="0.3">
      <c r="B23" s="627"/>
      <c r="C23" s="432" t="s">
        <v>251</v>
      </c>
      <c r="D23" s="176"/>
      <c r="E23" s="419"/>
      <c r="F23" s="435">
        <v>6.3405252377392488E-2</v>
      </c>
      <c r="G23" s="435">
        <v>0.11568338544886071</v>
      </c>
      <c r="H23" s="435">
        <v>0.11267647533812547</v>
      </c>
      <c r="I23" s="435">
        <v>9.7153888480354611E-2</v>
      </c>
      <c r="J23" s="419"/>
      <c r="K23" s="420">
        <v>0.10810810810810811</v>
      </c>
      <c r="L23" s="420">
        <v>9.8360655737704916E-2</v>
      </c>
      <c r="M23" s="420">
        <v>0.13043478260869565</v>
      </c>
      <c r="N23" s="420">
        <f>+SUMIF('Monthly Detail'!$4:$4, $B$14,'Monthly Detail'!21:21)</f>
        <v>0.16071428571428573</v>
      </c>
      <c r="O23" s="419"/>
      <c r="P23" s="497">
        <f t="shared" si="0"/>
        <v>6.3560397233931115E-2</v>
      </c>
    </row>
    <row r="24" spans="2:16" x14ac:dyDescent="0.3">
      <c r="B24" s="627"/>
      <c r="C24" s="432" t="s">
        <v>257</v>
      </c>
      <c r="D24" s="176"/>
      <c r="E24" s="419"/>
      <c r="F24" s="435">
        <v>0.17384173419809978</v>
      </c>
      <c r="G24" s="435">
        <v>0.10581959770470717</v>
      </c>
      <c r="H24" s="435">
        <v>-4.1759108687821622E-2</v>
      </c>
      <c r="I24" s="435">
        <v>-0.19963212055567336</v>
      </c>
      <c r="J24" s="419"/>
      <c r="K24" s="420">
        <v>7.9136690647481966E-2</v>
      </c>
      <c r="L24" s="420">
        <v>-2.6666666666666616E-2</v>
      </c>
      <c r="M24" s="420">
        <v>0.21568627450980382</v>
      </c>
      <c r="N24" s="420">
        <f>+SUMIF('Monthly Detail'!$4:$4, $B$14,'Monthly Detail'!22:22)</f>
        <v>-0.38709677419354838</v>
      </c>
      <c r="O24" s="419"/>
      <c r="P24" s="497">
        <f t="shared" si="0"/>
        <v>-0.18746465363787501</v>
      </c>
    </row>
    <row r="25" spans="2:16" x14ac:dyDescent="0.3">
      <c r="B25" s="627"/>
      <c r="C25" s="432" t="s">
        <v>258</v>
      </c>
      <c r="D25" s="176"/>
      <c r="E25" s="419"/>
      <c r="F25" s="435">
        <v>0.94314451476032291</v>
      </c>
      <c r="G25" s="435">
        <v>0.94784536946117759</v>
      </c>
      <c r="H25" s="435">
        <v>0.94529169007822988</v>
      </c>
      <c r="I25" s="435">
        <v>0.93627940614241989</v>
      </c>
      <c r="J25" s="419"/>
      <c r="K25" s="420">
        <v>0.96153846153846156</v>
      </c>
      <c r="L25" s="420">
        <v>0.9358974358974359</v>
      </c>
      <c r="M25" s="420">
        <v>0.93939393939393945</v>
      </c>
      <c r="N25" s="420">
        <f>+SUMIF('Monthly Detail'!$4:$4, $B$14,'Monthly Detail'!23:23)</f>
        <v>0.97435897435897434</v>
      </c>
      <c r="O25" s="419"/>
      <c r="P25" s="497">
        <f t="shared" si="0"/>
        <v>3.8079568216554449E-2</v>
      </c>
    </row>
    <row r="26" spans="2:16" x14ac:dyDescent="0.3">
      <c r="B26" s="627"/>
      <c r="C26" s="432" t="s">
        <v>260</v>
      </c>
      <c r="D26" s="176"/>
      <c r="E26" s="423"/>
      <c r="F26" s="436">
        <v>1.732</v>
      </c>
      <c r="G26" s="436">
        <v>1.5464285714285715</v>
      </c>
      <c r="H26" s="436">
        <v>1.5464285714285715</v>
      </c>
      <c r="I26" s="436">
        <v>1.0825</v>
      </c>
      <c r="J26" s="423"/>
      <c r="K26" s="424">
        <v>1.54</v>
      </c>
      <c r="L26" s="424">
        <v>1.5068493150684932</v>
      </c>
      <c r="M26" s="424">
        <v>1.2903225806451613</v>
      </c>
      <c r="N26" s="424">
        <f>+SUMIF('Monthly Detail'!$4:$4, $B$14,'Monthly Detail'!24:24)</f>
        <v>1.236842105263158</v>
      </c>
      <c r="O26" s="423"/>
      <c r="P26" s="498">
        <f t="shared" si="0"/>
        <v>0.15434210526315795</v>
      </c>
    </row>
    <row r="27" spans="2:16" x14ac:dyDescent="0.3">
      <c r="B27" s="627"/>
      <c r="C27" s="432" t="s">
        <v>233</v>
      </c>
      <c r="D27" s="176"/>
      <c r="E27" s="419"/>
      <c r="F27" s="388">
        <v>169.56002989483446</v>
      </c>
      <c r="G27" s="388">
        <v>169.29703105288462</v>
      </c>
      <c r="H27" s="388">
        <v>142.79117128643702</v>
      </c>
      <c r="I27" s="388">
        <v>101.52454453263231</v>
      </c>
      <c r="J27" s="419"/>
      <c r="K27" s="220">
        <v>134.75</v>
      </c>
      <c r="L27" s="220">
        <v>110.75</v>
      </c>
      <c r="M27" s="220">
        <v>121.9</v>
      </c>
      <c r="N27" s="220">
        <f>+SUMIF('Monthly Detail'!$4:$4, $B$14,'Monthly Detail'!28:28)</f>
        <v>129.9</v>
      </c>
      <c r="O27" s="419"/>
      <c r="P27" s="499">
        <f t="shared" si="0"/>
        <v>28.375455467367701</v>
      </c>
    </row>
    <row r="28" spans="2:16" x14ac:dyDescent="0.3">
      <c r="B28" s="627"/>
      <c r="C28" s="432" t="s">
        <v>47</v>
      </c>
      <c r="D28" s="176"/>
      <c r="E28" s="419"/>
      <c r="F28" s="427">
        <v>66.975623976562417</v>
      </c>
      <c r="G28" s="427">
        <v>75.415340117394592</v>
      </c>
      <c r="H28" s="427">
        <v>82.914406925739257</v>
      </c>
      <c r="I28" s="427">
        <v>80.200891212486411</v>
      </c>
      <c r="J28" s="180"/>
      <c r="K28" s="421">
        <v>81.511466666666664</v>
      </c>
      <c r="L28" s="421">
        <v>99.045506072874502</v>
      </c>
      <c r="M28" s="421">
        <v>90.391330645161275</v>
      </c>
      <c r="N28" s="421">
        <f>+SUMIF('Monthly Detail'!$4:$4, $B$14,'Monthly Detail'!30:30)</f>
        <v>58.173441108545028</v>
      </c>
      <c r="O28" s="419"/>
      <c r="P28" s="500">
        <f t="shared" si="0"/>
        <v>-22.027450103941383</v>
      </c>
    </row>
    <row r="29" spans="2:16" hidden="1" x14ac:dyDescent="0.3">
      <c r="B29" s="387"/>
      <c r="C29" s="432" t="s">
        <v>246</v>
      </c>
      <c r="D29" s="176"/>
      <c r="E29" s="176"/>
      <c r="F29" s="390">
        <v>0</v>
      </c>
      <c r="G29" s="390">
        <v>0</v>
      </c>
      <c r="H29" s="390">
        <v>0</v>
      </c>
      <c r="I29" s="390">
        <v>0</v>
      </c>
      <c r="J29" s="419"/>
      <c r="K29" s="389">
        <v>0</v>
      </c>
      <c r="L29" s="389">
        <v>0</v>
      </c>
      <c r="M29" s="389">
        <v>0</v>
      </c>
      <c r="N29" s="389">
        <f>+SUMIF('Monthly Detail'!$4:$4, G14,'Monthly Detail'!28:28)</f>
        <v>0</v>
      </c>
      <c r="O29" s="176"/>
      <c r="P29" s="501">
        <f t="shared" si="0"/>
        <v>0</v>
      </c>
    </row>
    <row r="30" spans="2:16" ht="2.4" customHeight="1" x14ac:dyDescent="0.3">
      <c r="B30" s="392"/>
      <c r="C30" s="432"/>
      <c r="D30" s="176"/>
      <c r="E30" s="176"/>
      <c r="F30" s="390"/>
      <c r="G30" s="390"/>
      <c r="H30" s="390"/>
      <c r="I30" s="390"/>
      <c r="J30" s="176"/>
      <c r="K30" s="391"/>
      <c r="L30" s="391"/>
      <c r="M30" s="391"/>
      <c r="N30" s="391"/>
      <c r="O30" s="176"/>
      <c r="P30" s="501">
        <f t="shared" si="0"/>
        <v>0</v>
      </c>
    </row>
    <row r="31" spans="2:16" ht="15" thickBot="1" x14ac:dyDescent="0.35">
      <c r="B31" s="393"/>
      <c r="C31" s="433" t="s">
        <v>48</v>
      </c>
      <c r="D31" s="173"/>
      <c r="E31" s="394"/>
      <c r="F31" s="396">
        <v>3.7499999999999999E-3</v>
      </c>
      <c r="G31" s="396">
        <v>3.7499999999999999E-3</v>
      </c>
      <c r="H31" s="396">
        <v>3.7499999999999999E-3</v>
      </c>
      <c r="I31" s="396">
        <v>1.125E-2</v>
      </c>
      <c r="J31" s="394"/>
      <c r="K31" s="397">
        <v>3.6458333333333334E-3</v>
      </c>
      <c r="L31" s="397">
        <v>2.8602789256198346E-3</v>
      </c>
      <c r="M31" s="397">
        <v>8.6576704545454543E-3</v>
      </c>
      <c r="N31" s="397">
        <f>+SUMIF('Monthly Detail'!$4:$4, $B$14,'Monthly Detail'!44:44)</f>
        <v>1.6451367781155017E-2</v>
      </c>
      <c r="O31" s="395"/>
      <c r="P31" s="502">
        <f t="shared" si="0"/>
        <v>5.2013677811550176E-3</v>
      </c>
    </row>
    <row r="32" spans="2:16" ht="3.6" customHeight="1" x14ac:dyDescent="0.3">
      <c r="B32" s="619"/>
      <c r="C32" s="620"/>
      <c r="E32" s="398"/>
      <c r="F32" s="399"/>
      <c r="G32" s="399"/>
      <c r="H32" s="399"/>
      <c r="I32" s="399"/>
      <c r="J32" s="398"/>
      <c r="K32" s="400"/>
      <c r="L32" s="400"/>
      <c r="M32" s="400"/>
      <c r="N32" s="400"/>
      <c r="O32" s="398"/>
      <c r="P32" s="403"/>
    </row>
    <row r="33" spans="2:16" x14ac:dyDescent="0.3">
      <c r="B33" s="619" t="s">
        <v>213</v>
      </c>
      <c r="C33" s="620"/>
      <c r="E33" s="398"/>
      <c r="F33" s="399"/>
      <c r="G33" s="399"/>
      <c r="H33" s="399"/>
      <c r="I33" s="399"/>
      <c r="J33" s="398"/>
      <c r="K33" s="400"/>
      <c r="L33" s="400"/>
      <c r="M33" s="400"/>
      <c r="N33" s="400"/>
      <c r="O33" s="398"/>
      <c r="P33" s="403"/>
    </row>
    <row r="34" spans="2:16" x14ac:dyDescent="0.3">
      <c r="B34" s="619" t="s">
        <v>282</v>
      </c>
      <c r="C34" s="620"/>
      <c r="E34" s="398"/>
      <c r="F34" s="399">
        <v>137.59784291775929</v>
      </c>
      <c r="G34" s="399">
        <v>447.17993697454943</v>
      </c>
      <c r="H34" s="399">
        <v>409.81178220089089</v>
      </c>
      <c r="I34" s="399">
        <v>69.739625821772918</v>
      </c>
      <c r="J34" s="398"/>
      <c r="K34" s="400">
        <v>456.05</v>
      </c>
      <c r="L34" s="400">
        <v>406.15</v>
      </c>
      <c r="M34" s="400">
        <v>92.23</v>
      </c>
      <c r="N34" s="400">
        <f>+SUMIF('Monthly Detail'!$4:$4, $B$14,'Monthly Detail'!56:56)</f>
        <v>13.73</v>
      </c>
      <c r="O34" s="398"/>
      <c r="P34" s="403">
        <f t="shared" ref="P34:P39" si="1">+N34-I34</f>
        <v>-56.009625821772914</v>
      </c>
    </row>
    <row r="35" spans="2:16" x14ac:dyDescent="0.3">
      <c r="B35" s="619" t="s">
        <v>283</v>
      </c>
      <c r="C35" s="620"/>
      <c r="E35" s="398"/>
      <c r="F35" s="399">
        <v>146.667218326843</v>
      </c>
      <c r="G35" s="399">
        <v>93.188842154669175</v>
      </c>
      <c r="H35" s="399">
        <v>153.42534302233324</v>
      </c>
      <c r="I35" s="399">
        <v>959.30541758963125</v>
      </c>
      <c r="J35" s="398"/>
      <c r="K35" s="400">
        <v>79.58</v>
      </c>
      <c r="L35" s="400">
        <v>360.51</v>
      </c>
      <c r="M35" s="400">
        <v>1966.05</v>
      </c>
      <c r="N35" s="400">
        <f>+SUMIF('Monthly Detail'!$4:$4, $B$14,'Monthly Detail'!57:57)</f>
        <v>1238.67</v>
      </c>
      <c r="O35" s="398"/>
      <c r="P35" s="403">
        <f t="shared" si="1"/>
        <v>279.36458241036883</v>
      </c>
    </row>
    <row r="36" spans="2:16" ht="14.4" customHeight="1" x14ac:dyDescent="0.3">
      <c r="B36" s="611" t="s">
        <v>279</v>
      </c>
      <c r="C36" s="612"/>
      <c r="E36" s="398"/>
      <c r="F36" s="399">
        <v>0</v>
      </c>
      <c r="G36" s="399">
        <v>0</v>
      </c>
      <c r="H36" s="399">
        <v>0</v>
      </c>
      <c r="I36" s="399">
        <v>0</v>
      </c>
      <c r="J36" s="398"/>
      <c r="K36" s="400">
        <v>0</v>
      </c>
      <c r="L36" s="400">
        <v>0</v>
      </c>
      <c r="M36" s="400">
        <v>80</v>
      </c>
      <c r="N36" s="400">
        <f>+SUMIF('Monthly Detail'!$4:$4, $B$14,'Monthly Detail'!58:58)</f>
        <v>0</v>
      </c>
      <c r="O36" s="398"/>
      <c r="P36" s="403">
        <f t="shared" si="1"/>
        <v>0</v>
      </c>
    </row>
    <row r="37" spans="2:16" x14ac:dyDescent="0.3">
      <c r="B37" s="613" t="s">
        <v>5</v>
      </c>
      <c r="C37" s="614"/>
      <c r="D37" s="5"/>
      <c r="E37" s="175"/>
      <c r="F37" s="401">
        <v>284.26506124460229</v>
      </c>
      <c r="G37" s="401">
        <v>540.36877912921864</v>
      </c>
      <c r="H37" s="401">
        <f>+SUM(H34:H36)</f>
        <v>563.2371252232241</v>
      </c>
      <c r="I37" s="401">
        <v>1029.0450434114041</v>
      </c>
      <c r="J37" s="175"/>
      <c r="K37" s="181">
        <v>535.63</v>
      </c>
      <c r="L37" s="181">
        <v>766.66</v>
      </c>
      <c r="M37" s="181">
        <v>2138.2799999999997</v>
      </c>
      <c r="N37" s="181">
        <f>+SUM(N34:N36)</f>
        <v>1252.4000000000001</v>
      </c>
      <c r="O37" s="9"/>
      <c r="P37" s="503">
        <f t="shared" si="1"/>
        <v>223.354956588596</v>
      </c>
    </row>
    <row r="38" spans="2:16" x14ac:dyDescent="0.3">
      <c r="B38" s="611" t="s">
        <v>3</v>
      </c>
      <c r="C38" s="612"/>
      <c r="E38" s="9"/>
      <c r="F38" s="402">
        <v>11072.123742446514</v>
      </c>
      <c r="G38" s="402">
        <v>12227.224398589187</v>
      </c>
      <c r="H38" s="402">
        <v>11276.208156223351</v>
      </c>
      <c r="I38" s="402">
        <v>7113.3139080474721</v>
      </c>
      <c r="J38" s="9"/>
      <c r="K38" s="179">
        <v>11691.09</v>
      </c>
      <c r="L38" s="179">
        <v>11465.460000000001</v>
      </c>
      <c r="M38" s="179">
        <v>11311.95</v>
      </c>
      <c r="N38" s="179">
        <f>+N16-N37</f>
        <v>6304.33</v>
      </c>
      <c r="O38" s="9"/>
      <c r="P38" s="403">
        <f t="shared" si="1"/>
        <v>-808.98390804747214</v>
      </c>
    </row>
    <row r="39" spans="2:16" x14ac:dyDescent="0.3">
      <c r="B39" s="615" t="s">
        <v>296</v>
      </c>
      <c r="C39" s="616"/>
      <c r="D39" s="407"/>
      <c r="E39" s="425"/>
      <c r="F39" s="428">
        <v>0.97496871002230845</v>
      </c>
      <c r="G39" s="428">
        <v>0.95767653530249897</v>
      </c>
      <c r="H39" s="428">
        <v>0.95242706800580723</v>
      </c>
      <c r="I39" s="428">
        <v>0.87361831509196375</v>
      </c>
      <c r="J39" s="425"/>
      <c r="K39" s="426">
        <v>0.95619184867241591</v>
      </c>
      <c r="L39" s="426">
        <v>0.93732402886825839</v>
      </c>
      <c r="M39" s="426">
        <v>0.8410227929187829</v>
      </c>
      <c r="N39" s="426">
        <f>+N38/N16</f>
        <v>0.8342669382126926</v>
      </c>
      <c r="O39" s="425"/>
      <c r="P39" s="504">
        <f t="shared" si="1"/>
        <v>-3.9351376879271149E-2</v>
      </c>
    </row>
    <row r="40" spans="2:16" ht="4.95" customHeight="1" x14ac:dyDescent="0.3">
      <c r="B40" s="619"/>
      <c r="C40" s="620"/>
      <c r="E40" s="398"/>
      <c r="F40" s="399"/>
      <c r="G40" s="399"/>
      <c r="H40" s="399"/>
      <c r="I40" s="399"/>
      <c r="J40" s="398"/>
      <c r="K40" s="400"/>
      <c r="L40" s="400"/>
      <c r="M40" s="400"/>
      <c r="N40" s="400"/>
      <c r="O40" s="398"/>
      <c r="P40" s="403"/>
    </row>
    <row r="41" spans="2:16" x14ac:dyDescent="0.3">
      <c r="B41" s="619" t="s">
        <v>4</v>
      </c>
      <c r="C41" s="620"/>
      <c r="E41" s="398"/>
      <c r="F41" s="399"/>
      <c r="G41" s="399"/>
      <c r="H41" s="399"/>
      <c r="I41" s="399"/>
      <c r="J41" s="398"/>
      <c r="K41" s="400"/>
      <c r="L41" s="400"/>
      <c r="M41" s="400"/>
      <c r="N41" s="400"/>
      <c r="O41" s="398"/>
      <c r="P41" s="403"/>
    </row>
    <row r="42" spans="2:16" ht="14.4" customHeight="1" x14ac:dyDescent="0.3">
      <c r="B42" s="619" t="s">
        <v>281</v>
      </c>
      <c r="C42" s="620"/>
      <c r="E42" s="398"/>
      <c r="F42" s="399">
        <v>55</v>
      </c>
      <c r="G42" s="399">
        <v>55</v>
      </c>
      <c r="H42" s="399">
        <v>56.663333333333334</v>
      </c>
      <c r="I42" s="399">
        <v>388.05333333333334</v>
      </c>
      <c r="J42" s="398"/>
      <c r="K42" s="400">
        <v>55</v>
      </c>
      <c r="L42" s="400">
        <v>59.99</v>
      </c>
      <c r="M42" s="400">
        <v>453.32</v>
      </c>
      <c r="N42" s="400">
        <f>+SUMIF('Monthly Detail'!$4:$4, $B$14,'Monthly Detail'!79:79)</f>
        <v>857.66000000000008</v>
      </c>
      <c r="O42" s="398"/>
      <c r="P42" s="403">
        <f t="shared" ref="P42:P50" si="2">+N42-I42</f>
        <v>469.60666666666674</v>
      </c>
    </row>
    <row r="43" spans="2:16" x14ac:dyDescent="0.3">
      <c r="B43" s="619" t="s">
        <v>367</v>
      </c>
      <c r="C43" s="620"/>
      <c r="E43" s="398"/>
      <c r="F43" s="399">
        <v>300</v>
      </c>
      <c r="G43" s="399">
        <v>300</v>
      </c>
      <c r="H43" s="399">
        <v>0</v>
      </c>
      <c r="I43" s="399">
        <v>1197.07</v>
      </c>
      <c r="J43" s="398"/>
      <c r="K43" s="400">
        <v>0</v>
      </c>
      <c r="L43" s="400">
        <v>374.22</v>
      </c>
      <c r="M43" s="400">
        <v>920.75000000000011</v>
      </c>
      <c r="N43" s="400">
        <f>+SUMIF('Monthly Detail'!$4:$4, $B$14,'Monthly Detail'!85:85)</f>
        <v>599.75</v>
      </c>
      <c r="O43" s="398"/>
      <c r="P43" s="403">
        <f t="shared" si="2"/>
        <v>-597.31999999999994</v>
      </c>
    </row>
    <row r="44" spans="2:16" x14ac:dyDescent="0.3">
      <c r="B44" s="619" t="s">
        <v>368</v>
      </c>
      <c r="C44" s="620"/>
      <c r="E44" s="398"/>
      <c r="F44" s="399">
        <v>115.51333333333334</v>
      </c>
      <c r="G44" s="399">
        <v>0</v>
      </c>
      <c r="H44" s="399">
        <v>0</v>
      </c>
      <c r="I44" s="399">
        <v>200</v>
      </c>
      <c r="J44" s="398"/>
      <c r="K44" s="400">
        <v>0</v>
      </c>
      <c r="L44" s="400">
        <v>0</v>
      </c>
      <c r="M44" s="400">
        <v>0</v>
      </c>
      <c r="N44" s="400">
        <f>+SUMIF('Monthly Detail'!$4:$4, $B$14,'Monthly Detail'!89:89)</f>
        <v>200</v>
      </c>
      <c r="O44" s="398"/>
      <c r="P44" s="403">
        <f t="shared" si="2"/>
        <v>0</v>
      </c>
    </row>
    <row r="45" spans="2:16" ht="14.4" customHeight="1" x14ac:dyDescent="0.3">
      <c r="B45" s="619" t="s">
        <v>278</v>
      </c>
      <c r="C45" s="620"/>
      <c r="E45" s="398"/>
      <c r="F45" s="399">
        <v>0</v>
      </c>
      <c r="G45" s="399">
        <v>0.25</v>
      </c>
      <c r="H45" s="399">
        <v>1.0233333333333332</v>
      </c>
      <c r="I45" s="399">
        <v>10</v>
      </c>
      <c r="J45" s="398"/>
      <c r="K45" s="400">
        <v>0.25</v>
      </c>
      <c r="L45" s="400">
        <v>0.52</v>
      </c>
      <c r="M45" s="400">
        <v>0</v>
      </c>
      <c r="N45" s="400">
        <f>+SUMIF('Monthly Detail'!$4:$4, $B$14,'Monthly Detail'!90:90)</f>
        <v>15</v>
      </c>
      <c r="O45" s="398"/>
      <c r="P45" s="403">
        <f t="shared" si="2"/>
        <v>5</v>
      </c>
    </row>
    <row r="46" spans="2:16" x14ac:dyDescent="0.3">
      <c r="B46" s="619" t="s">
        <v>385</v>
      </c>
      <c r="C46" s="620"/>
      <c r="E46" s="398"/>
      <c r="F46" s="399">
        <v>189.5</v>
      </c>
      <c r="G46" s="399">
        <v>399.80333333333328</v>
      </c>
      <c r="H46" s="399">
        <v>426.01333333333332</v>
      </c>
      <c r="I46" s="399">
        <v>500</v>
      </c>
      <c r="J46" s="398"/>
      <c r="K46" s="400">
        <v>423.02</v>
      </c>
      <c r="L46" s="400">
        <v>512.91</v>
      </c>
      <c r="M46" s="400">
        <v>0</v>
      </c>
      <c r="N46" s="400">
        <f>+SUMIF('Monthly Detail'!$4:$4, $B$14,'Monthly Detail'!88:88)</f>
        <v>500</v>
      </c>
      <c r="O46" s="398"/>
      <c r="P46" s="403">
        <f t="shared" si="2"/>
        <v>0</v>
      </c>
    </row>
    <row r="47" spans="2:16" x14ac:dyDescent="0.3">
      <c r="B47" s="611" t="s">
        <v>386</v>
      </c>
      <c r="C47" s="612"/>
      <c r="E47" s="398"/>
      <c r="F47" s="399"/>
      <c r="G47" s="399"/>
      <c r="H47" s="399"/>
      <c r="I47" s="399">
        <v>0</v>
      </c>
      <c r="J47" s="398"/>
      <c r="K47" s="400"/>
      <c r="L47" s="400"/>
      <c r="M47" s="400"/>
      <c r="N47" s="400">
        <f>+SUMIF('Monthly Detail'!$4:$4, $B$14,'Monthly Detail'!91:91)</f>
        <v>0</v>
      </c>
      <c r="O47" s="398"/>
      <c r="P47" s="403">
        <f t="shared" si="2"/>
        <v>0</v>
      </c>
    </row>
    <row r="48" spans="2:16" x14ac:dyDescent="0.3">
      <c r="B48" s="613" t="s">
        <v>5</v>
      </c>
      <c r="C48" s="614"/>
      <c r="D48" s="5"/>
      <c r="E48" s="175"/>
      <c r="F48" s="401">
        <v>1698.9699999999998</v>
      </c>
      <c r="G48" s="401">
        <v>1469.3799999999999</v>
      </c>
      <c r="H48" s="401">
        <v>1207.3566666666666</v>
      </c>
      <c r="I48" s="401">
        <v>2105.1233333333298</v>
      </c>
      <c r="J48" s="175"/>
      <c r="K48" s="181">
        <v>1171.1599999999999</v>
      </c>
      <c r="L48" s="181">
        <v>1573.9699999999998</v>
      </c>
      <c r="M48" s="181">
        <v>1374.0700000000002</v>
      </c>
      <c r="N48" s="181">
        <f>+SUM(N42:N46)</f>
        <v>2172.41</v>
      </c>
      <c r="O48" s="9"/>
      <c r="P48" s="503">
        <f>+N48-I48</f>
        <v>67.286666666670044</v>
      </c>
    </row>
    <row r="49" spans="2:16" x14ac:dyDescent="0.3">
      <c r="B49" s="613" t="s">
        <v>6</v>
      </c>
      <c r="C49" s="614"/>
      <c r="E49" s="9"/>
      <c r="F49" s="402">
        <v>9373.153742446515</v>
      </c>
      <c r="G49" s="402">
        <v>10757.844398589188</v>
      </c>
      <c r="H49" s="402">
        <v>10068.851489556684</v>
      </c>
      <c r="I49" s="402">
        <v>5008.19057471414</v>
      </c>
      <c r="J49" s="9"/>
      <c r="K49" s="179">
        <v>10519.93</v>
      </c>
      <c r="L49" s="179">
        <v>9891.4900000000016</v>
      </c>
      <c r="M49" s="179">
        <v>9937.880000000001</v>
      </c>
      <c r="N49" s="179">
        <f>+N38-N48</f>
        <v>4131.92</v>
      </c>
      <c r="O49" s="9"/>
      <c r="P49" s="403">
        <f t="shared" si="2"/>
        <v>-876.27057471413991</v>
      </c>
    </row>
    <row r="50" spans="2:16" x14ac:dyDescent="0.3">
      <c r="B50" s="615" t="s">
        <v>280</v>
      </c>
      <c r="C50" s="616"/>
      <c r="D50" s="407"/>
      <c r="E50" s="425"/>
      <c r="F50" s="428">
        <v>0.82536393429925548</v>
      </c>
      <c r="G50" s="425">
        <v>0.8425898482858486</v>
      </c>
      <c r="H50" s="428">
        <v>0.85044959879458515</v>
      </c>
      <c r="I50" s="428">
        <v>0.67648584489476848</v>
      </c>
      <c r="J50" s="425"/>
      <c r="K50" s="426">
        <v>0.86040491644529371</v>
      </c>
      <c r="L50" s="426">
        <v>0.80864886871613428</v>
      </c>
      <c r="M50" s="426">
        <v>0.7388632015958092</v>
      </c>
      <c r="N50" s="426">
        <f>+N49/N16</f>
        <v>0.54678677152683774</v>
      </c>
      <c r="O50" s="404"/>
      <c r="P50" s="505">
        <f t="shared" si="2"/>
        <v>-0.12969907336793074</v>
      </c>
    </row>
    <row r="51" spans="2:16" hidden="1" x14ac:dyDescent="0.3">
      <c r="B51" s="611" t="s">
        <v>8</v>
      </c>
      <c r="C51" s="612"/>
      <c r="E51" s="398"/>
      <c r="F51" s="399">
        <v>0</v>
      </c>
      <c r="G51" s="399">
        <v>0</v>
      </c>
      <c r="H51" s="399">
        <v>0</v>
      </c>
      <c r="I51" s="399">
        <v>0</v>
      </c>
      <c r="J51" s="398"/>
      <c r="K51" s="400">
        <v>2183.16</v>
      </c>
      <c r="L51" s="400">
        <v>0</v>
      </c>
      <c r="M51" s="400">
        <v>0</v>
      </c>
      <c r="N51" s="400">
        <f>+SUMIF('Monthly Detail'!$4:$4, E14,'Monthly Detail'!110:110)</f>
        <v>0</v>
      </c>
      <c r="O51" s="398"/>
      <c r="P51" s="403">
        <f t="shared" ref="P51" si="3">+M51-H51</f>
        <v>0</v>
      </c>
    </row>
    <row r="52" spans="2:16" x14ac:dyDescent="0.3">
      <c r="B52" s="613" t="s">
        <v>379</v>
      </c>
      <c r="C52" s="614"/>
      <c r="E52" s="398"/>
      <c r="F52" s="399"/>
      <c r="G52" s="399"/>
      <c r="H52" s="399"/>
      <c r="I52" s="399">
        <v>0</v>
      </c>
      <c r="J52" s="398"/>
      <c r="K52" s="400"/>
      <c r="L52" s="400"/>
      <c r="M52" s="400">
        <v>0</v>
      </c>
      <c r="N52" s="400">
        <f>+SUMIF('Monthly Detail'!$4:$4, $B$14,'Monthly Detail'!100:100)</f>
        <v>0</v>
      </c>
      <c r="O52" s="398"/>
      <c r="P52" s="403"/>
    </row>
    <row r="53" spans="2:16" x14ac:dyDescent="0.3">
      <c r="B53" s="613" t="s">
        <v>9</v>
      </c>
      <c r="C53" s="614"/>
      <c r="D53" s="5"/>
      <c r="E53" s="175"/>
      <c r="F53" s="401">
        <v>0</v>
      </c>
      <c r="G53" s="401">
        <v>0</v>
      </c>
      <c r="H53" s="401">
        <v>0</v>
      </c>
      <c r="I53" s="401">
        <v>0</v>
      </c>
      <c r="J53" s="175"/>
      <c r="K53" s="181">
        <v>0</v>
      </c>
      <c r="L53" s="181">
        <v>0</v>
      </c>
      <c r="M53" s="181">
        <v>0</v>
      </c>
      <c r="N53" s="181">
        <v>0</v>
      </c>
      <c r="O53" s="9"/>
      <c r="P53" s="503">
        <f t="shared" ref="P53:P56" si="4">+N53-I53</f>
        <v>0</v>
      </c>
    </row>
    <row r="54" spans="2:16" hidden="1" x14ac:dyDescent="0.3">
      <c r="B54" s="613" t="s">
        <v>10</v>
      </c>
      <c r="C54" s="614"/>
      <c r="D54" s="3"/>
      <c r="E54" s="10"/>
      <c r="F54" s="405">
        <v>0</v>
      </c>
      <c r="G54" s="405">
        <v>0</v>
      </c>
      <c r="H54" s="405">
        <v>0</v>
      </c>
      <c r="I54" s="405">
        <v>0</v>
      </c>
      <c r="J54" s="10"/>
      <c r="K54" s="406">
        <v>0</v>
      </c>
      <c r="L54" s="406">
        <v>0</v>
      </c>
      <c r="M54" s="406">
        <v>0</v>
      </c>
      <c r="N54" s="406">
        <f>+N53</f>
        <v>0</v>
      </c>
      <c r="O54" s="9"/>
      <c r="P54" s="506">
        <f t="shared" si="4"/>
        <v>0</v>
      </c>
    </row>
    <row r="55" spans="2:16" x14ac:dyDescent="0.3">
      <c r="B55" s="615" t="s">
        <v>284</v>
      </c>
      <c r="C55" s="616"/>
      <c r="D55" s="407"/>
      <c r="E55" s="408"/>
      <c r="F55" s="409">
        <v>-1212.1799999999976</v>
      </c>
      <c r="G55" s="409">
        <v>-3048.1599999999967</v>
      </c>
      <c r="H55" s="409">
        <v>-995.45999999999776</v>
      </c>
      <c r="I55" s="409">
        <v>-6124.5899999999911</v>
      </c>
      <c r="J55" s="408"/>
      <c r="K55" s="410">
        <v>-1212.1799999999935</v>
      </c>
      <c r="L55" s="410">
        <v>-2188.1600000000003</v>
      </c>
      <c r="M55" s="410">
        <v>-6124.5899999999911</v>
      </c>
      <c r="N55" s="410">
        <f>-'Monthly Detail'!AJ175</f>
        <v>-7653.9699999999993</v>
      </c>
      <c r="O55" s="408"/>
      <c r="P55" s="437">
        <f t="shared" si="4"/>
        <v>-1529.3800000000083</v>
      </c>
    </row>
    <row r="56" spans="2:16" ht="15" thickBot="1" x14ac:dyDescent="0.35">
      <c r="B56" s="617" t="s">
        <v>11</v>
      </c>
      <c r="C56" s="618"/>
      <c r="D56" s="182"/>
      <c r="E56" s="183"/>
      <c r="F56" s="412">
        <v>9373.153742446515</v>
      </c>
      <c r="G56" s="412">
        <v>10757.844398589188</v>
      </c>
      <c r="H56" s="412">
        <v>10068.851489556684</v>
      </c>
      <c r="I56" s="412">
        <v>5008.19057471414</v>
      </c>
      <c r="J56" s="411"/>
      <c r="K56" s="422">
        <v>10519.93</v>
      </c>
      <c r="L56" s="422">
        <v>9891.4900000000016</v>
      </c>
      <c r="M56" s="422">
        <v>9937.880000000001</v>
      </c>
      <c r="N56" s="422">
        <f>+N54+N49</f>
        <v>4131.92</v>
      </c>
      <c r="O56" s="183"/>
      <c r="P56" s="507">
        <f t="shared" si="4"/>
        <v>-876.27057471413991</v>
      </c>
    </row>
    <row r="57" spans="2:16" ht="15" thickTop="1" x14ac:dyDescent="0.3"/>
    <row r="58" spans="2:16" x14ac:dyDescent="0.3">
      <c r="B58" s="413"/>
      <c r="C58" s="413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414"/>
    </row>
  </sheetData>
  <mergeCells count="28">
    <mergeCell ref="B42:C42"/>
    <mergeCell ref="B43:C43"/>
    <mergeCell ref="B14:P14"/>
    <mergeCell ref="B16:C16"/>
    <mergeCell ref="B41:C41"/>
    <mergeCell ref="B39:C39"/>
    <mergeCell ref="B40:C40"/>
    <mergeCell ref="B37:C37"/>
    <mergeCell ref="B17:B28"/>
    <mergeCell ref="B32:C32"/>
    <mergeCell ref="B33:C33"/>
    <mergeCell ref="B34:C34"/>
    <mergeCell ref="B35:C35"/>
    <mergeCell ref="B38:C38"/>
    <mergeCell ref="B36:C36"/>
    <mergeCell ref="B48:C48"/>
    <mergeCell ref="B49:C49"/>
    <mergeCell ref="B50:C50"/>
    <mergeCell ref="B44:C44"/>
    <mergeCell ref="B45:C45"/>
    <mergeCell ref="B46:C46"/>
    <mergeCell ref="B47:C47"/>
    <mergeCell ref="B51:C51"/>
    <mergeCell ref="B53:C53"/>
    <mergeCell ref="B54:C54"/>
    <mergeCell ref="B55:C55"/>
    <mergeCell ref="B56:C56"/>
    <mergeCell ref="B52:C52"/>
  </mergeCells>
  <pageMargins left="0.7" right="0.7" top="0.75" bottom="0.75" header="0.3" footer="0.3"/>
  <pageSetup scale="5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0CB5-91A4-481E-BE9B-927BCB109E27}">
  <sheetPr>
    <tabColor theme="0" tint="-0.249977111117893"/>
  </sheetPr>
  <dimension ref="B1:FD7"/>
  <sheetViews>
    <sheetView topLeftCell="H1" workbookViewId="0">
      <selection activeCell="V6" sqref="V6"/>
    </sheetView>
  </sheetViews>
  <sheetFormatPr defaultRowHeight="14.4" x14ac:dyDescent="0.3"/>
  <cols>
    <col min="3" max="3" width="14.5546875" bestFit="1" customWidth="1"/>
    <col min="4" max="4" width="14.5546875" customWidth="1"/>
    <col min="5" max="5" width="11" bestFit="1" customWidth="1"/>
    <col min="9" max="12" width="9.5546875" bestFit="1" customWidth="1"/>
    <col min="13" max="15" width="10.5546875" bestFit="1" customWidth="1"/>
    <col min="16" max="24" width="10.33203125" bestFit="1" customWidth="1"/>
    <col min="25" max="27" width="10.6640625" bestFit="1" customWidth="1"/>
    <col min="28" max="36" width="10.33203125" bestFit="1" customWidth="1"/>
    <col min="37" max="39" width="10.6640625" bestFit="1" customWidth="1"/>
    <col min="40" max="159" width="11.33203125" bestFit="1" customWidth="1"/>
  </cols>
  <sheetData>
    <row r="1" spans="2:160" x14ac:dyDescent="0.3">
      <c r="I1">
        <f>+YEAR(I2)</f>
        <v>2025</v>
      </c>
      <c r="J1">
        <f t="shared" ref="J1:BU1" si="0">+YEAR(J2)</f>
        <v>2025</v>
      </c>
      <c r="K1">
        <f t="shared" si="0"/>
        <v>2025</v>
      </c>
      <c r="L1">
        <f t="shared" si="0"/>
        <v>2025</v>
      </c>
      <c r="M1">
        <f t="shared" si="0"/>
        <v>2025</v>
      </c>
      <c r="N1">
        <f t="shared" si="0"/>
        <v>2025</v>
      </c>
      <c r="O1">
        <f t="shared" si="0"/>
        <v>2025</v>
      </c>
      <c r="P1">
        <f t="shared" si="0"/>
        <v>2026</v>
      </c>
      <c r="Q1">
        <f t="shared" si="0"/>
        <v>2026</v>
      </c>
      <c r="R1">
        <f t="shared" si="0"/>
        <v>2026</v>
      </c>
      <c r="S1">
        <f t="shared" si="0"/>
        <v>2026</v>
      </c>
      <c r="T1">
        <f t="shared" si="0"/>
        <v>2026</v>
      </c>
      <c r="U1">
        <f t="shared" si="0"/>
        <v>2026</v>
      </c>
      <c r="V1">
        <f t="shared" si="0"/>
        <v>2026</v>
      </c>
      <c r="W1">
        <f t="shared" si="0"/>
        <v>2026</v>
      </c>
      <c r="X1">
        <f t="shared" si="0"/>
        <v>2026</v>
      </c>
      <c r="Y1">
        <f t="shared" si="0"/>
        <v>2026</v>
      </c>
      <c r="Z1">
        <f t="shared" si="0"/>
        <v>2026</v>
      </c>
      <c r="AA1">
        <f t="shared" si="0"/>
        <v>2026</v>
      </c>
      <c r="AB1">
        <f t="shared" si="0"/>
        <v>2027</v>
      </c>
      <c r="AC1">
        <f t="shared" si="0"/>
        <v>2027</v>
      </c>
      <c r="AD1">
        <f t="shared" si="0"/>
        <v>2027</v>
      </c>
      <c r="AE1">
        <f t="shared" si="0"/>
        <v>2027</v>
      </c>
      <c r="AF1">
        <f t="shared" si="0"/>
        <v>2027</v>
      </c>
      <c r="AG1">
        <f t="shared" si="0"/>
        <v>2027</v>
      </c>
      <c r="AH1">
        <f t="shared" si="0"/>
        <v>2027</v>
      </c>
      <c r="AI1">
        <f t="shared" si="0"/>
        <v>2027</v>
      </c>
      <c r="AJ1">
        <f t="shared" si="0"/>
        <v>2027</v>
      </c>
      <c r="AK1">
        <f t="shared" si="0"/>
        <v>2027</v>
      </c>
      <c r="AL1">
        <f t="shared" si="0"/>
        <v>2027</v>
      </c>
      <c r="AM1">
        <f t="shared" si="0"/>
        <v>2027</v>
      </c>
      <c r="AN1">
        <f t="shared" si="0"/>
        <v>2028</v>
      </c>
      <c r="AO1">
        <f t="shared" si="0"/>
        <v>2028</v>
      </c>
      <c r="AP1">
        <f t="shared" si="0"/>
        <v>2028</v>
      </c>
      <c r="AQ1">
        <f t="shared" si="0"/>
        <v>2028</v>
      </c>
      <c r="AR1">
        <f t="shared" si="0"/>
        <v>2028</v>
      </c>
      <c r="AS1">
        <f t="shared" si="0"/>
        <v>2028</v>
      </c>
      <c r="AT1">
        <f t="shared" si="0"/>
        <v>2028</v>
      </c>
      <c r="AU1">
        <f t="shared" si="0"/>
        <v>2028</v>
      </c>
      <c r="AV1">
        <f t="shared" si="0"/>
        <v>2028</v>
      </c>
      <c r="AW1">
        <f t="shared" si="0"/>
        <v>2028</v>
      </c>
      <c r="AX1">
        <f t="shared" si="0"/>
        <v>2028</v>
      </c>
      <c r="AY1">
        <f t="shared" si="0"/>
        <v>2028</v>
      </c>
      <c r="AZ1">
        <f t="shared" si="0"/>
        <v>2029</v>
      </c>
      <c r="BA1">
        <f t="shared" si="0"/>
        <v>2029</v>
      </c>
      <c r="BB1">
        <f t="shared" si="0"/>
        <v>2029</v>
      </c>
      <c r="BC1">
        <f t="shared" si="0"/>
        <v>2029</v>
      </c>
      <c r="BD1">
        <f t="shared" si="0"/>
        <v>2029</v>
      </c>
      <c r="BE1">
        <f t="shared" si="0"/>
        <v>2029</v>
      </c>
      <c r="BF1">
        <f t="shared" si="0"/>
        <v>2029</v>
      </c>
      <c r="BG1">
        <f t="shared" si="0"/>
        <v>2029</v>
      </c>
      <c r="BH1">
        <f t="shared" si="0"/>
        <v>2029</v>
      </c>
      <c r="BI1">
        <f t="shared" si="0"/>
        <v>2029</v>
      </c>
      <c r="BJ1">
        <f t="shared" si="0"/>
        <v>2029</v>
      </c>
      <c r="BK1">
        <f t="shared" si="0"/>
        <v>2029</v>
      </c>
      <c r="BL1">
        <f t="shared" si="0"/>
        <v>2030</v>
      </c>
      <c r="BM1">
        <f t="shared" si="0"/>
        <v>2030</v>
      </c>
      <c r="BN1">
        <f t="shared" si="0"/>
        <v>2030</v>
      </c>
      <c r="BO1">
        <f t="shared" si="0"/>
        <v>2030</v>
      </c>
      <c r="BP1">
        <f t="shared" si="0"/>
        <v>2030</v>
      </c>
      <c r="BQ1">
        <f t="shared" si="0"/>
        <v>2030</v>
      </c>
      <c r="BR1">
        <f t="shared" si="0"/>
        <v>2030</v>
      </c>
      <c r="BS1">
        <f t="shared" si="0"/>
        <v>2030</v>
      </c>
      <c r="BT1">
        <f t="shared" si="0"/>
        <v>2030</v>
      </c>
      <c r="BU1">
        <f t="shared" si="0"/>
        <v>2030</v>
      </c>
      <c r="BV1">
        <f t="shared" ref="BV1:EG1" si="1">+YEAR(BV2)</f>
        <v>2030</v>
      </c>
      <c r="BW1">
        <f t="shared" si="1"/>
        <v>2030</v>
      </c>
      <c r="BX1">
        <f t="shared" si="1"/>
        <v>2031</v>
      </c>
      <c r="BY1">
        <f t="shared" si="1"/>
        <v>2031</v>
      </c>
      <c r="BZ1">
        <f t="shared" si="1"/>
        <v>2031</v>
      </c>
      <c r="CA1">
        <f t="shared" si="1"/>
        <v>2031</v>
      </c>
      <c r="CB1">
        <f t="shared" si="1"/>
        <v>2031</v>
      </c>
      <c r="CC1">
        <f t="shared" si="1"/>
        <v>2031</v>
      </c>
      <c r="CD1">
        <f t="shared" si="1"/>
        <v>2031</v>
      </c>
      <c r="CE1">
        <f t="shared" si="1"/>
        <v>2031</v>
      </c>
      <c r="CF1">
        <f t="shared" si="1"/>
        <v>2031</v>
      </c>
      <c r="CG1">
        <f t="shared" si="1"/>
        <v>2031</v>
      </c>
      <c r="CH1">
        <f t="shared" si="1"/>
        <v>2031</v>
      </c>
      <c r="CI1">
        <f t="shared" si="1"/>
        <v>2031</v>
      </c>
      <c r="CJ1">
        <f t="shared" si="1"/>
        <v>2032</v>
      </c>
      <c r="CK1">
        <f t="shared" si="1"/>
        <v>2032</v>
      </c>
      <c r="CL1">
        <f t="shared" si="1"/>
        <v>2032</v>
      </c>
      <c r="CM1">
        <f t="shared" si="1"/>
        <v>2032</v>
      </c>
      <c r="CN1">
        <f t="shared" si="1"/>
        <v>2032</v>
      </c>
      <c r="CO1">
        <f t="shared" si="1"/>
        <v>2032</v>
      </c>
      <c r="CP1">
        <f t="shared" si="1"/>
        <v>2032</v>
      </c>
      <c r="CQ1">
        <f t="shared" si="1"/>
        <v>2032</v>
      </c>
      <c r="CR1">
        <f t="shared" si="1"/>
        <v>2032</v>
      </c>
      <c r="CS1">
        <f t="shared" si="1"/>
        <v>2032</v>
      </c>
      <c r="CT1">
        <f t="shared" si="1"/>
        <v>2032</v>
      </c>
      <c r="CU1">
        <f t="shared" si="1"/>
        <v>2032</v>
      </c>
      <c r="CV1">
        <f t="shared" si="1"/>
        <v>2033</v>
      </c>
      <c r="CW1">
        <f t="shared" si="1"/>
        <v>2033</v>
      </c>
      <c r="CX1">
        <f t="shared" si="1"/>
        <v>2033</v>
      </c>
      <c r="CY1">
        <f t="shared" si="1"/>
        <v>2033</v>
      </c>
      <c r="CZ1">
        <f t="shared" si="1"/>
        <v>2033</v>
      </c>
      <c r="DA1">
        <f t="shared" si="1"/>
        <v>2033</v>
      </c>
      <c r="DB1">
        <f t="shared" si="1"/>
        <v>2033</v>
      </c>
      <c r="DC1">
        <f t="shared" si="1"/>
        <v>2033</v>
      </c>
      <c r="DD1">
        <f t="shared" si="1"/>
        <v>2033</v>
      </c>
      <c r="DE1">
        <f t="shared" si="1"/>
        <v>2033</v>
      </c>
      <c r="DF1">
        <f t="shared" si="1"/>
        <v>2033</v>
      </c>
      <c r="DG1">
        <f t="shared" si="1"/>
        <v>2033</v>
      </c>
      <c r="DH1">
        <f t="shared" si="1"/>
        <v>2034</v>
      </c>
      <c r="DI1">
        <f t="shared" si="1"/>
        <v>2034</v>
      </c>
      <c r="DJ1">
        <f t="shared" si="1"/>
        <v>2034</v>
      </c>
      <c r="DK1">
        <f t="shared" si="1"/>
        <v>2034</v>
      </c>
      <c r="DL1">
        <f t="shared" si="1"/>
        <v>2034</v>
      </c>
      <c r="DM1">
        <f t="shared" si="1"/>
        <v>2034</v>
      </c>
      <c r="DN1">
        <f t="shared" si="1"/>
        <v>2034</v>
      </c>
      <c r="DO1">
        <f t="shared" si="1"/>
        <v>2034</v>
      </c>
      <c r="DP1">
        <f t="shared" si="1"/>
        <v>2034</v>
      </c>
      <c r="DQ1">
        <f t="shared" si="1"/>
        <v>2034</v>
      </c>
      <c r="DR1">
        <f t="shared" si="1"/>
        <v>2034</v>
      </c>
      <c r="DS1">
        <f t="shared" si="1"/>
        <v>2034</v>
      </c>
      <c r="DT1">
        <f t="shared" si="1"/>
        <v>2035</v>
      </c>
      <c r="DU1">
        <f t="shared" si="1"/>
        <v>2035</v>
      </c>
      <c r="DV1">
        <f t="shared" si="1"/>
        <v>2035</v>
      </c>
      <c r="DW1">
        <f t="shared" si="1"/>
        <v>2035</v>
      </c>
      <c r="DX1">
        <f t="shared" si="1"/>
        <v>2035</v>
      </c>
      <c r="DY1">
        <f t="shared" si="1"/>
        <v>2035</v>
      </c>
      <c r="DZ1">
        <f t="shared" si="1"/>
        <v>2035</v>
      </c>
      <c r="EA1">
        <f t="shared" si="1"/>
        <v>2035</v>
      </c>
      <c r="EB1">
        <f t="shared" si="1"/>
        <v>2035</v>
      </c>
      <c r="EC1">
        <f t="shared" si="1"/>
        <v>2035</v>
      </c>
      <c r="ED1">
        <f t="shared" si="1"/>
        <v>2035</v>
      </c>
      <c r="EE1">
        <f t="shared" si="1"/>
        <v>2035</v>
      </c>
      <c r="EF1">
        <f t="shared" si="1"/>
        <v>2036</v>
      </c>
      <c r="EG1">
        <f t="shared" si="1"/>
        <v>2036</v>
      </c>
      <c r="EH1">
        <f t="shared" ref="EH1:FC1" si="2">+YEAR(EH2)</f>
        <v>2036</v>
      </c>
      <c r="EI1">
        <f t="shared" si="2"/>
        <v>2036</v>
      </c>
      <c r="EJ1">
        <f t="shared" si="2"/>
        <v>2036</v>
      </c>
      <c r="EK1">
        <f t="shared" si="2"/>
        <v>2036</v>
      </c>
      <c r="EL1">
        <f t="shared" si="2"/>
        <v>2036</v>
      </c>
      <c r="EM1">
        <f t="shared" si="2"/>
        <v>2036</v>
      </c>
      <c r="EN1">
        <f t="shared" si="2"/>
        <v>2036</v>
      </c>
      <c r="EO1">
        <f t="shared" si="2"/>
        <v>2036</v>
      </c>
      <c r="EP1">
        <f t="shared" si="2"/>
        <v>2036</v>
      </c>
      <c r="EQ1">
        <f t="shared" si="2"/>
        <v>2036</v>
      </c>
      <c r="ER1">
        <f t="shared" si="2"/>
        <v>2037</v>
      </c>
      <c r="ES1">
        <f t="shared" si="2"/>
        <v>2037</v>
      </c>
      <c r="ET1">
        <f t="shared" si="2"/>
        <v>2037</v>
      </c>
      <c r="EU1">
        <f t="shared" si="2"/>
        <v>2037</v>
      </c>
      <c r="EV1">
        <f t="shared" si="2"/>
        <v>2037</v>
      </c>
      <c r="EW1">
        <f t="shared" si="2"/>
        <v>2037</v>
      </c>
      <c r="EX1">
        <f t="shared" si="2"/>
        <v>2037</v>
      </c>
      <c r="EY1">
        <f t="shared" si="2"/>
        <v>2037</v>
      </c>
      <c r="EZ1">
        <f t="shared" si="2"/>
        <v>2037</v>
      </c>
      <c r="FA1">
        <f t="shared" si="2"/>
        <v>2037</v>
      </c>
      <c r="FB1">
        <f t="shared" si="2"/>
        <v>2037</v>
      </c>
      <c r="FC1">
        <f t="shared" si="2"/>
        <v>2037</v>
      </c>
    </row>
    <row r="2" spans="2:160" x14ac:dyDescent="0.3">
      <c r="I2" s="177">
        <v>45838</v>
      </c>
      <c r="J2" s="177">
        <v>45869</v>
      </c>
      <c r="K2" s="177">
        <v>45900</v>
      </c>
      <c r="L2" s="177">
        <v>45930</v>
      </c>
      <c r="M2" s="177">
        <v>45961</v>
      </c>
      <c r="N2" s="177">
        <v>45991</v>
      </c>
      <c r="O2" s="177">
        <v>46022</v>
      </c>
      <c r="P2" s="177">
        <v>46053</v>
      </c>
      <c r="Q2" s="177">
        <v>46081</v>
      </c>
      <c r="R2" s="177">
        <v>46112</v>
      </c>
      <c r="S2" s="177">
        <v>46142</v>
      </c>
      <c r="T2" s="177">
        <v>46173</v>
      </c>
      <c r="U2" s="177">
        <v>46203</v>
      </c>
      <c r="V2" s="177">
        <v>46234</v>
      </c>
      <c r="W2" s="177">
        <v>46265</v>
      </c>
      <c r="X2" s="177">
        <v>46295</v>
      </c>
      <c r="Y2" s="177">
        <v>46326</v>
      </c>
      <c r="Z2" s="177">
        <v>46356</v>
      </c>
      <c r="AA2" s="177">
        <v>46387</v>
      </c>
      <c r="AB2" s="177">
        <v>46418</v>
      </c>
      <c r="AC2" s="177">
        <v>46446</v>
      </c>
      <c r="AD2" s="177">
        <v>46477</v>
      </c>
      <c r="AE2" s="177">
        <v>46507</v>
      </c>
      <c r="AF2" s="177">
        <v>46538</v>
      </c>
      <c r="AG2" s="177">
        <v>46568</v>
      </c>
      <c r="AH2" s="177">
        <v>46599</v>
      </c>
      <c r="AI2" s="177">
        <v>46630</v>
      </c>
      <c r="AJ2" s="177">
        <v>46660</v>
      </c>
      <c r="AK2" s="177">
        <v>46691</v>
      </c>
      <c r="AL2" s="177">
        <v>46721</v>
      </c>
      <c r="AM2" s="177">
        <v>46752</v>
      </c>
      <c r="AN2" s="177">
        <v>46783</v>
      </c>
      <c r="AO2" s="177">
        <v>46812</v>
      </c>
      <c r="AP2" s="177">
        <v>46843</v>
      </c>
      <c r="AQ2" s="177">
        <v>46873</v>
      </c>
      <c r="AR2" s="177">
        <v>46904</v>
      </c>
      <c r="AS2" s="177">
        <v>46934</v>
      </c>
      <c r="AT2" s="177">
        <v>46965</v>
      </c>
      <c r="AU2" s="177">
        <v>46996</v>
      </c>
      <c r="AV2" s="177">
        <v>47026</v>
      </c>
      <c r="AW2" s="177">
        <v>47057</v>
      </c>
      <c r="AX2" s="177">
        <v>47087</v>
      </c>
      <c r="AY2" s="177">
        <v>47118</v>
      </c>
      <c r="AZ2" s="177">
        <v>47149</v>
      </c>
      <c r="BA2" s="177">
        <v>47177</v>
      </c>
      <c r="BB2" s="177">
        <v>47208</v>
      </c>
      <c r="BC2" s="177">
        <v>47238</v>
      </c>
      <c r="BD2" s="177">
        <v>47269</v>
      </c>
      <c r="BE2" s="177">
        <v>47299</v>
      </c>
      <c r="BF2" s="177">
        <v>47330</v>
      </c>
      <c r="BG2" s="177">
        <v>47361</v>
      </c>
      <c r="BH2" s="177">
        <v>47391</v>
      </c>
      <c r="BI2" s="177">
        <v>47422</v>
      </c>
      <c r="BJ2" s="177">
        <v>47452</v>
      </c>
      <c r="BK2" s="177">
        <v>47483</v>
      </c>
      <c r="BL2" s="177">
        <v>47514</v>
      </c>
      <c r="BM2" s="177">
        <v>47542</v>
      </c>
      <c r="BN2" s="177">
        <v>47573</v>
      </c>
      <c r="BO2" s="177">
        <v>47603</v>
      </c>
      <c r="BP2" s="177">
        <v>47634</v>
      </c>
      <c r="BQ2" s="177">
        <v>47664</v>
      </c>
      <c r="BR2" s="177">
        <v>47695</v>
      </c>
      <c r="BS2" s="177">
        <v>47726</v>
      </c>
      <c r="BT2" s="177">
        <v>47756</v>
      </c>
      <c r="BU2" s="177">
        <v>47787</v>
      </c>
      <c r="BV2" s="177">
        <v>47817</v>
      </c>
      <c r="BW2" s="177">
        <v>47848</v>
      </c>
      <c r="BX2" s="177">
        <v>47879</v>
      </c>
      <c r="BY2" s="177">
        <v>47907</v>
      </c>
      <c r="BZ2" s="177">
        <v>47938</v>
      </c>
      <c r="CA2" s="177">
        <v>47968</v>
      </c>
      <c r="CB2" s="177">
        <v>47999</v>
      </c>
      <c r="CC2" s="177">
        <v>48029</v>
      </c>
      <c r="CD2" s="177">
        <v>48060</v>
      </c>
      <c r="CE2" s="177">
        <v>48091</v>
      </c>
      <c r="CF2" s="177">
        <v>48121</v>
      </c>
      <c r="CG2" s="177">
        <v>48152</v>
      </c>
      <c r="CH2" s="177">
        <v>48182</v>
      </c>
      <c r="CI2" s="177">
        <v>48213</v>
      </c>
      <c r="CJ2" s="177">
        <v>48244</v>
      </c>
      <c r="CK2" s="177">
        <v>48273</v>
      </c>
      <c r="CL2" s="177">
        <v>48304</v>
      </c>
      <c r="CM2" s="177">
        <v>48334</v>
      </c>
      <c r="CN2" s="177">
        <v>48365</v>
      </c>
      <c r="CO2" s="177">
        <v>48395</v>
      </c>
      <c r="CP2" s="177">
        <v>48426</v>
      </c>
      <c r="CQ2" s="177">
        <v>48457</v>
      </c>
      <c r="CR2" s="177">
        <v>48487</v>
      </c>
      <c r="CS2" s="177">
        <v>48518</v>
      </c>
      <c r="CT2" s="177">
        <v>48548</v>
      </c>
      <c r="CU2" s="177">
        <v>48579</v>
      </c>
      <c r="CV2" s="177">
        <v>48610</v>
      </c>
      <c r="CW2" s="177">
        <v>48638</v>
      </c>
      <c r="CX2" s="177">
        <v>48669</v>
      </c>
      <c r="CY2" s="177">
        <v>48699</v>
      </c>
      <c r="CZ2" s="177">
        <v>48730</v>
      </c>
      <c r="DA2" s="177">
        <v>48760</v>
      </c>
      <c r="DB2" s="177">
        <v>48791</v>
      </c>
      <c r="DC2" s="177">
        <v>48822</v>
      </c>
      <c r="DD2" s="177">
        <v>48852</v>
      </c>
      <c r="DE2" s="177">
        <v>48883</v>
      </c>
      <c r="DF2" s="177">
        <v>48913</v>
      </c>
      <c r="DG2" s="177">
        <v>48944</v>
      </c>
      <c r="DH2" s="177">
        <v>48975</v>
      </c>
      <c r="DI2" s="177">
        <v>49003</v>
      </c>
      <c r="DJ2" s="177">
        <v>49034</v>
      </c>
      <c r="DK2" s="177">
        <v>49064</v>
      </c>
      <c r="DL2" s="177">
        <v>49095</v>
      </c>
      <c r="DM2" s="177">
        <v>49125</v>
      </c>
      <c r="DN2" s="177">
        <v>49156</v>
      </c>
      <c r="DO2" s="177">
        <v>49187</v>
      </c>
      <c r="DP2" s="177">
        <v>49217</v>
      </c>
      <c r="DQ2" s="177">
        <v>49248</v>
      </c>
      <c r="DR2" s="177">
        <v>49278</v>
      </c>
      <c r="DS2" s="177">
        <v>49309</v>
      </c>
      <c r="DT2" s="177">
        <v>49340</v>
      </c>
      <c r="DU2" s="177">
        <v>49368</v>
      </c>
      <c r="DV2" s="177">
        <v>49399</v>
      </c>
      <c r="DW2" s="177">
        <v>49429</v>
      </c>
      <c r="DX2" s="177">
        <v>49460</v>
      </c>
      <c r="DY2" s="177">
        <v>49490</v>
      </c>
      <c r="DZ2" s="177">
        <v>49521</v>
      </c>
      <c r="EA2" s="177">
        <v>49552</v>
      </c>
      <c r="EB2" s="177">
        <v>49582</v>
      </c>
      <c r="EC2" s="177">
        <v>49613</v>
      </c>
      <c r="ED2" s="177">
        <v>49643</v>
      </c>
      <c r="EE2" s="177">
        <v>49674</v>
      </c>
      <c r="EF2" s="177">
        <v>49705</v>
      </c>
      <c r="EG2" s="177">
        <v>49734</v>
      </c>
      <c r="EH2" s="177">
        <v>49765</v>
      </c>
      <c r="EI2" s="177">
        <v>49795</v>
      </c>
      <c r="EJ2" s="177">
        <v>49826</v>
      </c>
      <c r="EK2" s="177">
        <v>49856</v>
      </c>
      <c r="EL2" s="177">
        <v>49887</v>
      </c>
      <c r="EM2" s="177">
        <v>49918</v>
      </c>
      <c r="EN2" s="177">
        <v>49948</v>
      </c>
      <c r="EO2" s="177">
        <v>49979</v>
      </c>
      <c r="EP2" s="177">
        <v>50009</v>
      </c>
      <c r="EQ2" s="177">
        <v>50040</v>
      </c>
      <c r="ER2" s="177">
        <v>50071</v>
      </c>
      <c r="ES2" s="177">
        <v>50099</v>
      </c>
      <c r="ET2" s="177">
        <v>50130</v>
      </c>
      <c r="EU2" s="177">
        <v>50160</v>
      </c>
      <c r="EV2" s="177">
        <v>50191</v>
      </c>
      <c r="EW2" s="177">
        <v>50221</v>
      </c>
      <c r="EX2" s="177">
        <v>50252</v>
      </c>
      <c r="EY2" s="177">
        <v>50283</v>
      </c>
      <c r="EZ2" s="177">
        <v>50313</v>
      </c>
      <c r="FA2" s="177">
        <v>50344</v>
      </c>
      <c r="FB2" s="177">
        <v>50374</v>
      </c>
      <c r="FC2" s="177">
        <v>50405</v>
      </c>
      <c r="FD2" s="177"/>
    </row>
    <row r="3" spans="2:160" x14ac:dyDescent="0.3">
      <c r="B3" t="s">
        <v>248</v>
      </c>
      <c r="C3" t="s">
        <v>249</v>
      </c>
      <c r="D3" t="s">
        <v>371</v>
      </c>
      <c r="E3" t="s">
        <v>250</v>
      </c>
    </row>
    <row r="4" spans="2:160" x14ac:dyDescent="0.3">
      <c r="B4" t="s">
        <v>369</v>
      </c>
      <c r="C4" t="s">
        <v>370</v>
      </c>
      <c r="D4" s="303">
        <v>98000</v>
      </c>
      <c r="E4" s="372">
        <f>+D4/52/40</f>
        <v>47.115384615384613</v>
      </c>
      <c r="P4" s="303">
        <f>+$D$4/12</f>
        <v>8166.666666666667</v>
      </c>
      <c r="Q4" s="303">
        <f>+IF(Q1&lt;&gt;P1,P4*1.1,P4)</f>
        <v>8166.666666666667</v>
      </c>
      <c r="R4" s="303">
        <f t="shared" ref="R4:CC4" si="3">+IF(R1&lt;&gt;Q1,Q4*1.1,Q4)</f>
        <v>8166.666666666667</v>
      </c>
      <c r="S4" s="303">
        <f t="shared" si="3"/>
        <v>8166.666666666667</v>
      </c>
      <c r="T4" s="303">
        <f t="shared" si="3"/>
        <v>8166.666666666667</v>
      </c>
      <c r="U4" s="303">
        <f t="shared" si="3"/>
        <v>8166.666666666667</v>
      </c>
      <c r="V4" s="303">
        <f t="shared" si="3"/>
        <v>8166.666666666667</v>
      </c>
      <c r="W4" s="303">
        <f t="shared" si="3"/>
        <v>8166.666666666667</v>
      </c>
      <c r="X4" s="303">
        <f t="shared" si="3"/>
        <v>8166.666666666667</v>
      </c>
      <c r="Y4" s="303">
        <f t="shared" si="3"/>
        <v>8166.666666666667</v>
      </c>
      <c r="Z4" s="303">
        <f t="shared" si="3"/>
        <v>8166.666666666667</v>
      </c>
      <c r="AA4" s="303">
        <f t="shared" si="3"/>
        <v>8166.666666666667</v>
      </c>
      <c r="AB4" s="303">
        <f t="shared" si="3"/>
        <v>8983.3333333333339</v>
      </c>
      <c r="AC4" s="303">
        <f t="shared" si="3"/>
        <v>8983.3333333333339</v>
      </c>
      <c r="AD4" s="303">
        <f t="shared" si="3"/>
        <v>8983.3333333333339</v>
      </c>
      <c r="AE4" s="303">
        <f t="shared" si="3"/>
        <v>8983.3333333333339</v>
      </c>
      <c r="AF4" s="303">
        <f t="shared" si="3"/>
        <v>8983.3333333333339</v>
      </c>
      <c r="AG4" s="303">
        <f t="shared" si="3"/>
        <v>8983.3333333333339</v>
      </c>
      <c r="AH4" s="303">
        <f t="shared" si="3"/>
        <v>8983.3333333333339</v>
      </c>
      <c r="AI4" s="303">
        <f t="shared" si="3"/>
        <v>8983.3333333333339</v>
      </c>
      <c r="AJ4" s="303">
        <f t="shared" si="3"/>
        <v>8983.3333333333339</v>
      </c>
      <c r="AK4" s="303">
        <f t="shared" si="3"/>
        <v>8983.3333333333339</v>
      </c>
      <c r="AL4" s="303">
        <f t="shared" si="3"/>
        <v>8983.3333333333339</v>
      </c>
      <c r="AM4" s="303">
        <f t="shared" si="3"/>
        <v>8983.3333333333339</v>
      </c>
      <c r="AN4" s="303">
        <f t="shared" si="3"/>
        <v>9881.6666666666679</v>
      </c>
      <c r="AO4" s="303">
        <f t="shared" si="3"/>
        <v>9881.6666666666679</v>
      </c>
      <c r="AP4" s="303">
        <f t="shared" si="3"/>
        <v>9881.6666666666679</v>
      </c>
      <c r="AQ4" s="303">
        <f t="shared" si="3"/>
        <v>9881.6666666666679</v>
      </c>
      <c r="AR4" s="303">
        <f t="shared" si="3"/>
        <v>9881.6666666666679</v>
      </c>
      <c r="AS4" s="303">
        <f t="shared" si="3"/>
        <v>9881.6666666666679</v>
      </c>
      <c r="AT4" s="303">
        <f t="shared" si="3"/>
        <v>9881.6666666666679</v>
      </c>
      <c r="AU4" s="303">
        <f t="shared" si="3"/>
        <v>9881.6666666666679</v>
      </c>
      <c r="AV4" s="303">
        <f t="shared" si="3"/>
        <v>9881.6666666666679</v>
      </c>
      <c r="AW4" s="303">
        <f t="shared" si="3"/>
        <v>9881.6666666666679</v>
      </c>
      <c r="AX4" s="303">
        <f t="shared" si="3"/>
        <v>9881.6666666666679</v>
      </c>
      <c r="AY4" s="303">
        <f t="shared" si="3"/>
        <v>9881.6666666666679</v>
      </c>
      <c r="AZ4" s="303">
        <f t="shared" si="3"/>
        <v>10869.833333333336</v>
      </c>
      <c r="BA4" s="303">
        <f t="shared" si="3"/>
        <v>10869.833333333336</v>
      </c>
      <c r="BB4" s="303">
        <f t="shared" si="3"/>
        <v>10869.833333333336</v>
      </c>
      <c r="BC4" s="303">
        <f t="shared" si="3"/>
        <v>10869.833333333336</v>
      </c>
      <c r="BD4" s="303">
        <f t="shared" si="3"/>
        <v>10869.833333333336</v>
      </c>
      <c r="BE4" s="303">
        <f t="shared" si="3"/>
        <v>10869.833333333336</v>
      </c>
      <c r="BF4" s="303">
        <f t="shared" si="3"/>
        <v>10869.833333333336</v>
      </c>
      <c r="BG4" s="303">
        <f t="shared" si="3"/>
        <v>10869.833333333336</v>
      </c>
      <c r="BH4" s="303">
        <f t="shared" si="3"/>
        <v>10869.833333333336</v>
      </c>
      <c r="BI4" s="303">
        <f t="shared" si="3"/>
        <v>10869.833333333336</v>
      </c>
      <c r="BJ4" s="303">
        <f t="shared" si="3"/>
        <v>10869.833333333336</v>
      </c>
      <c r="BK4" s="303">
        <f t="shared" si="3"/>
        <v>10869.833333333336</v>
      </c>
      <c r="BL4" s="303">
        <f t="shared" si="3"/>
        <v>11956.816666666671</v>
      </c>
      <c r="BM4" s="303">
        <f t="shared" si="3"/>
        <v>11956.816666666671</v>
      </c>
      <c r="BN4" s="303">
        <f t="shared" si="3"/>
        <v>11956.816666666671</v>
      </c>
      <c r="BO4" s="303">
        <f t="shared" si="3"/>
        <v>11956.816666666671</v>
      </c>
      <c r="BP4" s="303">
        <f t="shared" si="3"/>
        <v>11956.816666666671</v>
      </c>
      <c r="BQ4" s="303">
        <f t="shared" si="3"/>
        <v>11956.816666666671</v>
      </c>
      <c r="BR4" s="303">
        <f t="shared" si="3"/>
        <v>11956.816666666671</v>
      </c>
      <c r="BS4" s="303">
        <f t="shared" si="3"/>
        <v>11956.816666666671</v>
      </c>
      <c r="BT4" s="303">
        <f t="shared" si="3"/>
        <v>11956.816666666671</v>
      </c>
      <c r="BU4" s="303">
        <f t="shared" si="3"/>
        <v>11956.816666666671</v>
      </c>
      <c r="BV4" s="303">
        <f t="shared" si="3"/>
        <v>11956.816666666671</v>
      </c>
      <c r="BW4" s="303">
        <f t="shared" si="3"/>
        <v>11956.816666666671</v>
      </c>
      <c r="BX4" s="303">
        <f t="shared" si="3"/>
        <v>13152.498333333338</v>
      </c>
      <c r="BY4" s="303">
        <f t="shared" si="3"/>
        <v>13152.498333333338</v>
      </c>
      <c r="BZ4" s="303">
        <f t="shared" si="3"/>
        <v>13152.498333333338</v>
      </c>
      <c r="CA4" s="303">
        <f t="shared" si="3"/>
        <v>13152.498333333338</v>
      </c>
      <c r="CB4" s="303">
        <f t="shared" si="3"/>
        <v>13152.498333333338</v>
      </c>
      <c r="CC4" s="303">
        <f t="shared" si="3"/>
        <v>13152.498333333338</v>
      </c>
      <c r="CD4" s="303">
        <f t="shared" ref="CD4:EO4" si="4">+IF(CD1&lt;&gt;CC1,CC4*1.1,CC4)</f>
        <v>13152.498333333338</v>
      </c>
      <c r="CE4" s="303">
        <f t="shared" si="4"/>
        <v>13152.498333333338</v>
      </c>
      <c r="CF4" s="303">
        <f t="shared" si="4"/>
        <v>13152.498333333338</v>
      </c>
      <c r="CG4" s="303">
        <f t="shared" si="4"/>
        <v>13152.498333333338</v>
      </c>
      <c r="CH4" s="303">
        <f t="shared" si="4"/>
        <v>13152.498333333338</v>
      </c>
      <c r="CI4" s="303">
        <f t="shared" si="4"/>
        <v>13152.498333333338</v>
      </c>
      <c r="CJ4" s="303">
        <f t="shared" si="4"/>
        <v>14467.748166666674</v>
      </c>
      <c r="CK4" s="303">
        <f t="shared" si="4"/>
        <v>14467.748166666674</v>
      </c>
      <c r="CL4" s="303">
        <f t="shared" si="4"/>
        <v>14467.748166666674</v>
      </c>
      <c r="CM4" s="303">
        <f t="shared" si="4"/>
        <v>14467.748166666674</v>
      </c>
      <c r="CN4" s="303">
        <f t="shared" si="4"/>
        <v>14467.748166666674</v>
      </c>
      <c r="CO4" s="303">
        <f t="shared" si="4"/>
        <v>14467.748166666674</v>
      </c>
      <c r="CP4" s="303">
        <f t="shared" si="4"/>
        <v>14467.748166666674</v>
      </c>
      <c r="CQ4" s="303">
        <f t="shared" si="4"/>
        <v>14467.748166666674</v>
      </c>
      <c r="CR4" s="303">
        <f t="shared" si="4"/>
        <v>14467.748166666674</v>
      </c>
      <c r="CS4" s="303">
        <f t="shared" si="4"/>
        <v>14467.748166666674</v>
      </c>
      <c r="CT4" s="303">
        <f t="shared" si="4"/>
        <v>14467.748166666674</v>
      </c>
      <c r="CU4" s="303">
        <f t="shared" si="4"/>
        <v>14467.748166666674</v>
      </c>
      <c r="CV4" s="303">
        <f t="shared" si="4"/>
        <v>15914.522983333341</v>
      </c>
      <c r="CW4" s="303">
        <f t="shared" si="4"/>
        <v>15914.522983333341</v>
      </c>
      <c r="CX4" s="303">
        <f t="shared" si="4"/>
        <v>15914.522983333341</v>
      </c>
      <c r="CY4" s="303">
        <f t="shared" si="4"/>
        <v>15914.522983333341</v>
      </c>
      <c r="CZ4" s="303">
        <f t="shared" si="4"/>
        <v>15914.522983333341</v>
      </c>
      <c r="DA4" s="303">
        <f t="shared" si="4"/>
        <v>15914.522983333341</v>
      </c>
      <c r="DB4" s="303">
        <f t="shared" si="4"/>
        <v>15914.522983333341</v>
      </c>
      <c r="DC4" s="303">
        <f t="shared" si="4"/>
        <v>15914.522983333341</v>
      </c>
      <c r="DD4" s="303">
        <f t="shared" si="4"/>
        <v>15914.522983333341</v>
      </c>
      <c r="DE4" s="303">
        <f t="shared" si="4"/>
        <v>15914.522983333341</v>
      </c>
      <c r="DF4" s="303">
        <f t="shared" si="4"/>
        <v>15914.522983333341</v>
      </c>
      <c r="DG4" s="303">
        <f t="shared" si="4"/>
        <v>15914.522983333341</v>
      </c>
      <c r="DH4" s="303">
        <f t="shared" si="4"/>
        <v>17505.975281666677</v>
      </c>
      <c r="DI4" s="303">
        <f t="shared" si="4"/>
        <v>17505.975281666677</v>
      </c>
      <c r="DJ4" s="303">
        <f t="shared" si="4"/>
        <v>17505.975281666677</v>
      </c>
      <c r="DK4" s="303">
        <f t="shared" si="4"/>
        <v>17505.975281666677</v>
      </c>
      <c r="DL4" s="303">
        <f t="shared" si="4"/>
        <v>17505.975281666677</v>
      </c>
      <c r="DM4" s="303">
        <f t="shared" si="4"/>
        <v>17505.975281666677</v>
      </c>
      <c r="DN4" s="303">
        <f t="shared" si="4"/>
        <v>17505.975281666677</v>
      </c>
      <c r="DO4" s="303">
        <f t="shared" si="4"/>
        <v>17505.975281666677</v>
      </c>
      <c r="DP4" s="303">
        <f t="shared" si="4"/>
        <v>17505.975281666677</v>
      </c>
      <c r="DQ4" s="303">
        <f t="shared" si="4"/>
        <v>17505.975281666677</v>
      </c>
      <c r="DR4" s="303">
        <f t="shared" si="4"/>
        <v>17505.975281666677</v>
      </c>
      <c r="DS4" s="303">
        <f t="shared" si="4"/>
        <v>17505.975281666677</v>
      </c>
      <c r="DT4" s="303">
        <f t="shared" si="4"/>
        <v>19256.572809833346</v>
      </c>
      <c r="DU4" s="303">
        <f t="shared" si="4"/>
        <v>19256.572809833346</v>
      </c>
      <c r="DV4" s="303">
        <f t="shared" si="4"/>
        <v>19256.572809833346</v>
      </c>
      <c r="DW4" s="303">
        <f t="shared" si="4"/>
        <v>19256.572809833346</v>
      </c>
      <c r="DX4" s="303">
        <f t="shared" si="4"/>
        <v>19256.572809833346</v>
      </c>
      <c r="DY4" s="303">
        <f t="shared" si="4"/>
        <v>19256.572809833346</v>
      </c>
      <c r="DZ4" s="303">
        <f t="shared" si="4"/>
        <v>19256.572809833346</v>
      </c>
      <c r="EA4" s="303">
        <f t="shared" si="4"/>
        <v>19256.572809833346</v>
      </c>
      <c r="EB4" s="303">
        <f t="shared" si="4"/>
        <v>19256.572809833346</v>
      </c>
      <c r="EC4" s="303">
        <f t="shared" si="4"/>
        <v>19256.572809833346</v>
      </c>
      <c r="ED4" s="303">
        <f t="shared" si="4"/>
        <v>19256.572809833346</v>
      </c>
      <c r="EE4" s="303">
        <f t="shared" si="4"/>
        <v>19256.572809833346</v>
      </c>
      <c r="EF4" s="303">
        <f t="shared" si="4"/>
        <v>21182.230090816684</v>
      </c>
      <c r="EG4" s="303">
        <f t="shared" si="4"/>
        <v>21182.230090816684</v>
      </c>
      <c r="EH4" s="303">
        <f t="shared" si="4"/>
        <v>21182.230090816684</v>
      </c>
      <c r="EI4" s="303">
        <f t="shared" si="4"/>
        <v>21182.230090816684</v>
      </c>
      <c r="EJ4" s="303">
        <f t="shared" si="4"/>
        <v>21182.230090816684</v>
      </c>
      <c r="EK4" s="303">
        <f t="shared" si="4"/>
        <v>21182.230090816684</v>
      </c>
      <c r="EL4" s="303">
        <f t="shared" si="4"/>
        <v>21182.230090816684</v>
      </c>
      <c r="EM4" s="303">
        <f t="shared" si="4"/>
        <v>21182.230090816684</v>
      </c>
      <c r="EN4" s="303">
        <f t="shared" si="4"/>
        <v>21182.230090816684</v>
      </c>
      <c r="EO4" s="303">
        <f t="shared" si="4"/>
        <v>21182.230090816684</v>
      </c>
      <c r="EP4" s="303">
        <f t="shared" ref="EP4:FC4" si="5">+IF(EP1&lt;&gt;EO1,EO4*1.1,EO4)</f>
        <v>21182.230090816684</v>
      </c>
      <c r="EQ4" s="303">
        <f t="shared" si="5"/>
        <v>21182.230090816684</v>
      </c>
      <c r="ER4" s="303">
        <f t="shared" si="5"/>
        <v>23300.453099898354</v>
      </c>
      <c r="ES4" s="303">
        <f t="shared" si="5"/>
        <v>23300.453099898354</v>
      </c>
      <c r="ET4" s="303">
        <f t="shared" si="5"/>
        <v>23300.453099898354</v>
      </c>
      <c r="EU4" s="303">
        <f t="shared" si="5"/>
        <v>23300.453099898354</v>
      </c>
      <c r="EV4" s="303">
        <f t="shared" si="5"/>
        <v>23300.453099898354</v>
      </c>
      <c r="EW4" s="303">
        <f t="shared" si="5"/>
        <v>23300.453099898354</v>
      </c>
      <c r="EX4" s="303">
        <f t="shared" si="5"/>
        <v>23300.453099898354</v>
      </c>
      <c r="EY4" s="303">
        <f t="shared" si="5"/>
        <v>23300.453099898354</v>
      </c>
      <c r="EZ4" s="303">
        <f t="shared" si="5"/>
        <v>23300.453099898354</v>
      </c>
      <c r="FA4" s="303">
        <f t="shared" si="5"/>
        <v>23300.453099898354</v>
      </c>
      <c r="FB4" s="303">
        <f t="shared" si="5"/>
        <v>23300.453099898354</v>
      </c>
      <c r="FC4" s="303">
        <f t="shared" si="5"/>
        <v>23300.453099898354</v>
      </c>
    </row>
    <row r="6" spans="2:160" x14ac:dyDescent="0.3">
      <c r="C6" t="s">
        <v>346</v>
      </c>
      <c r="E6">
        <v>35</v>
      </c>
      <c r="I6" s="303">
        <f>+IF((SUM('Monthly Detail'!AG28,'Monthly Detail'!AG29)-'Monthly Detail'!$B$26)&gt;0,(SUM('Monthly Detail'!AG28,'Monthly Detail'!AG29)-'Monthly Detail'!$B$26)*'People Plan'!$E$6, 0)</f>
        <v>0</v>
      </c>
      <c r="J6" s="303">
        <f>+IF((SUM('Monthly Detail'!AH28,'Monthly Detail'!AH29)-'Monthly Detail'!$B$26)&gt;0,(SUM('Monthly Detail'!AH28,'Monthly Detail'!AH29)-'Monthly Detail'!$B$26)*'People Plan'!$E$6, 0)</f>
        <v>0</v>
      </c>
      <c r="K6" s="303">
        <f>+IF((SUM('Monthly Detail'!AI28,'Monthly Detail'!AI29)-'Monthly Detail'!$B$26)&gt;0,(SUM('Monthly Detail'!AI28,'Monthly Detail'!AI29)-'Monthly Detail'!$B$26)*'People Plan'!$E$6, 0)</f>
        <v>0</v>
      </c>
      <c r="L6" s="303">
        <f>+IF((SUM('Monthly Detail'!AJ28,'Monthly Detail'!AJ29)-'Monthly Detail'!$B$26)&gt;0,(SUM('Monthly Detail'!AJ28,'Monthly Detail'!AJ29)-'Monthly Detail'!$B$26)*'People Plan'!$E$6, 0)</f>
        <v>0</v>
      </c>
      <c r="M6" s="303">
        <f>+IF((SUM('Monthly Detail'!AK28,'Monthly Detail'!AK29)-'Monthly Detail'!$B$26)&gt;0,(SUM('Monthly Detail'!AK28,'Monthly Detail'!AK29)-'Monthly Detail'!$B$26)*'People Plan'!$E$6, 0)</f>
        <v>0</v>
      </c>
      <c r="N6" s="303">
        <f>+IF((SUM('Monthly Detail'!AL28,'Monthly Detail'!AL29)-'Monthly Detail'!$B$26)&gt;0,(SUM('Monthly Detail'!AL28,'Monthly Detail'!AL29)-'Monthly Detail'!$B$26)*'People Plan'!$E$6, 0)</f>
        <v>0</v>
      </c>
      <c r="O6" s="303">
        <f>+IF((SUM('Monthly Detail'!AM28,'Monthly Detail'!AM29)-'Monthly Detail'!$B$26)&gt;0,(SUM('Monthly Detail'!AM28,'Monthly Detail'!AM29)-'Monthly Detail'!$B$26)*'People Plan'!$E$6, 0)</f>
        <v>0</v>
      </c>
      <c r="P6" s="303">
        <f>+IF((SUM('Monthly Detail'!AN28,'Monthly Detail'!AN29)-'Monthly Detail'!$B$26)&gt;0,(SUM('Monthly Detail'!AN28,'Monthly Detail'!AN29)-'Monthly Detail'!$B$26)*'People Plan'!$E$6, 0)</f>
        <v>0</v>
      </c>
      <c r="Q6" s="303">
        <f>+IF((SUM('Monthly Detail'!AO28,'Monthly Detail'!AO29)-'Monthly Detail'!$B$26)&gt;0,(SUM('Monthly Detail'!AO28,'Monthly Detail'!AO29)-'Monthly Detail'!$B$26)*'People Plan'!$E$6, 0)</f>
        <v>0</v>
      </c>
      <c r="R6" s="303">
        <f>+IF((SUM('Monthly Detail'!AP28,'Monthly Detail'!AP29)-'Monthly Detail'!$B$26)&gt;0,(SUM('Monthly Detail'!AP28,'Monthly Detail'!AP29)-'Monthly Detail'!$B$26)*'People Plan'!$E$6, 0)</f>
        <v>0</v>
      </c>
      <c r="S6" s="303">
        <f>+IF((SUM('Monthly Detail'!AQ28,'Monthly Detail'!AQ29)-'Monthly Detail'!$B$26)&gt;0,(SUM('Monthly Detail'!AQ28,'Monthly Detail'!AQ29)-'Monthly Detail'!$B$26)*'People Plan'!$E$6, 0)</f>
        <v>0</v>
      </c>
      <c r="T6" s="303">
        <f>+IF((SUM('Monthly Detail'!AR28,'Monthly Detail'!AR29)-'Monthly Detail'!$B$26)&gt;0,(SUM('Monthly Detail'!AR28,'Monthly Detail'!AR29)-'Monthly Detail'!$B$26)*'People Plan'!$E$6, 0)</f>
        <v>0</v>
      </c>
      <c r="U6" s="303">
        <f>+IF((SUM('Monthly Detail'!AS28,'Monthly Detail'!AS29)-'Monthly Detail'!$B$26)&gt;0,(SUM('Monthly Detail'!AS28,'Monthly Detail'!AS29)-'Monthly Detail'!$B$26)*'People Plan'!$E$6, 0)</f>
        <v>0</v>
      </c>
      <c r="V6" s="303">
        <f>+IF((SUM('Monthly Detail'!AT28,'Monthly Detail'!AT29)-'Monthly Detail'!$B$26)&gt;0,(SUM('Monthly Detail'!AT28,'Monthly Detail'!AT29)-'Monthly Detail'!$B$26)*'People Plan'!$E$6, 0)</f>
        <v>851.61471555615549</v>
      </c>
      <c r="W6" s="303">
        <f>+IF((SUM('Monthly Detail'!AU28,'Monthly Detail'!AU29)-'Monthly Detail'!$B$26)&gt;0,(SUM('Monthly Detail'!AU28,'Monthly Detail'!AU29)-'Monthly Detail'!$B$26)*'People Plan'!$E$6, 0)</f>
        <v>0</v>
      </c>
      <c r="X6" s="303">
        <f>+IF((SUM('Monthly Detail'!AV28,'Monthly Detail'!AV29)-'Monthly Detail'!$B$26)&gt;0,(SUM('Monthly Detail'!AV28,'Monthly Detail'!AV29)-'Monthly Detail'!$B$26)*'People Plan'!$E$6, 0)</f>
        <v>1207.1320048386181</v>
      </c>
      <c r="Y6" s="303">
        <f>+IF((SUM('Monthly Detail'!AW28,'Monthly Detail'!AW29)-'Monthly Detail'!$B$26)&gt;0,(SUM('Monthly Detail'!AW28,'Monthly Detail'!AW29)-'Monthly Detail'!$B$26)*'People Plan'!$E$6, 0)</f>
        <v>0</v>
      </c>
      <c r="Z6" s="303">
        <f>+IF((SUM('Monthly Detail'!AX28,'Monthly Detail'!AX29)-'Monthly Detail'!$B$26)&gt;0,(SUM('Monthly Detail'!AX28,'Monthly Detail'!AX29)-'Monthly Detail'!$B$26)*'People Plan'!$E$6, 0)</f>
        <v>0</v>
      </c>
      <c r="AA6" s="303">
        <f>+IF((SUM('Monthly Detail'!AY28,'Monthly Detail'!AY29)-'Monthly Detail'!$B$26)&gt;0,(SUM('Monthly Detail'!AY28,'Monthly Detail'!AY29)-'Monthly Detail'!$B$26)*'People Plan'!$E$6, 0)</f>
        <v>0</v>
      </c>
      <c r="AB6" s="303">
        <f>+IF((SUM('Monthly Detail'!AZ28,'Monthly Detail'!AZ29)-'Monthly Detail'!$B$26)&gt;0,(SUM('Monthly Detail'!AZ28,'Monthly Detail'!AZ29)-'Monthly Detail'!$B$26)*'People Plan'!$E$6, 0)</f>
        <v>0</v>
      </c>
      <c r="AC6" s="303">
        <f>+IF((SUM('Monthly Detail'!BA28,'Monthly Detail'!BA29)-'Monthly Detail'!$B$26)&gt;0,(SUM('Monthly Detail'!BA28,'Monthly Detail'!BA29)-'Monthly Detail'!$B$26)*'People Plan'!$E$6, 0)</f>
        <v>0</v>
      </c>
      <c r="AD6" s="303">
        <f>+IF((SUM('Monthly Detail'!BB28,'Monthly Detail'!BB29)-'Monthly Detail'!$B$26)&gt;0,(SUM('Monthly Detail'!BB28,'Monthly Detail'!BB29)-'Monthly Detail'!$B$26)*'People Plan'!$E$6, 0)</f>
        <v>0</v>
      </c>
      <c r="AE6" s="303">
        <f>+IF((SUM('Monthly Detail'!BC28,'Monthly Detail'!BC29)-'Monthly Detail'!$B$26)&gt;0,(SUM('Monthly Detail'!BC28,'Monthly Detail'!BC29)-'Monthly Detail'!$B$26)*'People Plan'!$E$6, 0)</f>
        <v>0</v>
      </c>
      <c r="AF6" s="303">
        <f>+IF((SUM('Monthly Detail'!BD28,'Monthly Detail'!BD29)-'Monthly Detail'!$B$26)&gt;0,(SUM('Monthly Detail'!BD28,'Monthly Detail'!BD29)-'Monthly Detail'!$B$26)*'People Plan'!$E$6, 0)</f>
        <v>0</v>
      </c>
      <c r="AG6" s="303">
        <f>+IF((SUM('Monthly Detail'!BE28,'Monthly Detail'!BE29)-'Monthly Detail'!$B$26)&gt;0,(SUM('Monthly Detail'!BE28,'Monthly Detail'!BE29)-'Monthly Detail'!$B$26)*'People Plan'!$E$6, 0)</f>
        <v>753.26311384052531</v>
      </c>
      <c r="AH6" s="303">
        <f>+IF((SUM('Monthly Detail'!BF28,'Monthly Detail'!BF29)-'Monthly Detail'!$B$26)&gt;0,(SUM('Monthly Detail'!BF28,'Monthly Detail'!BF29)-'Monthly Detail'!$B$26)*'People Plan'!$E$6, 0)</f>
        <v>3180.5894452204402</v>
      </c>
      <c r="AI6" s="303">
        <f>+IF((SUM('Monthly Detail'!BG28,'Monthly Detail'!BG29)-'Monthly Detail'!$B$26)&gt;0,(SUM('Monthly Detail'!BG28,'Monthly Detail'!BG29)-'Monthly Detail'!$B$26)*'People Plan'!$E$6, 0)</f>
        <v>392.02550166158858</v>
      </c>
      <c r="AJ6" s="303">
        <f>+IF((SUM('Monthly Detail'!BH28,'Monthly Detail'!BH29)-'Monthly Detail'!$B$26)&gt;0,(SUM('Monthly Detail'!BH28,'Monthly Detail'!BH29)-'Monthly Detail'!$B$26)*'People Plan'!$E$6, 0)</f>
        <v>3593.2610921427372</v>
      </c>
      <c r="AK6" s="303">
        <f>+IF((SUM('Monthly Detail'!BI28,'Monthly Detail'!BI29)-'Monthly Detail'!$B$26)&gt;0,(SUM('Monthly Detail'!BI28,'Monthly Detail'!BI29)-'Monthly Detail'!$B$26)*'People Plan'!$E$6, 0)</f>
        <v>0</v>
      </c>
      <c r="AL6" s="303">
        <f>+IF((SUM('Monthly Detail'!BJ28,'Monthly Detail'!BJ29)-'Monthly Detail'!$B$26)&gt;0,(SUM('Monthly Detail'!BJ28,'Monthly Detail'!BJ29)-'Monthly Detail'!$B$26)*'People Plan'!$E$6, 0)</f>
        <v>0</v>
      </c>
      <c r="AM6" s="303">
        <f>+IF((SUM('Monthly Detail'!BK28,'Monthly Detail'!BK29)-'Monthly Detail'!$B$26)&gt;0,(SUM('Monthly Detail'!BK28,'Monthly Detail'!BK29)-'Monthly Detail'!$B$26)*'People Plan'!$E$6, 0)</f>
        <v>0</v>
      </c>
      <c r="AN6" s="303">
        <f>+IF((SUM('Monthly Detail'!BL28,'Monthly Detail'!BL29)-'Monthly Detail'!$B$26)&gt;0,(SUM('Monthly Detail'!BL28,'Monthly Detail'!BL29)-'Monthly Detail'!$B$26)*'People Plan'!$E$6, 0)</f>
        <v>0</v>
      </c>
      <c r="AO6" s="303">
        <f>+IF((SUM('Monthly Detail'!BM28,'Monthly Detail'!BM29)-'Monthly Detail'!$B$26)&gt;0,(SUM('Monthly Detail'!BM28,'Monthly Detail'!BM29)-'Monthly Detail'!$B$26)*'People Plan'!$E$6, 0)</f>
        <v>0</v>
      </c>
      <c r="AP6" s="303">
        <f>+IF((SUM('Monthly Detail'!BN28,'Monthly Detail'!BN29)-'Monthly Detail'!$B$26)&gt;0,(SUM('Monthly Detail'!BN28,'Monthly Detail'!BN29)-'Monthly Detail'!$B$26)*'People Plan'!$E$6, 0)</f>
        <v>21.862634964374763</v>
      </c>
      <c r="AQ6" s="303">
        <f>+IF((SUM('Monthly Detail'!BO28,'Monthly Detail'!BO29)-'Monthly Detail'!$B$26)&gt;0,(SUM('Monthly Detail'!BO28,'Monthly Detail'!BO29)-'Monthly Detail'!$B$26)*'People Plan'!$E$6, 0)</f>
        <v>0</v>
      </c>
      <c r="AR6" s="303">
        <f>+IF((SUM('Monthly Detail'!BP28,'Monthly Detail'!BP29)-'Monthly Detail'!$B$26)&gt;0,(SUM('Monthly Detail'!BP28,'Monthly Detail'!BP29)-'Monthly Detail'!$B$26)*'People Plan'!$E$6, 0)</f>
        <v>0</v>
      </c>
      <c r="AS6" s="303">
        <f>+IF((SUM('Monthly Detail'!BQ28,'Monthly Detail'!BQ29)-'Monthly Detail'!$B$26)&gt;0,(SUM('Monthly Detail'!BQ28,'Monthly Detail'!BQ29)-'Monthly Detail'!$B$26)*'People Plan'!$E$6, 0)</f>
        <v>2297.4052633713659</v>
      </c>
      <c r="AT6" s="303">
        <f>+IF((SUM('Monthly Detail'!BR28,'Monthly Detail'!BR29)-'Monthly Detail'!$B$26)&gt;0,(SUM('Monthly Detail'!BR28,'Monthly Detail'!BR29)-'Monthly Detail'!$B$26)*'People Plan'!$E$6, 0)</f>
        <v>4867.0883873911289</v>
      </c>
      <c r="AU6" s="303">
        <f>+IF((SUM('Monthly Detail'!BS28,'Monthly Detail'!BS29)-'Monthly Detail'!$B$26)&gt;0,(SUM('Monthly Detail'!BS28,'Monthly Detail'!BS29)-'Monthly Detail'!$B$26)*'People Plan'!$E$6, 0)</f>
        <v>2329.3090267914263</v>
      </c>
      <c r="AV6" s="303">
        <f>+IF((SUM('Monthly Detail'!BT28,'Monthly Detail'!BT29)-'Monthly Detail'!$B$26)&gt;0,(SUM('Monthly Detail'!BT28,'Monthly Detail'!BT29)-'Monthly Detail'!$B$26)*'People Plan'!$E$6, 0)</f>
        <v>6083.1349223731195</v>
      </c>
      <c r="AW6" s="303">
        <f>+IF((SUM('Monthly Detail'!BU28,'Monthly Detail'!BU29)-'Monthly Detail'!$B$26)&gt;0,(SUM('Monthly Detail'!BU28,'Monthly Detail'!BU29)-'Monthly Detail'!$B$26)*'People Plan'!$E$6, 0)</f>
        <v>0</v>
      </c>
      <c r="AX6" s="303">
        <f>+IF((SUM('Monthly Detail'!BV28,'Monthly Detail'!BV29)-'Monthly Detail'!$B$26)&gt;0,(SUM('Monthly Detail'!BV28,'Monthly Detail'!BV29)-'Monthly Detail'!$B$26)*'People Plan'!$E$6, 0)</f>
        <v>329.9737973257777</v>
      </c>
      <c r="AY6" s="303">
        <f>+IF((SUM('Monthly Detail'!BW28,'Monthly Detail'!BW29)-'Monthly Detail'!$B$26)&gt;0,(SUM('Monthly Detail'!BW28,'Monthly Detail'!BW29)-'Monthly Detail'!$B$26)*'People Plan'!$E$6, 0)</f>
        <v>1213.5509793799506</v>
      </c>
      <c r="AZ6" s="303">
        <f>+IF((SUM('Monthly Detail'!BX28,'Monthly Detail'!BX29)-'Monthly Detail'!$B$26)&gt;0,(SUM('Monthly Detail'!BX28,'Monthly Detail'!BX29)-'Monthly Detail'!$B$26)*'People Plan'!$E$6, 0)</f>
        <v>1070.3597498470249</v>
      </c>
      <c r="BA6" s="303">
        <f>+IF((SUM('Monthly Detail'!BY28,'Monthly Detail'!BY29)-'Monthly Detail'!$B$26)&gt;0,(SUM('Monthly Detail'!BY28,'Monthly Detail'!BY29)-'Monthly Detail'!$B$26)*'People Plan'!$E$6, 0)</f>
        <v>0</v>
      </c>
      <c r="BB6" s="303">
        <f>+IF((SUM('Monthly Detail'!BZ28,'Monthly Detail'!BZ29)-'Monthly Detail'!$B$26)&gt;0,(SUM('Monthly Detail'!BZ28,'Monthly Detail'!BZ29)-'Monthly Detail'!$B$26)*'People Plan'!$E$6, 0)</f>
        <v>1297.2535583519593</v>
      </c>
      <c r="BC6" s="303">
        <f>+IF((SUM('Monthly Detail'!CA28,'Monthly Detail'!CA29)-'Monthly Detail'!$B$26)&gt;0,(SUM('Monthly Detail'!CA28,'Monthly Detail'!CA29)-'Monthly Detail'!$B$26)*'People Plan'!$E$6, 0)</f>
        <v>0</v>
      </c>
      <c r="BD6" s="303">
        <f>+IF((SUM('Monthly Detail'!CB28,'Monthly Detail'!CB29)-'Monthly Detail'!$B$26)&gt;0,(SUM('Monthly Detail'!CB28,'Monthly Detail'!CB29)-'Monthly Detail'!$B$26)*'People Plan'!$E$6, 0)</f>
        <v>290.6123069113853</v>
      </c>
      <c r="BE6" s="303">
        <f>+IF((SUM('Monthly Detail'!CC28,'Monthly Detail'!CC29)-'Monthly Detail'!$B$26)&gt;0,(SUM('Monthly Detail'!CC28,'Monthly Detail'!CC29)-'Monthly Detail'!$B$26)*'People Plan'!$E$6, 0)</f>
        <v>3911.7356924263349</v>
      </c>
      <c r="BF6" s="303">
        <f>+IF((SUM('Monthly Detail'!CD28,'Monthly Detail'!CD29)-'Monthly Detail'!$B$26)&gt;0,(SUM('Monthly Detail'!CD28,'Monthly Detail'!CD29)-'Monthly Detail'!$B$26)*'People Plan'!$E$6, 0)</f>
        <v>6440.4239806282858</v>
      </c>
      <c r="BG6" s="303">
        <f>+IF((SUM('Monthly Detail'!CE28,'Monthly Detail'!CE29)-'Monthly Detail'!$B$26)&gt;0,(SUM('Monthly Detail'!CE28,'Monthly Detail'!CE29)-'Monthly Detail'!$B$26)*'People Plan'!$E$6, 0)</f>
        <v>4475.670965152488</v>
      </c>
      <c r="BH6" s="303">
        <f>+IF((SUM('Monthly Detail'!CF28,'Monthly Detail'!CF29)-'Monthly Detail'!$B$26)&gt;0,(SUM('Monthly Detail'!CF28,'Monthly Detail'!CF29)-'Monthly Detail'!$B$26)*'People Plan'!$E$6, 0)</f>
        <v>8007.1283366420512</v>
      </c>
      <c r="BI6" s="303">
        <f>+IF((SUM('Monthly Detail'!CG28,'Monthly Detail'!CG29)-'Monthly Detail'!$B$26)&gt;0,(SUM('Monthly Detail'!CG28,'Monthly Detail'!CG29)-'Monthly Detail'!$B$26)*'People Plan'!$E$6, 0)</f>
        <v>755.63871714749575</v>
      </c>
      <c r="BJ6" s="303">
        <f>+IF((SUM('Monthly Detail'!CH28,'Monthly Detail'!CH29)-'Monthly Detail'!$B$26)&gt;0,(SUM('Monthly Detail'!CH28,'Monthly Detail'!CH29)-'Monthly Detail'!$B$26)*'People Plan'!$E$6, 0)</f>
        <v>1677.9127100945518</v>
      </c>
      <c r="BK6" s="303">
        <f>+IF((SUM('Monthly Detail'!CI28,'Monthly Detail'!CI29)-'Monthly Detail'!$B$26)&gt;0,(SUM('Monthly Detail'!CI28,'Monthly Detail'!CI29)-'Monthly Detail'!$B$26)*'People Plan'!$E$6, 0)</f>
        <v>1935.8914493804427</v>
      </c>
      <c r="BL6" s="303">
        <f>+IF((SUM('Monthly Detail'!CJ28,'Monthly Detail'!CJ29)-'Monthly Detail'!$B$26)&gt;0,(SUM('Monthly Detail'!CJ28,'Monthly Detail'!CJ29)-'Monthly Detail'!$B$26)*'People Plan'!$E$6, 0)</f>
        <v>3238.8133880039327</v>
      </c>
      <c r="BM6" s="303">
        <f>+IF((SUM('Monthly Detail'!CK28,'Monthly Detail'!CK29)-'Monthly Detail'!$B$26)&gt;0,(SUM('Monthly Detail'!CK28,'Monthly Detail'!CK29)-'Monthly Detail'!$B$26)*'People Plan'!$E$6, 0)</f>
        <v>0</v>
      </c>
      <c r="BN6" s="303">
        <f>+IF((SUM('Monthly Detail'!CL28,'Monthly Detail'!CL29)-'Monthly Detail'!$B$26)&gt;0,(SUM('Monthly Detail'!CL28,'Monthly Detail'!CL29)-'Monthly Detail'!$B$26)*'People Plan'!$E$6, 0)</f>
        <v>2269.2906303967161</v>
      </c>
      <c r="BO6" s="303">
        <f>+IF((SUM('Monthly Detail'!CM28,'Monthly Detail'!CM29)-'Monthly Detail'!$B$26)&gt;0,(SUM('Monthly Detail'!CM28,'Monthly Detail'!CM29)-'Monthly Detail'!$B$26)*'People Plan'!$E$6, 0)</f>
        <v>0</v>
      </c>
      <c r="BP6" s="303">
        <f>+IF((SUM('Monthly Detail'!CN28,'Monthly Detail'!CN29)-'Monthly Detail'!$B$26)&gt;0,(SUM('Monthly Detail'!CN28,'Monthly Detail'!CN29)-'Monthly Detail'!$B$26)*'People Plan'!$E$6, 0)</f>
        <v>1438.2230432677002</v>
      </c>
      <c r="BQ6" s="303">
        <f>+IF((SUM('Monthly Detail'!CO28,'Monthly Detail'!CO29)-'Monthly Detail'!$B$26)&gt;0,(SUM('Monthly Detail'!CO28,'Monthly Detail'!CO29)-'Monthly Detail'!$B$26)*'People Plan'!$E$6, 0)</f>
        <v>5066.6519282324589</v>
      </c>
      <c r="BR6" s="303">
        <f>+IF((SUM('Monthly Detail'!CP28,'Monthly Detail'!CP29)-'Monthly Detail'!$B$26)&gt;0,(SUM('Monthly Detail'!CP28,'Monthly Detail'!CP29)-'Monthly Detail'!$B$26)*'People Plan'!$E$6, 0)</f>
        <v>9364.4188998462996</v>
      </c>
      <c r="BS6" s="303">
        <f>+IF((SUM('Monthly Detail'!CQ28,'Monthly Detail'!CQ29)-'Monthly Detail'!$B$26)&gt;0,(SUM('Monthly Detail'!CQ28,'Monthly Detail'!CQ29)-'Monthly Detail'!$B$26)*'People Plan'!$E$6, 0)</f>
        <v>6362.6698086191191</v>
      </c>
      <c r="BT6" s="303">
        <f>+IF((SUM('Monthly Detail'!CR28,'Monthly Detail'!CR29)-'Monthly Detail'!$B$26)&gt;0,(SUM('Monthly Detail'!CR28,'Monthly Detail'!CR29)-'Monthly Detail'!$B$26)*'People Plan'!$E$6, 0)</f>
        <v>9978.2784522411057</v>
      </c>
      <c r="BU6" s="303">
        <f>+IF((SUM('Monthly Detail'!CS28,'Monthly Detail'!CS29)-'Monthly Detail'!$B$26)&gt;0,(SUM('Monthly Detail'!CS28,'Monthly Detail'!CS29)-'Monthly Detail'!$B$26)*'People Plan'!$E$6, 0)</f>
        <v>2622.7598427291246</v>
      </c>
      <c r="BV6" s="303">
        <f>+IF((SUM('Monthly Detail'!CT28,'Monthly Detail'!CT29)-'Monthly Detail'!$B$26)&gt;0,(SUM('Monthly Detail'!CT28,'Monthly Detail'!CT29)-'Monthly Detail'!$B$26)*'People Plan'!$E$6, 0)</f>
        <v>3167.7399294705669</v>
      </c>
      <c r="BW6" s="303">
        <f>+IF((SUM('Monthly Detail'!CU28,'Monthly Detail'!CU29)-'Monthly Detail'!$B$26)&gt;0,(SUM('Monthly Detail'!CU28,'Monthly Detail'!CU29)-'Monthly Detail'!$B$26)*'People Plan'!$E$6, 0)</f>
        <v>3425.7186687564572</v>
      </c>
      <c r="BX6" s="303">
        <f>+IF((SUM('Monthly Detail'!CV28,'Monthly Detail'!CV29)-'Monthly Detail'!$B$26)&gt;0,(SUM('Monthly Detail'!CV28,'Monthly Detail'!CV29)-'Monthly Detail'!$B$26)*'People Plan'!$E$6, 0)</f>
        <v>4870.5516164321061</v>
      </c>
      <c r="BY6" s="303">
        <f>+IF((SUM('Monthly Detail'!CW28,'Monthly Detail'!CW29)-'Monthly Detail'!$B$26)&gt;0,(SUM('Monthly Detail'!CW28,'Monthly Detail'!CW29)-'Monthly Detail'!$B$26)*'People Plan'!$E$6, 0)</f>
        <v>1042.8277475482982</v>
      </c>
      <c r="BZ6" s="303">
        <f>+IF((SUM('Monthly Detail'!CX28,'Monthly Detail'!CX29)-'Monthly Detail'!$B$26)&gt;0,(SUM('Monthly Detail'!CX28,'Monthly Detail'!CX29)-'Monthly Detail'!$B$26)*'People Plan'!$E$6, 0)</f>
        <v>3260.8989186571407</v>
      </c>
      <c r="CA6" s="303">
        <f>+IF((SUM('Monthly Detail'!CY28,'Monthly Detail'!CY29)-'Monthly Detail'!$B$26)&gt;0,(SUM('Monthly Detail'!CY28,'Monthly Detail'!CY29)-'Monthly Detail'!$B$26)*'People Plan'!$E$6, 0)</f>
        <v>1039.4153303619764</v>
      </c>
      <c r="CB6" s="303">
        <f>+IF((SUM('Monthly Detail'!CZ28,'Monthly Detail'!CZ29)-'Monthly Detail'!$B$26)&gt;0,(SUM('Monthly Detail'!CZ28,'Monthly Detail'!CZ29)-'Monthly Detail'!$B$26)*'People Plan'!$E$6, 0)</f>
        <v>2653.340293527327</v>
      </c>
      <c r="CC6" s="303">
        <f>+IF((SUM('Monthly Detail'!DA28,'Monthly Detail'!DA29)-'Monthly Detail'!$B$26)&gt;0,(SUM('Monthly Detail'!DA28,'Monthly Detail'!DA29)-'Monthly Detail'!$B$26)*'People Plan'!$E$6, 0)</f>
        <v>6132.2376264624208</v>
      </c>
      <c r="CD6" s="303">
        <f>+IF((SUM('Monthly Detail'!DB28,'Monthly Detail'!DB29)-'Monthly Detail'!$B$26)&gt;0,(SUM('Monthly Detail'!DB28,'Monthly Detail'!DB29)-'Monthly Detail'!$B$26)*'People Plan'!$E$6, 0)</f>
        <v>12500.138794488339</v>
      </c>
      <c r="CE6" s="303">
        <f>+IF((SUM('Monthly Detail'!DC28,'Monthly Detail'!DC29)-'Monthly Detail'!$B$26)&gt;0,(SUM('Monthly Detail'!DC28,'Monthly Detail'!DC29)-'Monthly Detail'!$B$26)*'People Plan'!$E$6, 0)</f>
        <v>7744.1752732608893</v>
      </c>
      <c r="CF6" s="303">
        <f>+IF((SUM('Monthly Detail'!DD28,'Monthly Detail'!DD29)-'Monthly Detail'!$B$26)&gt;0,(SUM('Monthly Detail'!DD28,'Monthly Detail'!DD29)-'Monthly Detail'!$B$26)*'People Plan'!$E$6, 0)</f>
        <v>13651.785485857527</v>
      </c>
      <c r="CG6" s="303">
        <f>+IF((SUM('Monthly Detail'!DE28,'Monthly Detail'!DE29)-'Monthly Detail'!$B$26)&gt;0,(SUM('Monthly Detail'!DE28,'Monthly Detail'!DE29)-'Monthly Detail'!$B$26)*'People Plan'!$E$6, 0)</f>
        <v>4254.4753687123784</v>
      </c>
      <c r="CH6" s="303">
        <f>+IF((SUM('Monthly Detail'!DF28,'Monthly Detail'!DF29)-'Monthly Detail'!$B$26)&gt;0,(SUM('Monthly Detail'!DF28,'Monthly Detail'!DF29)-'Monthly Detail'!$B$26)*'People Plan'!$E$6, 0)</f>
        <v>4306.0711165695557</v>
      </c>
      <c r="CI6" s="303">
        <f>+IF((SUM('Monthly Detail'!DG28,'Monthly Detail'!DG29)-'Monthly Detail'!$B$26)&gt;0,(SUM('Monthly Detail'!DG28,'Monthly Detail'!DG29)-'Monthly Detail'!$B$26)*'People Plan'!$E$6, 0)</f>
        <v>5508.896988490018</v>
      </c>
      <c r="CJ6" s="303">
        <f>+IF((SUM('Monthly Detail'!DH28,'Monthly Detail'!DH29)-'Monthly Detail'!$B$26)&gt;0,(SUM('Monthly Detail'!DH28,'Monthly Detail'!DH29)-'Monthly Detail'!$B$26)*'People Plan'!$E$6, 0)</f>
        <v>0</v>
      </c>
      <c r="CK6" s="303">
        <f>+IF((SUM('Monthly Detail'!DI28,'Monthly Detail'!DI29)-'Monthly Detail'!$B$26)&gt;0,(SUM('Monthly Detail'!DI28,'Monthly Detail'!DI29)-'Monthly Detail'!$B$26)*'People Plan'!$E$6, 0)</f>
        <v>0</v>
      </c>
      <c r="CL6" s="303">
        <f>+IF((SUM('Monthly Detail'!DJ28,'Monthly Detail'!DJ29)-'Monthly Detail'!$B$26)&gt;0,(SUM('Monthly Detail'!DJ28,'Monthly Detail'!DJ29)-'Monthly Detail'!$B$26)*'People Plan'!$E$6, 0)</f>
        <v>0</v>
      </c>
      <c r="CM6" s="303">
        <f>+IF((SUM('Monthly Detail'!DK28,'Monthly Detail'!DK29)-'Monthly Detail'!$B$26)&gt;0,(SUM('Monthly Detail'!DK28,'Monthly Detail'!DK29)-'Monthly Detail'!$B$26)*'People Plan'!$E$6, 0)</f>
        <v>0</v>
      </c>
      <c r="CN6" s="303">
        <f>+IF((SUM('Monthly Detail'!DL28,'Monthly Detail'!DL29)-'Monthly Detail'!$B$26)&gt;0,(SUM('Monthly Detail'!DL28,'Monthly Detail'!DL29)-'Monthly Detail'!$B$26)*'People Plan'!$E$6, 0)</f>
        <v>0</v>
      </c>
      <c r="CO6" s="303">
        <f>+IF((SUM('Monthly Detail'!DM28,'Monthly Detail'!DM29)-'Monthly Detail'!$B$26)&gt;0,(SUM('Monthly Detail'!DM28,'Monthly Detail'!DM29)-'Monthly Detail'!$B$26)*'People Plan'!$E$6, 0)</f>
        <v>0</v>
      </c>
      <c r="CP6" s="303">
        <f>+IF((SUM('Monthly Detail'!DN28,'Monthly Detail'!DN29)-'Monthly Detail'!$B$26)&gt;0,(SUM('Monthly Detail'!DN28,'Monthly Detail'!DN29)-'Monthly Detail'!$B$26)*'People Plan'!$E$6, 0)</f>
        <v>0</v>
      </c>
      <c r="CQ6" s="303">
        <f>+IF((SUM('Monthly Detail'!DO28,'Monthly Detail'!DO29)-'Monthly Detail'!$B$26)&gt;0,(SUM('Monthly Detail'!DO28,'Monthly Detail'!DO29)-'Monthly Detail'!$B$26)*'People Plan'!$E$6, 0)</f>
        <v>0</v>
      </c>
      <c r="CR6" s="303">
        <f>+IF((SUM('Monthly Detail'!DP28,'Monthly Detail'!DP29)-'Monthly Detail'!$B$26)&gt;0,(SUM('Monthly Detail'!DP28,'Monthly Detail'!DP29)-'Monthly Detail'!$B$26)*'People Plan'!$E$6, 0)</f>
        <v>0</v>
      </c>
      <c r="CS6" s="303">
        <f>+IF((SUM('Monthly Detail'!DQ28,'Monthly Detail'!DQ29)-'Monthly Detail'!$B$26)&gt;0,(SUM('Monthly Detail'!DQ28,'Monthly Detail'!DQ29)-'Monthly Detail'!$B$26)*'People Plan'!$E$6, 0)</f>
        <v>0</v>
      </c>
      <c r="CT6" s="303">
        <f>+IF((SUM('Monthly Detail'!DR28,'Monthly Detail'!DR29)-'Monthly Detail'!$B$26)&gt;0,(SUM('Monthly Detail'!DR28,'Monthly Detail'!DR29)-'Monthly Detail'!$B$26)*'People Plan'!$E$6, 0)</f>
        <v>0</v>
      </c>
      <c r="CU6" s="303">
        <f>+IF((SUM('Monthly Detail'!DS28,'Monthly Detail'!DS29)-'Monthly Detail'!$B$26)&gt;0,(SUM('Monthly Detail'!DS28,'Monthly Detail'!DS29)-'Monthly Detail'!$B$26)*'People Plan'!$E$6, 0)</f>
        <v>0</v>
      </c>
      <c r="CV6" s="303">
        <f>+IF((SUM('Monthly Detail'!DT28,'Monthly Detail'!DT29)-'Monthly Detail'!$B$26)&gt;0,(SUM('Monthly Detail'!DT28,'Monthly Detail'!DT29)-'Monthly Detail'!$B$26)*'People Plan'!$E$6, 0)</f>
        <v>0</v>
      </c>
      <c r="CW6" s="303">
        <f>+IF((SUM('Monthly Detail'!DU28,'Monthly Detail'!DU29)-'Monthly Detail'!$B$26)&gt;0,(SUM('Monthly Detail'!DU28,'Monthly Detail'!DU29)-'Monthly Detail'!$B$26)*'People Plan'!$E$6, 0)</f>
        <v>0</v>
      </c>
      <c r="CX6" s="303">
        <f>+IF((SUM('Monthly Detail'!DV28,'Monthly Detail'!DV29)-'Monthly Detail'!$B$26)&gt;0,(SUM('Monthly Detail'!DV28,'Monthly Detail'!DV29)-'Monthly Detail'!$B$26)*'People Plan'!$E$6, 0)</f>
        <v>0</v>
      </c>
      <c r="CY6" s="303">
        <f>+IF((SUM('Monthly Detail'!DW28,'Monthly Detail'!DW29)-'Monthly Detail'!$B$26)&gt;0,(SUM('Monthly Detail'!DW28,'Monthly Detail'!DW29)-'Monthly Detail'!$B$26)*'People Plan'!$E$6, 0)</f>
        <v>0</v>
      </c>
      <c r="CZ6" s="303">
        <f>+IF((SUM('Monthly Detail'!DX28,'Monthly Detail'!DX29)-'Monthly Detail'!$B$26)&gt;0,(SUM('Monthly Detail'!DX28,'Monthly Detail'!DX29)-'Monthly Detail'!$B$26)*'People Plan'!$E$6, 0)</f>
        <v>0</v>
      </c>
      <c r="DA6" s="303">
        <f>+IF((SUM('Monthly Detail'!DY28,'Monthly Detail'!DY29)-'Monthly Detail'!$B$26)&gt;0,(SUM('Monthly Detail'!DY28,'Monthly Detail'!DY29)-'Monthly Detail'!$B$26)*'People Plan'!$E$6, 0)</f>
        <v>0</v>
      </c>
      <c r="DB6" s="303">
        <f>+IF((SUM('Monthly Detail'!DZ28,'Monthly Detail'!DZ29)-'Monthly Detail'!$B$26)&gt;0,(SUM('Monthly Detail'!DZ28,'Monthly Detail'!DZ29)-'Monthly Detail'!$B$26)*'People Plan'!$E$6, 0)</f>
        <v>0</v>
      </c>
      <c r="DC6" s="303">
        <f>+IF((SUM('Monthly Detail'!EA28,'Monthly Detail'!EA29)-'Monthly Detail'!$B$26)&gt;0,(SUM('Monthly Detail'!EA28,'Monthly Detail'!EA29)-'Monthly Detail'!$B$26)*'People Plan'!$E$6, 0)</f>
        <v>0</v>
      </c>
      <c r="DD6" s="303">
        <f>+IF((SUM('Monthly Detail'!EB28,'Monthly Detail'!EB29)-'Monthly Detail'!$B$26)&gt;0,(SUM('Monthly Detail'!EB28,'Monthly Detail'!EB29)-'Monthly Detail'!$B$26)*'People Plan'!$E$6, 0)</f>
        <v>0</v>
      </c>
      <c r="DE6" s="303">
        <f>+IF((SUM('Monthly Detail'!EC28,'Monthly Detail'!EC29)-'Monthly Detail'!$B$26)&gt;0,(SUM('Monthly Detail'!EC28,'Monthly Detail'!EC29)-'Monthly Detail'!$B$26)*'People Plan'!$E$6, 0)</f>
        <v>0</v>
      </c>
      <c r="DF6" s="303">
        <f>+IF((SUM('Monthly Detail'!ED28,'Monthly Detail'!ED29)-'Monthly Detail'!$B$26)&gt;0,(SUM('Monthly Detail'!ED28,'Monthly Detail'!ED29)-'Monthly Detail'!$B$26)*'People Plan'!$E$6, 0)</f>
        <v>0</v>
      </c>
      <c r="DG6" s="303">
        <f>+IF((SUM('Monthly Detail'!EE28,'Monthly Detail'!EE29)-'Monthly Detail'!$B$26)&gt;0,(SUM('Monthly Detail'!EE28,'Monthly Detail'!EE29)-'Monthly Detail'!$B$26)*'People Plan'!$E$6, 0)</f>
        <v>0</v>
      </c>
      <c r="DH6" s="303">
        <f>+IF((SUM('Monthly Detail'!EF28,'Monthly Detail'!EF29)-'Monthly Detail'!$B$26)&gt;0,(SUM('Monthly Detail'!EF28,'Monthly Detail'!EF29)-'Monthly Detail'!$B$26)*'People Plan'!$E$6, 0)</f>
        <v>0</v>
      </c>
      <c r="DI6" s="303">
        <f>+IF((SUM('Monthly Detail'!EG28,'Monthly Detail'!EG29)-'Monthly Detail'!$B$26)&gt;0,(SUM('Monthly Detail'!EG28,'Monthly Detail'!EG29)-'Monthly Detail'!$B$26)*'People Plan'!$E$6, 0)</f>
        <v>0</v>
      </c>
      <c r="DJ6" s="303">
        <f>+IF((SUM('Monthly Detail'!EH28,'Monthly Detail'!EH29)-'Monthly Detail'!$B$26)&gt;0,(SUM('Monthly Detail'!EH28,'Monthly Detail'!EH29)-'Monthly Detail'!$B$26)*'People Plan'!$E$6, 0)</f>
        <v>0</v>
      </c>
      <c r="DK6" s="303">
        <f>+IF((SUM('Monthly Detail'!EI28,'Monthly Detail'!EI29)-'Monthly Detail'!$B$26)&gt;0,(SUM('Monthly Detail'!EI28,'Monthly Detail'!EI29)-'Monthly Detail'!$B$26)*'People Plan'!$E$6, 0)</f>
        <v>0</v>
      </c>
      <c r="DL6" s="303">
        <f>+IF((SUM('Monthly Detail'!EJ28,'Monthly Detail'!EJ29)-'Monthly Detail'!$B$26)&gt;0,(SUM('Monthly Detail'!EJ28,'Monthly Detail'!EJ29)-'Monthly Detail'!$B$26)*'People Plan'!$E$6, 0)</f>
        <v>0</v>
      </c>
      <c r="DM6" s="303">
        <f>+IF((SUM('Monthly Detail'!EK28,'Monthly Detail'!EK29)-'Monthly Detail'!$B$26)&gt;0,(SUM('Monthly Detail'!EK28,'Monthly Detail'!EK29)-'Monthly Detail'!$B$26)*'People Plan'!$E$6, 0)</f>
        <v>0</v>
      </c>
      <c r="DN6" s="303">
        <f>+IF((SUM('Monthly Detail'!EL28,'Monthly Detail'!EL29)-'Monthly Detail'!$B$26)&gt;0,(SUM('Monthly Detail'!EL28,'Monthly Detail'!EL29)-'Monthly Detail'!$B$26)*'People Plan'!$E$6, 0)</f>
        <v>0</v>
      </c>
      <c r="DO6" s="303">
        <f>+IF((SUM('Monthly Detail'!EM28,'Monthly Detail'!EM29)-'Monthly Detail'!$B$26)&gt;0,(SUM('Monthly Detail'!EM28,'Monthly Detail'!EM29)-'Monthly Detail'!$B$26)*'People Plan'!$E$6, 0)</f>
        <v>0</v>
      </c>
      <c r="DP6" s="303">
        <f>+IF((SUM('Monthly Detail'!EN28,'Monthly Detail'!EN29)-'Monthly Detail'!$B$26)&gt;0,(SUM('Monthly Detail'!EN28,'Monthly Detail'!EN29)-'Monthly Detail'!$B$26)*'People Plan'!$E$6, 0)</f>
        <v>0</v>
      </c>
      <c r="DQ6" s="303">
        <f>+IF((SUM('Monthly Detail'!EO28,'Monthly Detail'!EO29)-'Monthly Detail'!$B$26)&gt;0,(SUM('Monthly Detail'!EO28,'Monthly Detail'!EO29)-'Monthly Detail'!$B$26)*'People Plan'!$E$6, 0)</f>
        <v>0</v>
      </c>
      <c r="DR6" s="303">
        <f>+IF((SUM('Monthly Detail'!EP28,'Monthly Detail'!EP29)-'Monthly Detail'!$B$26)&gt;0,(SUM('Monthly Detail'!EP28,'Monthly Detail'!EP29)-'Monthly Detail'!$B$26)*'People Plan'!$E$6, 0)</f>
        <v>0</v>
      </c>
      <c r="DS6" s="303">
        <f>+IF((SUM('Monthly Detail'!EQ28,'Monthly Detail'!EQ29)-'Monthly Detail'!$B$26)&gt;0,(SUM('Monthly Detail'!EQ28,'Monthly Detail'!EQ29)-'Monthly Detail'!$B$26)*'People Plan'!$E$6, 0)</f>
        <v>0</v>
      </c>
      <c r="DT6" s="303">
        <f>+IF((SUM('Monthly Detail'!ER28,'Monthly Detail'!ER29)-'Monthly Detail'!$B$26)&gt;0,(SUM('Monthly Detail'!ER28,'Monthly Detail'!ER29)-'Monthly Detail'!$B$26)*'People Plan'!$E$6, 0)</f>
        <v>0</v>
      </c>
      <c r="DU6" s="303">
        <f>+IF((SUM('Monthly Detail'!ES28,'Monthly Detail'!ES29)-'Monthly Detail'!$B$26)&gt;0,(SUM('Monthly Detail'!ES28,'Monthly Detail'!ES29)-'Monthly Detail'!$B$26)*'People Plan'!$E$6, 0)</f>
        <v>0</v>
      </c>
      <c r="DV6" s="303">
        <f>+IF((SUM('Monthly Detail'!ET28,'Monthly Detail'!ET29)-'Monthly Detail'!$B$26)&gt;0,(SUM('Monthly Detail'!ET28,'Monthly Detail'!ET29)-'Monthly Detail'!$B$26)*'People Plan'!$E$6, 0)</f>
        <v>0</v>
      </c>
      <c r="DW6" s="303">
        <f>+IF((SUM('Monthly Detail'!EU28,'Monthly Detail'!EU29)-'Monthly Detail'!$B$26)&gt;0,(SUM('Monthly Detail'!EU28,'Monthly Detail'!EU29)-'Monthly Detail'!$B$26)*'People Plan'!$E$6, 0)</f>
        <v>0</v>
      </c>
      <c r="DX6" s="303">
        <f>+IF((SUM('Monthly Detail'!EV28,'Monthly Detail'!EV29)-'Monthly Detail'!$B$26)&gt;0,(SUM('Monthly Detail'!EV28,'Monthly Detail'!EV29)-'Monthly Detail'!$B$26)*'People Plan'!$E$6, 0)</f>
        <v>0</v>
      </c>
      <c r="DY6" s="303">
        <f>+IF((SUM('Monthly Detail'!EW28,'Monthly Detail'!EW29)-'Monthly Detail'!$B$26)&gt;0,(SUM('Monthly Detail'!EW28,'Monthly Detail'!EW29)-'Monthly Detail'!$B$26)*'People Plan'!$E$6, 0)</f>
        <v>0</v>
      </c>
      <c r="DZ6" s="303">
        <f>+IF((SUM('Monthly Detail'!EX28,'Monthly Detail'!EX29)-'Monthly Detail'!$B$26)&gt;0,(SUM('Monthly Detail'!EX28,'Monthly Detail'!EX29)-'Monthly Detail'!$B$26)*'People Plan'!$E$6, 0)</f>
        <v>0</v>
      </c>
      <c r="EA6" s="303">
        <f>+IF((SUM('Monthly Detail'!EY28,'Monthly Detail'!EY29)-'Monthly Detail'!$B$26)&gt;0,(SUM('Monthly Detail'!EY28,'Monthly Detail'!EY29)-'Monthly Detail'!$B$26)*'People Plan'!$E$6, 0)</f>
        <v>0</v>
      </c>
      <c r="EB6" s="303">
        <f>+IF((SUM('Monthly Detail'!EZ28,'Monthly Detail'!EZ29)-'Monthly Detail'!$B$26)&gt;0,(SUM('Monthly Detail'!EZ28,'Monthly Detail'!EZ29)-'Monthly Detail'!$B$26)*'People Plan'!$E$6, 0)</f>
        <v>0</v>
      </c>
      <c r="EC6" s="303">
        <f>+IF((SUM('Monthly Detail'!FA28,'Monthly Detail'!FA29)-'Monthly Detail'!$B$26)&gt;0,(SUM('Monthly Detail'!FA28,'Monthly Detail'!FA29)-'Monthly Detail'!$B$26)*'People Plan'!$E$6, 0)</f>
        <v>0</v>
      </c>
      <c r="ED6" s="303">
        <f>+IF((SUM('Monthly Detail'!FB28,'Monthly Detail'!FB29)-'Monthly Detail'!$B$26)&gt;0,(SUM('Monthly Detail'!FB28,'Monthly Detail'!FB29)-'Monthly Detail'!$B$26)*'People Plan'!$E$6, 0)</f>
        <v>0</v>
      </c>
      <c r="EE6" s="303">
        <f>+IF((SUM('Monthly Detail'!FC28,'Monthly Detail'!FC29)-'Monthly Detail'!$B$26)&gt;0,(SUM('Monthly Detail'!FC28,'Monthly Detail'!FC29)-'Monthly Detail'!$B$26)*'People Plan'!$E$6, 0)</f>
        <v>0</v>
      </c>
      <c r="EF6" s="303">
        <f>+IF((SUM('Monthly Detail'!FD28,'Monthly Detail'!FD29)-'Monthly Detail'!$B$26)&gt;0,(SUM('Monthly Detail'!FD28,'Monthly Detail'!FD29)-'Monthly Detail'!$B$26)*'People Plan'!$E$6, 0)</f>
        <v>0</v>
      </c>
      <c r="EG6" s="303">
        <f>+IF((SUM('Monthly Detail'!FE28,'Monthly Detail'!FE29)-'Monthly Detail'!$B$26)&gt;0,(SUM('Monthly Detail'!FE28,'Monthly Detail'!FE29)-'Monthly Detail'!$B$26)*'People Plan'!$E$6, 0)</f>
        <v>0</v>
      </c>
      <c r="EH6" s="303">
        <f>+IF((SUM('Monthly Detail'!FF28,'Monthly Detail'!FF29)-'Monthly Detail'!$B$26)&gt;0,(SUM('Monthly Detail'!FF28,'Monthly Detail'!FF29)-'Monthly Detail'!$B$26)*'People Plan'!$E$6, 0)</f>
        <v>0</v>
      </c>
      <c r="EI6" s="303">
        <f>+IF((SUM('Monthly Detail'!FG28,'Monthly Detail'!FG29)-'Monthly Detail'!$B$26)&gt;0,(SUM('Monthly Detail'!FG28,'Monthly Detail'!FG29)-'Monthly Detail'!$B$26)*'People Plan'!$E$6, 0)</f>
        <v>0</v>
      </c>
      <c r="EJ6" s="303">
        <f>+IF((SUM('Monthly Detail'!FH28,'Monthly Detail'!FH29)-'Monthly Detail'!$B$26)&gt;0,(SUM('Monthly Detail'!FH28,'Monthly Detail'!FH29)-'Monthly Detail'!$B$26)*'People Plan'!$E$6, 0)</f>
        <v>0</v>
      </c>
      <c r="EK6" s="303">
        <f>+IF((SUM('Monthly Detail'!FI28,'Monthly Detail'!FI29)-'Monthly Detail'!$B$26)&gt;0,(SUM('Monthly Detail'!FI28,'Monthly Detail'!FI29)-'Monthly Detail'!$B$26)*'People Plan'!$E$6, 0)</f>
        <v>0</v>
      </c>
      <c r="EL6" s="303">
        <f>+IF((SUM('Monthly Detail'!FJ28,'Monthly Detail'!FJ29)-'Monthly Detail'!$B$26)&gt;0,(SUM('Monthly Detail'!FJ28,'Monthly Detail'!FJ29)-'Monthly Detail'!$B$26)*'People Plan'!$E$6, 0)</f>
        <v>0</v>
      </c>
      <c r="EM6" s="303">
        <f>+IF((SUM('Monthly Detail'!FK28,'Monthly Detail'!FK29)-'Monthly Detail'!$B$26)&gt;0,(SUM('Monthly Detail'!FK28,'Monthly Detail'!FK29)-'Monthly Detail'!$B$26)*'People Plan'!$E$6, 0)</f>
        <v>0</v>
      </c>
      <c r="EN6" s="303">
        <f>+IF((SUM('Monthly Detail'!FL28,'Monthly Detail'!FL29)-'Monthly Detail'!$B$26)&gt;0,(SUM('Monthly Detail'!FL28,'Monthly Detail'!FL29)-'Monthly Detail'!$B$26)*'People Plan'!$E$6, 0)</f>
        <v>0</v>
      </c>
      <c r="EO6" s="303">
        <f>+IF((SUM('Monthly Detail'!FM28,'Monthly Detail'!FM29)-'Monthly Detail'!$B$26)&gt;0,(SUM('Monthly Detail'!FM28,'Monthly Detail'!FM29)-'Monthly Detail'!$B$26)*'People Plan'!$E$6, 0)</f>
        <v>0</v>
      </c>
      <c r="EP6" s="303">
        <f>+IF((SUM('Monthly Detail'!FN28,'Monthly Detail'!FN29)-'Monthly Detail'!$B$26)&gt;0,(SUM('Monthly Detail'!FN28,'Monthly Detail'!FN29)-'Monthly Detail'!$B$26)*'People Plan'!$E$6, 0)</f>
        <v>0</v>
      </c>
      <c r="EQ6" s="303">
        <f>+IF((SUM('Monthly Detail'!FO28,'Monthly Detail'!FO29)-'Monthly Detail'!$B$26)&gt;0,(SUM('Monthly Detail'!FO28,'Monthly Detail'!FO29)-'Monthly Detail'!$B$26)*'People Plan'!$E$6, 0)</f>
        <v>0</v>
      </c>
      <c r="ER6" s="303">
        <f>+IF((SUM('Monthly Detail'!FP28,'Monthly Detail'!FP29)-'Monthly Detail'!$B$26)&gt;0,(SUM('Monthly Detail'!FP28,'Monthly Detail'!FP29)-'Monthly Detail'!$B$26)*'People Plan'!$E$6, 0)</f>
        <v>0</v>
      </c>
      <c r="ES6" s="303">
        <f>+IF((SUM('Monthly Detail'!FQ28,'Monthly Detail'!FQ29)-'Monthly Detail'!$B$26)&gt;0,(SUM('Monthly Detail'!FQ28,'Monthly Detail'!FQ29)-'Monthly Detail'!$B$26)*'People Plan'!$E$6, 0)</f>
        <v>0</v>
      </c>
      <c r="ET6" s="303">
        <f>+IF((SUM('Monthly Detail'!FR28,'Monthly Detail'!FR29)-'Monthly Detail'!$B$26)&gt;0,(SUM('Monthly Detail'!FR28,'Monthly Detail'!FR29)-'Monthly Detail'!$B$26)*'People Plan'!$E$6, 0)</f>
        <v>0</v>
      </c>
      <c r="EU6" s="303">
        <f>+IF((SUM('Monthly Detail'!FS28,'Monthly Detail'!FS29)-'Monthly Detail'!$B$26)&gt;0,(SUM('Monthly Detail'!FS28,'Monthly Detail'!FS29)-'Monthly Detail'!$B$26)*'People Plan'!$E$6, 0)</f>
        <v>0</v>
      </c>
      <c r="EV6" s="303">
        <f>+IF((SUM('Monthly Detail'!FT28,'Monthly Detail'!FT29)-'Monthly Detail'!$B$26)&gt;0,(SUM('Monthly Detail'!FT28,'Monthly Detail'!FT29)-'Monthly Detail'!$B$26)*'People Plan'!$E$6, 0)</f>
        <v>0</v>
      </c>
      <c r="EW6" s="303">
        <f>+IF((SUM('Monthly Detail'!FU28,'Monthly Detail'!FU29)-'Monthly Detail'!$B$26)&gt;0,(SUM('Monthly Detail'!FU28,'Monthly Detail'!FU29)-'Monthly Detail'!$B$26)*'People Plan'!$E$6, 0)</f>
        <v>0</v>
      </c>
      <c r="EX6" s="303">
        <f>+IF((SUM('Monthly Detail'!FV28,'Monthly Detail'!FV29)-'Monthly Detail'!$B$26)&gt;0,(SUM('Monthly Detail'!FV28,'Monthly Detail'!FV29)-'Monthly Detail'!$B$26)*'People Plan'!$E$6, 0)</f>
        <v>0</v>
      </c>
      <c r="EY6" s="303">
        <f>+IF((SUM('Monthly Detail'!FW28,'Monthly Detail'!FW29)-'Monthly Detail'!$B$26)&gt;0,(SUM('Monthly Detail'!FW28,'Monthly Detail'!FW29)-'Monthly Detail'!$B$26)*'People Plan'!$E$6, 0)</f>
        <v>0</v>
      </c>
      <c r="EZ6" s="303">
        <f>+IF((SUM('Monthly Detail'!FX28,'Monthly Detail'!FX29)-'Monthly Detail'!$B$26)&gt;0,(SUM('Monthly Detail'!FX28,'Monthly Detail'!FX29)-'Monthly Detail'!$B$26)*'People Plan'!$E$6, 0)</f>
        <v>0</v>
      </c>
      <c r="FA6" s="303">
        <f>+IF((SUM('Monthly Detail'!FY28,'Monthly Detail'!FY29)-'Monthly Detail'!$B$26)&gt;0,(SUM('Monthly Detail'!FY28,'Monthly Detail'!FY29)-'Monthly Detail'!$B$26)*'People Plan'!$E$6, 0)</f>
        <v>0</v>
      </c>
      <c r="FB6" s="303">
        <f>+IF((SUM('Monthly Detail'!FZ28,'Monthly Detail'!FZ29)-'Monthly Detail'!$B$26)&gt;0,(SUM('Monthly Detail'!FZ28,'Monthly Detail'!FZ29)-'Monthly Detail'!$B$26)*'People Plan'!$E$6, 0)</f>
        <v>0</v>
      </c>
      <c r="FC6" s="303">
        <f>+IF((SUM('Monthly Detail'!GA28,'Monthly Detail'!GA29)-'Monthly Detail'!$B$26)&gt;0,(SUM('Monthly Detail'!GA28,'Monthly Detail'!GA29)-'Monthly Detail'!$B$26)*'People Plan'!$E$6, 0)</f>
        <v>0</v>
      </c>
    </row>
    <row r="7" spans="2:160" x14ac:dyDescent="0.3">
      <c r="C7" t="s">
        <v>347</v>
      </c>
      <c r="E7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D84D-AAD0-4979-971C-5FF1472E66E3}">
  <sheetPr>
    <tabColor theme="2" tint="-9.9978637043366805E-2"/>
  </sheetPr>
  <dimension ref="B1:UV6"/>
  <sheetViews>
    <sheetView topLeftCell="H1" workbookViewId="0">
      <selection activeCell="E7" sqref="E7"/>
    </sheetView>
  </sheetViews>
  <sheetFormatPr defaultRowHeight="14.4" x14ac:dyDescent="0.3"/>
  <cols>
    <col min="3" max="3" width="11.109375" bestFit="1" customWidth="1"/>
    <col min="5" max="5" width="23.109375" bestFit="1" customWidth="1"/>
    <col min="6" max="6" width="13.44140625" bestFit="1" customWidth="1"/>
    <col min="7" max="7" width="9.5546875" bestFit="1" customWidth="1"/>
    <col min="10" max="11" width="9.5546875" bestFit="1" customWidth="1"/>
    <col min="12" max="13" width="9.6640625" bestFit="1" customWidth="1"/>
    <col min="14" max="16" width="10.6640625" bestFit="1" customWidth="1"/>
    <col min="568" max="568" width="11.109375" bestFit="1" customWidth="1"/>
  </cols>
  <sheetData>
    <row r="1" spans="2:568" s="116" customFormat="1" x14ac:dyDescent="0.3">
      <c r="B1" s="553" t="s">
        <v>362</v>
      </c>
      <c r="C1" s="554">
        <v>7.4200000000000002E-2</v>
      </c>
      <c r="J1" s="116">
        <f>YEAR(J2)</f>
        <v>2024</v>
      </c>
      <c r="K1" s="116">
        <f t="shared" ref="K1:BU1" si="0">YEAR(K2)</f>
        <v>2024</v>
      </c>
      <c r="L1" s="116">
        <f t="shared" si="0"/>
        <v>2024</v>
      </c>
      <c r="M1" s="116">
        <f t="shared" si="0"/>
        <v>2024</v>
      </c>
      <c r="N1" s="116">
        <f t="shared" si="0"/>
        <v>2024</v>
      </c>
      <c r="O1" s="116">
        <f t="shared" si="0"/>
        <v>2024</v>
      </c>
      <c r="P1" s="116">
        <f t="shared" si="0"/>
        <v>2024</v>
      </c>
      <c r="Q1" s="116">
        <f t="shared" si="0"/>
        <v>2025</v>
      </c>
      <c r="R1" s="116">
        <f t="shared" si="0"/>
        <v>2025</v>
      </c>
      <c r="S1" s="116">
        <f t="shared" si="0"/>
        <v>2025</v>
      </c>
      <c r="T1" s="116">
        <f t="shared" si="0"/>
        <v>2025</v>
      </c>
      <c r="U1" s="116">
        <f t="shared" si="0"/>
        <v>2025</v>
      </c>
      <c r="V1" s="116">
        <f t="shared" si="0"/>
        <v>2025</v>
      </c>
      <c r="W1" s="116">
        <f t="shared" si="0"/>
        <v>2025</v>
      </c>
      <c r="X1" s="116">
        <f t="shared" si="0"/>
        <v>2025</v>
      </c>
      <c r="Y1" s="116">
        <f t="shared" si="0"/>
        <v>2025</v>
      </c>
      <c r="Z1" s="116">
        <f t="shared" si="0"/>
        <v>2025</v>
      </c>
      <c r="AA1" s="116">
        <f t="shared" si="0"/>
        <v>2025</v>
      </c>
      <c r="AB1" s="116">
        <f t="shared" si="0"/>
        <v>2025</v>
      </c>
      <c r="AC1" s="116">
        <f t="shared" si="0"/>
        <v>2026</v>
      </c>
      <c r="AD1" s="116">
        <f t="shared" si="0"/>
        <v>2026</v>
      </c>
      <c r="AE1" s="116">
        <f t="shared" si="0"/>
        <v>2026</v>
      </c>
      <c r="AF1" s="116">
        <f t="shared" si="0"/>
        <v>2026</v>
      </c>
      <c r="AG1" s="116">
        <f t="shared" si="0"/>
        <v>2026</v>
      </c>
      <c r="AH1" s="116">
        <f t="shared" si="0"/>
        <v>2026</v>
      </c>
      <c r="AI1" s="116">
        <f t="shared" si="0"/>
        <v>2026</v>
      </c>
      <c r="AJ1" s="116">
        <f t="shared" si="0"/>
        <v>2026</v>
      </c>
      <c r="AK1" s="116">
        <f t="shared" si="0"/>
        <v>2026</v>
      </c>
      <c r="AL1" s="116">
        <f t="shared" si="0"/>
        <v>2026</v>
      </c>
      <c r="AM1" s="116">
        <f t="shared" si="0"/>
        <v>2026</v>
      </c>
      <c r="AN1" s="116">
        <f t="shared" si="0"/>
        <v>2026</v>
      </c>
      <c r="AO1" s="116">
        <f t="shared" si="0"/>
        <v>2027</v>
      </c>
      <c r="AP1" s="116">
        <f t="shared" si="0"/>
        <v>2027</v>
      </c>
      <c r="AQ1" s="116">
        <f t="shared" si="0"/>
        <v>2027</v>
      </c>
      <c r="AR1" s="116">
        <f t="shared" si="0"/>
        <v>2027</v>
      </c>
      <c r="AS1" s="116">
        <f t="shared" si="0"/>
        <v>2027</v>
      </c>
      <c r="AT1" s="116">
        <f t="shared" si="0"/>
        <v>2027</v>
      </c>
      <c r="AU1" s="116">
        <f t="shared" si="0"/>
        <v>2027</v>
      </c>
      <c r="AV1" s="116">
        <f t="shared" si="0"/>
        <v>2027</v>
      </c>
      <c r="AW1" s="116">
        <f t="shared" si="0"/>
        <v>2027</v>
      </c>
      <c r="AX1" s="116">
        <f t="shared" si="0"/>
        <v>2027</v>
      </c>
      <c r="AY1" s="116">
        <f t="shared" si="0"/>
        <v>2027</v>
      </c>
      <c r="AZ1" s="116">
        <f t="shared" si="0"/>
        <v>2027</v>
      </c>
      <c r="BA1" s="116">
        <f t="shared" si="0"/>
        <v>2028</v>
      </c>
      <c r="BB1" s="116">
        <f t="shared" si="0"/>
        <v>2028</v>
      </c>
      <c r="BC1" s="116">
        <f t="shared" si="0"/>
        <v>2028</v>
      </c>
      <c r="BD1" s="116">
        <f t="shared" si="0"/>
        <v>2028</v>
      </c>
      <c r="BE1" s="116">
        <f t="shared" si="0"/>
        <v>2028</v>
      </c>
      <c r="BF1" s="116">
        <f t="shared" si="0"/>
        <v>2028</v>
      </c>
      <c r="BG1" s="116">
        <f t="shared" si="0"/>
        <v>2028</v>
      </c>
      <c r="BH1" s="116">
        <f t="shared" si="0"/>
        <v>2028</v>
      </c>
      <c r="BI1" s="116">
        <f t="shared" si="0"/>
        <v>2028</v>
      </c>
      <c r="BJ1" s="116">
        <f t="shared" si="0"/>
        <v>2028</v>
      </c>
      <c r="BK1" s="116">
        <f t="shared" si="0"/>
        <v>2028</v>
      </c>
      <c r="BL1" s="116">
        <f t="shared" si="0"/>
        <v>2028</v>
      </c>
      <c r="BM1" s="116">
        <f t="shared" si="0"/>
        <v>2029</v>
      </c>
      <c r="BN1" s="116">
        <f t="shared" si="0"/>
        <v>2029</v>
      </c>
      <c r="BO1" s="116">
        <f t="shared" si="0"/>
        <v>2029</v>
      </c>
      <c r="BP1" s="116">
        <f t="shared" si="0"/>
        <v>2029</v>
      </c>
      <c r="BQ1" s="116">
        <f t="shared" si="0"/>
        <v>2029</v>
      </c>
      <c r="BR1" s="116">
        <f t="shared" si="0"/>
        <v>2029</v>
      </c>
      <c r="BS1" s="116">
        <f t="shared" si="0"/>
        <v>2029</v>
      </c>
      <c r="BT1" s="116">
        <f t="shared" si="0"/>
        <v>2029</v>
      </c>
      <c r="BU1" s="116">
        <f t="shared" si="0"/>
        <v>2029</v>
      </c>
      <c r="BV1" s="116">
        <f t="shared" ref="BV1:EG1" si="1">YEAR(BV2)</f>
        <v>2029</v>
      </c>
      <c r="BW1" s="116">
        <f t="shared" si="1"/>
        <v>2029</v>
      </c>
      <c r="BX1" s="116">
        <f t="shared" si="1"/>
        <v>2029</v>
      </c>
      <c r="BY1" s="116">
        <f t="shared" si="1"/>
        <v>2030</v>
      </c>
      <c r="BZ1" s="116">
        <f t="shared" si="1"/>
        <v>2030</v>
      </c>
      <c r="CA1" s="116">
        <f t="shared" si="1"/>
        <v>2030</v>
      </c>
      <c r="CB1" s="116">
        <f t="shared" si="1"/>
        <v>2030</v>
      </c>
      <c r="CC1" s="116">
        <f t="shared" si="1"/>
        <v>2030</v>
      </c>
      <c r="CD1" s="116">
        <f t="shared" si="1"/>
        <v>2030</v>
      </c>
      <c r="CE1" s="116">
        <f t="shared" si="1"/>
        <v>2030</v>
      </c>
      <c r="CF1" s="116">
        <f t="shared" si="1"/>
        <v>2030</v>
      </c>
      <c r="CG1" s="116">
        <f t="shared" si="1"/>
        <v>2030</v>
      </c>
      <c r="CH1" s="116">
        <f t="shared" si="1"/>
        <v>2030</v>
      </c>
      <c r="CI1" s="116">
        <f t="shared" si="1"/>
        <v>2030</v>
      </c>
      <c r="CJ1" s="116">
        <f t="shared" si="1"/>
        <v>2030</v>
      </c>
      <c r="CK1" s="116">
        <f t="shared" si="1"/>
        <v>2031</v>
      </c>
      <c r="CL1" s="116">
        <f t="shared" si="1"/>
        <v>2031</v>
      </c>
      <c r="CM1" s="116">
        <f t="shared" si="1"/>
        <v>2031</v>
      </c>
      <c r="CN1" s="116">
        <f t="shared" si="1"/>
        <v>2031</v>
      </c>
      <c r="CO1" s="116">
        <f t="shared" si="1"/>
        <v>2031</v>
      </c>
      <c r="CP1" s="116">
        <f t="shared" si="1"/>
        <v>2031</v>
      </c>
      <c r="CQ1" s="116">
        <f t="shared" si="1"/>
        <v>2031</v>
      </c>
      <c r="CR1" s="116">
        <f t="shared" si="1"/>
        <v>2031</v>
      </c>
      <c r="CS1" s="116">
        <f t="shared" si="1"/>
        <v>2031</v>
      </c>
      <c r="CT1" s="116">
        <f t="shared" si="1"/>
        <v>2031</v>
      </c>
      <c r="CU1" s="116">
        <f t="shared" si="1"/>
        <v>2031</v>
      </c>
      <c r="CV1" s="116">
        <f t="shared" si="1"/>
        <v>2031</v>
      </c>
      <c r="CW1" s="116">
        <f t="shared" si="1"/>
        <v>2032</v>
      </c>
      <c r="CX1" s="116">
        <f t="shared" si="1"/>
        <v>2032</v>
      </c>
      <c r="CY1" s="116">
        <f t="shared" si="1"/>
        <v>2032</v>
      </c>
      <c r="CZ1" s="116">
        <f t="shared" si="1"/>
        <v>2032</v>
      </c>
      <c r="DA1" s="116">
        <f t="shared" si="1"/>
        <v>2032</v>
      </c>
      <c r="DB1" s="116">
        <f t="shared" si="1"/>
        <v>2032</v>
      </c>
      <c r="DC1" s="116">
        <f t="shared" si="1"/>
        <v>2032</v>
      </c>
      <c r="DD1" s="116">
        <f t="shared" si="1"/>
        <v>2032</v>
      </c>
      <c r="DE1" s="116">
        <f t="shared" si="1"/>
        <v>2032</v>
      </c>
      <c r="DF1" s="116">
        <f t="shared" si="1"/>
        <v>2032</v>
      </c>
      <c r="DG1" s="116">
        <f t="shared" si="1"/>
        <v>2032</v>
      </c>
      <c r="DH1" s="116">
        <f t="shared" si="1"/>
        <v>2032</v>
      </c>
      <c r="DI1" s="116">
        <f t="shared" si="1"/>
        <v>2033</v>
      </c>
      <c r="DJ1" s="116">
        <f t="shared" si="1"/>
        <v>2033</v>
      </c>
      <c r="DK1" s="116">
        <f t="shared" si="1"/>
        <v>2033</v>
      </c>
      <c r="DL1" s="116">
        <f t="shared" si="1"/>
        <v>2033</v>
      </c>
      <c r="DM1" s="116">
        <f t="shared" si="1"/>
        <v>2033</v>
      </c>
      <c r="DN1" s="116">
        <f t="shared" si="1"/>
        <v>2033</v>
      </c>
      <c r="DO1" s="116">
        <f t="shared" si="1"/>
        <v>2033</v>
      </c>
      <c r="DP1" s="116">
        <f t="shared" si="1"/>
        <v>2033</v>
      </c>
      <c r="DQ1" s="116">
        <f t="shared" si="1"/>
        <v>2033</v>
      </c>
      <c r="DR1" s="116">
        <f t="shared" si="1"/>
        <v>2033</v>
      </c>
      <c r="DS1" s="116">
        <f t="shared" si="1"/>
        <v>2033</v>
      </c>
      <c r="DT1" s="116">
        <f t="shared" si="1"/>
        <v>2033</v>
      </c>
      <c r="DU1" s="116">
        <f t="shared" si="1"/>
        <v>2034</v>
      </c>
      <c r="DV1" s="116">
        <f t="shared" si="1"/>
        <v>2034</v>
      </c>
      <c r="DW1" s="116">
        <f t="shared" si="1"/>
        <v>2034</v>
      </c>
      <c r="DX1" s="116">
        <f t="shared" si="1"/>
        <v>2034</v>
      </c>
      <c r="DY1" s="116">
        <f t="shared" si="1"/>
        <v>2034</v>
      </c>
      <c r="DZ1" s="116">
        <f t="shared" si="1"/>
        <v>2034</v>
      </c>
      <c r="EA1" s="116">
        <f t="shared" si="1"/>
        <v>2034</v>
      </c>
      <c r="EB1" s="116">
        <f t="shared" si="1"/>
        <v>2034</v>
      </c>
      <c r="EC1" s="116">
        <f t="shared" si="1"/>
        <v>2034</v>
      </c>
      <c r="ED1" s="116">
        <f t="shared" si="1"/>
        <v>2034</v>
      </c>
      <c r="EE1" s="116">
        <f t="shared" si="1"/>
        <v>2034</v>
      </c>
      <c r="EF1" s="116">
        <f t="shared" si="1"/>
        <v>2034</v>
      </c>
      <c r="EG1" s="116">
        <f t="shared" si="1"/>
        <v>2035</v>
      </c>
      <c r="EH1" s="116">
        <f t="shared" ref="EH1:GS1" si="2">YEAR(EH2)</f>
        <v>2035</v>
      </c>
      <c r="EI1" s="116">
        <f t="shared" si="2"/>
        <v>2035</v>
      </c>
      <c r="EJ1" s="116">
        <f t="shared" si="2"/>
        <v>2035</v>
      </c>
      <c r="EK1" s="116">
        <f t="shared" si="2"/>
        <v>2035</v>
      </c>
      <c r="EL1" s="116">
        <f t="shared" si="2"/>
        <v>2035</v>
      </c>
      <c r="EM1" s="116">
        <f t="shared" si="2"/>
        <v>2035</v>
      </c>
      <c r="EN1" s="116">
        <f t="shared" si="2"/>
        <v>2035</v>
      </c>
      <c r="EO1" s="116">
        <f t="shared" si="2"/>
        <v>2035</v>
      </c>
      <c r="EP1" s="116">
        <f t="shared" si="2"/>
        <v>2035</v>
      </c>
      <c r="EQ1" s="116">
        <f t="shared" si="2"/>
        <v>2035</v>
      </c>
      <c r="ER1" s="116">
        <f t="shared" si="2"/>
        <v>2035</v>
      </c>
      <c r="ES1" s="116">
        <f t="shared" si="2"/>
        <v>2036</v>
      </c>
      <c r="ET1" s="116">
        <f t="shared" si="2"/>
        <v>2036</v>
      </c>
      <c r="EU1" s="116">
        <f t="shared" si="2"/>
        <v>2036</v>
      </c>
      <c r="EV1" s="116">
        <f t="shared" si="2"/>
        <v>2036</v>
      </c>
      <c r="EW1" s="116">
        <f t="shared" si="2"/>
        <v>2036</v>
      </c>
      <c r="EX1" s="116">
        <f t="shared" si="2"/>
        <v>2036</v>
      </c>
      <c r="EY1" s="116">
        <f t="shared" si="2"/>
        <v>2036</v>
      </c>
      <c r="EZ1" s="116">
        <f t="shared" si="2"/>
        <v>2036</v>
      </c>
      <c r="FA1" s="116">
        <f t="shared" si="2"/>
        <v>2036</v>
      </c>
      <c r="FB1" s="116">
        <f t="shared" si="2"/>
        <v>2036</v>
      </c>
      <c r="FC1" s="116">
        <f t="shared" si="2"/>
        <v>2036</v>
      </c>
      <c r="FD1" s="116">
        <f t="shared" si="2"/>
        <v>2036</v>
      </c>
      <c r="FE1" s="116">
        <f t="shared" si="2"/>
        <v>2037</v>
      </c>
      <c r="FF1" s="116">
        <f t="shared" si="2"/>
        <v>2037</v>
      </c>
      <c r="FG1" s="116">
        <f t="shared" si="2"/>
        <v>2037</v>
      </c>
      <c r="FH1" s="116">
        <f t="shared" si="2"/>
        <v>2037</v>
      </c>
      <c r="FI1" s="116">
        <f t="shared" si="2"/>
        <v>2037</v>
      </c>
      <c r="FJ1" s="116">
        <f t="shared" si="2"/>
        <v>2037</v>
      </c>
      <c r="FK1" s="116">
        <f t="shared" si="2"/>
        <v>2037</v>
      </c>
      <c r="FL1" s="116">
        <f t="shared" si="2"/>
        <v>2037</v>
      </c>
      <c r="FM1" s="116">
        <f t="shared" si="2"/>
        <v>2037</v>
      </c>
      <c r="FN1" s="116">
        <f t="shared" si="2"/>
        <v>2037</v>
      </c>
      <c r="FO1" s="116">
        <f t="shared" si="2"/>
        <v>2037</v>
      </c>
      <c r="FP1" s="116">
        <f t="shared" si="2"/>
        <v>2037</v>
      </c>
      <c r="FQ1" s="116">
        <f t="shared" si="2"/>
        <v>2038</v>
      </c>
      <c r="FR1" s="116">
        <f t="shared" si="2"/>
        <v>2038</v>
      </c>
      <c r="FS1" s="116">
        <f t="shared" si="2"/>
        <v>2038</v>
      </c>
      <c r="FT1" s="116">
        <f t="shared" si="2"/>
        <v>2038</v>
      </c>
      <c r="FU1" s="116">
        <f t="shared" si="2"/>
        <v>2038</v>
      </c>
      <c r="FV1" s="116">
        <f t="shared" si="2"/>
        <v>2038</v>
      </c>
      <c r="FW1" s="116">
        <f t="shared" si="2"/>
        <v>2038</v>
      </c>
      <c r="FX1" s="116">
        <f t="shared" si="2"/>
        <v>2038</v>
      </c>
      <c r="FY1" s="116">
        <f t="shared" si="2"/>
        <v>2038</v>
      </c>
      <c r="FZ1" s="116">
        <f t="shared" si="2"/>
        <v>2038</v>
      </c>
      <c r="GA1" s="116">
        <f t="shared" si="2"/>
        <v>2038</v>
      </c>
      <c r="GB1" s="116">
        <f t="shared" si="2"/>
        <v>2038</v>
      </c>
      <c r="GC1" s="116">
        <f t="shared" si="2"/>
        <v>2039</v>
      </c>
      <c r="GD1" s="116">
        <f t="shared" si="2"/>
        <v>2039</v>
      </c>
      <c r="GE1" s="116">
        <f t="shared" si="2"/>
        <v>2039</v>
      </c>
      <c r="GF1" s="116">
        <f t="shared" si="2"/>
        <v>2039</v>
      </c>
      <c r="GG1" s="116">
        <f t="shared" si="2"/>
        <v>2039</v>
      </c>
      <c r="GH1" s="116">
        <f t="shared" si="2"/>
        <v>2039</v>
      </c>
      <c r="GI1" s="116">
        <f t="shared" si="2"/>
        <v>2039</v>
      </c>
      <c r="GJ1" s="116">
        <f t="shared" si="2"/>
        <v>2039</v>
      </c>
      <c r="GK1" s="116">
        <f t="shared" si="2"/>
        <v>2039</v>
      </c>
      <c r="GL1" s="116">
        <f t="shared" si="2"/>
        <v>2039</v>
      </c>
      <c r="GM1" s="116">
        <f t="shared" si="2"/>
        <v>2039</v>
      </c>
      <c r="GN1" s="116">
        <f t="shared" si="2"/>
        <v>2039</v>
      </c>
      <c r="GO1" s="116">
        <f t="shared" si="2"/>
        <v>2040</v>
      </c>
      <c r="GP1" s="116">
        <f t="shared" si="2"/>
        <v>2040</v>
      </c>
      <c r="GQ1" s="116">
        <f t="shared" si="2"/>
        <v>2040</v>
      </c>
      <c r="GR1" s="116">
        <f t="shared" si="2"/>
        <v>2040</v>
      </c>
      <c r="GS1" s="116">
        <f t="shared" si="2"/>
        <v>2040</v>
      </c>
      <c r="GT1" s="116">
        <f t="shared" ref="GT1:JE1" si="3">YEAR(GT2)</f>
        <v>2040</v>
      </c>
      <c r="GU1" s="116">
        <f t="shared" si="3"/>
        <v>2040</v>
      </c>
      <c r="GV1" s="116">
        <f t="shared" si="3"/>
        <v>2040</v>
      </c>
      <c r="GW1" s="116">
        <f t="shared" si="3"/>
        <v>2040</v>
      </c>
      <c r="GX1" s="116">
        <f t="shared" si="3"/>
        <v>2040</v>
      </c>
      <c r="GY1" s="116">
        <f t="shared" si="3"/>
        <v>2040</v>
      </c>
      <c r="GZ1" s="116">
        <f t="shared" si="3"/>
        <v>2040</v>
      </c>
      <c r="HA1" s="116">
        <f t="shared" si="3"/>
        <v>2041</v>
      </c>
      <c r="HB1" s="116">
        <f t="shared" si="3"/>
        <v>2041</v>
      </c>
      <c r="HC1" s="116">
        <f t="shared" si="3"/>
        <v>2041</v>
      </c>
      <c r="HD1" s="116">
        <f t="shared" si="3"/>
        <v>2041</v>
      </c>
      <c r="HE1" s="116">
        <f t="shared" si="3"/>
        <v>2041</v>
      </c>
      <c r="HF1" s="116">
        <f t="shared" si="3"/>
        <v>2041</v>
      </c>
      <c r="HG1" s="116">
        <f t="shared" si="3"/>
        <v>2041</v>
      </c>
      <c r="HH1" s="116">
        <f t="shared" si="3"/>
        <v>2041</v>
      </c>
      <c r="HI1" s="116">
        <f t="shared" si="3"/>
        <v>2041</v>
      </c>
      <c r="HJ1" s="116">
        <f t="shared" si="3"/>
        <v>2041</v>
      </c>
      <c r="HK1" s="116">
        <f t="shared" si="3"/>
        <v>2041</v>
      </c>
      <c r="HL1" s="116">
        <f t="shared" si="3"/>
        <v>2041</v>
      </c>
      <c r="HM1" s="116">
        <f t="shared" si="3"/>
        <v>2042</v>
      </c>
      <c r="HN1" s="116">
        <f t="shared" si="3"/>
        <v>2042</v>
      </c>
      <c r="HO1" s="116">
        <f t="shared" si="3"/>
        <v>2042</v>
      </c>
      <c r="HP1" s="116">
        <f t="shared" si="3"/>
        <v>2042</v>
      </c>
      <c r="HQ1" s="116">
        <f t="shared" si="3"/>
        <v>2042</v>
      </c>
      <c r="HR1" s="116">
        <f t="shared" si="3"/>
        <v>2042</v>
      </c>
      <c r="HS1" s="116">
        <f t="shared" si="3"/>
        <v>2042</v>
      </c>
      <c r="HT1" s="116">
        <f t="shared" si="3"/>
        <v>2042</v>
      </c>
      <c r="HU1" s="116">
        <f t="shared" si="3"/>
        <v>2042</v>
      </c>
      <c r="HV1" s="116">
        <f t="shared" si="3"/>
        <v>2042</v>
      </c>
      <c r="HW1" s="116">
        <f t="shared" si="3"/>
        <v>2042</v>
      </c>
      <c r="HX1" s="116">
        <f t="shared" si="3"/>
        <v>2042</v>
      </c>
      <c r="HY1" s="116">
        <f t="shared" si="3"/>
        <v>2043</v>
      </c>
      <c r="HZ1" s="116">
        <f t="shared" si="3"/>
        <v>2043</v>
      </c>
      <c r="IA1" s="116">
        <f t="shared" si="3"/>
        <v>2043</v>
      </c>
      <c r="IB1" s="116">
        <f t="shared" si="3"/>
        <v>2043</v>
      </c>
      <c r="IC1" s="116">
        <f t="shared" si="3"/>
        <v>2043</v>
      </c>
      <c r="ID1" s="116">
        <f t="shared" si="3"/>
        <v>2043</v>
      </c>
      <c r="IE1" s="116">
        <f t="shared" si="3"/>
        <v>2043</v>
      </c>
      <c r="IF1" s="116">
        <f t="shared" si="3"/>
        <v>2043</v>
      </c>
      <c r="IG1" s="116">
        <f t="shared" si="3"/>
        <v>2043</v>
      </c>
      <c r="IH1" s="116">
        <f t="shared" si="3"/>
        <v>2043</v>
      </c>
      <c r="II1" s="116">
        <f t="shared" si="3"/>
        <v>2043</v>
      </c>
      <c r="IJ1" s="116">
        <f t="shared" si="3"/>
        <v>2043</v>
      </c>
      <c r="IK1" s="116">
        <f t="shared" si="3"/>
        <v>2044</v>
      </c>
      <c r="IL1" s="116">
        <f t="shared" si="3"/>
        <v>2044</v>
      </c>
      <c r="IM1" s="116">
        <f t="shared" si="3"/>
        <v>2044</v>
      </c>
      <c r="IN1" s="116">
        <f t="shared" si="3"/>
        <v>2044</v>
      </c>
      <c r="IO1" s="116">
        <f t="shared" si="3"/>
        <v>2044</v>
      </c>
      <c r="IP1" s="116">
        <f t="shared" si="3"/>
        <v>2044</v>
      </c>
      <c r="IQ1" s="116">
        <f t="shared" si="3"/>
        <v>2044</v>
      </c>
      <c r="IR1" s="116">
        <f t="shared" si="3"/>
        <v>2044</v>
      </c>
      <c r="IS1" s="116">
        <f t="shared" si="3"/>
        <v>2044</v>
      </c>
      <c r="IT1" s="116">
        <f t="shared" si="3"/>
        <v>2044</v>
      </c>
      <c r="IU1" s="116">
        <f t="shared" si="3"/>
        <v>2044</v>
      </c>
      <c r="IV1" s="116">
        <f t="shared" si="3"/>
        <v>2044</v>
      </c>
      <c r="IW1" s="116">
        <f t="shared" si="3"/>
        <v>2045</v>
      </c>
      <c r="IX1" s="116">
        <f t="shared" si="3"/>
        <v>2045</v>
      </c>
      <c r="IY1" s="116">
        <f t="shared" si="3"/>
        <v>2045</v>
      </c>
      <c r="IZ1" s="116">
        <f t="shared" si="3"/>
        <v>2045</v>
      </c>
      <c r="JA1" s="116">
        <f t="shared" si="3"/>
        <v>2045</v>
      </c>
      <c r="JB1" s="116">
        <f t="shared" si="3"/>
        <v>2045</v>
      </c>
      <c r="JC1" s="116">
        <f t="shared" si="3"/>
        <v>2045</v>
      </c>
      <c r="JD1" s="116">
        <f t="shared" si="3"/>
        <v>2045</v>
      </c>
      <c r="JE1" s="116">
        <f t="shared" si="3"/>
        <v>2045</v>
      </c>
      <c r="JF1" s="116">
        <f t="shared" ref="JF1:LQ1" si="4">YEAR(JF2)</f>
        <v>2045</v>
      </c>
      <c r="JG1" s="116">
        <f t="shared" si="4"/>
        <v>2045</v>
      </c>
      <c r="JH1" s="116">
        <f t="shared" si="4"/>
        <v>2045</v>
      </c>
      <c r="JI1" s="116">
        <f t="shared" si="4"/>
        <v>2046</v>
      </c>
      <c r="JJ1" s="116">
        <f t="shared" si="4"/>
        <v>2046</v>
      </c>
      <c r="JK1" s="116">
        <f t="shared" si="4"/>
        <v>2046</v>
      </c>
      <c r="JL1" s="116">
        <f t="shared" si="4"/>
        <v>2046</v>
      </c>
      <c r="JM1" s="116">
        <f t="shared" si="4"/>
        <v>2046</v>
      </c>
      <c r="JN1" s="116">
        <f t="shared" si="4"/>
        <v>2046</v>
      </c>
      <c r="JO1" s="116">
        <f t="shared" si="4"/>
        <v>2046</v>
      </c>
      <c r="JP1" s="116">
        <f t="shared" si="4"/>
        <v>2046</v>
      </c>
      <c r="JQ1" s="116">
        <f t="shared" si="4"/>
        <v>2046</v>
      </c>
      <c r="JR1" s="116">
        <f t="shared" si="4"/>
        <v>2046</v>
      </c>
      <c r="JS1" s="116">
        <f t="shared" si="4"/>
        <v>2046</v>
      </c>
      <c r="JT1" s="116">
        <f t="shared" si="4"/>
        <v>2046</v>
      </c>
      <c r="JU1" s="116">
        <f t="shared" si="4"/>
        <v>2047</v>
      </c>
      <c r="JV1" s="116">
        <f t="shared" si="4"/>
        <v>2047</v>
      </c>
      <c r="JW1" s="116">
        <f t="shared" si="4"/>
        <v>2047</v>
      </c>
      <c r="JX1" s="116">
        <f t="shared" si="4"/>
        <v>2047</v>
      </c>
      <c r="JY1" s="116">
        <f t="shared" si="4"/>
        <v>2047</v>
      </c>
      <c r="JZ1" s="116">
        <f t="shared" si="4"/>
        <v>2047</v>
      </c>
      <c r="KA1" s="116">
        <f t="shared" si="4"/>
        <v>2047</v>
      </c>
      <c r="KB1" s="116">
        <f t="shared" si="4"/>
        <v>2047</v>
      </c>
      <c r="KC1" s="116">
        <f t="shared" si="4"/>
        <v>2047</v>
      </c>
      <c r="KD1" s="116">
        <f t="shared" si="4"/>
        <v>2047</v>
      </c>
      <c r="KE1" s="116">
        <f t="shared" si="4"/>
        <v>2047</v>
      </c>
      <c r="KF1" s="116">
        <f t="shared" si="4"/>
        <v>2047</v>
      </c>
      <c r="KG1" s="116">
        <f t="shared" si="4"/>
        <v>2048</v>
      </c>
      <c r="KH1" s="116">
        <f t="shared" si="4"/>
        <v>2048</v>
      </c>
      <c r="KI1" s="116">
        <f t="shared" si="4"/>
        <v>2048</v>
      </c>
      <c r="KJ1" s="116">
        <f t="shared" si="4"/>
        <v>2048</v>
      </c>
      <c r="KK1" s="116">
        <f t="shared" si="4"/>
        <v>2048</v>
      </c>
      <c r="KL1" s="116">
        <f t="shared" si="4"/>
        <v>2048</v>
      </c>
      <c r="KM1" s="116">
        <f t="shared" si="4"/>
        <v>2048</v>
      </c>
      <c r="KN1" s="116">
        <f t="shared" si="4"/>
        <v>2048</v>
      </c>
      <c r="KO1" s="116">
        <f t="shared" si="4"/>
        <v>2048</v>
      </c>
      <c r="KP1" s="116">
        <f t="shared" si="4"/>
        <v>2048</v>
      </c>
      <c r="KQ1" s="116">
        <f t="shared" si="4"/>
        <v>2048</v>
      </c>
      <c r="KR1" s="116">
        <f t="shared" si="4"/>
        <v>2048</v>
      </c>
      <c r="KS1" s="116">
        <f t="shared" si="4"/>
        <v>2049</v>
      </c>
      <c r="KT1" s="116">
        <f t="shared" si="4"/>
        <v>2049</v>
      </c>
      <c r="KU1" s="116">
        <f t="shared" si="4"/>
        <v>2049</v>
      </c>
      <c r="KV1" s="116">
        <f t="shared" si="4"/>
        <v>2049</v>
      </c>
      <c r="KW1" s="116">
        <f t="shared" si="4"/>
        <v>2049</v>
      </c>
      <c r="KX1" s="116">
        <f t="shared" si="4"/>
        <v>2049</v>
      </c>
      <c r="KY1" s="116">
        <f t="shared" si="4"/>
        <v>2049</v>
      </c>
      <c r="KZ1" s="116">
        <f t="shared" si="4"/>
        <v>2049</v>
      </c>
      <c r="LA1" s="116">
        <f t="shared" si="4"/>
        <v>2049</v>
      </c>
      <c r="LB1" s="116">
        <f t="shared" si="4"/>
        <v>2049</v>
      </c>
      <c r="LC1" s="116">
        <f t="shared" si="4"/>
        <v>2049</v>
      </c>
      <c r="LD1" s="116">
        <f t="shared" si="4"/>
        <v>2049</v>
      </c>
      <c r="LE1" s="116">
        <f t="shared" si="4"/>
        <v>2050</v>
      </c>
      <c r="LF1" s="116">
        <f t="shared" si="4"/>
        <v>2050</v>
      </c>
      <c r="LG1" s="116">
        <f t="shared" si="4"/>
        <v>2050</v>
      </c>
      <c r="LH1" s="116">
        <f t="shared" si="4"/>
        <v>2050</v>
      </c>
      <c r="LI1" s="116">
        <f t="shared" si="4"/>
        <v>2050</v>
      </c>
      <c r="LJ1" s="116">
        <f t="shared" si="4"/>
        <v>2050</v>
      </c>
      <c r="LK1" s="116">
        <f t="shared" si="4"/>
        <v>2050</v>
      </c>
      <c r="LL1" s="116">
        <f t="shared" si="4"/>
        <v>2050</v>
      </c>
      <c r="LM1" s="116">
        <f t="shared" si="4"/>
        <v>2050</v>
      </c>
      <c r="LN1" s="116">
        <f t="shared" si="4"/>
        <v>2050</v>
      </c>
      <c r="LO1" s="116">
        <f t="shared" si="4"/>
        <v>2050</v>
      </c>
      <c r="LP1" s="116">
        <f t="shared" si="4"/>
        <v>2050</v>
      </c>
      <c r="LQ1" s="116">
        <f t="shared" si="4"/>
        <v>2051</v>
      </c>
      <c r="LR1" s="116">
        <f t="shared" ref="LR1:OC1" si="5">YEAR(LR2)</f>
        <v>2051</v>
      </c>
      <c r="LS1" s="116">
        <f t="shared" si="5"/>
        <v>2051</v>
      </c>
      <c r="LT1" s="116">
        <f t="shared" si="5"/>
        <v>2051</v>
      </c>
      <c r="LU1" s="116">
        <f t="shared" si="5"/>
        <v>2051</v>
      </c>
      <c r="LV1" s="116">
        <f t="shared" si="5"/>
        <v>2051</v>
      </c>
      <c r="LW1" s="116">
        <f t="shared" si="5"/>
        <v>2051</v>
      </c>
      <c r="LX1" s="116">
        <f t="shared" si="5"/>
        <v>2051</v>
      </c>
      <c r="LY1" s="116">
        <f t="shared" si="5"/>
        <v>2051</v>
      </c>
      <c r="LZ1" s="116">
        <f t="shared" si="5"/>
        <v>2051</v>
      </c>
      <c r="MA1" s="116">
        <f t="shared" si="5"/>
        <v>2051</v>
      </c>
      <c r="MB1" s="116">
        <f t="shared" si="5"/>
        <v>2051</v>
      </c>
      <c r="MC1" s="116">
        <f t="shared" si="5"/>
        <v>2052</v>
      </c>
      <c r="MD1" s="116">
        <f t="shared" si="5"/>
        <v>2052</v>
      </c>
      <c r="ME1" s="116">
        <f t="shared" si="5"/>
        <v>2052</v>
      </c>
      <c r="MF1" s="116">
        <f t="shared" si="5"/>
        <v>2052</v>
      </c>
      <c r="MG1" s="116">
        <f t="shared" si="5"/>
        <v>2052</v>
      </c>
      <c r="MH1" s="116">
        <f t="shared" si="5"/>
        <v>2052</v>
      </c>
      <c r="MI1" s="116">
        <f t="shared" si="5"/>
        <v>2052</v>
      </c>
      <c r="MJ1" s="116">
        <f t="shared" si="5"/>
        <v>2052</v>
      </c>
      <c r="MK1" s="116">
        <f t="shared" si="5"/>
        <v>2052</v>
      </c>
      <c r="ML1" s="116">
        <f t="shared" si="5"/>
        <v>2052</v>
      </c>
      <c r="MM1" s="116">
        <f t="shared" si="5"/>
        <v>2052</v>
      </c>
      <c r="MN1" s="116">
        <f t="shared" si="5"/>
        <v>2052</v>
      </c>
      <c r="MO1" s="116">
        <f t="shared" si="5"/>
        <v>2053</v>
      </c>
      <c r="MP1" s="116">
        <f t="shared" si="5"/>
        <v>2053</v>
      </c>
      <c r="MQ1" s="116">
        <f t="shared" si="5"/>
        <v>2053</v>
      </c>
      <c r="MR1" s="116">
        <f t="shared" si="5"/>
        <v>2053</v>
      </c>
      <c r="MS1" s="116">
        <f t="shared" si="5"/>
        <v>2053</v>
      </c>
      <c r="MT1" s="116">
        <f t="shared" si="5"/>
        <v>2053</v>
      </c>
      <c r="MU1" s="116">
        <f t="shared" si="5"/>
        <v>2053</v>
      </c>
      <c r="MV1" s="116">
        <f t="shared" si="5"/>
        <v>2053</v>
      </c>
      <c r="MW1" s="116">
        <f t="shared" si="5"/>
        <v>2053</v>
      </c>
      <c r="MX1" s="116">
        <f t="shared" si="5"/>
        <v>2053</v>
      </c>
      <c r="MY1" s="116">
        <f t="shared" si="5"/>
        <v>2053</v>
      </c>
      <c r="MZ1" s="116">
        <f t="shared" si="5"/>
        <v>2053</v>
      </c>
      <c r="NA1" s="116">
        <f t="shared" si="5"/>
        <v>2054</v>
      </c>
      <c r="NB1" s="116">
        <f t="shared" si="5"/>
        <v>2054</v>
      </c>
      <c r="NC1" s="116">
        <f t="shared" si="5"/>
        <v>2054</v>
      </c>
      <c r="ND1" s="116">
        <f t="shared" si="5"/>
        <v>2054</v>
      </c>
      <c r="NE1" s="116">
        <f t="shared" si="5"/>
        <v>2054</v>
      </c>
      <c r="NF1" s="116">
        <f t="shared" si="5"/>
        <v>2054</v>
      </c>
      <c r="NG1" s="116">
        <f t="shared" si="5"/>
        <v>2054</v>
      </c>
      <c r="NH1" s="116">
        <f t="shared" si="5"/>
        <v>2054</v>
      </c>
      <c r="NI1" s="116">
        <f t="shared" si="5"/>
        <v>2054</v>
      </c>
      <c r="NJ1" s="116">
        <f t="shared" si="5"/>
        <v>2054</v>
      </c>
      <c r="NK1" s="116">
        <f t="shared" si="5"/>
        <v>2054</v>
      </c>
      <c r="NL1" s="116">
        <f t="shared" si="5"/>
        <v>2054</v>
      </c>
      <c r="NM1" s="116">
        <f t="shared" si="5"/>
        <v>2055</v>
      </c>
      <c r="NN1" s="116">
        <f t="shared" si="5"/>
        <v>2055</v>
      </c>
      <c r="NO1" s="116">
        <f t="shared" si="5"/>
        <v>2055</v>
      </c>
      <c r="NP1" s="116">
        <f t="shared" si="5"/>
        <v>2055</v>
      </c>
      <c r="NQ1" s="116">
        <f t="shared" si="5"/>
        <v>2055</v>
      </c>
      <c r="NR1" s="116">
        <f t="shared" si="5"/>
        <v>2055</v>
      </c>
      <c r="NS1" s="116">
        <f t="shared" si="5"/>
        <v>2055</v>
      </c>
      <c r="NT1" s="116">
        <f t="shared" si="5"/>
        <v>2055</v>
      </c>
      <c r="NU1" s="116">
        <f t="shared" si="5"/>
        <v>2055</v>
      </c>
      <c r="NV1" s="116">
        <f t="shared" si="5"/>
        <v>2055</v>
      </c>
      <c r="NW1" s="116">
        <f t="shared" si="5"/>
        <v>2055</v>
      </c>
      <c r="NX1" s="116">
        <f t="shared" si="5"/>
        <v>2055</v>
      </c>
      <c r="NY1" s="116">
        <f t="shared" si="5"/>
        <v>2056</v>
      </c>
      <c r="NZ1" s="116">
        <f t="shared" si="5"/>
        <v>2056</v>
      </c>
      <c r="OA1" s="116">
        <f t="shared" si="5"/>
        <v>2056</v>
      </c>
      <c r="OB1" s="116">
        <f t="shared" si="5"/>
        <v>2056</v>
      </c>
      <c r="OC1" s="116">
        <f t="shared" si="5"/>
        <v>2056</v>
      </c>
      <c r="OD1" s="116">
        <f t="shared" ref="OD1:QO1" si="6">YEAR(OD2)</f>
        <v>2056</v>
      </c>
      <c r="OE1" s="116">
        <f t="shared" si="6"/>
        <v>2056</v>
      </c>
      <c r="OF1" s="116">
        <f t="shared" si="6"/>
        <v>2056</v>
      </c>
      <c r="OG1" s="116">
        <f t="shared" si="6"/>
        <v>2056</v>
      </c>
      <c r="OH1" s="116">
        <f t="shared" si="6"/>
        <v>2056</v>
      </c>
      <c r="OI1" s="116">
        <f t="shared" si="6"/>
        <v>2056</v>
      </c>
      <c r="OJ1" s="116">
        <f t="shared" si="6"/>
        <v>2056</v>
      </c>
      <c r="OK1" s="116">
        <f t="shared" si="6"/>
        <v>2057</v>
      </c>
      <c r="OL1" s="116">
        <f t="shared" si="6"/>
        <v>2057</v>
      </c>
      <c r="OM1" s="116">
        <f t="shared" si="6"/>
        <v>2057</v>
      </c>
      <c r="ON1" s="116">
        <f t="shared" si="6"/>
        <v>2057</v>
      </c>
      <c r="OO1" s="116">
        <f t="shared" si="6"/>
        <v>2057</v>
      </c>
      <c r="OP1" s="116">
        <f t="shared" si="6"/>
        <v>2057</v>
      </c>
      <c r="OQ1" s="116">
        <f t="shared" si="6"/>
        <v>2057</v>
      </c>
      <c r="OR1" s="116">
        <f t="shared" si="6"/>
        <v>2057</v>
      </c>
      <c r="OS1" s="116">
        <f t="shared" si="6"/>
        <v>2057</v>
      </c>
      <c r="OT1" s="116">
        <f t="shared" si="6"/>
        <v>2057</v>
      </c>
      <c r="OU1" s="116">
        <f t="shared" si="6"/>
        <v>2057</v>
      </c>
      <c r="OV1" s="116">
        <f t="shared" si="6"/>
        <v>2057</v>
      </c>
      <c r="OW1" s="116">
        <f t="shared" si="6"/>
        <v>2058</v>
      </c>
      <c r="OX1" s="116">
        <f t="shared" si="6"/>
        <v>2058</v>
      </c>
      <c r="OY1" s="116">
        <f t="shared" si="6"/>
        <v>2058</v>
      </c>
      <c r="OZ1" s="116">
        <f t="shared" si="6"/>
        <v>2058</v>
      </c>
      <c r="PA1" s="116">
        <f t="shared" si="6"/>
        <v>2058</v>
      </c>
      <c r="PB1" s="116">
        <f t="shared" si="6"/>
        <v>2058</v>
      </c>
      <c r="PC1" s="116">
        <f t="shared" si="6"/>
        <v>2058</v>
      </c>
      <c r="PD1" s="116">
        <f t="shared" si="6"/>
        <v>2058</v>
      </c>
      <c r="PE1" s="116">
        <f t="shared" si="6"/>
        <v>2058</v>
      </c>
      <c r="PF1" s="116">
        <f t="shared" si="6"/>
        <v>2058</v>
      </c>
      <c r="PG1" s="116">
        <f t="shared" si="6"/>
        <v>2058</v>
      </c>
      <c r="PH1" s="116">
        <f t="shared" si="6"/>
        <v>2058</v>
      </c>
      <c r="PI1" s="116">
        <f t="shared" si="6"/>
        <v>2059</v>
      </c>
      <c r="PJ1" s="116">
        <f t="shared" si="6"/>
        <v>2059</v>
      </c>
      <c r="PK1" s="116">
        <f t="shared" si="6"/>
        <v>2059</v>
      </c>
      <c r="PL1" s="116">
        <f t="shared" si="6"/>
        <v>2059</v>
      </c>
      <c r="PM1" s="116">
        <f t="shared" si="6"/>
        <v>2059</v>
      </c>
      <c r="PN1" s="116">
        <f t="shared" si="6"/>
        <v>2059</v>
      </c>
      <c r="PO1" s="116">
        <f t="shared" si="6"/>
        <v>2059</v>
      </c>
      <c r="PP1" s="116">
        <f t="shared" si="6"/>
        <v>2059</v>
      </c>
      <c r="PQ1" s="116">
        <f t="shared" si="6"/>
        <v>2059</v>
      </c>
      <c r="PR1" s="116">
        <f t="shared" si="6"/>
        <v>2059</v>
      </c>
      <c r="PS1" s="116">
        <f t="shared" si="6"/>
        <v>2059</v>
      </c>
      <c r="PT1" s="116">
        <f t="shared" si="6"/>
        <v>2059</v>
      </c>
      <c r="PU1" s="116">
        <f t="shared" si="6"/>
        <v>2060</v>
      </c>
      <c r="PV1" s="116">
        <f t="shared" si="6"/>
        <v>2060</v>
      </c>
      <c r="PW1" s="116">
        <f t="shared" si="6"/>
        <v>2060</v>
      </c>
      <c r="PX1" s="116">
        <f t="shared" si="6"/>
        <v>2060</v>
      </c>
      <c r="PY1" s="116">
        <f t="shared" si="6"/>
        <v>2060</v>
      </c>
      <c r="PZ1" s="116">
        <f t="shared" si="6"/>
        <v>2060</v>
      </c>
      <c r="QA1" s="116">
        <f t="shared" si="6"/>
        <v>2060</v>
      </c>
      <c r="QB1" s="116">
        <f t="shared" si="6"/>
        <v>2060</v>
      </c>
      <c r="QC1" s="116">
        <f t="shared" si="6"/>
        <v>2060</v>
      </c>
      <c r="QD1" s="116">
        <f t="shared" si="6"/>
        <v>2060</v>
      </c>
      <c r="QE1" s="116">
        <f t="shared" si="6"/>
        <v>2060</v>
      </c>
      <c r="QF1" s="116">
        <f t="shared" si="6"/>
        <v>2060</v>
      </c>
      <c r="QG1" s="116">
        <f t="shared" si="6"/>
        <v>2061</v>
      </c>
      <c r="QH1" s="116">
        <f t="shared" si="6"/>
        <v>2061</v>
      </c>
      <c r="QI1" s="116">
        <f t="shared" si="6"/>
        <v>2061</v>
      </c>
      <c r="QJ1" s="116">
        <f t="shared" si="6"/>
        <v>2061</v>
      </c>
      <c r="QK1" s="116">
        <f t="shared" si="6"/>
        <v>2061</v>
      </c>
      <c r="QL1" s="116">
        <f t="shared" si="6"/>
        <v>2061</v>
      </c>
      <c r="QM1" s="116">
        <f t="shared" si="6"/>
        <v>2061</v>
      </c>
      <c r="QN1" s="116">
        <f t="shared" si="6"/>
        <v>2061</v>
      </c>
      <c r="QO1" s="116">
        <f t="shared" si="6"/>
        <v>2061</v>
      </c>
      <c r="QP1" s="116">
        <f t="shared" ref="QP1:TA1" si="7">YEAR(QP2)</f>
        <v>2061</v>
      </c>
      <c r="QQ1" s="116">
        <f t="shared" si="7"/>
        <v>2061</v>
      </c>
      <c r="QR1" s="116">
        <f t="shared" si="7"/>
        <v>2061</v>
      </c>
      <c r="QS1" s="116">
        <f t="shared" si="7"/>
        <v>2062</v>
      </c>
      <c r="QT1" s="116">
        <f t="shared" si="7"/>
        <v>2062</v>
      </c>
      <c r="QU1" s="116">
        <f t="shared" si="7"/>
        <v>2062</v>
      </c>
      <c r="QV1" s="116">
        <f t="shared" si="7"/>
        <v>2062</v>
      </c>
      <c r="QW1" s="116">
        <f t="shared" si="7"/>
        <v>2062</v>
      </c>
      <c r="QX1" s="116">
        <f t="shared" si="7"/>
        <v>2062</v>
      </c>
      <c r="QY1" s="116">
        <f t="shared" si="7"/>
        <v>2062</v>
      </c>
      <c r="QZ1" s="116">
        <f t="shared" si="7"/>
        <v>2062</v>
      </c>
      <c r="RA1" s="116">
        <f t="shared" si="7"/>
        <v>2062</v>
      </c>
      <c r="RB1" s="116">
        <f t="shared" si="7"/>
        <v>2062</v>
      </c>
      <c r="RC1" s="116">
        <f t="shared" si="7"/>
        <v>2062</v>
      </c>
      <c r="RD1" s="116">
        <f t="shared" si="7"/>
        <v>2062</v>
      </c>
      <c r="RE1" s="116">
        <f t="shared" si="7"/>
        <v>2063</v>
      </c>
      <c r="RF1" s="116">
        <f t="shared" si="7"/>
        <v>2063</v>
      </c>
      <c r="RG1" s="116">
        <f t="shared" si="7"/>
        <v>2063</v>
      </c>
      <c r="RH1" s="116">
        <f t="shared" si="7"/>
        <v>2063</v>
      </c>
      <c r="RI1" s="116">
        <f t="shared" si="7"/>
        <v>2063</v>
      </c>
      <c r="RJ1" s="116">
        <f t="shared" si="7"/>
        <v>2063</v>
      </c>
      <c r="RK1" s="116">
        <f t="shared" si="7"/>
        <v>2063</v>
      </c>
      <c r="RL1" s="116">
        <f t="shared" si="7"/>
        <v>2063</v>
      </c>
      <c r="RM1" s="116">
        <f t="shared" si="7"/>
        <v>2063</v>
      </c>
      <c r="RN1" s="116">
        <f t="shared" si="7"/>
        <v>2063</v>
      </c>
      <c r="RO1" s="116">
        <f t="shared" si="7"/>
        <v>2063</v>
      </c>
      <c r="RP1" s="116">
        <f t="shared" si="7"/>
        <v>2063</v>
      </c>
      <c r="RQ1" s="116">
        <f t="shared" si="7"/>
        <v>2064</v>
      </c>
      <c r="RR1" s="116">
        <f t="shared" si="7"/>
        <v>2064</v>
      </c>
      <c r="RS1" s="116">
        <f t="shared" si="7"/>
        <v>2064</v>
      </c>
      <c r="RT1" s="116">
        <f t="shared" si="7"/>
        <v>2064</v>
      </c>
      <c r="RU1" s="116">
        <f t="shared" si="7"/>
        <v>2064</v>
      </c>
      <c r="RV1" s="116">
        <f t="shared" si="7"/>
        <v>2064</v>
      </c>
      <c r="RW1" s="116">
        <f t="shared" si="7"/>
        <v>2064</v>
      </c>
      <c r="RX1" s="116">
        <f t="shared" si="7"/>
        <v>2064</v>
      </c>
      <c r="RY1" s="116">
        <f t="shared" si="7"/>
        <v>2064</v>
      </c>
      <c r="RZ1" s="116">
        <f t="shared" si="7"/>
        <v>2064</v>
      </c>
      <c r="SA1" s="116">
        <f t="shared" si="7"/>
        <v>2064</v>
      </c>
      <c r="SB1" s="116">
        <f t="shared" si="7"/>
        <v>2064</v>
      </c>
      <c r="SC1" s="116">
        <f t="shared" si="7"/>
        <v>2065</v>
      </c>
      <c r="SD1" s="116">
        <f t="shared" si="7"/>
        <v>2065</v>
      </c>
      <c r="SE1" s="116">
        <f t="shared" si="7"/>
        <v>2065</v>
      </c>
      <c r="SF1" s="116">
        <f t="shared" si="7"/>
        <v>2065</v>
      </c>
      <c r="SG1" s="116">
        <f t="shared" si="7"/>
        <v>2065</v>
      </c>
      <c r="SH1" s="116">
        <f t="shared" si="7"/>
        <v>2065</v>
      </c>
      <c r="SI1" s="116">
        <f t="shared" si="7"/>
        <v>2065</v>
      </c>
      <c r="SJ1" s="116">
        <f t="shared" si="7"/>
        <v>2065</v>
      </c>
      <c r="SK1" s="116">
        <f t="shared" si="7"/>
        <v>2065</v>
      </c>
      <c r="SL1" s="116">
        <f t="shared" si="7"/>
        <v>2065</v>
      </c>
      <c r="SM1" s="116">
        <f t="shared" si="7"/>
        <v>2065</v>
      </c>
      <c r="SN1" s="116">
        <f t="shared" si="7"/>
        <v>2065</v>
      </c>
      <c r="SO1" s="116">
        <f t="shared" si="7"/>
        <v>2066</v>
      </c>
      <c r="SP1" s="116">
        <f t="shared" si="7"/>
        <v>2066</v>
      </c>
      <c r="SQ1" s="116">
        <f t="shared" si="7"/>
        <v>2066</v>
      </c>
      <c r="SR1" s="116">
        <f t="shared" si="7"/>
        <v>2066</v>
      </c>
      <c r="SS1" s="116">
        <f t="shared" si="7"/>
        <v>2066</v>
      </c>
      <c r="ST1" s="116">
        <f t="shared" si="7"/>
        <v>2066</v>
      </c>
      <c r="SU1" s="116">
        <f t="shared" si="7"/>
        <v>2066</v>
      </c>
      <c r="SV1" s="116">
        <f t="shared" si="7"/>
        <v>2066</v>
      </c>
      <c r="SW1" s="116">
        <f t="shared" si="7"/>
        <v>2066</v>
      </c>
      <c r="SX1" s="116">
        <f t="shared" si="7"/>
        <v>2066</v>
      </c>
      <c r="SY1" s="116">
        <f t="shared" si="7"/>
        <v>2066</v>
      </c>
      <c r="SZ1" s="116">
        <f t="shared" si="7"/>
        <v>2066</v>
      </c>
      <c r="TA1" s="116">
        <f t="shared" si="7"/>
        <v>2067</v>
      </c>
      <c r="TB1" s="116">
        <f t="shared" ref="TB1:UV1" si="8">YEAR(TB2)</f>
        <v>2067</v>
      </c>
      <c r="TC1" s="116">
        <f t="shared" si="8"/>
        <v>2067</v>
      </c>
      <c r="TD1" s="116">
        <f t="shared" si="8"/>
        <v>2067</v>
      </c>
      <c r="TE1" s="116">
        <f t="shared" si="8"/>
        <v>2067</v>
      </c>
      <c r="TF1" s="116">
        <f t="shared" si="8"/>
        <v>2067</v>
      </c>
      <c r="TG1" s="116">
        <f t="shared" si="8"/>
        <v>2067</v>
      </c>
      <c r="TH1" s="116">
        <f t="shared" si="8"/>
        <v>2067</v>
      </c>
      <c r="TI1" s="116">
        <f t="shared" si="8"/>
        <v>2067</v>
      </c>
      <c r="TJ1" s="116">
        <f t="shared" si="8"/>
        <v>2067</v>
      </c>
      <c r="TK1" s="116">
        <f t="shared" si="8"/>
        <v>2067</v>
      </c>
      <c r="TL1" s="116">
        <f t="shared" si="8"/>
        <v>2067</v>
      </c>
      <c r="TM1" s="116">
        <f t="shared" si="8"/>
        <v>2068</v>
      </c>
      <c r="TN1" s="116">
        <f t="shared" si="8"/>
        <v>2068</v>
      </c>
      <c r="TO1" s="116">
        <f t="shared" si="8"/>
        <v>2068</v>
      </c>
      <c r="TP1" s="116">
        <f t="shared" si="8"/>
        <v>2068</v>
      </c>
      <c r="TQ1" s="116">
        <f t="shared" si="8"/>
        <v>2068</v>
      </c>
      <c r="TR1" s="116">
        <f t="shared" si="8"/>
        <v>2068</v>
      </c>
      <c r="TS1" s="116">
        <f t="shared" si="8"/>
        <v>2068</v>
      </c>
      <c r="TT1" s="116">
        <f t="shared" si="8"/>
        <v>2068</v>
      </c>
      <c r="TU1" s="116">
        <f t="shared" si="8"/>
        <v>2068</v>
      </c>
      <c r="TV1" s="116">
        <f t="shared" si="8"/>
        <v>2068</v>
      </c>
      <c r="TW1" s="116">
        <f t="shared" si="8"/>
        <v>2068</v>
      </c>
      <c r="TX1" s="116">
        <f t="shared" si="8"/>
        <v>2068</v>
      </c>
      <c r="TY1" s="116">
        <f t="shared" si="8"/>
        <v>2069</v>
      </c>
      <c r="TZ1" s="116">
        <f t="shared" si="8"/>
        <v>2069</v>
      </c>
      <c r="UA1" s="116">
        <f t="shared" si="8"/>
        <v>2069</v>
      </c>
      <c r="UB1" s="116">
        <f t="shared" si="8"/>
        <v>2069</v>
      </c>
      <c r="UC1" s="116">
        <f t="shared" si="8"/>
        <v>2069</v>
      </c>
      <c r="UD1" s="116">
        <f t="shared" si="8"/>
        <v>2069</v>
      </c>
      <c r="UE1" s="116">
        <f t="shared" si="8"/>
        <v>2069</v>
      </c>
      <c r="UF1" s="116">
        <f t="shared" si="8"/>
        <v>2069</v>
      </c>
      <c r="UG1" s="116">
        <f t="shared" si="8"/>
        <v>2069</v>
      </c>
      <c r="UH1" s="116">
        <f t="shared" si="8"/>
        <v>2069</v>
      </c>
      <c r="UI1" s="116">
        <f t="shared" si="8"/>
        <v>2069</v>
      </c>
      <c r="UJ1" s="116">
        <f t="shared" si="8"/>
        <v>2069</v>
      </c>
      <c r="UK1" s="116">
        <f t="shared" si="8"/>
        <v>2070</v>
      </c>
      <c r="UL1" s="116">
        <f t="shared" si="8"/>
        <v>2070</v>
      </c>
      <c r="UM1" s="116">
        <f t="shared" si="8"/>
        <v>2070</v>
      </c>
      <c r="UN1" s="116">
        <f t="shared" si="8"/>
        <v>2070</v>
      </c>
      <c r="UO1" s="116">
        <f t="shared" si="8"/>
        <v>2070</v>
      </c>
      <c r="UP1" s="116">
        <f t="shared" si="8"/>
        <v>2070</v>
      </c>
      <c r="UQ1" s="116">
        <f t="shared" si="8"/>
        <v>2070</v>
      </c>
      <c r="UR1" s="116">
        <f t="shared" si="8"/>
        <v>2070</v>
      </c>
      <c r="US1" s="116">
        <f t="shared" si="8"/>
        <v>2070</v>
      </c>
      <c r="UT1" s="116">
        <f t="shared" si="8"/>
        <v>2070</v>
      </c>
      <c r="UU1" s="116">
        <f t="shared" si="8"/>
        <v>2070</v>
      </c>
      <c r="UV1" s="116">
        <f t="shared" si="8"/>
        <v>2070</v>
      </c>
    </row>
    <row r="2" spans="2:568" s="116" customFormat="1" x14ac:dyDescent="0.3">
      <c r="J2" s="555">
        <v>45473</v>
      </c>
      <c r="K2" s="556">
        <v>45504</v>
      </c>
      <c r="L2" s="555">
        <v>45535</v>
      </c>
      <c r="M2" s="556">
        <v>45565</v>
      </c>
      <c r="N2" s="555">
        <v>45596</v>
      </c>
      <c r="O2" s="556">
        <v>45626</v>
      </c>
      <c r="P2" s="555">
        <v>45657</v>
      </c>
      <c r="Q2" s="556">
        <v>45688</v>
      </c>
      <c r="R2" s="555">
        <v>45716</v>
      </c>
      <c r="S2" s="556">
        <v>45747</v>
      </c>
      <c r="T2" s="555">
        <v>45777</v>
      </c>
      <c r="U2" s="556">
        <v>45808</v>
      </c>
      <c r="V2" s="555">
        <v>45838</v>
      </c>
      <c r="W2" s="556">
        <v>45869</v>
      </c>
      <c r="X2" s="555">
        <v>45900</v>
      </c>
      <c r="Y2" s="556">
        <v>45930</v>
      </c>
      <c r="Z2" s="555">
        <v>45961</v>
      </c>
      <c r="AA2" s="556">
        <v>45991</v>
      </c>
      <c r="AB2" s="555">
        <v>46022</v>
      </c>
      <c r="AC2" s="556">
        <v>46053</v>
      </c>
      <c r="AD2" s="555">
        <v>46081</v>
      </c>
      <c r="AE2" s="556">
        <v>46112</v>
      </c>
      <c r="AF2" s="555">
        <v>46142</v>
      </c>
      <c r="AG2" s="556">
        <v>46173</v>
      </c>
      <c r="AH2" s="555">
        <v>46203</v>
      </c>
      <c r="AI2" s="556">
        <v>46234</v>
      </c>
      <c r="AJ2" s="555">
        <v>46265</v>
      </c>
      <c r="AK2" s="556">
        <v>46295</v>
      </c>
      <c r="AL2" s="555">
        <v>46326</v>
      </c>
      <c r="AM2" s="556">
        <v>46356</v>
      </c>
      <c r="AN2" s="555">
        <v>46387</v>
      </c>
      <c r="AO2" s="556">
        <v>46418</v>
      </c>
      <c r="AP2" s="555">
        <v>46446</v>
      </c>
      <c r="AQ2" s="556">
        <v>46477</v>
      </c>
      <c r="AR2" s="555">
        <v>46507</v>
      </c>
      <c r="AS2" s="556">
        <v>46538</v>
      </c>
      <c r="AT2" s="555">
        <v>46568</v>
      </c>
      <c r="AU2" s="556">
        <v>46599</v>
      </c>
      <c r="AV2" s="555">
        <v>46630</v>
      </c>
      <c r="AW2" s="556">
        <v>46660</v>
      </c>
      <c r="AX2" s="555">
        <v>46691</v>
      </c>
      <c r="AY2" s="556">
        <v>46721</v>
      </c>
      <c r="AZ2" s="555">
        <v>46752</v>
      </c>
      <c r="BA2" s="556">
        <v>46783</v>
      </c>
      <c r="BB2" s="555">
        <v>46812</v>
      </c>
      <c r="BC2" s="556">
        <v>46843</v>
      </c>
      <c r="BD2" s="555">
        <v>46873</v>
      </c>
      <c r="BE2" s="556">
        <v>46904</v>
      </c>
      <c r="BF2" s="555">
        <v>46934</v>
      </c>
      <c r="BG2" s="556">
        <v>46965</v>
      </c>
      <c r="BH2" s="555">
        <v>46996</v>
      </c>
      <c r="BI2" s="556">
        <v>47026</v>
      </c>
      <c r="BJ2" s="555">
        <v>47057</v>
      </c>
      <c r="BK2" s="556">
        <v>47087</v>
      </c>
      <c r="BL2" s="555">
        <v>47118</v>
      </c>
      <c r="BM2" s="556">
        <v>47149</v>
      </c>
      <c r="BN2" s="555">
        <v>47177</v>
      </c>
      <c r="BO2" s="556">
        <v>47208</v>
      </c>
      <c r="BP2" s="555">
        <v>47238</v>
      </c>
      <c r="BQ2" s="556">
        <v>47269</v>
      </c>
      <c r="BR2" s="555">
        <v>47299</v>
      </c>
      <c r="BS2" s="556">
        <v>47330</v>
      </c>
      <c r="BT2" s="555">
        <v>47361</v>
      </c>
      <c r="BU2" s="556">
        <v>47391</v>
      </c>
      <c r="BV2" s="555">
        <v>47422</v>
      </c>
      <c r="BW2" s="556">
        <v>47452</v>
      </c>
      <c r="BX2" s="555">
        <v>47483</v>
      </c>
      <c r="BY2" s="556">
        <v>47514</v>
      </c>
      <c r="BZ2" s="555">
        <v>47542</v>
      </c>
      <c r="CA2" s="556">
        <v>47573</v>
      </c>
      <c r="CB2" s="555">
        <v>47603</v>
      </c>
      <c r="CC2" s="556">
        <v>47634</v>
      </c>
      <c r="CD2" s="555">
        <v>47664</v>
      </c>
      <c r="CE2" s="556">
        <v>47695</v>
      </c>
      <c r="CF2" s="555">
        <v>47726</v>
      </c>
      <c r="CG2" s="556">
        <v>47756</v>
      </c>
      <c r="CH2" s="555">
        <v>47787</v>
      </c>
      <c r="CI2" s="556">
        <v>47817</v>
      </c>
      <c r="CJ2" s="555">
        <v>47848</v>
      </c>
      <c r="CK2" s="556">
        <v>47879</v>
      </c>
      <c r="CL2" s="555">
        <v>47907</v>
      </c>
      <c r="CM2" s="556">
        <v>47938</v>
      </c>
      <c r="CN2" s="555">
        <v>47968</v>
      </c>
      <c r="CO2" s="556">
        <v>47999</v>
      </c>
      <c r="CP2" s="555">
        <v>48029</v>
      </c>
      <c r="CQ2" s="556">
        <v>48060</v>
      </c>
      <c r="CR2" s="555">
        <v>48091</v>
      </c>
      <c r="CS2" s="556">
        <v>48121</v>
      </c>
      <c r="CT2" s="555">
        <v>48152</v>
      </c>
      <c r="CU2" s="556">
        <v>48182</v>
      </c>
      <c r="CV2" s="555">
        <v>48213</v>
      </c>
      <c r="CW2" s="556">
        <v>48244</v>
      </c>
      <c r="CX2" s="555">
        <v>48273</v>
      </c>
      <c r="CY2" s="556">
        <v>48304</v>
      </c>
      <c r="CZ2" s="555">
        <v>48334</v>
      </c>
      <c r="DA2" s="556">
        <v>48365</v>
      </c>
      <c r="DB2" s="555">
        <v>48395</v>
      </c>
      <c r="DC2" s="556">
        <v>48426</v>
      </c>
      <c r="DD2" s="555">
        <v>48457</v>
      </c>
      <c r="DE2" s="556">
        <v>48487</v>
      </c>
      <c r="DF2" s="555">
        <v>48518</v>
      </c>
      <c r="DG2" s="556">
        <v>48548</v>
      </c>
      <c r="DH2" s="555">
        <v>48579</v>
      </c>
      <c r="DI2" s="556">
        <v>48610</v>
      </c>
      <c r="DJ2" s="555">
        <v>48638</v>
      </c>
      <c r="DK2" s="556">
        <v>48669</v>
      </c>
      <c r="DL2" s="555">
        <v>48699</v>
      </c>
      <c r="DM2" s="556">
        <v>48730</v>
      </c>
      <c r="DN2" s="555">
        <v>48760</v>
      </c>
      <c r="DO2" s="556">
        <v>48791</v>
      </c>
      <c r="DP2" s="555">
        <v>48822</v>
      </c>
      <c r="DQ2" s="556">
        <v>48852</v>
      </c>
      <c r="DR2" s="555">
        <v>48883</v>
      </c>
      <c r="DS2" s="556">
        <v>48913</v>
      </c>
      <c r="DT2" s="555">
        <v>48944</v>
      </c>
      <c r="DU2" s="556">
        <v>48975</v>
      </c>
      <c r="DV2" s="555">
        <v>49003</v>
      </c>
      <c r="DW2" s="556">
        <v>49034</v>
      </c>
      <c r="DX2" s="555">
        <v>49064</v>
      </c>
      <c r="DY2" s="556">
        <v>49095</v>
      </c>
      <c r="DZ2" s="555">
        <v>49125</v>
      </c>
      <c r="EA2" s="556">
        <v>49156</v>
      </c>
      <c r="EB2" s="555">
        <v>49187</v>
      </c>
      <c r="EC2" s="556">
        <v>49217</v>
      </c>
      <c r="ED2" s="555">
        <v>49248</v>
      </c>
      <c r="EE2" s="556">
        <v>49278</v>
      </c>
      <c r="EF2" s="555">
        <v>49309</v>
      </c>
      <c r="EG2" s="556">
        <v>49340</v>
      </c>
      <c r="EH2" s="555">
        <v>49368</v>
      </c>
      <c r="EI2" s="556">
        <v>49399</v>
      </c>
      <c r="EJ2" s="555">
        <v>49429</v>
      </c>
      <c r="EK2" s="556">
        <v>49460</v>
      </c>
      <c r="EL2" s="555">
        <v>49490</v>
      </c>
      <c r="EM2" s="556">
        <v>49521</v>
      </c>
      <c r="EN2" s="555">
        <v>49552</v>
      </c>
      <c r="EO2" s="556">
        <v>49582</v>
      </c>
      <c r="EP2" s="555">
        <v>49613</v>
      </c>
      <c r="EQ2" s="556">
        <v>49643</v>
      </c>
      <c r="ER2" s="555">
        <v>49674</v>
      </c>
      <c r="ES2" s="556">
        <v>49705</v>
      </c>
      <c r="ET2" s="555">
        <v>49734</v>
      </c>
      <c r="EU2" s="556">
        <v>49765</v>
      </c>
      <c r="EV2" s="555">
        <v>49795</v>
      </c>
      <c r="EW2" s="556">
        <v>49826</v>
      </c>
      <c r="EX2" s="555">
        <v>49856</v>
      </c>
      <c r="EY2" s="556">
        <v>49887</v>
      </c>
      <c r="EZ2" s="555">
        <v>49918</v>
      </c>
      <c r="FA2" s="556">
        <v>49948</v>
      </c>
      <c r="FB2" s="555">
        <v>49979</v>
      </c>
      <c r="FC2" s="556">
        <v>50009</v>
      </c>
      <c r="FD2" s="555">
        <v>50040</v>
      </c>
      <c r="FE2" s="556">
        <v>50071</v>
      </c>
      <c r="FF2" s="555">
        <v>50099</v>
      </c>
      <c r="FG2" s="556">
        <v>50130</v>
      </c>
      <c r="FH2" s="555">
        <v>50160</v>
      </c>
      <c r="FI2" s="556">
        <v>50191</v>
      </c>
      <c r="FJ2" s="555">
        <v>50221</v>
      </c>
      <c r="FK2" s="556">
        <v>50252</v>
      </c>
      <c r="FL2" s="555">
        <v>50283</v>
      </c>
      <c r="FM2" s="556">
        <v>50313</v>
      </c>
      <c r="FN2" s="555">
        <v>50344</v>
      </c>
      <c r="FO2" s="556">
        <v>50374</v>
      </c>
      <c r="FP2" s="555">
        <v>50405</v>
      </c>
      <c r="FQ2" s="556">
        <v>50436</v>
      </c>
      <c r="FR2" s="555">
        <v>50464</v>
      </c>
      <c r="FS2" s="556">
        <v>50495</v>
      </c>
      <c r="FT2" s="555">
        <v>50525</v>
      </c>
      <c r="FU2" s="556">
        <v>50556</v>
      </c>
      <c r="FV2" s="555">
        <v>50586</v>
      </c>
      <c r="FW2" s="556">
        <v>50617</v>
      </c>
      <c r="FX2" s="555">
        <v>50648</v>
      </c>
      <c r="FY2" s="556">
        <v>50678</v>
      </c>
      <c r="FZ2" s="555">
        <v>50709</v>
      </c>
      <c r="GA2" s="556">
        <v>50739</v>
      </c>
      <c r="GB2" s="555">
        <v>50770</v>
      </c>
      <c r="GC2" s="556">
        <v>50801</v>
      </c>
      <c r="GD2" s="555">
        <v>50829</v>
      </c>
      <c r="GE2" s="556">
        <v>50860</v>
      </c>
      <c r="GF2" s="555">
        <v>50890</v>
      </c>
      <c r="GG2" s="556">
        <v>50921</v>
      </c>
      <c r="GH2" s="555">
        <v>50951</v>
      </c>
      <c r="GI2" s="556">
        <v>50982</v>
      </c>
      <c r="GJ2" s="555">
        <v>51013</v>
      </c>
      <c r="GK2" s="556">
        <v>51043</v>
      </c>
      <c r="GL2" s="555">
        <v>51074</v>
      </c>
      <c r="GM2" s="556">
        <v>51104</v>
      </c>
      <c r="GN2" s="555">
        <v>51135</v>
      </c>
      <c r="GO2" s="556">
        <v>51166</v>
      </c>
      <c r="GP2" s="555">
        <v>51195</v>
      </c>
      <c r="GQ2" s="556">
        <v>51226</v>
      </c>
      <c r="GR2" s="555">
        <v>51256</v>
      </c>
      <c r="GS2" s="556">
        <v>51287</v>
      </c>
      <c r="GT2" s="555">
        <v>51317</v>
      </c>
      <c r="GU2" s="556">
        <v>51348</v>
      </c>
      <c r="GV2" s="555">
        <v>51379</v>
      </c>
      <c r="GW2" s="556">
        <v>51409</v>
      </c>
      <c r="GX2" s="555">
        <v>51440</v>
      </c>
      <c r="GY2" s="556">
        <v>51470</v>
      </c>
      <c r="GZ2" s="555">
        <v>51501</v>
      </c>
      <c r="HA2" s="556">
        <v>51532</v>
      </c>
      <c r="HB2" s="555">
        <v>51560</v>
      </c>
      <c r="HC2" s="556">
        <v>51591</v>
      </c>
      <c r="HD2" s="555">
        <v>51621</v>
      </c>
      <c r="HE2" s="556">
        <v>51652</v>
      </c>
      <c r="HF2" s="555">
        <v>51682</v>
      </c>
      <c r="HG2" s="556">
        <v>51713</v>
      </c>
      <c r="HH2" s="555">
        <v>51744</v>
      </c>
      <c r="HI2" s="556">
        <v>51774</v>
      </c>
      <c r="HJ2" s="555">
        <v>51805</v>
      </c>
      <c r="HK2" s="556">
        <v>51835</v>
      </c>
      <c r="HL2" s="555">
        <v>51866</v>
      </c>
      <c r="HM2" s="556">
        <v>51897</v>
      </c>
      <c r="HN2" s="555">
        <v>51925</v>
      </c>
      <c r="HO2" s="556">
        <v>51956</v>
      </c>
      <c r="HP2" s="555">
        <v>51986</v>
      </c>
      <c r="HQ2" s="556">
        <v>52017</v>
      </c>
      <c r="HR2" s="555">
        <v>52047</v>
      </c>
      <c r="HS2" s="556">
        <v>52078</v>
      </c>
      <c r="HT2" s="555">
        <v>52109</v>
      </c>
      <c r="HU2" s="556">
        <v>52139</v>
      </c>
      <c r="HV2" s="555">
        <v>52170</v>
      </c>
      <c r="HW2" s="556">
        <v>52200</v>
      </c>
      <c r="HX2" s="555">
        <v>52231</v>
      </c>
      <c r="HY2" s="556">
        <v>52262</v>
      </c>
      <c r="HZ2" s="555">
        <v>52290</v>
      </c>
      <c r="IA2" s="556">
        <v>52321</v>
      </c>
      <c r="IB2" s="555">
        <v>52351</v>
      </c>
      <c r="IC2" s="556">
        <v>52382</v>
      </c>
      <c r="ID2" s="555">
        <v>52412</v>
      </c>
      <c r="IE2" s="556">
        <v>52443</v>
      </c>
      <c r="IF2" s="555">
        <v>52474</v>
      </c>
      <c r="IG2" s="556">
        <v>52504</v>
      </c>
      <c r="IH2" s="555">
        <v>52535</v>
      </c>
      <c r="II2" s="556">
        <v>52565</v>
      </c>
      <c r="IJ2" s="555">
        <v>52596</v>
      </c>
      <c r="IK2" s="556">
        <v>52627</v>
      </c>
      <c r="IL2" s="555">
        <v>52656</v>
      </c>
      <c r="IM2" s="556">
        <v>52687</v>
      </c>
      <c r="IN2" s="555">
        <v>52717</v>
      </c>
      <c r="IO2" s="556">
        <v>52748</v>
      </c>
      <c r="IP2" s="555">
        <v>52778</v>
      </c>
      <c r="IQ2" s="556">
        <v>52809</v>
      </c>
      <c r="IR2" s="555">
        <v>52840</v>
      </c>
      <c r="IS2" s="556">
        <v>52870</v>
      </c>
      <c r="IT2" s="555">
        <v>52901</v>
      </c>
      <c r="IU2" s="556">
        <v>52931</v>
      </c>
      <c r="IV2" s="555">
        <v>52962</v>
      </c>
      <c r="IW2" s="556">
        <v>52993</v>
      </c>
      <c r="IX2" s="555">
        <v>53021</v>
      </c>
      <c r="IY2" s="556">
        <v>53052</v>
      </c>
      <c r="IZ2" s="555">
        <v>53082</v>
      </c>
      <c r="JA2" s="556">
        <v>53113</v>
      </c>
      <c r="JB2" s="555">
        <v>53143</v>
      </c>
      <c r="JC2" s="556">
        <v>53174</v>
      </c>
      <c r="JD2" s="555">
        <v>53205</v>
      </c>
      <c r="JE2" s="556">
        <v>53235</v>
      </c>
      <c r="JF2" s="555">
        <v>53266</v>
      </c>
      <c r="JG2" s="556">
        <v>53296</v>
      </c>
      <c r="JH2" s="555">
        <v>53327</v>
      </c>
      <c r="JI2" s="556">
        <v>53358</v>
      </c>
      <c r="JJ2" s="555">
        <v>53386</v>
      </c>
      <c r="JK2" s="556">
        <v>53417</v>
      </c>
      <c r="JL2" s="555">
        <v>53447</v>
      </c>
      <c r="JM2" s="556">
        <v>53478</v>
      </c>
      <c r="JN2" s="555">
        <v>53508</v>
      </c>
      <c r="JO2" s="556">
        <v>53539</v>
      </c>
      <c r="JP2" s="555">
        <v>53570</v>
      </c>
      <c r="JQ2" s="556">
        <v>53600</v>
      </c>
      <c r="JR2" s="555">
        <v>53631</v>
      </c>
      <c r="JS2" s="556">
        <v>53661</v>
      </c>
      <c r="JT2" s="555">
        <v>53692</v>
      </c>
      <c r="JU2" s="556">
        <v>53723</v>
      </c>
      <c r="JV2" s="555">
        <v>53751</v>
      </c>
      <c r="JW2" s="556">
        <v>53782</v>
      </c>
      <c r="JX2" s="555">
        <v>53812</v>
      </c>
      <c r="JY2" s="556">
        <v>53843</v>
      </c>
      <c r="JZ2" s="555">
        <v>53873</v>
      </c>
      <c r="KA2" s="556">
        <v>53904</v>
      </c>
      <c r="KB2" s="555">
        <v>53935</v>
      </c>
      <c r="KC2" s="556">
        <v>53965</v>
      </c>
      <c r="KD2" s="555">
        <v>53996</v>
      </c>
      <c r="KE2" s="556">
        <v>54026</v>
      </c>
      <c r="KF2" s="555">
        <v>54057</v>
      </c>
      <c r="KG2" s="556">
        <v>54088</v>
      </c>
      <c r="KH2" s="555">
        <v>54117</v>
      </c>
      <c r="KI2" s="556">
        <v>54148</v>
      </c>
      <c r="KJ2" s="555">
        <v>54178</v>
      </c>
      <c r="KK2" s="556">
        <v>54209</v>
      </c>
      <c r="KL2" s="555">
        <v>54239</v>
      </c>
      <c r="KM2" s="556">
        <v>54270</v>
      </c>
      <c r="KN2" s="555">
        <v>54301</v>
      </c>
      <c r="KO2" s="556">
        <v>54331</v>
      </c>
      <c r="KP2" s="555">
        <v>54362</v>
      </c>
      <c r="KQ2" s="556">
        <v>54392</v>
      </c>
      <c r="KR2" s="555">
        <v>54423</v>
      </c>
      <c r="KS2" s="556">
        <v>54454</v>
      </c>
      <c r="KT2" s="555">
        <v>54482</v>
      </c>
      <c r="KU2" s="556">
        <v>54513</v>
      </c>
      <c r="KV2" s="555">
        <v>54543</v>
      </c>
      <c r="KW2" s="556">
        <v>54574</v>
      </c>
      <c r="KX2" s="555">
        <v>54604</v>
      </c>
      <c r="KY2" s="556">
        <v>54635</v>
      </c>
      <c r="KZ2" s="555">
        <v>54666</v>
      </c>
      <c r="LA2" s="556">
        <v>54696</v>
      </c>
      <c r="LB2" s="555">
        <v>54727</v>
      </c>
      <c r="LC2" s="556">
        <v>54757</v>
      </c>
      <c r="LD2" s="555">
        <v>54788</v>
      </c>
      <c r="LE2" s="556">
        <v>54819</v>
      </c>
      <c r="LF2" s="555">
        <v>54847</v>
      </c>
      <c r="LG2" s="556">
        <v>54878</v>
      </c>
      <c r="LH2" s="555">
        <v>54908</v>
      </c>
      <c r="LI2" s="556">
        <v>54939</v>
      </c>
      <c r="LJ2" s="555">
        <v>54969</v>
      </c>
      <c r="LK2" s="556">
        <v>55000</v>
      </c>
      <c r="LL2" s="555">
        <v>55031</v>
      </c>
      <c r="LM2" s="556">
        <v>55061</v>
      </c>
      <c r="LN2" s="555">
        <v>55092</v>
      </c>
      <c r="LO2" s="556">
        <v>55122</v>
      </c>
      <c r="LP2" s="555">
        <v>55153</v>
      </c>
      <c r="LQ2" s="556">
        <v>55184</v>
      </c>
      <c r="LR2" s="555">
        <v>55212</v>
      </c>
      <c r="LS2" s="556">
        <v>55243</v>
      </c>
      <c r="LT2" s="555">
        <v>55273</v>
      </c>
      <c r="LU2" s="556">
        <v>55304</v>
      </c>
      <c r="LV2" s="555">
        <v>55334</v>
      </c>
      <c r="LW2" s="556">
        <v>55365</v>
      </c>
      <c r="LX2" s="555">
        <v>55396</v>
      </c>
      <c r="LY2" s="556">
        <v>55426</v>
      </c>
      <c r="LZ2" s="555">
        <v>55457</v>
      </c>
      <c r="MA2" s="556">
        <v>55487</v>
      </c>
      <c r="MB2" s="555">
        <v>55518</v>
      </c>
      <c r="MC2" s="556">
        <v>55549</v>
      </c>
      <c r="MD2" s="555">
        <v>55578</v>
      </c>
      <c r="ME2" s="556">
        <v>55609</v>
      </c>
      <c r="MF2" s="555">
        <v>55639</v>
      </c>
      <c r="MG2" s="556">
        <v>55670</v>
      </c>
      <c r="MH2" s="555">
        <v>55700</v>
      </c>
      <c r="MI2" s="556">
        <v>55731</v>
      </c>
      <c r="MJ2" s="555">
        <v>55762</v>
      </c>
      <c r="MK2" s="556">
        <v>55792</v>
      </c>
      <c r="ML2" s="555">
        <v>55823</v>
      </c>
      <c r="MM2" s="556">
        <v>55853</v>
      </c>
      <c r="MN2" s="555">
        <v>55884</v>
      </c>
      <c r="MO2" s="556">
        <v>55915</v>
      </c>
      <c r="MP2" s="555">
        <v>55943</v>
      </c>
      <c r="MQ2" s="556">
        <v>55974</v>
      </c>
      <c r="MR2" s="555">
        <v>56004</v>
      </c>
      <c r="MS2" s="556">
        <v>56035</v>
      </c>
      <c r="MT2" s="555">
        <v>56065</v>
      </c>
      <c r="MU2" s="556">
        <v>56096</v>
      </c>
      <c r="MV2" s="555">
        <v>56127</v>
      </c>
      <c r="MW2" s="556">
        <v>56157</v>
      </c>
      <c r="MX2" s="555">
        <v>56188</v>
      </c>
      <c r="MY2" s="556">
        <v>56218</v>
      </c>
      <c r="MZ2" s="555">
        <v>56249</v>
      </c>
      <c r="NA2" s="556">
        <v>56280</v>
      </c>
      <c r="NB2" s="555">
        <v>56308</v>
      </c>
      <c r="NC2" s="556">
        <v>56339</v>
      </c>
      <c r="ND2" s="555">
        <v>56369</v>
      </c>
      <c r="NE2" s="556">
        <v>56400</v>
      </c>
      <c r="NF2" s="555">
        <v>56430</v>
      </c>
      <c r="NG2" s="556">
        <v>56461</v>
      </c>
      <c r="NH2" s="555">
        <v>56492</v>
      </c>
      <c r="NI2" s="556">
        <v>56522</v>
      </c>
      <c r="NJ2" s="555">
        <v>56553</v>
      </c>
      <c r="NK2" s="556">
        <v>56583</v>
      </c>
      <c r="NL2" s="555">
        <v>56614</v>
      </c>
      <c r="NM2" s="556">
        <v>56645</v>
      </c>
      <c r="NN2" s="555">
        <v>56673</v>
      </c>
      <c r="NO2" s="556">
        <v>56704</v>
      </c>
      <c r="NP2" s="555">
        <v>56734</v>
      </c>
      <c r="NQ2" s="556">
        <v>56765</v>
      </c>
      <c r="NR2" s="555">
        <v>56795</v>
      </c>
      <c r="NS2" s="556">
        <v>56826</v>
      </c>
      <c r="NT2" s="555">
        <v>56857</v>
      </c>
      <c r="NU2" s="556">
        <v>56887</v>
      </c>
      <c r="NV2" s="555">
        <v>56918</v>
      </c>
      <c r="NW2" s="556">
        <v>56948</v>
      </c>
      <c r="NX2" s="555">
        <v>56979</v>
      </c>
      <c r="NY2" s="556">
        <v>57010</v>
      </c>
      <c r="NZ2" s="555">
        <v>57039</v>
      </c>
      <c r="OA2" s="556">
        <v>57070</v>
      </c>
      <c r="OB2" s="555">
        <v>57100</v>
      </c>
      <c r="OC2" s="556">
        <v>57131</v>
      </c>
      <c r="OD2" s="555">
        <v>57161</v>
      </c>
      <c r="OE2" s="556">
        <v>57192</v>
      </c>
      <c r="OF2" s="555">
        <v>57223</v>
      </c>
      <c r="OG2" s="556">
        <v>57253</v>
      </c>
      <c r="OH2" s="555">
        <v>57284</v>
      </c>
      <c r="OI2" s="556">
        <v>57314</v>
      </c>
      <c r="OJ2" s="555">
        <v>57345</v>
      </c>
      <c r="OK2" s="556">
        <v>57376</v>
      </c>
      <c r="OL2" s="555">
        <v>57404</v>
      </c>
      <c r="OM2" s="556">
        <v>57435</v>
      </c>
      <c r="ON2" s="555">
        <v>57465</v>
      </c>
      <c r="OO2" s="556">
        <v>57496</v>
      </c>
      <c r="OP2" s="555">
        <v>57526</v>
      </c>
      <c r="OQ2" s="556">
        <v>57557</v>
      </c>
      <c r="OR2" s="555">
        <v>57588</v>
      </c>
      <c r="OS2" s="556">
        <v>57618</v>
      </c>
      <c r="OT2" s="555">
        <v>57649</v>
      </c>
      <c r="OU2" s="556">
        <v>57679</v>
      </c>
      <c r="OV2" s="555">
        <v>57710</v>
      </c>
      <c r="OW2" s="556">
        <v>57741</v>
      </c>
      <c r="OX2" s="555">
        <v>57769</v>
      </c>
      <c r="OY2" s="556">
        <v>57800</v>
      </c>
      <c r="OZ2" s="555">
        <v>57830</v>
      </c>
      <c r="PA2" s="556">
        <v>57861</v>
      </c>
      <c r="PB2" s="555">
        <v>57891</v>
      </c>
      <c r="PC2" s="556">
        <v>57922</v>
      </c>
      <c r="PD2" s="555">
        <v>57953</v>
      </c>
      <c r="PE2" s="556">
        <v>57983</v>
      </c>
      <c r="PF2" s="555">
        <v>58014</v>
      </c>
      <c r="PG2" s="556">
        <v>58044</v>
      </c>
      <c r="PH2" s="555">
        <v>58075</v>
      </c>
      <c r="PI2" s="556">
        <v>58106</v>
      </c>
      <c r="PJ2" s="555">
        <v>58134</v>
      </c>
      <c r="PK2" s="556">
        <v>58165</v>
      </c>
      <c r="PL2" s="555">
        <v>58195</v>
      </c>
      <c r="PM2" s="556">
        <v>58226</v>
      </c>
      <c r="PN2" s="555">
        <v>58256</v>
      </c>
      <c r="PO2" s="556">
        <v>58287</v>
      </c>
      <c r="PP2" s="555">
        <v>58318</v>
      </c>
      <c r="PQ2" s="556">
        <v>58348</v>
      </c>
      <c r="PR2" s="555">
        <v>58379</v>
      </c>
      <c r="PS2" s="556">
        <v>58409</v>
      </c>
      <c r="PT2" s="555">
        <v>58440</v>
      </c>
      <c r="PU2" s="556">
        <v>58471</v>
      </c>
      <c r="PV2" s="555">
        <v>58500</v>
      </c>
      <c r="PW2" s="556">
        <v>58531</v>
      </c>
      <c r="PX2" s="555">
        <v>58561</v>
      </c>
      <c r="PY2" s="556">
        <v>58592</v>
      </c>
      <c r="PZ2" s="555">
        <v>58622</v>
      </c>
      <c r="QA2" s="556">
        <v>58653</v>
      </c>
      <c r="QB2" s="555">
        <v>58684</v>
      </c>
      <c r="QC2" s="556">
        <v>58714</v>
      </c>
      <c r="QD2" s="555">
        <v>58745</v>
      </c>
      <c r="QE2" s="556">
        <v>58775</v>
      </c>
      <c r="QF2" s="555">
        <v>58806</v>
      </c>
      <c r="QG2" s="556">
        <v>58837</v>
      </c>
      <c r="QH2" s="555">
        <v>58865</v>
      </c>
      <c r="QI2" s="556">
        <v>58896</v>
      </c>
      <c r="QJ2" s="555">
        <v>58926</v>
      </c>
      <c r="QK2" s="556">
        <v>58957</v>
      </c>
      <c r="QL2" s="555">
        <v>58987</v>
      </c>
      <c r="QM2" s="556">
        <v>59018</v>
      </c>
      <c r="QN2" s="555">
        <v>59049</v>
      </c>
      <c r="QO2" s="556">
        <v>59079</v>
      </c>
      <c r="QP2" s="555">
        <v>59110</v>
      </c>
      <c r="QQ2" s="556">
        <v>59140</v>
      </c>
      <c r="QR2" s="555">
        <v>59171</v>
      </c>
      <c r="QS2" s="556">
        <v>59202</v>
      </c>
      <c r="QT2" s="555">
        <v>59230</v>
      </c>
      <c r="QU2" s="556">
        <v>59261</v>
      </c>
      <c r="QV2" s="555">
        <v>59291</v>
      </c>
      <c r="QW2" s="556">
        <v>59322</v>
      </c>
      <c r="QX2" s="555">
        <v>59352</v>
      </c>
      <c r="QY2" s="556">
        <v>59383</v>
      </c>
      <c r="QZ2" s="555">
        <v>59414</v>
      </c>
      <c r="RA2" s="556">
        <v>59444</v>
      </c>
      <c r="RB2" s="555">
        <v>59475</v>
      </c>
      <c r="RC2" s="556">
        <v>59505</v>
      </c>
      <c r="RD2" s="555">
        <v>59536</v>
      </c>
      <c r="RE2" s="556">
        <v>59567</v>
      </c>
      <c r="RF2" s="555">
        <v>59595</v>
      </c>
      <c r="RG2" s="556">
        <v>59626</v>
      </c>
      <c r="RH2" s="555">
        <v>59656</v>
      </c>
      <c r="RI2" s="556">
        <v>59687</v>
      </c>
      <c r="RJ2" s="555">
        <v>59717</v>
      </c>
      <c r="RK2" s="556">
        <v>59748</v>
      </c>
      <c r="RL2" s="555">
        <v>59779</v>
      </c>
      <c r="RM2" s="556">
        <v>59809</v>
      </c>
      <c r="RN2" s="555">
        <v>59840</v>
      </c>
      <c r="RO2" s="556">
        <v>59870</v>
      </c>
      <c r="RP2" s="555">
        <v>59901</v>
      </c>
      <c r="RQ2" s="556">
        <v>59932</v>
      </c>
      <c r="RR2" s="555">
        <v>59961</v>
      </c>
      <c r="RS2" s="556">
        <v>59992</v>
      </c>
      <c r="RT2" s="555">
        <v>60022</v>
      </c>
      <c r="RU2" s="556">
        <v>60053</v>
      </c>
      <c r="RV2" s="555">
        <v>60083</v>
      </c>
      <c r="RW2" s="556">
        <v>60114</v>
      </c>
      <c r="RX2" s="555">
        <v>60145</v>
      </c>
      <c r="RY2" s="556">
        <v>60175</v>
      </c>
      <c r="RZ2" s="555">
        <v>60206</v>
      </c>
      <c r="SA2" s="556">
        <v>60236</v>
      </c>
      <c r="SB2" s="555">
        <v>60267</v>
      </c>
      <c r="SC2" s="556">
        <v>60298</v>
      </c>
      <c r="SD2" s="555">
        <v>60326</v>
      </c>
      <c r="SE2" s="556">
        <v>60357</v>
      </c>
      <c r="SF2" s="555">
        <v>60387</v>
      </c>
      <c r="SG2" s="556">
        <v>60418</v>
      </c>
      <c r="SH2" s="555">
        <v>60448</v>
      </c>
      <c r="SI2" s="556">
        <v>60479</v>
      </c>
      <c r="SJ2" s="555">
        <v>60510</v>
      </c>
      <c r="SK2" s="556">
        <v>60540</v>
      </c>
      <c r="SL2" s="555">
        <v>60571</v>
      </c>
      <c r="SM2" s="556">
        <v>60601</v>
      </c>
      <c r="SN2" s="555">
        <v>60632</v>
      </c>
      <c r="SO2" s="556">
        <v>60663</v>
      </c>
      <c r="SP2" s="555">
        <v>60691</v>
      </c>
      <c r="SQ2" s="556">
        <v>60722</v>
      </c>
      <c r="SR2" s="555">
        <v>60752</v>
      </c>
      <c r="SS2" s="556">
        <v>60783</v>
      </c>
      <c r="ST2" s="555">
        <v>60813</v>
      </c>
      <c r="SU2" s="556">
        <v>60844</v>
      </c>
      <c r="SV2" s="555">
        <v>60875</v>
      </c>
      <c r="SW2" s="556">
        <v>60905</v>
      </c>
      <c r="SX2" s="555">
        <v>60936</v>
      </c>
      <c r="SY2" s="556">
        <v>60966</v>
      </c>
      <c r="SZ2" s="555">
        <v>60997</v>
      </c>
      <c r="TA2" s="556">
        <v>61028</v>
      </c>
      <c r="TB2" s="555">
        <v>61056</v>
      </c>
      <c r="TC2" s="556">
        <v>61087</v>
      </c>
      <c r="TD2" s="555">
        <v>61117</v>
      </c>
      <c r="TE2" s="556">
        <v>61148</v>
      </c>
      <c r="TF2" s="555">
        <v>61178</v>
      </c>
      <c r="TG2" s="556">
        <v>61209</v>
      </c>
      <c r="TH2" s="555">
        <v>61240</v>
      </c>
      <c r="TI2" s="556">
        <v>61270</v>
      </c>
      <c r="TJ2" s="555">
        <v>61301</v>
      </c>
      <c r="TK2" s="556">
        <v>61331</v>
      </c>
      <c r="TL2" s="555">
        <v>61362</v>
      </c>
      <c r="TM2" s="556">
        <v>61393</v>
      </c>
      <c r="TN2" s="555">
        <v>61422</v>
      </c>
      <c r="TO2" s="556">
        <v>61453</v>
      </c>
      <c r="TP2" s="555">
        <v>61483</v>
      </c>
      <c r="TQ2" s="556">
        <v>61514</v>
      </c>
      <c r="TR2" s="555">
        <v>61544</v>
      </c>
      <c r="TS2" s="556">
        <v>61575</v>
      </c>
      <c r="TT2" s="555">
        <v>61606</v>
      </c>
      <c r="TU2" s="556">
        <v>61636</v>
      </c>
      <c r="TV2" s="555">
        <v>61667</v>
      </c>
      <c r="TW2" s="556">
        <v>61697</v>
      </c>
      <c r="TX2" s="555">
        <v>61728</v>
      </c>
      <c r="TY2" s="556">
        <v>61759</v>
      </c>
      <c r="TZ2" s="555">
        <v>61787</v>
      </c>
      <c r="UA2" s="556">
        <v>61818</v>
      </c>
      <c r="UB2" s="555">
        <v>61848</v>
      </c>
      <c r="UC2" s="556">
        <v>61879</v>
      </c>
      <c r="UD2" s="555">
        <v>61909</v>
      </c>
      <c r="UE2" s="556">
        <v>61940</v>
      </c>
      <c r="UF2" s="555">
        <v>61971</v>
      </c>
      <c r="UG2" s="556">
        <v>62001</v>
      </c>
      <c r="UH2" s="555">
        <v>62032</v>
      </c>
      <c r="UI2" s="556">
        <v>62062</v>
      </c>
      <c r="UJ2" s="555">
        <v>62093</v>
      </c>
      <c r="UK2" s="556">
        <v>62124</v>
      </c>
      <c r="UL2" s="555">
        <v>62152</v>
      </c>
      <c r="UM2" s="556">
        <v>62183</v>
      </c>
      <c r="UN2" s="555">
        <v>62213</v>
      </c>
      <c r="UO2" s="556">
        <v>62244</v>
      </c>
      <c r="UP2" s="555">
        <v>62274</v>
      </c>
      <c r="UQ2" s="556">
        <v>62305</v>
      </c>
      <c r="UR2" s="555">
        <v>62336</v>
      </c>
      <c r="US2" s="556">
        <v>62366</v>
      </c>
      <c r="UT2" s="555">
        <v>62397</v>
      </c>
      <c r="UU2" s="556">
        <v>62427</v>
      </c>
      <c r="UV2" s="555">
        <v>62458</v>
      </c>
    </row>
    <row r="3" spans="2:568" s="116" customFormat="1" x14ac:dyDescent="0.3">
      <c r="B3" s="553" t="s">
        <v>365</v>
      </c>
      <c r="C3" s="539" t="s">
        <v>355</v>
      </c>
      <c r="D3" s="539" t="s">
        <v>356</v>
      </c>
      <c r="E3" s="539" t="s">
        <v>357</v>
      </c>
      <c r="F3" s="539" t="s">
        <v>358</v>
      </c>
      <c r="G3" s="539" t="s">
        <v>359</v>
      </c>
      <c r="H3" s="539" t="s">
        <v>360</v>
      </c>
      <c r="I3" s="539"/>
    </row>
    <row r="4" spans="2:568" s="116" customFormat="1" x14ac:dyDescent="0.3">
      <c r="B4" s="553" t="s">
        <v>364</v>
      </c>
      <c r="C4" s="540">
        <v>3073.9</v>
      </c>
      <c r="D4" s="541">
        <v>0</v>
      </c>
      <c r="E4" s="542">
        <f>C4*D4</f>
        <v>0</v>
      </c>
      <c r="F4" s="542">
        <f>C4-E4</f>
        <v>3073.9</v>
      </c>
      <c r="G4" s="543">
        <v>45565</v>
      </c>
      <c r="H4" s="544">
        <v>7</v>
      </c>
      <c r="I4" s="544"/>
      <c r="K4" s="542"/>
      <c r="L4" s="542"/>
      <c r="M4" s="542"/>
      <c r="N4" s="542">
        <f>IF(M6&gt;=$F$4,0,($F$4/($H$4*12)))</f>
        <v>36.594047619047622</v>
      </c>
      <c r="O4" s="542">
        <f t="shared" ref="O4:BZ4" si="9">IF(N6&gt;=$F$4,0,($F$4/($H$4*12)))</f>
        <v>36.594047619047622</v>
      </c>
      <c r="P4" s="542">
        <f t="shared" si="9"/>
        <v>36.594047619047622</v>
      </c>
      <c r="Q4" s="542">
        <f t="shared" si="9"/>
        <v>36.594047619047622</v>
      </c>
      <c r="R4" s="542">
        <f t="shared" si="9"/>
        <v>36.594047619047622</v>
      </c>
      <c r="S4" s="542">
        <f t="shared" si="9"/>
        <v>36.594047619047622</v>
      </c>
      <c r="T4" s="542">
        <f t="shared" si="9"/>
        <v>36.594047619047622</v>
      </c>
      <c r="U4" s="542">
        <f t="shared" si="9"/>
        <v>36.594047619047622</v>
      </c>
      <c r="V4" s="542">
        <f t="shared" si="9"/>
        <v>36.594047619047622</v>
      </c>
      <c r="W4" s="542">
        <f t="shared" si="9"/>
        <v>36.594047619047622</v>
      </c>
      <c r="X4" s="542">
        <f t="shared" si="9"/>
        <v>36.594047619047622</v>
      </c>
      <c r="Y4" s="542">
        <f t="shared" si="9"/>
        <v>36.594047619047622</v>
      </c>
      <c r="Z4" s="542">
        <f t="shared" si="9"/>
        <v>36.594047619047622</v>
      </c>
      <c r="AA4" s="542">
        <f t="shared" si="9"/>
        <v>36.594047619047622</v>
      </c>
      <c r="AB4" s="542">
        <f t="shared" si="9"/>
        <v>36.594047619047622</v>
      </c>
      <c r="AC4" s="542">
        <f t="shared" si="9"/>
        <v>36.594047619047622</v>
      </c>
      <c r="AD4" s="542">
        <f t="shared" si="9"/>
        <v>36.594047619047622</v>
      </c>
      <c r="AE4" s="542">
        <f t="shared" si="9"/>
        <v>36.594047619047622</v>
      </c>
      <c r="AF4" s="542">
        <f t="shared" si="9"/>
        <v>36.594047619047622</v>
      </c>
      <c r="AG4" s="542">
        <f t="shared" si="9"/>
        <v>36.594047619047622</v>
      </c>
      <c r="AH4" s="542">
        <f t="shared" si="9"/>
        <v>36.594047619047622</v>
      </c>
      <c r="AI4" s="542">
        <f t="shared" si="9"/>
        <v>36.594047619047622</v>
      </c>
      <c r="AJ4" s="542">
        <f t="shared" si="9"/>
        <v>36.594047619047622</v>
      </c>
      <c r="AK4" s="542">
        <f t="shared" si="9"/>
        <v>36.594047619047622</v>
      </c>
      <c r="AL4" s="542">
        <f t="shared" si="9"/>
        <v>36.594047619047622</v>
      </c>
      <c r="AM4" s="542">
        <f t="shared" si="9"/>
        <v>36.594047619047622</v>
      </c>
      <c r="AN4" s="542">
        <f t="shared" si="9"/>
        <v>36.594047619047622</v>
      </c>
      <c r="AO4" s="542">
        <f t="shared" si="9"/>
        <v>36.594047619047622</v>
      </c>
      <c r="AP4" s="542">
        <f t="shared" si="9"/>
        <v>36.594047619047622</v>
      </c>
      <c r="AQ4" s="542">
        <f t="shared" si="9"/>
        <v>36.594047619047622</v>
      </c>
      <c r="AR4" s="542">
        <f t="shared" si="9"/>
        <v>36.594047619047622</v>
      </c>
      <c r="AS4" s="542">
        <f t="shared" si="9"/>
        <v>36.594047619047622</v>
      </c>
      <c r="AT4" s="542">
        <f t="shared" si="9"/>
        <v>36.594047619047622</v>
      </c>
      <c r="AU4" s="542">
        <f t="shared" si="9"/>
        <v>36.594047619047622</v>
      </c>
      <c r="AV4" s="542">
        <f t="shared" si="9"/>
        <v>36.594047619047622</v>
      </c>
      <c r="AW4" s="542">
        <f t="shared" si="9"/>
        <v>36.594047619047622</v>
      </c>
      <c r="AX4" s="542">
        <f t="shared" si="9"/>
        <v>36.594047619047622</v>
      </c>
      <c r="AY4" s="542">
        <f t="shared" si="9"/>
        <v>36.594047619047622</v>
      </c>
      <c r="AZ4" s="542">
        <f t="shared" si="9"/>
        <v>36.594047619047622</v>
      </c>
      <c r="BA4" s="542">
        <f t="shared" si="9"/>
        <v>36.594047619047622</v>
      </c>
      <c r="BB4" s="542">
        <f t="shared" si="9"/>
        <v>36.594047619047622</v>
      </c>
      <c r="BC4" s="542">
        <f t="shared" si="9"/>
        <v>36.594047619047622</v>
      </c>
      <c r="BD4" s="542">
        <f t="shared" si="9"/>
        <v>36.594047619047622</v>
      </c>
      <c r="BE4" s="542">
        <f t="shared" si="9"/>
        <v>36.594047619047622</v>
      </c>
      <c r="BF4" s="542">
        <f t="shared" si="9"/>
        <v>36.594047619047622</v>
      </c>
      <c r="BG4" s="542">
        <f t="shared" si="9"/>
        <v>36.594047619047622</v>
      </c>
      <c r="BH4" s="542">
        <f t="shared" si="9"/>
        <v>36.594047619047622</v>
      </c>
      <c r="BI4" s="542">
        <f t="shared" si="9"/>
        <v>36.594047619047622</v>
      </c>
      <c r="BJ4" s="542">
        <f t="shared" si="9"/>
        <v>36.594047619047622</v>
      </c>
      <c r="BK4" s="542">
        <f t="shared" si="9"/>
        <v>36.594047619047622</v>
      </c>
      <c r="BL4" s="542">
        <f t="shared" si="9"/>
        <v>36.594047619047622</v>
      </c>
      <c r="BM4" s="542">
        <f t="shared" si="9"/>
        <v>36.594047619047622</v>
      </c>
      <c r="BN4" s="542">
        <f t="shared" si="9"/>
        <v>36.594047619047622</v>
      </c>
      <c r="BO4" s="542">
        <f t="shared" si="9"/>
        <v>36.594047619047622</v>
      </c>
      <c r="BP4" s="542">
        <f t="shared" si="9"/>
        <v>36.594047619047622</v>
      </c>
      <c r="BQ4" s="542">
        <f t="shared" si="9"/>
        <v>36.594047619047622</v>
      </c>
      <c r="BR4" s="542">
        <f t="shared" si="9"/>
        <v>36.594047619047622</v>
      </c>
      <c r="BS4" s="542">
        <f t="shared" si="9"/>
        <v>36.594047619047622</v>
      </c>
      <c r="BT4" s="542">
        <f t="shared" si="9"/>
        <v>36.594047619047622</v>
      </c>
      <c r="BU4" s="542">
        <f t="shared" si="9"/>
        <v>36.594047619047622</v>
      </c>
      <c r="BV4" s="542">
        <f t="shared" si="9"/>
        <v>36.594047619047622</v>
      </c>
      <c r="BW4" s="542">
        <f t="shared" si="9"/>
        <v>36.594047619047622</v>
      </c>
      <c r="BX4" s="542">
        <f t="shared" si="9"/>
        <v>36.594047619047622</v>
      </c>
      <c r="BY4" s="542">
        <f t="shared" si="9"/>
        <v>36.594047619047622</v>
      </c>
      <c r="BZ4" s="542">
        <f t="shared" si="9"/>
        <v>36.594047619047622</v>
      </c>
      <c r="CA4" s="542">
        <f t="shared" ref="CA4:EL4" si="10">IF(BZ6&gt;=$F$4,0,($F$4/($H$4*12)))</f>
        <v>36.594047619047622</v>
      </c>
      <c r="CB4" s="542">
        <f t="shared" si="10"/>
        <v>36.594047619047622</v>
      </c>
      <c r="CC4" s="542">
        <f t="shared" si="10"/>
        <v>36.594047619047622</v>
      </c>
      <c r="CD4" s="542">
        <f t="shared" si="10"/>
        <v>36.594047619047622</v>
      </c>
      <c r="CE4" s="542">
        <f t="shared" si="10"/>
        <v>36.594047619047622</v>
      </c>
      <c r="CF4" s="542">
        <f t="shared" si="10"/>
        <v>36.594047619047622</v>
      </c>
      <c r="CG4" s="542">
        <f t="shared" si="10"/>
        <v>36.594047619047622</v>
      </c>
      <c r="CH4" s="542">
        <f t="shared" si="10"/>
        <v>36.594047619047622</v>
      </c>
      <c r="CI4" s="542">
        <f t="shared" si="10"/>
        <v>36.594047619047622</v>
      </c>
      <c r="CJ4" s="542">
        <f t="shared" si="10"/>
        <v>36.594047619047622</v>
      </c>
      <c r="CK4" s="542">
        <f t="shared" si="10"/>
        <v>36.594047619047622</v>
      </c>
      <c r="CL4" s="542">
        <f t="shared" si="10"/>
        <v>36.594047619047622</v>
      </c>
      <c r="CM4" s="542">
        <f t="shared" si="10"/>
        <v>36.594047619047622</v>
      </c>
      <c r="CN4" s="542">
        <f t="shared" si="10"/>
        <v>36.594047619047622</v>
      </c>
      <c r="CO4" s="542">
        <f t="shared" si="10"/>
        <v>36.594047619047622</v>
      </c>
      <c r="CP4" s="542">
        <f t="shared" si="10"/>
        <v>36.594047619047622</v>
      </c>
      <c r="CQ4" s="542">
        <f t="shared" si="10"/>
        <v>36.594047619047622</v>
      </c>
      <c r="CR4" s="542">
        <f t="shared" si="10"/>
        <v>36.594047619047622</v>
      </c>
      <c r="CS4" s="542">
        <f t="shared" si="10"/>
        <v>36.594047619047622</v>
      </c>
      <c r="CT4" s="542">
        <f t="shared" si="10"/>
        <v>0</v>
      </c>
      <c r="CU4" s="542">
        <f t="shared" si="10"/>
        <v>0</v>
      </c>
      <c r="CV4" s="542">
        <f t="shared" si="10"/>
        <v>0</v>
      </c>
      <c r="CW4" s="542">
        <f t="shared" si="10"/>
        <v>0</v>
      </c>
      <c r="CX4" s="542">
        <f t="shared" si="10"/>
        <v>0</v>
      </c>
      <c r="CY4" s="542">
        <f t="shared" si="10"/>
        <v>0</v>
      </c>
      <c r="CZ4" s="542">
        <f t="shared" si="10"/>
        <v>0</v>
      </c>
      <c r="DA4" s="542">
        <f t="shared" si="10"/>
        <v>0</v>
      </c>
      <c r="DB4" s="542">
        <f t="shared" si="10"/>
        <v>0</v>
      </c>
      <c r="DC4" s="542">
        <f t="shared" si="10"/>
        <v>0</v>
      </c>
      <c r="DD4" s="542">
        <f t="shared" si="10"/>
        <v>0</v>
      </c>
      <c r="DE4" s="542">
        <f t="shared" si="10"/>
        <v>0</v>
      </c>
      <c r="DF4" s="542">
        <f t="shared" si="10"/>
        <v>0</v>
      </c>
      <c r="DG4" s="542">
        <f t="shared" si="10"/>
        <v>0</v>
      </c>
      <c r="DH4" s="542">
        <f t="shared" si="10"/>
        <v>0</v>
      </c>
      <c r="DI4" s="542">
        <f t="shared" si="10"/>
        <v>0</v>
      </c>
      <c r="DJ4" s="542">
        <f t="shared" si="10"/>
        <v>0</v>
      </c>
      <c r="DK4" s="542">
        <f t="shared" si="10"/>
        <v>0</v>
      </c>
      <c r="DL4" s="542">
        <f t="shared" si="10"/>
        <v>0</v>
      </c>
      <c r="DM4" s="542">
        <f t="shared" si="10"/>
        <v>0</v>
      </c>
      <c r="DN4" s="542">
        <f t="shared" si="10"/>
        <v>0</v>
      </c>
      <c r="DO4" s="542">
        <f t="shared" si="10"/>
        <v>0</v>
      </c>
      <c r="DP4" s="542">
        <f t="shared" si="10"/>
        <v>0</v>
      </c>
      <c r="DQ4" s="542">
        <f t="shared" si="10"/>
        <v>0</v>
      </c>
      <c r="DR4" s="542">
        <f t="shared" si="10"/>
        <v>0</v>
      </c>
      <c r="DS4" s="542">
        <f t="shared" si="10"/>
        <v>0</v>
      </c>
      <c r="DT4" s="542">
        <f t="shared" si="10"/>
        <v>0</v>
      </c>
      <c r="DU4" s="542">
        <f t="shared" si="10"/>
        <v>0</v>
      </c>
      <c r="DV4" s="542">
        <f t="shared" si="10"/>
        <v>0</v>
      </c>
      <c r="DW4" s="542">
        <f t="shared" si="10"/>
        <v>0</v>
      </c>
      <c r="DX4" s="542">
        <f t="shared" si="10"/>
        <v>0</v>
      </c>
      <c r="DY4" s="542">
        <f t="shared" si="10"/>
        <v>0</v>
      </c>
      <c r="DZ4" s="542">
        <f t="shared" si="10"/>
        <v>0</v>
      </c>
      <c r="EA4" s="542">
        <f t="shared" si="10"/>
        <v>0</v>
      </c>
      <c r="EB4" s="542">
        <f t="shared" si="10"/>
        <v>0</v>
      </c>
      <c r="EC4" s="542">
        <f t="shared" si="10"/>
        <v>0</v>
      </c>
      <c r="ED4" s="542">
        <f t="shared" si="10"/>
        <v>0</v>
      </c>
      <c r="EE4" s="542">
        <f t="shared" si="10"/>
        <v>0</v>
      </c>
      <c r="EF4" s="542">
        <f t="shared" si="10"/>
        <v>0</v>
      </c>
      <c r="EG4" s="542">
        <f t="shared" si="10"/>
        <v>0</v>
      </c>
      <c r="EH4" s="542">
        <f t="shared" si="10"/>
        <v>0</v>
      </c>
      <c r="EI4" s="542">
        <f t="shared" si="10"/>
        <v>0</v>
      </c>
      <c r="EJ4" s="542">
        <f t="shared" si="10"/>
        <v>0</v>
      </c>
      <c r="EK4" s="542">
        <f t="shared" si="10"/>
        <v>0</v>
      </c>
      <c r="EL4" s="542">
        <f t="shared" si="10"/>
        <v>0</v>
      </c>
      <c r="EM4" s="542">
        <f t="shared" ref="EM4:GX4" si="11">IF(EL6&gt;=$F$4,0,($F$4/($H$4*12)))</f>
        <v>0</v>
      </c>
      <c r="EN4" s="542">
        <f t="shared" si="11"/>
        <v>0</v>
      </c>
      <c r="EO4" s="542">
        <f t="shared" si="11"/>
        <v>0</v>
      </c>
      <c r="EP4" s="542">
        <f t="shared" si="11"/>
        <v>0</v>
      </c>
      <c r="EQ4" s="542">
        <f t="shared" si="11"/>
        <v>0</v>
      </c>
      <c r="ER4" s="542">
        <f t="shared" si="11"/>
        <v>0</v>
      </c>
      <c r="ES4" s="542">
        <f t="shared" si="11"/>
        <v>0</v>
      </c>
      <c r="ET4" s="542">
        <f t="shared" si="11"/>
        <v>0</v>
      </c>
      <c r="EU4" s="542">
        <f t="shared" si="11"/>
        <v>0</v>
      </c>
      <c r="EV4" s="542">
        <f t="shared" si="11"/>
        <v>0</v>
      </c>
      <c r="EW4" s="542">
        <f t="shared" si="11"/>
        <v>0</v>
      </c>
      <c r="EX4" s="542">
        <f t="shared" si="11"/>
        <v>0</v>
      </c>
      <c r="EY4" s="542">
        <f t="shared" si="11"/>
        <v>0</v>
      </c>
      <c r="EZ4" s="542">
        <f t="shared" si="11"/>
        <v>0</v>
      </c>
      <c r="FA4" s="542">
        <f t="shared" si="11"/>
        <v>0</v>
      </c>
      <c r="FB4" s="542">
        <f t="shared" si="11"/>
        <v>0</v>
      </c>
      <c r="FC4" s="542">
        <f t="shared" si="11"/>
        <v>0</v>
      </c>
      <c r="FD4" s="542">
        <f t="shared" si="11"/>
        <v>0</v>
      </c>
      <c r="FE4" s="542">
        <f t="shared" si="11"/>
        <v>0</v>
      </c>
      <c r="FF4" s="542">
        <f t="shared" si="11"/>
        <v>0</v>
      </c>
      <c r="FG4" s="542">
        <f t="shared" si="11"/>
        <v>0</v>
      </c>
      <c r="FH4" s="542">
        <f t="shared" si="11"/>
        <v>0</v>
      </c>
      <c r="FI4" s="542">
        <f t="shared" si="11"/>
        <v>0</v>
      </c>
      <c r="FJ4" s="542">
        <f t="shared" si="11"/>
        <v>0</v>
      </c>
      <c r="FK4" s="542">
        <f t="shared" si="11"/>
        <v>0</v>
      </c>
      <c r="FL4" s="542">
        <f t="shared" si="11"/>
        <v>0</v>
      </c>
      <c r="FM4" s="542">
        <f t="shared" si="11"/>
        <v>0</v>
      </c>
      <c r="FN4" s="542">
        <f t="shared" si="11"/>
        <v>0</v>
      </c>
      <c r="FO4" s="542">
        <f t="shared" si="11"/>
        <v>0</v>
      </c>
      <c r="FP4" s="542">
        <f t="shared" si="11"/>
        <v>0</v>
      </c>
      <c r="FQ4" s="542">
        <f t="shared" si="11"/>
        <v>0</v>
      </c>
      <c r="FR4" s="542">
        <f t="shared" si="11"/>
        <v>0</v>
      </c>
      <c r="FS4" s="542">
        <f t="shared" si="11"/>
        <v>0</v>
      </c>
      <c r="FT4" s="542">
        <f t="shared" si="11"/>
        <v>0</v>
      </c>
      <c r="FU4" s="542">
        <f t="shared" si="11"/>
        <v>0</v>
      </c>
      <c r="FV4" s="542">
        <f t="shared" si="11"/>
        <v>0</v>
      </c>
      <c r="FW4" s="542">
        <f t="shared" si="11"/>
        <v>0</v>
      </c>
      <c r="FX4" s="542">
        <f t="shared" si="11"/>
        <v>0</v>
      </c>
      <c r="FY4" s="542">
        <f t="shared" si="11"/>
        <v>0</v>
      </c>
      <c r="FZ4" s="542">
        <f t="shared" si="11"/>
        <v>0</v>
      </c>
      <c r="GA4" s="542">
        <f t="shared" si="11"/>
        <v>0</v>
      </c>
      <c r="GB4" s="542">
        <f t="shared" si="11"/>
        <v>0</v>
      </c>
      <c r="GC4" s="542">
        <f t="shared" si="11"/>
        <v>0</v>
      </c>
      <c r="GD4" s="542">
        <f t="shared" si="11"/>
        <v>0</v>
      </c>
      <c r="GE4" s="542">
        <f t="shared" si="11"/>
        <v>0</v>
      </c>
      <c r="GF4" s="542">
        <f t="shared" si="11"/>
        <v>0</v>
      </c>
      <c r="GG4" s="542">
        <f t="shared" si="11"/>
        <v>0</v>
      </c>
      <c r="GH4" s="542">
        <f t="shared" si="11"/>
        <v>0</v>
      </c>
      <c r="GI4" s="542">
        <f t="shared" si="11"/>
        <v>0</v>
      </c>
      <c r="GJ4" s="542">
        <f t="shared" si="11"/>
        <v>0</v>
      </c>
      <c r="GK4" s="542">
        <f t="shared" si="11"/>
        <v>0</v>
      </c>
      <c r="GL4" s="542">
        <f t="shared" si="11"/>
        <v>0</v>
      </c>
      <c r="GM4" s="542">
        <f t="shared" si="11"/>
        <v>0</v>
      </c>
      <c r="GN4" s="542">
        <f t="shared" si="11"/>
        <v>0</v>
      </c>
      <c r="GO4" s="542">
        <f t="shared" si="11"/>
        <v>0</v>
      </c>
      <c r="GP4" s="542">
        <f t="shared" si="11"/>
        <v>0</v>
      </c>
      <c r="GQ4" s="542">
        <f t="shared" si="11"/>
        <v>0</v>
      </c>
      <c r="GR4" s="542">
        <f t="shared" si="11"/>
        <v>0</v>
      </c>
      <c r="GS4" s="542">
        <f t="shared" si="11"/>
        <v>0</v>
      </c>
      <c r="GT4" s="542">
        <f t="shared" si="11"/>
        <v>0</v>
      </c>
      <c r="GU4" s="542">
        <f t="shared" si="11"/>
        <v>0</v>
      </c>
      <c r="GV4" s="542">
        <f t="shared" si="11"/>
        <v>0</v>
      </c>
      <c r="GW4" s="542">
        <f t="shared" si="11"/>
        <v>0</v>
      </c>
      <c r="GX4" s="542">
        <f t="shared" si="11"/>
        <v>0</v>
      </c>
      <c r="GY4" s="542">
        <f t="shared" ref="GY4:JJ4" si="12">IF(GX6&gt;=$F$4,0,($F$4/($H$4*12)))</f>
        <v>0</v>
      </c>
      <c r="GZ4" s="542">
        <f t="shared" si="12"/>
        <v>0</v>
      </c>
      <c r="HA4" s="542">
        <f t="shared" si="12"/>
        <v>0</v>
      </c>
      <c r="HB4" s="542">
        <f t="shared" si="12"/>
        <v>0</v>
      </c>
      <c r="HC4" s="542">
        <f t="shared" si="12"/>
        <v>0</v>
      </c>
      <c r="HD4" s="542">
        <f t="shared" si="12"/>
        <v>0</v>
      </c>
      <c r="HE4" s="542">
        <f t="shared" si="12"/>
        <v>0</v>
      </c>
      <c r="HF4" s="542">
        <f t="shared" si="12"/>
        <v>0</v>
      </c>
      <c r="HG4" s="542">
        <f t="shared" si="12"/>
        <v>0</v>
      </c>
      <c r="HH4" s="542">
        <f t="shared" si="12"/>
        <v>0</v>
      </c>
      <c r="HI4" s="542">
        <f t="shared" si="12"/>
        <v>0</v>
      </c>
      <c r="HJ4" s="542">
        <f t="shared" si="12"/>
        <v>0</v>
      </c>
      <c r="HK4" s="542">
        <f t="shared" si="12"/>
        <v>0</v>
      </c>
      <c r="HL4" s="542">
        <f t="shared" si="12"/>
        <v>0</v>
      </c>
      <c r="HM4" s="542">
        <f t="shared" si="12"/>
        <v>0</v>
      </c>
      <c r="HN4" s="542">
        <f t="shared" si="12"/>
        <v>0</v>
      </c>
      <c r="HO4" s="542">
        <f t="shared" si="12"/>
        <v>0</v>
      </c>
      <c r="HP4" s="542">
        <f t="shared" si="12"/>
        <v>0</v>
      </c>
      <c r="HQ4" s="542">
        <f t="shared" si="12"/>
        <v>0</v>
      </c>
      <c r="HR4" s="542">
        <f t="shared" si="12"/>
        <v>0</v>
      </c>
      <c r="HS4" s="542">
        <f t="shared" si="12"/>
        <v>0</v>
      </c>
      <c r="HT4" s="542">
        <f t="shared" si="12"/>
        <v>0</v>
      </c>
      <c r="HU4" s="542">
        <f t="shared" si="12"/>
        <v>0</v>
      </c>
      <c r="HV4" s="542">
        <f t="shared" si="12"/>
        <v>0</v>
      </c>
      <c r="HW4" s="542">
        <f t="shared" si="12"/>
        <v>0</v>
      </c>
      <c r="HX4" s="542">
        <f t="shared" si="12"/>
        <v>0</v>
      </c>
      <c r="HY4" s="542">
        <f t="shared" si="12"/>
        <v>0</v>
      </c>
      <c r="HZ4" s="542">
        <f t="shared" si="12"/>
        <v>0</v>
      </c>
      <c r="IA4" s="542">
        <f t="shared" si="12"/>
        <v>0</v>
      </c>
      <c r="IB4" s="542">
        <f t="shared" si="12"/>
        <v>0</v>
      </c>
      <c r="IC4" s="542">
        <f t="shared" si="12"/>
        <v>0</v>
      </c>
      <c r="ID4" s="542">
        <f t="shared" si="12"/>
        <v>0</v>
      </c>
      <c r="IE4" s="542">
        <f t="shared" si="12"/>
        <v>0</v>
      </c>
      <c r="IF4" s="542">
        <f t="shared" si="12"/>
        <v>0</v>
      </c>
      <c r="IG4" s="542">
        <f t="shared" si="12"/>
        <v>0</v>
      </c>
      <c r="IH4" s="542">
        <f t="shared" si="12"/>
        <v>0</v>
      </c>
      <c r="II4" s="542">
        <f t="shared" si="12"/>
        <v>0</v>
      </c>
      <c r="IJ4" s="542">
        <f t="shared" si="12"/>
        <v>0</v>
      </c>
      <c r="IK4" s="542">
        <f t="shared" si="12"/>
        <v>0</v>
      </c>
      <c r="IL4" s="542">
        <f t="shared" si="12"/>
        <v>0</v>
      </c>
      <c r="IM4" s="542">
        <f t="shared" si="12"/>
        <v>0</v>
      </c>
      <c r="IN4" s="542">
        <f t="shared" si="12"/>
        <v>0</v>
      </c>
      <c r="IO4" s="542">
        <f t="shared" si="12"/>
        <v>0</v>
      </c>
      <c r="IP4" s="542">
        <f t="shared" si="12"/>
        <v>0</v>
      </c>
      <c r="IQ4" s="542">
        <f t="shared" si="12"/>
        <v>0</v>
      </c>
      <c r="IR4" s="542">
        <f t="shared" si="12"/>
        <v>0</v>
      </c>
      <c r="IS4" s="542">
        <f t="shared" si="12"/>
        <v>0</v>
      </c>
      <c r="IT4" s="542">
        <f t="shared" si="12"/>
        <v>0</v>
      </c>
      <c r="IU4" s="542">
        <f t="shared" si="12"/>
        <v>0</v>
      </c>
      <c r="IV4" s="542">
        <f t="shared" si="12"/>
        <v>0</v>
      </c>
      <c r="IW4" s="542">
        <f t="shared" si="12"/>
        <v>0</v>
      </c>
      <c r="IX4" s="542">
        <f t="shared" si="12"/>
        <v>0</v>
      </c>
      <c r="IY4" s="542">
        <f t="shared" si="12"/>
        <v>0</v>
      </c>
      <c r="IZ4" s="542">
        <f t="shared" si="12"/>
        <v>0</v>
      </c>
      <c r="JA4" s="542">
        <f t="shared" si="12"/>
        <v>0</v>
      </c>
      <c r="JB4" s="542">
        <f t="shared" si="12"/>
        <v>0</v>
      </c>
      <c r="JC4" s="542">
        <f t="shared" si="12"/>
        <v>0</v>
      </c>
      <c r="JD4" s="542">
        <f t="shared" si="12"/>
        <v>0</v>
      </c>
      <c r="JE4" s="542">
        <f t="shared" si="12"/>
        <v>0</v>
      </c>
      <c r="JF4" s="542">
        <f t="shared" si="12"/>
        <v>0</v>
      </c>
      <c r="JG4" s="542">
        <f t="shared" si="12"/>
        <v>0</v>
      </c>
      <c r="JH4" s="542">
        <f t="shared" si="12"/>
        <v>0</v>
      </c>
      <c r="JI4" s="542">
        <f t="shared" si="12"/>
        <v>0</v>
      </c>
      <c r="JJ4" s="542">
        <f t="shared" si="12"/>
        <v>0</v>
      </c>
      <c r="JK4" s="542">
        <f t="shared" ref="JK4:LV4" si="13">IF(JJ6&gt;=$F$4,0,($F$4/($H$4*12)))</f>
        <v>0</v>
      </c>
      <c r="JL4" s="542">
        <f t="shared" si="13"/>
        <v>0</v>
      </c>
      <c r="JM4" s="542">
        <f t="shared" si="13"/>
        <v>0</v>
      </c>
      <c r="JN4" s="542">
        <f t="shared" si="13"/>
        <v>0</v>
      </c>
      <c r="JO4" s="542">
        <f t="shared" si="13"/>
        <v>0</v>
      </c>
      <c r="JP4" s="542">
        <f t="shared" si="13"/>
        <v>0</v>
      </c>
      <c r="JQ4" s="542">
        <f t="shared" si="13"/>
        <v>0</v>
      </c>
      <c r="JR4" s="542">
        <f t="shared" si="13"/>
        <v>0</v>
      </c>
      <c r="JS4" s="542">
        <f t="shared" si="13"/>
        <v>0</v>
      </c>
      <c r="JT4" s="542">
        <f t="shared" si="13"/>
        <v>0</v>
      </c>
      <c r="JU4" s="542">
        <f t="shared" si="13"/>
        <v>0</v>
      </c>
      <c r="JV4" s="542">
        <f t="shared" si="13"/>
        <v>0</v>
      </c>
      <c r="JW4" s="542">
        <f t="shared" si="13"/>
        <v>0</v>
      </c>
      <c r="JX4" s="542">
        <f t="shared" si="13"/>
        <v>0</v>
      </c>
      <c r="JY4" s="542">
        <f t="shared" si="13"/>
        <v>0</v>
      </c>
      <c r="JZ4" s="542">
        <f t="shared" si="13"/>
        <v>0</v>
      </c>
      <c r="KA4" s="542">
        <f t="shared" si="13"/>
        <v>0</v>
      </c>
      <c r="KB4" s="542">
        <f t="shared" si="13"/>
        <v>0</v>
      </c>
      <c r="KC4" s="542">
        <f t="shared" si="13"/>
        <v>0</v>
      </c>
      <c r="KD4" s="542">
        <f t="shared" si="13"/>
        <v>0</v>
      </c>
      <c r="KE4" s="542">
        <f t="shared" si="13"/>
        <v>0</v>
      </c>
      <c r="KF4" s="542">
        <f t="shared" si="13"/>
        <v>0</v>
      </c>
      <c r="KG4" s="542">
        <f t="shared" si="13"/>
        <v>0</v>
      </c>
      <c r="KH4" s="542">
        <f t="shared" si="13"/>
        <v>0</v>
      </c>
      <c r="KI4" s="542">
        <f t="shared" si="13"/>
        <v>0</v>
      </c>
      <c r="KJ4" s="542">
        <f t="shared" si="13"/>
        <v>0</v>
      </c>
      <c r="KK4" s="542">
        <f t="shared" si="13"/>
        <v>0</v>
      </c>
      <c r="KL4" s="542">
        <f t="shared" si="13"/>
        <v>0</v>
      </c>
      <c r="KM4" s="542">
        <f t="shared" si="13"/>
        <v>0</v>
      </c>
      <c r="KN4" s="542">
        <f t="shared" si="13"/>
        <v>0</v>
      </c>
      <c r="KO4" s="542">
        <f t="shared" si="13"/>
        <v>0</v>
      </c>
      <c r="KP4" s="542">
        <f t="shared" si="13"/>
        <v>0</v>
      </c>
      <c r="KQ4" s="542">
        <f t="shared" si="13"/>
        <v>0</v>
      </c>
      <c r="KR4" s="542">
        <f t="shared" si="13"/>
        <v>0</v>
      </c>
      <c r="KS4" s="542">
        <f t="shared" si="13"/>
        <v>0</v>
      </c>
      <c r="KT4" s="542">
        <f t="shared" si="13"/>
        <v>0</v>
      </c>
      <c r="KU4" s="542">
        <f t="shared" si="13"/>
        <v>0</v>
      </c>
      <c r="KV4" s="542">
        <f t="shared" si="13"/>
        <v>0</v>
      </c>
      <c r="KW4" s="542">
        <f t="shared" si="13"/>
        <v>0</v>
      </c>
      <c r="KX4" s="542">
        <f t="shared" si="13"/>
        <v>0</v>
      </c>
      <c r="KY4" s="542">
        <f t="shared" si="13"/>
        <v>0</v>
      </c>
      <c r="KZ4" s="542">
        <f t="shared" si="13"/>
        <v>0</v>
      </c>
      <c r="LA4" s="542">
        <f t="shared" si="13"/>
        <v>0</v>
      </c>
      <c r="LB4" s="542">
        <f t="shared" si="13"/>
        <v>0</v>
      </c>
      <c r="LC4" s="542">
        <f t="shared" si="13"/>
        <v>0</v>
      </c>
      <c r="LD4" s="542">
        <f t="shared" si="13"/>
        <v>0</v>
      </c>
      <c r="LE4" s="542">
        <f t="shared" si="13"/>
        <v>0</v>
      </c>
      <c r="LF4" s="542">
        <f t="shared" si="13"/>
        <v>0</v>
      </c>
      <c r="LG4" s="542">
        <f t="shared" si="13"/>
        <v>0</v>
      </c>
      <c r="LH4" s="542">
        <f t="shared" si="13"/>
        <v>0</v>
      </c>
      <c r="LI4" s="542">
        <f t="shared" si="13"/>
        <v>0</v>
      </c>
      <c r="LJ4" s="542">
        <f t="shared" si="13"/>
        <v>0</v>
      </c>
      <c r="LK4" s="542">
        <f t="shared" si="13"/>
        <v>0</v>
      </c>
      <c r="LL4" s="542">
        <f t="shared" si="13"/>
        <v>0</v>
      </c>
      <c r="LM4" s="542">
        <f t="shared" si="13"/>
        <v>0</v>
      </c>
      <c r="LN4" s="542">
        <f t="shared" si="13"/>
        <v>0</v>
      </c>
      <c r="LO4" s="542">
        <f t="shared" si="13"/>
        <v>0</v>
      </c>
      <c r="LP4" s="542">
        <f t="shared" si="13"/>
        <v>0</v>
      </c>
      <c r="LQ4" s="542">
        <f t="shared" si="13"/>
        <v>0</v>
      </c>
      <c r="LR4" s="542">
        <f t="shared" si="13"/>
        <v>0</v>
      </c>
      <c r="LS4" s="542">
        <f t="shared" si="13"/>
        <v>0</v>
      </c>
      <c r="LT4" s="542">
        <f t="shared" si="13"/>
        <v>0</v>
      </c>
      <c r="LU4" s="542">
        <f t="shared" si="13"/>
        <v>0</v>
      </c>
      <c r="LV4" s="542">
        <f t="shared" si="13"/>
        <v>0</v>
      </c>
      <c r="LW4" s="542">
        <f t="shared" ref="LW4:OH4" si="14">IF(LV6&gt;=$F$4,0,($F$4/($H$4*12)))</f>
        <v>0</v>
      </c>
      <c r="LX4" s="542">
        <f t="shared" si="14"/>
        <v>0</v>
      </c>
      <c r="LY4" s="542">
        <f t="shared" si="14"/>
        <v>0</v>
      </c>
      <c r="LZ4" s="542">
        <f t="shared" si="14"/>
        <v>0</v>
      </c>
      <c r="MA4" s="542">
        <f t="shared" si="14"/>
        <v>0</v>
      </c>
      <c r="MB4" s="542">
        <f t="shared" si="14"/>
        <v>0</v>
      </c>
      <c r="MC4" s="542">
        <f t="shared" si="14"/>
        <v>0</v>
      </c>
      <c r="MD4" s="542">
        <f t="shared" si="14"/>
        <v>0</v>
      </c>
      <c r="ME4" s="542">
        <f t="shared" si="14"/>
        <v>0</v>
      </c>
      <c r="MF4" s="542">
        <f t="shared" si="14"/>
        <v>0</v>
      </c>
      <c r="MG4" s="542">
        <f t="shared" si="14"/>
        <v>0</v>
      </c>
      <c r="MH4" s="542">
        <f t="shared" si="14"/>
        <v>0</v>
      </c>
      <c r="MI4" s="542">
        <f t="shared" si="14"/>
        <v>0</v>
      </c>
      <c r="MJ4" s="542">
        <f t="shared" si="14"/>
        <v>0</v>
      </c>
      <c r="MK4" s="542">
        <f t="shared" si="14"/>
        <v>0</v>
      </c>
      <c r="ML4" s="542">
        <f t="shared" si="14"/>
        <v>0</v>
      </c>
      <c r="MM4" s="542">
        <f t="shared" si="14"/>
        <v>0</v>
      </c>
      <c r="MN4" s="542">
        <f t="shared" si="14"/>
        <v>0</v>
      </c>
      <c r="MO4" s="542">
        <f t="shared" si="14"/>
        <v>0</v>
      </c>
      <c r="MP4" s="542">
        <f t="shared" si="14"/>
        <v>0</v>
      </c>
      <c r="MQ4" s="542">
        <f t="shared" si="14"/>
        <v>0</v>
      </c>
      <c r="MR4" s="542">
        <f t="shared" si="14"/>
        <v>0</v>
      </c>
      <c r="MS4" s="542">
        <f t="shared" si="14"/>
        <v>0</v>
      </c>
      <c r="MT4" s="542">
        <f t="shared" si="14"/>
        <v>0</v>
      </c>
      <c r="MU4" s="542">
        <f t="shared" si="14"/>
        <v>0</v>
      </c>
      <c r="MV4" s="542">
        <f t="shared" si="14"/>
        <v>0</v>
      </c>
      <c r="MW4" s="542">
        <f t="shared" si="14"/>
        <v>0</v>
      </c>
      <c r="MX4" s="542">
        <f t="shared" si="14"/>
        <v>0</v>
      </c>
      <c r="MY4" s="542">
        <f t="shared" si="14"/>
        <v>0</v>
      </c>
      <c r="MZ4" s="542">
        <f t="shared" si="14"/>
        <v>0</v>
      </c>
      <c r="NA4" s="542">
        <f t="shared" si="14"/>
        <v>0</v>
      </c>
      <c r="NB4" s="542">
        <f t="shared" si="14"/>
        <v>0</v>
      </c>
      <c r="NC4" s="542">
        <f t="shared" si="14"/>
        <v>0</v>
      </c>
      <c r="ND4" s="542">
        <f t="shared" si="14"/>
        <v>0</v>
      </c>
      <c r="NE4" s="542">
        <f t="shared" si="14"/>
        <v>0</v>
      </c>
      <c r="NF4" s="542">
        <f t="shared" si="14"/>
        <v>0</v>
      </c>
      <c r="NG4" s="542">
        <f t="shared" si="14"/>
        <v>0</v>
      </c>
      <c r="NH4" s="542">
        <f t="shared" si="14"/>
        <v>0</v>
      </c>
      <c r="NI4" s="542">
        <f t="shared" si="14"/>
        <v>0</v>
      </c>
      <c r="NJ4" s="542">
        <f t="shared" si="14"/>
        <v>0</v>
      </c>
      <c r="NK4" s="542">
        <f t="shared" si="14"/>
        <v>0</v>
      </c>
      <c r="NL4" s="542">
        <f t="shared" si="14"/>
        <v>0</v>
      </c>
      <c r="NM4" s="542">
        <f t="shared" si="14"/>
        <v>0</v>
      </c>
      <c r="NN4" s="542">
        <f t="shared" si="14"/>
        <v>0</v>
      </c>
      <c r="NO4" s="542">
        <f t="shared" si="14"/>
        <v>0</v>
      </c>
      <c r="NP4" s="542">
        <f t="shared" si="14"/>
        <v>0</v>
      </c>
      <c r="NQ4" s="542">
        <f t="shared" si="14"/>
        <v>0</v>
      </c>
      <c r="NR4" s="542">
        <f t="shared" si="14"/>
        <v>0</v>
      </c>
      <c r="NS4" s="542">
        <f t="shared" si="14"/>
        <v>0</v>
      </c>
      <c r="NT4" s="542">
        <f t="shared" si="14"/>
        <v>0</v>
      </c>
      <c r="NU4" s="542">
        <f t="shared" si="14"/>
        <v>0</v>
      </c>
      <c r="NV4" s="542">
        <f t="shared" si="14"/>
        <v>0</v>
      </c>
      <c r="NW4" s="542">
        <f t="shared" si="14"/>
        <v>0</v>
      </c>
      <c r="NX4" s="542">
        <f t="shared" si="14"/>
        <v>0</v>
      </c>
      <c r="NY4" s="542">
        <f t="shared" si="14"/>
        <v>0</v>
      </c>
      <c r="NZ4" s="542">
        <f t="shared" si="14"/>
        <v>0</v>
      </c>
      <c r="OA4" s="542">
        <f t="shared" si="14"/>
        <v>0</v>
      </c>
      <c r="OB4" s="542">
        <f t="shared" si="14"/>
        <v>0</v>
      </c>
      <c r="OC4" s="542">
        <f t="shared" si="14"/>
        <v>0</v>
      </c>
      <c r="OD4" s="542">
        <f t="shared" si="14"/>
        <v>0</v>
      </c>
      <c r="OE4" s="542">
        <f t="shared" si="14"/>
        <v>0</v>
      </c>
      <c r="OF4" s="542">
        <f t="shared" si="14"/>
        <v>0</v>
      </c>
      <c r="OG4" s="542">
        <f t="shared" si="14"/>
        <v>0</v>
      </c>
      <c r="OH4" s="542">
        <f t="shared" si="14"/>
        <v>0</v>
      </c>
      <c r="OI4" s="542">
        <f t="shared" ref="OI4:QT4" si="15">IF(OH6&gt;=$F$4,0,($F$4/($H$4*12)))</f>
        <v>0</v>
      </c>
      <c r="OJ4" s="542">
        <f t="shared" si="15"/>
        <v>0</v>
      </c>
      <c r="OK4" s="542">
        <f t="shared" si="15"/>
        <v>0</v>
      </c>
      <c r="OL4" s="542">
        <f t="shared" si="15"/>
        <v>0</v>
      </c>
      <c r="OM4" s="542">
        <f t="shared" si="15"/>
        <v>0</v>
      </c>
      <c r="ON4" s="542">
        <f t="shared" si="15"/>
        <v>0</v>
      </c>
      <c r="OO4" s="542">
        <f t="shared" si="15"/>
        <v>0</v>
      </c>
      <c r="OP4" s="542">
        <f t="shared" si="15"/>
        <v>0</v>
      </c>
      <c r="OQ4" s="542">
        <f t="shared" si="15"/>
        <v>0</v>
      </c>
      <c r="OR4" s="542">
        <f t="shared" si="15"/>
        <v>0</v>
      </c>
      <c r="OS4" s="542">
        <f t="shared" si="15"/>
        <v>0</v>
      </c>
      <c r="OT4" s="542">
        <f t="shared" si="15"/>
        <v>0</v>
      </c>
      <c r="OU4" s="542">
        <f t="shared" si="15"/>
        <v>0</v>
      </c>
      <c r="OV4" s="542">
        <f t="shared" si="15"/>
        <v>0</v>
      </c>
      <c r="OW4" s="542">
        <f t="shared" si="15"/>
        <v>0</v>
      </c>
      <c r="OX4" s="542">
        <f t="shared" si="15"/>
        <v>0</v>
      </c>
      <c r="OY4" s="542">
        <f t="shared" si="15"/>
        <v>0</v>
      </c>
      <c r="OZ4" s="542">
        <f t="shared" si="15"/>
        <v>0</v>
      </c>
      <c r="PA4" s="542">
        <f t="shared" si="15"/>
        <v>0</v>
      </c>
      <c r="PB4" s="542">
        <f t="shared" si="15"/>
        <v>0</v>
      </c>
      <c r="PC4" s="542">
        <f t="shared" si="15"/>
        <v>0</v>
      </c>
      <c r="PD4" s="542">
        <f t="shared" si="15"/>
        <v>0</v>
      </c>
      <c r="PE4" s="542">
        <f t="shared" si="15"/>
        <v>0</v>
      </c>
      <c r="PF4" s="542">
        <f t="shared" si="15"/>
        <v>0</v>
      </c>
      <c r="PG4" s="542">
        <f t="shared" si="15"/>
        <v>0</v>
      </c>
      <c r="PH4" s="542">
        <f t="shared" si="15"/>
        <v>0</v>
      </c>
      <c r="PI4" s="542">
        <f t="shared" si="15"/>
        <v>0</v>
      </c>
      <c r="PJ4" s="542">
        <f t="shared" si="15"/>
        <v>0</v>
      </c>
      <c r="PK4" s="542">
        <f t="shared" si="15"/>
        <v>0</v>
      </c>
      <c r="PL4" s="542">
        <f t="shared" si="15"/>
        <v>0</v>
      </c>
      <c r="PM4" s="542">
        <f t="shared" si="15"/>
        <v>0</v>
      </c>
      <c r="PN4" s="542">
        <f t="shared" si="15"/>
        <v>0</v>
      </c>
      <c r="PO4" s="542">
        <f t="shared" si="15"/>
        <v>0</v>
      </c>
      <c r="PP4" s="542">
        <f t="shared" si="15"/>
        <v>0</v>
      </c>
      <c r="PQ4" s="542">
        <f t="shared" si="15"/>
        <v>0</v>
      </c>
      <c r="PR4" s="542">
        <f t="shared" si="15"/>
        <v>0</v>
      </c>
      <c r="PS4" s="542">
        <f t="shared" si="15"/>
        <v>0</v>
      </c>
      <c r="PT4" s="542">
        <f t="shared" si="15"/>
        <v>0</v>
      </c>
      <c r="PU4" s="542">
        <f t="shared" si="15"/>
        <v>0</v>
      </c>
      <c r="PV4" s="542">
        <f t="shared" si="15"/>
        <v>0</v>
      </c>
      <c r="PW4" s="542">
        <f t="shared" si="15"/>
        <v>0</v>
      </c>
      <c r="PX4" s="542">
        <f t="shared" si="15"/>
        <v>0</v>
      </c>
      <c r="PY4" s="542">
        <f t="shared" si="15"/>
        <v>0</v>
      </c>
      <c r="PZ4" s="542">
        <f t="shared" si="15"/>
        <v>0</v>
      </c>
      <c r="QA4" s="542">
        <f t="shared" si="15"/>
        <v>0</v>
      </c>
      <c r="QB4" s="542">
        <f t="shared" si="15"/>
        <v>0</v>
      </c>
      <c r="QC4" s="542">
        <f t="shared" si="15"/>
        <v>0</v>
      </c>
      <c r="QD4" s="542">
        <f t="shared" si="15"/>
        <v>0</v>
      </c>
      <c r="QE4" s="542">
        <f t="shared" si="15"/>
        <v>0</v>
      </c>
      <c r="QF4" s="542">
        <f t="shared" si="15"/>
        <v>0</v>
      </c>
      <c r="QG4" s="542">
        <f t="shared" si="15"/>
        <v>0</v>
      </c>
      <c r="QH4" s="542">
        <f t="shared" si="15"/>
        <v>0</v>
      </c>
      <c r="QI4" s="542">
        <f t="shared" si="15"/>
        <v>0</v>
      </c>
      <c r="QJ4" s="542">
        <f t="shared" si="15"/>
        <v>0</v>
      </c>
      <c r="QK4" s="542">
        <f t="shared" si="15"/>
        <v>0</v>
      </c>
      <c r="QL4" s="542">
        <f t="shared" si="15"/>
        <v>0</v>
      </c>
      <c r="QM4" s="542">
        <f t="shared" si="15"/>
        <v>0</v>
      </c>
      <c r="QN4" s="542">
        <f t="shared" si="15"/>
        <v>0</v>
      </c>
      <c r="QO4" s="542">
        <f t="shared" si="15"/>
        <v>0</v>
      </c>
      <c r="QP4" s="542">
        <f t="shared" si="15"/>
        <v>0</v>
      </c>
      <c r="QQ4" s="542">
        <f t="shared" si="15"/>
        <v>0</v>
      </c>
      <c r="QR4" s="542">
        <f t="shared" si="15"/>
        <v>0</v>
      </c>
      <c r="QS4" s="542">
        <f t="shared" si="15"/>
        <v>0</v>
      </c>
      <c r="QT4" s="542">
        <f t="shared" si="15"/>
        <v>0</v>
      </c>
      <c r="QU4" s="542">
        <f t="shared" ref="QU4:TF4" si="16">IF(QT6&gt;=$F$4,0,($F$4/($H$4*12)))</f>
        <v>0</v>
      </c>
      <c r="QV4" s="542">
        <f t="shared" si="16"/>
        <v>0</v>
      </c>
      <c r="QW4" s="542">
        <f t="shared" si="16"/>
        <v>0</v>
      </c>
      <c r="QX4" s="542">
        <f t="shared" si="16"/>
        <v>0</v>
      </c>
      <c r="QY4" s="542">
        <f t="shared" si="16"/>
        <v>0</v>
      </c>
      <c r="QZ4" s="542">
        <f t="shared" si="16"/>
        <v>0</v>
      </c>
      <c r="RA4" s="542">
        <f t="shared" si="16"/>
        <v>0</v>
      </c>
      <c r="RB4" s="542">
        <f t="shared" si="16"/>
        <v>0</v>
      </c>
      <c r="RC4" s="542">
        <f t="shared" si="16"/>
        <v>0</v>
      </c>
      <c r="RD4" s="542">
        <f t="shared" si="16"/>
        <v>0</v>
      </c>
      <c r="RE4" s="542">
        <f t="shared" si="16"/>
        <v>0</v>
      </c>
      <c r="RF4" s="542">
        <f t="shared" si="16"/>
        <v>0</v>
      </c>
      <c r="RG4" s="542">
        <f t="shared" si="16"/>
        <v>0</v>
      </c>
      <c r="RH4" s="542">
        <f t="shared" si="16"/>
        <v>0</v>
      </c>
      <c r="RI4" s="542">
        <f t="shared" si="16"/>
        <v>0</v>
      </c>
      <c r="RJ4" s="542">
        <f t="shared" si="16"/>
        <v>0</v>
      </c>
      <c r="RK4" s="542">
        <f t="shared" si="16"/>
        <v>0</v>
      </c>
      <c r="RL4" s="542">
        <f t="shared" si="16"/>
        <v>0</v>
      </c>
      <c r="RM4" s="542">
        <f t="shared" si="16"/>
        <v>0</v>
      </c>
      <c r="RN4" s="542">
        <f t="shared" si="16"/>
        <v>0</v>
      </c>
      <c r="RO4" s="542">
        <f t="shared" si="16"/>
        <v>0</v>
      </c>
      <c r="RP4" s="542">
        <f t="shared" si="16"/>
        <v>0</v>
      </c>
      <c r="RQ4" s="542">
        <f t="shared" si="16"/>
        <v>0</v>
      </c>
      <c r="RR4" s="542">
        <f t="shared" si="16"/>
        <v>0</v>
      </c>
      <c r="RS4" s="542">
        <f t="shared" si="16"/>
        <v>0</v>
      </c>
      <c r="RT4" s="542">
        <f t="shared" si="16"/>
        <v>0</v>
      </c>
      <c r="RU4" s="542">
        <f t="shared" si="16"/>
        <v>0</v>
      </c>
      <c r="RV4" s="542">
        <f t="shared" si="16"/>
        <v>0</v>
      </c>
      <c r="RW4" s="542">
        <f t="shared" si="16"/>
        <v>0</v>
      </c>
      <c r="RX4" s="542">
        <f t="shared" si="16"/>
        <v>0</v>
      </c>
      <c r="RY4" s="542">
        <f t="shared" si="16"/>
        <v>0</v>
      </c>
      <c r="RZ4" s="542">
        <f t="shared" si="16"/>
        <v>0</v>
      </c>
      <c r="SA4" s="542">
        <f t="shared" si="16"/>
        <v>0</v>
      </c>
      <c r="SB4" s="542">
        <f t="shared" si="16"/>
        <v>0</v>
      </c>
      <c r="SC4" s="542">
        <f t="shared" si="16"/>
        <v>0</v>
      </c>
      <c r="SD4" s="542">
        <f t="shared" si="16"/>
        <v>0</v>
      </c>
      <c r="SE4" s="542">
        <f t="shared" si="16"/>
        <v>0</v>
      </c>
      <c r="SF4" s="542">
        <f t="shared" si="16"/>
        <v>0</v>
      </c>
      <c r="SG4" s="542">
        <f t="shared" si="16"/>
        <v>0</v>
      </c>
      <c r="SH4" s="542">
        <f t="shared" si="16"/>
        <v>0</v>
      </c>
      <c r="SI4" s="542">
        <f t="shared" si="16"/>
        <v>0</v>
      </c>
      <c r="SJ4" s="542">
        <f t="shared" si="16"/>
        <v>0</v>
      </c>
      <c r="SK4" s="542">
        <f t="shared" si="16"/>
        <v>0</v>
      </c>
      <c r="SL4" s="542">
        <f t="shared" si="16"/>
        <v>0</v>
      </c>
      <c r="SM4" s="542">
        <f t="shared" si="16"/>
        <v>0</v>
      </c>
      <c r="SN4" s="542">
        <f t="shared" si="16"/>
        <v>0</v>
      </c>
      <c r="SO4" s="542">
        <f t="shared" si="16"/>
        <v>0</v>
      </c>
      <c r="SP4" s="542">
        <f t="shared" si="16"/>
        <v>0</v>
      </c>
      <c r="SQ4" s="542">
        <f t="shared" si="16"/>
        <v>0</v>
      </c>
      <c r="SR4" s="542">
        <f t="shared" si="16"/>
        <v>0</v>
      </c>
      <c r="SS4" s="542">
        <f t="shared" si="16"/>
        <v>0</v>
      </c>
      <c r="ST4" s="542">
        <f t="shared" si="16"/>
        <v>0</v>
      </c>
      <c r="SU4" s="542">
        <f t="shared" si="16"/>
        <v>0</v>
      </c>
      <c r="SV4" s="542">
        <f t="shared" si="16"/>
        <v>0</v>
      </c>
      <c r="SW4" s="542">
        <f t="shared" si="16"/>
        <v>0</v>
      </c>
      <c r="SX4" s="542">
        <f t="shared" si="16"/>
        <v>0</v>
      </c>
      <c r="SY4" s="542">
        <f t="shared" si="16"/>
        <v>0</v>
      </c>
      <c r="SZ4" s="542">
        <f t="shared" si="16"/>
        <v>0</v>
      </c>
      <c r="TA4" s="542">
        <f t="shared" si="16"/>
        <v>0</v>
      </c>
      <c r="TB4" s="542">
        <f t="shared" si="16"/>
        <v>0</v>
      </c>
      <c r="TC4" s="542">
        <f t="shared" si="16"/>
        <v>0</v>
      </c>
      <c r="TD4" s="542">
        <f t="shared" si="16"/>
        <v>0</v>
      </c>
      <c r="TE4" s="542">
        <f t="shared" si="16"/>
        <v>0</v>
      </c>
      <c r="TF4" s="542">
        <f t="shared" si="16"/>
        <v>0</v>
      </c>
      <c r="TG4" s="542">
        <f t="shared" ref="TG4:UV4" si="17">IF(TF6&gt;=$F$4,0,($F$4/($H$4*12)))</f>
        <v>0</v>
      </c>
      <c r="TH4" s="542">
        <f t="shared" si="17"/>
        <v>0</v>
      </c>
      <c r="TI4" s="542">
        <f t="shared" si="17"/>
        <v>0</v>
      </c>
      <c r="TJ4" s="542">
        <f t="shared" si="17"/>
        <v>0</v>
      </c>
      <c r="TK4" s="542">
        <f t="shared" si="17"/>
        <v>0</v>
      </c>
      <c r="TL4" s="542">
        <f t="shared" si="17"/>
        <v>0</v>
      </c>
      <c r="TM4" s="542">
        <f t="shared" si="17"/>
        <v>0</v>
      </c>
      <c r="TN4" s="542">
        <f t="shared" si="17"/>
        <v>0</v>
      </c>
      <c r="TO4" s="542">
        <f t="shared" si="17"/>
        <v>0</v>
      </c>
      <c r="TP4" s="542">
        <f t="shared" si="17"/>
        <v>0</v>
      </c>
      <c r="TQ4" s="542">
        <f t="shared" si="17"/>
        <v>0</v>
      </c>
      <c r="TR4" s="542">
        <f t="shared" si="17"/>
        <v>0</v>
      </c>
      <c r="TS4" s="542">
        <f t="shared" si="17"/>
        <v>0</v>
      </c>
      <c r="TT4" s="542">
        <f t="shared" si="17"/>
        <v>0</v>
      </c>
      <c r="TU4" s="542">
        <f t="shared" si="17"/>
        <v>0</v>
      </c>
      <c r="TV4" s="542">
        <f t="shared" si="17"/>
        <v>0</v>
      </c>
      <c r="TW4" s="542">
        <f t="shared" si="17"/>
        <v>0</v>
      </c>
      <c r="TX4" s="542">
        <f t="shared" si="17"/>
        <v>0</v>
      </c>
      <c r="TY4" s="542">
        <f t="shared" si="17"/>
        <v>0</v>
      </c>
      <c r="TZ4" s="542">
        <f t="shared" si="17"/>
        <v>0</v>
      </c>
      <c r="UA4" s="542">
        <f t="shared" si="17"/>
        <v>0</v>
      </c>
      <c r="UB4" s="542">
        <f t="shared" si="17"/>
        <v>0</v>
      </c>
      <c r="UC4" s="542">
        <f t="shared" si="17"/>
        <v>0</v>
      </c>
      <c r="UD4" s="542">
        <f t="shared" si="17"/>
        <v>0</v>
      </c>
      <c r="UE4" s="542">
        <f t="shared" si="17"/>
        <v>0</v>
      </c>
      <c r="UF4" s="542">
        <f t="shared" si="17"/>
        <v>0</v>
      </c>
      <c r="UG4" s="542">
        <f t="shared" si="17"/>
        <v>0</v>
      </c>
      <c r="UH4" s="542">
        <f t="shared" si="17"/>
        <v>0</v>
      </c>
      <c r="UI4" s="542">
        <f t="shared" si="17"/>
        <v>0</v>
      </c>
      <c r="UJ4" s="542">
        <f t="shared" si="17"/>
        <v>0</v>
      </c>
      <c r="UK4" s="542">
        <f t="shared" si="17"/>
        <v>0</v>
      </c>
      <c r="UL4" s="542">
        <f t="shared" si="17"/>
        <v>0</v>
      </c>
      <c r="UM4" s="542">
        <f t="shared" si="17"/>
        <v>0</v>
      </c>
      <c r="UN4" s="542">
        <f t="shared" si="17"/>
        <v>0</v>
      </c>
      <c r="UO4" s="542">
        <f t="shared" si="17"/>
        <v>0</v>
      </c>
      <c r="UP4" s="542">
        <f t="shared" si="17"/>
        <v>0</v>
      </c>
      <c r="UQ4" s="542">
        <f t="shared" si="17"/>
        <v>0</v>
      </c>
      <c r="UR4" s="542">
        <f t="shared" si="17"/>
        <v>0</v>
      </c>
      <c r="US4" s="542">
        <f t="shared" si="17"/>
        <v>0</v>
      </c>
      <c r="UT4" s="542">
        <f t="shared" si="17"/>
        <v>0</v>
      </c>
      <c r="UU4" s="542">
        <f t="shared" si="17"/>
        <v>0</v>
      </c>
      <c r="UV4" s="542">
        <f t="shared" si="17"/>
        <v>0</v>
      </c>
    </row>
    <row r="5" spans="2:568" s="116" customFormat="1" x14ac:dyDescent="0.3">
      <c r="C5" s="540"/>
      <c r="D5" s="541"/>
      <c r="E5" s="542"/>
      <c r="F5" s="542"/>
      <c r="G5" s="543"/>
      <c r="H5" s="544"/>
      <c r="I5" s="544"/>
      <c r="K5" s="542"/>
      <c r="L5" s="542"/>
      <c r="M5" s="542"/>
      <c r="N5" s="542"/>
      <c r="O5" s="542"/>
      <c r="P5" s="542"/>
      <c r="Q5" s="542"/>
      <c r="R5" s="542"/>
      <c r="S5" s="542"/>
      <c r="T5" s="542"/>
      <c r="U5" s="542"/>
      <c r="V5" s="542"/>
      <c r="W5" s="542"/>
      <c r="X5" s="542"/>
      <c r="Y5" s="542"/>
      <c r="Z5" s="542"/>
      <c r="AA5" s="542"/>
      <c r="AB5" s="542"/>
      <c r="AC5" s="542"/>
      <c r="AD5" s="542"/>
      <c r="AE5" s="542"/>
      <c r="AF5" s="542"/>
      <c r="AG5" s="542"/>
      <c r="AH5" s="542"/>
      <c r="AI5" s="542"/>
      <c r="AJ5" s="542"/>
      <c r="AK5" s="542"/>
      <c r="AL5" s="542"/>
      <c r="AM5" s="542"/>
      <c r="AN5" s="542"/>
      <c r="AO5" s="542"/>
      <c r="AP5" s="542"/>
      <c r="AQ5" s="542"/>
      <c r="AR5" s="542"/>
      <c r="AS5" s="542"/>
      <c r="AT5" s="542"/>
      <c r="AU5" s="542"/>
      <c r="AV5" s="542"/>
      <c r="AW5" s="542"/>
      <c r="AX5" s="542"/>
      <c r="AY5" s="542"/>
      <c r="AZ5" s="542"/>
      <c r="BA5" s="542"/>
      <c r="BB5" s="542"/>
      <c r="BC5" s="542"/>
      <c r="BD5" s="542"/>
      <c r="BE5" s="542"/>
      <c r="BF5" s="542"/>
      <c r="BG5" s="542"/>
      <c r="BH5" s="542"/>
      <c r="BI5" s="542"/>
      <c r="BJ5" s="542"/>
      <c r="BK5" s="542"/>
      <c r="BL5" s="542"/>
      <c r="BM5" s="542"/>
      <c r="BN5" s="542"/>
      <c r="BO5" s="542"/>
      <c r="BP5" s="542"/>
      <c r="BQ5" s="542"/>
      <c r="BR5" s="542"/>
      <c r="BS5" s="542"/>
      <c r="BT5" s="542"/>
      <c r="BU5" s="542"/>
      <c r="BV5" s="542"/>
      <c r="BW5" s="542"/>
      <c r="BX5" s="542"/>
      <c r="BY5" s="542"/>
      <c r="BZ5" s="542"/>
      <c r="CA5" s="542"/>
      <c r="CB5" s="542"/>
      <c r="CC5" s="542"/>
      <c r="CD5" s="542"/>
      <c r="CE5" s="542"/>
      <c r="CF5" s="542"/>
      <c r="CG5" s="542"/>
      <c r="CH5" s="542"/>
      <c r="CI5" s="542"/>
      <c r="CJ5" s="542"/>
      <c r="CK5" s="542"/>
      <c r="CL5" s="542"/>
      <c r="CM5" s="542"/>
      <c r="CN5" s="542"/>
      <c r="CO5" s="542"/>
      <c r="CP5" s="542"/>
      <c r="CQ5" s="542"/>
      <c r="CR5" s="542"/>
      <c r="CS5" s="542"/>
      <c r="CT5" s="542"/>
      <c r="CU5" s="542"/>
      <c r="CV5" s="542"/>
      <c r="CW5" s="542"/>
      <c r="CX5" s="542"/>
      <c r="CY5" s="542"/>
      <c r="CZ5" s="542"/>
      <c r="DA5" s="542"/>
      <c r="DB5" s="542"/>
      <c r="DC5" s="542"/>
      <c r="DD5" s="542"/>
      <c r="DE5" s="542"/>
      <c r="DF5" s="542"/>
      <c r="DG5" s="542"/>
      <c r="DH5" s="542"/>
      <c r="DI5" s="542"/>
      <c r="DJ5" s="542"/>
      <c r="DK5" s="542"/>
      <c r="DL5" s="542"/>
      <c r="DM5" s="542"/>
      <c r="DN5" s="542"/>
      <c r="DO5" s="542"/>
      <c r="DP5" s="542"/>
      <c r="DQ5" s="542"/>
      <c r="DR5" s="542"/>
      <c r="DS5" s="542"/>
      <c r="DT5" s="542"/>
      <c r="DU5" s="542"/>
      <c r="DV5" s="542"/>
      <c r="DW5" s="542"/>
      <c r="DX5" s="542"/>
      <c r="DY5" s="542"/>
      <c r="DZ5" s="542"/>
      <c r="EA5" s="542"/>
      <c r="EB5" s="542"/>
      <c r="EC5" s="542"/>
      <c r="ED5" s="542"/>
      <c r="EE5" s="542"/>
      <c r="EF5" s="542"/>
      <c r="EG5" s="542"/>
      <c r="EH5" s="542"/>
      <c r="EI5" s="542"/>
      <c r="EJ5" s="542"/>
      <c r="EK5" s="542"/>
      <c r="EL5" s="542"/>
      <c r="EM5" s="542"/>
      <c r="EN5" s="542"/>
      <c r="EO5" s="542"/>
      <c r="EP5" s="542"/>
      <c r="EQ5" s="542"/>
      <c r="ER5" s="542"/>
      <c r="ES5" s="542"/>
      <c r="ET5" s="542"/>
      <c r="EU5" s="542"/>
      <c r="EV5" s="542"/>
      <c r="EW5" s="542"/>
      <c r="EX5" s="542"/>
      <c r="EY5" s="542"/>
      <c r="EZ5" s="542"/>
      <c r="FA5" s="542"/>
      <c r="FB5" s="542"/>
      <c r="FC5" s="542"/>
      <c r="FD5" s="542"/>
      <c r="FE5" s="542"/>
      <c r="FF5" s="542"/>
      <c r="FG5" s="542"/>
      <c r="FH5" s="542"/>
      <c r="FI5" s="542"/>
      <c r="FJ5" s="542"/>
      <c r="FK5" s="542"/>
      <c r="FL5" s="542"/>
      <c r="FM5" s="542"/>
      <c r="FN5" s="542"/>
      <c r="FO5" s="542"/>
      <c r="FP5" s="542"/>
      <c r="FQ5" s="542"/>
      <c r="FR5" s="542"/>
      <c r="FS5" s="542"/>
      <c r="FT5" s="542"/>
      <c r="FU5" s="542"/>
      <c r="FV5" s="542"/>
      <c r="FW5" s="542"/>
      <c r="FX5" s="542"/>
      <c r="FY5" s="542"/>
      <c r="FZ5" s="542"/>
      <c r="GA5" s="542"/>
      <c r="GB5" s="542"/>
      <c r="GC5" s="542"/>
      <c r="GD5" s="542"/>
      <c r="GE5" s="542"/>
      <c r="GF5" s="542"/>
      <c r="GG5" s="542"/>
      <c r="GH5" s="542"/>
      <c r="GI5" s="542"/>
      <c r="GJ5" s="542"/>
      <c r="GK5" s="542"/>
      <c r="GL5" s="542"/>
      <c r="GM5" s="542"/>
      <c r="GN5" s="542"/>
      <c r="GO5" s="542"/>
      <c r="GP5" s="542"/>
      <c r="GQ5" s="542"/>
      <c r="GR5" s="542"/>
      <c r="GS5" s="542"/>
      <c r="GT5" s="542"/>
      <c r="GU5" s="542"/>
      <c r="GV5" s="542"/>
      <c r="GW5" s="542"/>
      <c r="GX5" s="542"/>
      <c r="GY5" s="542"/>
      <c r="GZ5" s="542"/>
      <c r="HA5" s="542"/>
      <c r="HB5" s="542"/>
      <c r="HC5" s="542"/>
      <c r="HD5" s="542"/>
      <c r="HE5" s="542"/>
      <c r="HF5" s="542"/>
      <c r="HG5" s="542"/>
      <c r="HH5" s="542"/>
      <c r="HI5" s="542"/>
      <c r="HJ5" s="542"/>
      <c r="HK5" s="542"/>
      <c r="HL5" s="542"/>
      <c r="HM5" s="542"/>
      <c r="HN5" s="542"/>
      <c r="HO5" s="542"/>
      <c r="HP5" s="542"/>
      <c r="HQ5" s="542"/>
      <c r="HR5" s="542"/>
      <c r="HS5" s="542"/>
      <c r="HT5" s="542"/>
      <c r="HU5" s="542"/>
      <c r="HV5" s="542"/>
      <c r="HW5" s="542"/>
      <c r="HX5" s="542"/>
      <c r="HY5" s="542"/>
      <c r="HZ5" s="542"/>
      <c r="IA5" s="542"/>
      <c r="IB5" s="542"/>
      <c r="IC5" s="542"/>
      <c r="ID5" s="542"/>
      <c r="IE5" s="542"/>
      <c r="IF5" s="542"/>
      <c r="IG5" s="542"/>
      <c r="IH5" s="542"/>
      <c r="II5" s="542"/>
      <c r="IJ5" s="542"/>
      <c r="IK5" s="542"/>
      <c r="IL5" s="542"/>
      <c r="IM5" s="542"/>
      <c r="IN5" s="542"/>
      <c r="IO5" s="542"/>
      <c r="IP5" s="542"/>
      <c r="IQ5" s="542"/>
      <c r="IR5" s="542"/>
      <c r="IS5" s="542"/>
      <c r="IT5" s="542"/>
      <c r="IU5" s="542"/>
      <c r="IV5" s="542"/>
      <c r="IW5" s="542"/>
      <c r="IX5" s="542"/>
      <c r="IY5" s="542"/>
      <c r="IZ5" s="542"/>
      <c r="JA5" s="542"/>
      <c r="JB5" s="542"/>
      <c r="JC5" s="542"/>
      <c r="JD5" s="542"/>
      <c r="JE5" s="542"/>
      <c r="JF5" s="542"/>
      <c r="JG5" s="542"/>
      <c r="JH5" s="542"/>
      <c r="JI5" s="542"/>
      <c r="JJ5" s="542"/>
      <c r="JK5" s="542"/>
      <c r="JL5" s="542"/>
      <c r="JM5" s="542"/>
      <c r="JN5" s="542"/>
      <c r="JO5" s="542"/>
      <c r="JP5" s="542"/>
      <c r="JQ5" s="542"/>
      <c r="JR5" s="542"/>
      <c r="JS5" s="542"/>
      <c r="JT5" s="542"/>
      <c r="JU5" s="542"/>
      <c r="JV5" s="542"/>
      <c r="JW5" s="542"/>
      <c r="JX5" s="542"/>
      <c r="JY5" s="542"/>
      <c r="JZ5" s="542"/>
      <c r="KA5" s="542"/>
      <c r="KB5" s="542"/>
      <c r="KC5" s="542"/>
      <c r="KD5" s="542"/>
      <c r="KE5" s="542"/>
      <c r="KF5" s="542"/>
      <c r="KG5" s="542"/>
      <c r="KH5" s="542"/>
      <c r="KI5" s="542"/>
      <c r="KJ5" s="542"/>
      <c r="KK5" s="542"/>
      <c r="KL5" s="542"/>
      <c r="KM5" s="542"/>
      <c r="KN5" s="542"/>
      <c r="KO5" s="542"/>
      <c r="KP5" s="542"/>
      <c r="KQ5" s="542"/>
      <c r="KR5" s="542"/>
      <c r="KS5" s="542"/>
      <c r="KT5" s="542"/>
      <c r="KU5" s="542"/>
      <c r="KV5" s="542"/>
      <c r="KW5" s="542"/>
      <c r="KX5" s="542"/>
      <c r="KY5" s="542"/>
      <c r="KZ5" s="542"/>
      <c r="LA5" s="542"/>
      <c r="LB5" s="542"/>
      <c r="LC5" s="542"/>
      <c r="LD5" s="542"/>
      <c r="LE5" s="542"/>
      <c r="LF5" s="542"/>
      <c r="LG5" s="542"/>
      <c r="LH5" s="542"/>
      <c r="LI5" s="542"/>
      <c r="LJ5" s="542"/>
      <c r="LK5" s="542"/>
      <c r="LL5" s="542"/>
      <c r="LM5" s="542"/>
      <c r="LN5" s="542"/>
      <c r="LO5" s="542"/>
      <c r="LP5" s="542"/>
      <c r="LQ5" s="542"/>
      <c r="LR5" s="542"/>
      <c r="LS5" s="542"/>
      <c r="LT5" s="542"/>
      <c r="LU5" s="542"/>
      <c r="LV5" s="542"/>
      <c r="LW5" s="542"/>
      <c r="LX5" s="542"/>
      <c r="LY5" s="542"/>
      <c r="LZ5" s="542"/>
      <c r="MA5" s="542"/>
      <c r="MB5" s="542"/>
      <c r="MC5" s="542"/>
      <c r="MD5" s="542"/>
      <c r="ME5" s="542"/>
      <c r="MF5" s="542"/>
      <c r="MG5" s="542"/>
      <c r="MH5" s="542"/>
      <c r="MI5" s="542"/>
      <c r="MJ5" s="542"/>
      <c r="MK5" s="542"/>
      <c r="ML5" s="542"/>
      <c r="MM5" s="542"/>
      <c r="MN5" s="542"/>
      <c r="MO5" s="542"/>
      <c r="MP5" s="542"/>
      <c r="MQ5" s="542"/>
      <c r="MR5" s="542"/>
      <c r="MS5" s="542"/>
      <c r="MT5" s="542"/>
      <c r="MU5" s="542"/>
      <c r="MV5" s="542"/>
      <c r="MW5" s="542"/>
      <c r="MX5" s="542"/>
      <c r="MY5" s="542"/>
      <c r="MZ5" s="542"/>
      <c r="NA5" s="542"/>
      <c r="NB5" s="542"/>
      <c r="NC5" s="542"/>
      <c r="ND5" s="542"/>
      <c r="NE5" s="542"/>
      <c r="NF5" s="542"/>
      <c r="NG5" s="542"/>
      <c r="NH5" s="542"/>
      <c r="NI5" s="542"/>
      <c r="NJ5" s="542"/>
      <c r="NK5" s="542"/>
      <c r="NL5" s="542"/>
      <c r="NM5" s="542"/>
      <c r="NN5" s="542"/>
      <c r="NO5" s="542"/>
      <c r="NP5" s="542"/>
      <c r="NQ5" s="542"/>
      <c r="NR5" s="542"/>
      <c r="NS5" s="542"/>
      <c r="NT5" s="542"/>
      <c r="NU5" s="542"/>
      <c r="NV5" s="542"/>
      <c r="NW5" s="542"/>
      <c r="NX5" s="542"/>
      <c r="NY5" s="542"/>
      <c r="NZ5" s="542"/>
      <c r="OA5" s="542"/>
      <c r="OB5" s="542"/>
      <c r="OC5" s="542"/>
      <c r="OD5" s="542"/>
      <c r="OE5" s="542"/>
      <c r="OF5" s="542"/>
      <c r="OG5" s="542"/>
      <c r="OH5" s="542"/>
      <c r="OI5" s="542"/>
      <c r="OJ5" s="542"/>
      <c r="OK5" s="542"/>
      <c r="OL5" s="542"/>
      <c r="OM5" s="542"/>
      <c r="ON5" s="542"/>
      <c r="OO5" s="542"/>
      <c r="OP5" s="542"/>
      <c r="OQ5" s="542"/>
      <c r="OR5" s="542"/>
      <c r="OS5" s="542"/>
      <c r="OT5" s="542"/>
      <c r="OU5" s="542"/>
      <c r="OV5" s="542"/>
      <c r="OW5" s="542"/>
      <c r="OX5" s="542"/>
      <c r="OY5" s="542"/>
      <c r="OZ5" s="542"/>
      <c r="PA5" s="542"/>
      <c r="PB5" s="542"/>
      <c r="PC5" s="542"/>
      <c r="PD5" s="542"/>
      <c r="PE5" s="542"/>
      <c r="PF5" s="542"/>
      <c r="PG5" s="542"/>
      <c r="PH5" s="542"/>
      <c r="PI5" s="542"/>
      <c r="PJ5" s="542"/>
      <c r="PK5" s="542"/>
      <c r="PL5" s="542"/>
      <c r="PM5" s="542"/>
      <c r="PN5" s="542"/>
      <c r="PO5" s="542"/>
      <c r="PP5" s="542"/>
      <c r="PQ5" s="542"/>
      <c r="PR5" s="542"/>
      <c r="PS5" s="542"/>
      <c r="PT5" s="542"/>
      <c r="PU5" s="542"/>
      <c r="PV5" s="542"/>
      <c r="PW5" s="542"/>
      <c r="PX5" s="542"/>
      <c r="PY5" s="542"/>
      <c r="PZ5" s="542"/>
      <c r="QA5" s="542"/>
      <c r="QB5" s="542"/>
      <c r="QC5" s="542"/>
      <c r="QD5" s="542"/>
      <c r="QE5" s="542"/>
      <c r="QF5" s="542"/>
      <c r="QG5" s="542"/>
      <c r="QH5" s="542"/>
      <c r="QI5" s="542"/>
      <c r="QJ5" s="542"/>
      <c r="QK5" s="542"/>
      <c r="QL5" s="542"/>
      <c r="QM5" s="542"/>
      <c r="QN5" s="542"/>
      <c r="QO5" s="542"/>
      <c r="QP5" s="542"/>
      <c r="QQ5" s="542"/>
      <c r="QR5" s="542"/>
      <c r="QS5" s="542"/>
      <c r="QT5" s="542"/>
      <c r="QU5" s="542"/>
      <c r="QV5" s="542"/>
      <c r="QW5" s="542"/>
      <c r="QX5" s="542"/>
      <c r="QY5" s="542"/>
      <c r="QZ5" s="542"/>
      <c r="RA5" s="542"/>
      <c r="RB5" s="542"/>
      <c r="RC5" s="542"/>
      <c r="RD5" s="542"/>
      <c r="RE5" s="542"/>
      <c r="RF5" s="542"/>
      <c r="RG5" s="542"/>
      <c r="RH5" s="542"/>
      <c r="RI5" s="542"/>
      <c r="RJ5" s="542"/>
      <c r="RK5" s="542"/>
      <c r="RL5" s="542"/>
      <c r="RM5" s="542"/>
      <c r="RN5" s="542"/>
      <c r="RO5" s="542"/>
      <c r="RP5" s="542"/>
      <c r="RQ5" s="542"/>
      <c r="RR5" s="542"/>
      <c r="RS5" s="542"/>
      <c r="RT5" s="542"/>
      <c r="RU5" s="542"/>
      <c r="RV5" s="542"/>
      <c r="RW5" s="542"/>
      <c r="RX5" s="542"/>
      <c r="RY5" s="542"/>
      <c r="RZ5" s="542"/>
      <c r="SA5" s="542"/>
      <c r="SB5" s="542"/>
      <c r="SC5" s="542"/>
      <c r="SD5" s="542"/>
      <c r="SE5" s="542"/>
      <c r="SF5" s="542"/>
      <c r="SG5" s="542"/>
      <c r="SH5" s="542"/>
      <c r="SI5" s="542"/>
      <c r="SJ5" s="542"/>
      <c r="SK5" s="542"/>
      <c r="SL5" s="542"/>
      <c r="SM5" s="542"/>
      <c r="SN5" s="542"/>
      <c r="SO5" s="542"/>
      <c r="SP5" s="542"/>
      <c r="SQ5" s="542"/>
      <c r="SR5" s="542"/>
      <c r="SS5" s="542"/>
      <c r="ST5" s="542"/>
      <c r="SU5" s="542"/>
      <c r="SV5" s="542"/>
      <c r="SW5" s="542"/>
      <c r="SX5" s="542"/>
      <c r="SY5" s="542"/>
      <c r="SZ5" s="542"/>
      <c r="TA5" s="542"/>
      <c r="TB5" s="542"/>
      <c r="TC5" s="542"/>
      <c r="TD5" s="542"/>
      <c r="TE5" s="542"/>
      <c r="TF5" s="542"/>
      <c r="TG5" s="542"/>
      <c r="TH5" s="542"/>
      <c r="TI5" s="542"/>
      <c r="TJ5" s="542"/>
      <c r="TK5" s="542"/>
      <c r="TL5" s="542"/>
      <c r="TM5" s="542"/>
      <c r="TN5" s="542"/>
      <c r="TO5" s="542"/>
      <c r="TP5" s="542"/>
      <c r="TQ5" s="542"/>
      <c r="TR5" s="542"/>
      <c r="TS5" s="542"/>
      <c r="TT5" s="542"/>
      <c r="TU5" s="542"/>
      <c r="TV5" s="542"/>
      <c r="TW5" s="542"/>
      <c r="TX5" s="542"/>
      <c r="TY5" s="542"/>
      <c r="TZ5" s="542"/>
      <c r="UA5" s="542"/>
      <c r="UB5" s="542"/>
      <c r="UC5" s="542"/>
      <c r="UD5" s="542"/>
      <c r="UE5" s="542"/>
      <c r="UF5" s="542"/>
      <c r="UG5" s="542"/>
      <c r="UH5" s="542"/>
      <c r="UI5" s="542"/>
      <c r="UJ5" s="542"/>
      <c r="UK5" s="542"/>
      <c r="UL5" s="542"/>
      <c r="UM5" s="542"/>
      <c r="UN5" s="542"/>
      <c r="UO5" s="542"/>
      <c r="UP5" s="542"/>
      <c r="UQ5" s="542"/>
      <c r="UR5" s="542"/>
      <c r="US5" s="542"/>
      <c r="UT5" s="542"/>
      <c r="UU5" s="542"/>
      <c r="UV5" s="542"/>
    </row>
    <row r="6" spans="2:568" s="116" customFormat="1" x14ac:dyDescent="0.3">
      <c r="B6" s="545"/>
      <c r="C6" s="546"/>
      <c r="D6" s="547"/>
      <c r="E6" s="548"/>
      <c r="F6" s="548"/>
      <c r="G6" s="549"/>
      <c r="H6" s="550" t="s">
        <v>361</v>
      </c>
      <c r="I6" s="551"/>
      <c r="J6" s="545"/>
      <c r="K6" s="552">
        <f>K4+J6</f>
        <v>0</v>
      </c>
      <c r="L6" s="552">
        <f t="shared" ref="L6:BW6" si="18">L4+K6</f>
        <v>0</v>
      </c>
      <c r="M6" s="552">
        <f t="shared" si="18"/>
        <v>0</v>
      </c>
      <c r="N6" s="552">
        <f t="shared" si="18"/>
        <v>36.594047619047622</v>
      </c>
      <c r="O6" s="552">
        <f t="shared" si="18"/>
        <v>73.188095238095244</v>
      </c>
      <c r="P6" s="552">
        <f t="shared" si="18"/>
        <v>109.78214285714287</v>
      </c>
      <c r="Q6" s="552">
        <f t="shared" si="18"/>
        <v>146.37619047619049</v>
      </c>
      <c r="R6" s="552">
        <f t="shared" si="18"/>
        <v>182.9702380952381</v>
      </c>
      <c r="S6" s="552">
        <f t="shared" si="18"/>
        <v>219.56428571428572</v>
      </c>
      <c r="T6" s="552">
        <f t="shared" si="18"/>
        <v>256.15833333333336</v>
      </c>
      <c r="U6" s="552">
        <f t="shared" si="18"/>
        <v>292.75238095238097</v>
      </c>
      <c r="V6" s="552">
        <f t="shared" si="18"/>
        <v>329.34642857142859</v>
      </c>
      <c r="W6" s="552">
        <f t="shared" si="18"/>
        <v>365.9404761904762</v>
      </c>
      <c r="X6" s="552">
        <f t="shared" si="18"/>
        <v>402.53452380952382</v>
      </c>
      <c r="Y6" s="552">
        <f t="shared" si="18"/>
        <v>439.12857142857143</v>
      </c>
      <c r="Z6" s="552">
        <f t="shared" si="18"/>
        <v>475.72261904761905</v>
      </c>
      <c r="AA6" s="552">
        <f t="shared" si="18"/>
        <v>512.31666666666672</v>
      </c>
      <c r="AB6" s="552">
        <f t="shared" si="18"/>
        <v>548.91071428571433</v>
      </c>
      <c r="AC6" s="552">
        <f t="shared" si="18"/>
        <v>585.50476190476195</v>
      </c>
      <c r="AD6" s="552">
        <f t="shared" si="18"/>
        <v>622.09880952380956</v>
      </c>
      <c r="AE6" s="552">
        <f t="shared" si="18"/>
        <v>658.69285714285718</v>
      </c>
      <c r="AF6" s="552">
        <f t="shared" si="18"/>
        <v>695.28690476190479</v>
      </c>
      <c r="AG6" s="552">
        <f t="shared" si="18"/>
        <v>731.88095238095241</v>
      </c>
      <c r="AH6" s="552">
        <f t="shared" si="18"/>
        <v>768.47500000000002</v>
      </c>
      <c r="AI6" s="552">
        <f t="shared" si="18"/>
        <v>805.06904761904764</v>
      </c>
      <c r="AJ6" s="552">
        <f t="shared" si="18"/>
        <v>841.66309523809525</v>
      </c>
      <c r="AK6" s="552">
        <f t="shared" si="18"/>
        <v>878.25714285714287</v>
      </c>
      <c r="AL6" s="552">
        <f t="shared" si="18"/>
        <v>914.85119047619048</v>
      </c>
      <c r="AM6" s="552">
        <f t="shared" si="18"/>
        <v>951.4452380952381</v>
      </c>
      <c r="AN6" s="552">
        <f t="shared" si="18"/>
        <v>988.03928571428571</v>
      </c>
      <c r="AO6" s="552">
        <f t="shared" si="18"/>
        <v>1024.6333333333334</v>
      </c>
      <c r="AP6" s="552">
        <f t="shared" si="18"/>
        <v>1061.2273809523811</v>
      </c>
      <c r="AQ6" s="552">
        <f t="shared" si="18"/>
        <v>1097.8214285714287</v>
      </c>
      <c r="AR6" s="552">
        <f t="shared" si="18"/>
        <v>1134.4154761904763</v>
      </c>
      <c r="AS6" s="552">
        <f t="shared" si="18"/>
        <v>1171.0095238095239</v>
      </c>
      <c r="AT6" s="552">
        <f t="shared" si="18"/>
        <v>1207.6035714285715</v>
      </c>
      <c r="AU6" s="552">
        <f t="shared" si="18"/>
        <v>1244.1976190476191</v>
      </c>
      <c r="AV6" s="552">
        <f t="shared" si="18"/>
        <v>1280.7916666666667</v>
      </c>
      <c r="AW6" s="552">
        <f t="shared" si="18"/>
        <v>1317.3857142857144</v>
      </c>
      <c r="AX6" s="552">
        <f t="shared" si="18"/>
        <v>1353.979761904762</v>
      </c>
      <c r="AY6" s="552">
        <f t="shared" si="18"/>
        <v>1390.5738095238096</v>
      </c>
      <c r="AZ6" s="552">
        <f t="shared" si="18"/>
        <v>1427.1678571428572</v>
      </c>
      <c r="BA6" s="552">
        <f t="shared" si="18"/>
        <v>1463.7619047619048</v>
      </c>
      <c r="BB6" s="552">
        <f t="shared" si="18"/>
        <v>1500.3559523809524</v>
      </c>
      <c r="BC6" s="552">
        <f t="shared" si="18"/>
        <v>1536.95</v>
      </c>
      <c r="BD6" s="552">
        <f t="shared" si="18"/>
        <v>1573.5440476190477</v>
      </c>
      <c r="BE6" s="552">
        <f t="shared" si="18"/>
        <v>1610.1380952380953</v>
      </c>
      <c r="BF6" s="552">
        <f t="shared" si="18"/>
        <v>1646.7321428571429</v>
      </c>
      <c r="BG6" s="552">
        <f t="shared" si="18"/>
        <v>1683.3261904761905</v>
      </c>
      <c r="BH6" s="552">
        <f t="shared" si="18"/>
        <v>1719.9202380952381</v>
      </c>
      <c r="BI6" s="552">
        <f t="shared" si="18"/>
        <v>1756.5142857142857</v>
      </c>
      <c r="BJ6" s="552">
        <f t="shared" si="18"/>
        <v>1793.1083333333333</v>
      </c>
      <c r="BK6" s="552">
        <f t="shared" si="18"/>
        <v>1829.702380952381</v>
      </c>
      <c r="BL6" s="552">
        <f t="shared" si="18"/>
        <v>1866.2964285714286</v>
      </c>
      <c r="BM6" s="552">
        <f t="shared" si="18"/>
        <v>1902.8904761904762</v>
      </c>
      <c r="BN6" s="552">
        <f t="shared" si="18"/>
        <v>1939.4845238095238</v>
      </c>
      <c r="BO6" s="552">
        <f t="shared" si="18"/>
        <v>1976.0785714285714</v>
      </c>
      <c r="BP6" s="552">
        <f t="shared" si="18"/>
        <v>2012.672619047619</v>
      </c>
      <c r="BQ6" s="552">
        <f t="shared" si="18"/>
        <v>2049.2666666666669</v>
      </c>
      <c r="BR6" s="552">
        <f t="shared" si="18"/>
        <v>2085.8607142857145</v>
      </c>
      <c r="BS6" s="552">
        <f t="shared" si="18"/>
        <v>2122.4547619047621</v>
      </c>
      <c r="BT6" s="552">
        <f t="shared" si="18"/>
        <v>2159.0488095238097</v>
      </c>
      <c r="BU6" s="552">
        <f t="shared" si="18"/>
        <v>2195.6428571428573</v>
      </c>
      <c r="BV6" s="552">
        <f t="shared" si="18"/>
        <v>2232.236904761905</v>
      </c>
      <c r="BW6" s="552">
        <f t="shared" si="18"/>
        <v>2268.8309523809526</v>
      </c>
      <c r="BX6" s="552">
        <f t="shared" ref="BX6:EI6" si="19">BX4+BW6</f>
        <v>2305.4250000000002</v>
      </c>
      <c r="BY6" s="552">
        <f t="shared" si="19"/>
        <v>2342.0190476190478</v>
      </c>
      <c r="BZ6" s="552">
        <f t="shared" si="19"/>
        <v>2378.6130952380954</v>
      </c>
      <c r="CA6" s="552">
        <f t="shared" si="19"/>
        <v>2415.207142857143</v>
      </c>
      <c r="CB6" s="552">
        <f t="shared" si="19"/>
        <v>2451.8011904761906</v>
      </c>
      <c r="CC6" s="552">
        <f t="shared" si="19"/>
        <v>2488.3952380952383</v>
      </c>
      <c r="CD6" s="552">
        <f t="shared" si="19"/>
        <v>2524.9892857142859</v>
      </c>
      <c r="CE6" s="552">
        <f t="shared" si="19"/>
        <v>2561.5833333333335</v>
      </c>
      <c r="CF6" s="552">
        <f t="shared" si="19"/>
        <v>2598.1773809523811</v>
      </c>
      <c r="CG6" s="552">
        <f t="shared" si="19"/>
        <v>2634.7714285714287</v>
      </c>
      <c r="CH6" s="552">
        <f t="shared" si="19"/>
        <v>2671.3654761904763</v>
      </c>
      <c r="CI6" s="552">
        <f t="shared" si="19"/>
        <v>2707.9595238095239</v>
      </c>
      <c r="CJ6" s="552">
        <f t="shared" si="19"/>
        <v>2744.5535714285716</v>
      </c>
      <c r="CK6" s="552">
        <f t="shared" si="19"/>
        <v>2781.1476190476192</v>
      </c>
      <c r="CL6" s="552">
        <f t="shared" si="19"/>
        <v>2817.7416666666668</v>
      </c>
      <c r="CM6" s="552">
        <f t="shared" si="19"/>
        <v>2854.3357142857144</v>
      </c>
      <c r="CN6" s="552">
        <f t="shared" si="19"/>
        <v>2890.929761904762</v>
      </c>
      <c r="CO6" s="552">
        <f t="shared" si="19"/>
        <v>2927.5238095238096</v>
      </c>
      <c r="CP6" s="552">
        <f t="shared" si="19"/>
        <v>2964.1178571428572</v>
      </c>
      <c r="CQ6" s="552">
        <f t="shared" si="19"/>
        <v>3000.7119047619049</v>
      </c>
      <c r="CR6" s="552">
        <f t="shared" si="19"/>
        <v>3037.3059523809525</v>
      </c>
      <c r="CS6" s="552">
        <f t="shared" si="19"/>
        <v>3073.9</v>
      </c>
      <c r="CT6" s="552">
        <f t="shared" si="19"/>
        <v>3073.9</v>
      </c>
      <c r="CU6" s="552">
        <f t="shared" si="19"/>
        <v>3073.9</v>
      </c>
      <c r="CV6" s="552">
        <f t="shared" si="19"/>
        <v>3073.9</v>
      </c>
      <c r="CW6" s="552">
        <f t="shared" si="19"/>
        <v>3073.9</v>
      </c>
      <c r="CX6" s="552">
        <f t="shared" si="19"/>
        <v>3073.9</v>
      </c>
      <c r="CY6" s="552">
        <f t="shared" si="19"/>
        <v>3073.9</v>
      </c>
      <c r="CZ6" s="552">
        <f t="shared" si="19"/>
        <v>3073.9</v>
      </c>
      <c r="DA6" s="552">
        <f t="shared" si="19"/>
        <v>3073.9</v>
      </c>
      <c r="DB6" s="552">
        <f t="shared" si="19"/>
        <v>3073.9</v>
      </c>
      <c r="DC6" s="552">
        <f t="shared" si="19"/>
        <v>3073.9</v>
      </c>
      <c r="DD6" s="552">
        <f t="shared" si="19"/>
        <v>3073.9</v>
      </c>
      <c r="DE6" s="552">
        <f t="shared" si="19"/>
        <v>3073.9</v>
      </c>
      <c r="DF6" s="552">
        <f t="shared" si="19"/>
        <v>3073.9</v>
      </c>
      <c r="DG6" s="552">
        <f t="shared" si="19"/>
        <v>3073.9</v>
      </c>
      <c r="DH6" s="552">
        <f t="shared" si="19"/>
        <v>3073.9</v>
      </c>
      <c r="DI6" s="552">
        <f t="shared" si="19"/>
        <v>3073.9</v>
      </c>
      <c r="DJ6" s="552">
        <f t="shared" si="19"/>
        <v>3073.9</v>
      </c>
      <c r="DK6" s="552">
        <f t="shared" si="19"/>
        <v>3073.9</v>
      </c>
      <c r="DL6" s="552">
        <f t="shared" si="19"/>
        <v>3073.9</v>
      </c>
      <c r="DM6" s="552">
        <f t="shared" si="19"/>
        <v>3073.9</v>
      </c>
      <c r="DN6" s="552">
        <f t="shared" si="19"/>
        <v>3073.9</v>
      </c>
      <c r="DO6" s="552">
        <f t="shared" si="19"/>
        <v>3073.9</v>
      </c>
      <c r="DP6" s="552">
        <f t="shared" si="19"/>
        <v>3073.9</v>
      </c>
      <c r="DQ6" s="552">
        <f t="shared" si="19"/>
        <v>3073.9</v>
      </c>
      <c r="DR6" s="552">
        <f t="shared" si="19"/>
        <v>3073.9</v>
      </c>
      <c r="DS6" s="552">
        <f t="shared" si="19"/>
        <v>3073.9</v>
      </c>
      <c r="DT6" s="552">
        <f t="shared" si="19"/>
        <v>3073.9</v>
      </c>
      <c r="DU6" s="552">
        <f t="shared" si="19"/>
        <v>3073.9</v>
      </c>
      <c r="DV6" s="552">
        <f t="shared" si="19"/>
        <v>3073.9</v>
      </c>
      <c r="DW6" s="552">
        <f t="shared" si="19"/>
        <v>3073.9</v>
      </c>
      <c r="DX6" s="552">
        <f t="shared" si="19"/>
        <v>3073.9</v>
      </c>
      <c r="DY6" s="552">
        <f t="shared" si="19"/>
        <v>3073.9</v>
      </c>
      <c r="DZ6" s="552">
        <f t="shared" si="19"/>
        <v>3073.9</v>
      </c>
      <c r="EA6" s="552">
        <f t="shared" si="19"/>
        <v>3073.9</v>
      </c>
      <c r="EB6" s="552">
        <f t="shared" si="19"/>
        <v>3073.9</v>
      </c>
      <c r="EC6" s="552">
        <f t="shared" si="19"/>
        <v>3073.9</v>
      </c>
      <c r="ED6" s="552">
        <f t="shared" si="19"/>
        <v>3073.9</v>
      </c>
      <c r="EE6" s="552">
        <f t="shared" si="19"/>
        <v>3073.9</v>
      </c>
      <c r="EF6" s="552">
        <f t="shared" si="19"/>
        <v>3073.9</v>
      </c>
      <c r="EG6" s="552">
        <f t="shared" si="19"/>
        <v>3073.9</v>
      </c>
      <c r="EH6" s="552">
        <f t="shared" si="19"/>
        <v>3073.9</v>
      </c>
      <c r="EI6" s="552">
        <f t="shared" si="19"/>
        <v>3073.9</v>
      </c>
      <c r="EJ6" s="552">
        <f t="shared" ref="EJ6:GU6" si="20">EJ4+EI6</f>
        <v>3073.9</v>
      </c>
      <c r="EK6" s="552">
        <f t="shared" si="20"/>
        <v>3073.9</v>
      </c>
      <c r="EL6" s="552">
        <f t="shared" si="20"/>
        <v>3073.9</v>
      </c>
      <c r="EM6" s="552">
        <f t="shared" si="20"/>
        <v>3073.9</v>
      </c>
      <c r="EN6" s="552">
        <f t="shared" si="20"/>
        <v>3073.9</v>
      </c>
      <c r="EO6" s="552">
        <f t="shared" si="20"/>
        <v>3073.9</v>
      </c>
      <c r="EP6" s="552">
        <f t="shared" si="20"/>
        <v>3073.9</v>
      </c>
      <c r="EQ6" s="552">
        <f t="shared" si="20"/>
        <v>3073.9</v>
      </c>
      <c r="ER6" s="552">
        <f t="shared" si="20"/>
        <v>3073.9</v>
      </c>
      <c r="ES6" s="552">
        <f t="shared" si="20"/>
        <v>3073.9</v>
      </c>
      <c r="ET6" s="552">
        <f t="shared" si="20"/>
        <v>3073.9</v>
      </c>
      <c r="EU6" s="552">
        <f t="shared" si="20"/>
        <v>3073.9</v>
      </c>
      <c r="EV6" s="552">
        <f t="shared" si="20"/>
        <v>3073.9</v>
      </c>
      <c r="EW6" s="552">
        <f t="shared" si="20"/>
        <v>3073.9</v>
      </c>
      <c r="EX6" s="552">
        <f t="shared" si="20"/>
        <v>3073.9</v>
      </c>
      <c r="EY6" s="552">
        <f t="shared" si="20"/>
        <v>3073.9</v>
      </c>
      <c r="EZ6" s="552">
        <f t="shared" si="20"/>
        <v>3073.9</v>
      </c>
      <c r="FA6" s="552">
        <f t="shared" si="20"/>
        <v>3073.9</v>
      </c>
      <c r="FB6" s="552">
        <f t="shared" si="20"/>
        <v>3073.9</v>
      </c>
      <c r="FC6" s="552">
        <f t="shared" si="20"/>
        <v>3073.9</v>
      </c>
      <c r="FD6" s="552">
        <f t="shared" si="20"/>
        <v>3073.9</v>
      </c>
      <c r="FE6" s="552">
        <f t="shared" si="20"/>
        <v>3073.9</v>
      </c>
      <c r="FF6" s="552">
        <f t="shared" si="20"/>
        <v>3073.9</v>
      </c>
      <c r="FG6" s="552">
        <f t="shared" si="20"/>
        <v>3073.9</v>
      </c>
      <c r="FH6" s="552">
        <f t="shared" si="20"/>
        <v>3073.9</v>
      </c>
      <c r="FI6" s="552">
        <f t="shared" si="20"/>
        <v>3073.9</v>
      </c>
      <c r="FJ6" s="552">
        <f t="shared" si="20"/>
        <v>3073.9</v>
      </c>
      <c r="FK6" s="552">
        <f t="shared" si="20"/>
        <v>3073.9</v>
      </c>
      <c r="FL6" s="552">
        <f t="shared" si="20"/>
        <v>3073.9</v>
      </c>
      <c r="FM6" s="552">
        <f t="shared" si="20"/>
        <v>3073.9</v>
      </c>
      <c r="FN6" s="552">
        <f t="shared" si="20"/>
        <v>3073.9</v>
      </c>
      <c r="FO6" s="552">
        <f t="shared" si="20"/>
        <v>3073.9</v>
      </c>
      <c r="FP6" s="552">
        <f t="shared" si="20"/>
        <v>3073.9</v>
      </c>
      <c r="FQ6" s="552">
        <f t="shared" si="20"/>
        <v>3073.9</v>
      </c>
      <c r="FR6" s="552">
        <f t="shared" si="20"/>
        <v>3073.9</v>
      </c>
      <c r="FS6" s="552">
        <f t="shared" si="20"/>
        <v>3073.9</v>
      </c>
      <c r="FT6" s="552">
        <f t="shared" si="20"/>
        <v>3073.9</v>
      </c>
      <c r="FU6" s="552">
        <f t="shared" si="20"/>
        <v>3073.9</v>
      </c>
      <c r="FV6" s="552">
        <f t="shared" si="20"/>
        <v>3073.9</v>
      </c>
      <c r="FW6" s="552">
        <f t="shared" si="20"/>
        <v>3073.9</v>
      </c>
      <c r="FX6" s="552">
        <f t="shared" si="20"/>
        <v>3073.9</v>
      </c>
      <c r="FY6" s="552">
        <f t="shared" si="20"/>
        <v>3073.9</v>
      </c>
      <c r="FZ6" s="552">
        <f t="shared" si="20"/>
        <v>3073.9</v>
      </c>
      <c r="GA6" s="552">
        <f t="shared" si="20"/>
        <v>3073.9</v>
      </c>
      <c r="GB6" s="552">
        <f t="shared" si="20"/>
        <v>3073.9</v>
      </c>
      <c r="GC6" s="552">
        <f t="shared" si="20"/>
        <v>3073.9</v>
      </c>
      <c r="GD6" s="552">
        <f t="shared" si="20"/>
        <v>3073.9</v>
      </c>
      <c r="GE6" s="552">
        <f t="shared" si="20"/>
        <v>3073.9</v>
      </c>
      <c r="GF6" s="552">
        <f t="shared" si="20"/>
        <v>3073.9</v>
      </c>
      <c r="GG6" s="552">
        <f t="shared" si="20"/>
        <v>3073.9</v>
      </c>
      <c r="GH6" s="552">
        <f t="shared" si="20"/>
        <v>3073.9</v>
      </c>
      <c r="GI6" s="552">
        <f t="shared" si="20"/>
        <v>3073.9</v>
      </c>
      <c r="GJ6" s="552">
        <f t="shared" si="20"/>
        <v>3073.9</v>
      </c>
      <c r="GK6" s="552">
        <f t="shared" si="20"/>
        <v>3073.9</v>
      </c>
      <c r="GL6" s="552">
        <f t="shared" si="20"/>
        <v>3073.9</v>
      </c>
      <c r="GM6" s="552">
        <f t="shared" si="20"/>
        <v>3073.9</v>
      </c>
      <c r="GN6" s="552">
        <f t="shared" si="20"/>
        <v>3073.9</v>
      </c>
      <c r="GO6" s="552">
        <f t="shared" si="20"/>
        <v>3073.9</v>
      </c>
      <c r="GP6" s="552">
        <f t="shared" si="20"/>
        <v>3073.9</v>
      </c>
      <c r="GQ6" s="552">
        <f t="shared" si="20"/>
        <v>3073.9</v>
      </c>
      <c r="GR6" s="552">
        <f t="shared" si="20"/>
        <v>3073.9</v>
      </c>
      <c r="GS6" s="552">
        <f t="shared" si="20"/>
        <v>3073.9</v>
      </c>
      <c r="GT6" s="552">
        <f t="shared" si="20"/>
        <v>3073.9</v>
      </c>
      <c r="GU6" s="552">
        <f t="shared" si="20"/>
        <v>3073.9</v>
      </c>
      <c r="GV6" s="552">
        <f t="shared" ref="GV6:JG6" si="21">GV4+GU6</f>
        <v>3073.9</v>
      </c>
      <c r="GW6" s="552">
        <f t="shared" si="21"/>
        <v>3073.9</v>
      </c>
      <c r="GX6" s="552">
        <f t="shared" si="21"/>
        <v>3073.9</v>
      </c>
      <c r="GY6" s="552">
        <f t="shared" si="21"/>
        <v>3073.9</v>
      </c>
      <c r="GZ6" s="552">
        <f t="shared" si="21"/>
        <v>3073.9</v>
      </c>
      <c r="HA6" s="552">
        <f t="shared" si="21"/>
        <v>3073.9</v>
      </c>
      <c r="HB6" s="552">
        <f t="shared" si="21"/>
        <v>3073.9</v>
      </c>
      <c r="HC6" s="552">
        <f t="shared" si="21"/>
        <v>3073.9</v>
      </c>
      <c r="HD6" s="552">
        <f t="shared" si="21"/>
        <v>3073.9</v>
      </c>
      <c r="HE6" s="552">
        <f t="shared" si="21"/>
        <v>3073.9</v>
      </c>
      <c r="HF6" s="552">
        <f t="shared" si="21"/>
        <v>3073.9</v>
      </c>
      <c r="HG6" s="552">
        <f t="shared" si="21"/>
        <v>3073.9</v>
      </c>
      <c r="HH6" s="552">
        <f t="shared" si="21"/>
        <v>3073.9</v>
      </c>
      <c r="HI6" s="552">
        <f t="shared" si="21"/>
        <v>3073.9</v>
      </c>
      <c r="HJ6" s="552">
        <f t="shared" si="21"/>
        <v>3073.9</v>
      </c>
      <c r="HK6" s="552">
        <f t="shared" si="21"/>
        <v>3073.9</v>
      </c>
      <c r="HL6" s="552">
        <f t="shared" si="21"/>
        <v>3073.9</v>
      </c>
      <c r="HM6" s="552">
        <f t="shared" si="21"/>
        <v>3073.9</v>
      </c>
      <c r="HN6" s="552">
        <f t="shared" si="21"/>
        <v>3073.9</v>
      </c>
      <c r="HO6" s="552">
        <f t="shared" si="21"/>
        <v>3073.9</v>
      </c>
      <c r="HP6" s="552">
        <f t="shared" si="21"/>
        <v>3073.9</v>
      </c>
      <c r="HQ6" s="552">
        <f t="shared" si="21"/>
        <v>3073.9</v>
      </c>
      <c r="HR6" s="552">
        <f t="shared" si="21"/>
        <v>3073.9</v>
      </c>
      <c r="HS6" s="552">
        <f t="shared" si="21"/>
        <v>3073.9</v>
      </c>
      <c r="HT6" s="552">
        <f t="shared" si="21"/>
        <v>3073.9</v>
      </c>
      <c r="HU6" s="552">
        <f t="shared" si="21"/>
        <v>3073.9</v>
      </c>
      <c r="HV6" s="552">
        <f t="shared" si="21"/>
        <v>3073.9</v>
      </c>
      <c r="HW6" s="552">
        <f t="shared" si="21"/>
        <v>3073.9</v>
      </c>
      <c r="HX6" s="552">
        <f t="shared" si="21"/>
        <v>3073.9</v>
      </c>
      <c r="HY6" s="552">
        <f t="shared" si="21"/>
        <v>3073.9</v>
      </c>
      <c r="HZ6" s="552">
        <f t="shared" si="21"/>
        <v>3073.9</v>
      </c>
      <c r="IA6" s="552">
        <f t="shared" si="21"/>
        <v>3073.9</v>
      </c>
      <c r="IB6" s="552">
        <f t="shared" si="21"/>
        <v>3073.9</v>
      </c>
      <c r="IC6" s="552">
        <f t="shared" si="21"/>
        <v>3073.9</v>
      </c>
      <c r="ID6" s="552">
        <f t="shared" si="21"/>
        <v>3073.9</v>
      </c>
      <c r="IE6" s="552">
        <f t="shared" si="21"/>
        <v>3073.9</v>
      </c>
      <c r="IF6" s="552">
        <f t="shared" si="21"/>
        <v>3073.9</v>
      </c>
      <c r="IG6" s="552">
        <f t="shared" si="21"/>
        <v>3073.9</v>
      </c>
      <c r="IH6" s="552">
        <f t="shared" si="21"/>
        <v>3073.9</v>
      </c>
      <c r="II6" s="552">
        <f t="shared" si="21"/>
        <v>3073.9</v>
      </c>
      <c r="IJ6" s="552">
        <f t="shared" si="21"/>
        <v>3073.9</v>
      </c>
      <c r="IK6" s="552">
        <f t="shared" si="21"/>
        <v>3073.9</v>
      </c>
      <c r="IL6" s="552">
        <f t="shared" si="21"/>
        <v>3073.9</v>
      </c>
      <c r="IM6" s="552">
        <f t="shared" si="21"/>
        <v>3073.9</v>
      </c>
      <c r="IN6" s="552">
        <f t="shared" si="21"/>
        <v>3073.9</v>
      </c>
      <c r="IO6" s="552">
        <f t="shared" si="21"/>
        <v>3073.9</v>
      </c>
      <c r="IP6" s="552">
        <f t="shared" si="21"/>
        <v>3073.9</v>
      </c>
      <c r="IQ6" s="552">
        <f t="shared" si="21"/>
        <v>3073.9</v>
      </c>
      <c r="IR6" s="552">
        <f t="shared" si="21"/>
        <v>3073.9</v>
      </c>
      <c r="IS6" s="552">
        <f t="shared" si="21"/>
        <v>3073.9</v>
      </c>
      <c r="IT6" s="552">
        <f t="shared" si="21"/>
        <v>3073.9</v>
      </c>
      <c r="IU6" s="552">
        <f t="shared" si="21"/>
        <v>3073.9</v>
      </c>
      <c r="IV6" s="552">
        <f t="shared" si="21"/>
        <v>3073.9</v>
      </c>
      <c r="IW6" s="552">
        <f t="shared" si="21"/>
        <v>3073.9</v>
      </c>
      <c r="IX6" s="552">
        <f t="shared" si="21"/>
        <v>3073.9</v>
      </c>
      <c r="IY6" s="552">
        <f t="shared" si="21"/>
        <v>3073.9</v>
      </c>
      <c r="IZ6" s="552">
        <f t="shared" si="21"/>
        <v>3073.9</v>
      </c>
      <c r="JA6" s="552">
        <f t="shared" si="21"/>
        <v>3073.9</v>
      </c>
      <c r="JB6" s="552">
        <f t="shared" si="21"/>
        <v>3073.9</v>
      </c>
      <c r="JC6" s="552">
        <f t="shared" si="21"/>
        <v>3073.9</v>
      </c>
      <c r="JD6" s="552">
        <f t="shared" si="21"/>
        <v>3073.9</v>
      </c>
      <c r="JE6" s="552">
        <f t="shared" si="21"/>
        <v>3073.9</v>
      </c>
      <c r="JF6" s="552">
        <f t="shared" si="21"/>
        <v>3073.9</v>
      </c>
      <c r="JG6" s="552">
        <f t="shared" si="21"/>
        <v>3073.9</v>
      </c>
      <c r="JH6" s="552">
        <f t="shared" ref="JH6:LS6" si="22">JH4+JG6</f>
        <v>3073.9</v>
      </c>
      <c r="JI6" s="552">
        <f t="shared" si="22"/>
        <v>3073.9</v>
      </c>
      <c r="JJ6" s="552">
        <f t="shared" si="22"/>
        <v>3073.9</v>
      </c>
      <c r="JK6" s="552">
        <f t="shared" si="22"/>
        <v>3073.9</v>
      </c>
      <c r="JL6" s="552">
        <f t="shared" si="22"/>
        <v>3073.9</v>
      </c>
      <c r="JM6" s="552">
        <f t="shared" si="22"/>
        <v>3073.9</v>
      </c>
      <c r="JN6" s="552">
        <f t="shared" si="22"/>
        <v>3073.9</v>
      </c>
      <c r="JO6" s="552">
        <f t="shared" si="22"/>
        <v>3073.9</v>
      </c>
      <c r="JP6" s="552">
        <f t="shared" si="22"/>
        <v>3073.9</v>
      </c>
      <c r="JQ6" s="552">
        <f t="shared" si="22"/>
        <v>3073.9</v>
      </c>
      <c r="JR6" s="552">
        <f t="shared" si="22"/>
        <v>3073.9</v>
      </c>
      <c r="JS6" s="552">
        <f t="shared" si="22"/>
        <v>3073.9</v>
      </c>
      <c r="JT6" s="552">
        <f t="shared" si="22"/>
        <v>3073.9</v>
      </c>
      <c r="JU6" s="552">
        <f t="shared" si="22"/>
        <v>3073.9</v>
      </c>
      <c r="JV6" s="552">
        <f t="shared" si="22"/>
        <v>3073.9</v>
      </c>
      <c r="JW6" s="552">
        <f t="shared" si="22"/>
        <v>3073.9</v>
      </c>
      <c r="JX6" s="552">
        <f t="shared" si="22"/>
        <v>3073.9</v>
      </c>
      <c r="JY6" s="552">
        <f t="shared" si="22"/>
        <v>3073.9</v>
      </c>
      <c r="JZ6" s="552">
        <f t="shared" si="22"/>
        <v>3073.9</v>
      </c>
      <c r="KA6" s="552">
        <f t="shared" si="22"/>
        <v>3073.9</v>
      </c>
      <c r="KB6" s="552">
        <f t="shared" si="22"/>
        <v>3073.9</v>
      </c>
      <c r="KC6" s="552">
        <f t="shared" si="22"/>
        <v>3073.9</v>
      </c>
      <c r="KD6" s="552">
        <f t="shared" si="22"/>
        <v>3073.9</v>
      </c>
      <c r="KE6" s="552">
        <f t="shared" si="22"/>
        <v>3073.9</v>
      </c>
      <c r="KF6" s="552">
        <f t="shared" si="22"/>
        <v>3073.9</v>
      </c>
      <c r="KG6" s="552">
        <f t="shared" si="22"/>
        <v>3073.9</v>
      </c>
      <c r="KH6" s="552">
        <f t="shared" si="22"/>
        <v>3073.9</v>
      </c>
      <c r="KI6" s="552">
        <f t="shared" si="22"/>
        <v>3073.9</v>
      </c>
      <c r="KJ6" s="552">
        <f t="shared" si="22"/>
        <v>3073.9</v>
      </c>
      <c r="KK6" s="552">
        <f t="shared" si="22"/>
        <v>3073.9</v>
      </c>
      <c r="KL6" s="552">
        <f t="shared" si="22"/>
        <v>3073.9</v>
      </c>
      <c r="KM6" s="552">
        <f t="shared" si="22"/>
        <v>3073.9</v>
      </c>
      <c r="KN6" s="552">
        <f t="shared" si="22"/>
        <v>3073.9</v>
      </c>
      <c r="KO6" s="552">
        <f t="shared" si="22"/>
        <v>3073.9</v>
      </c>
      <c r="KP6" s="552">
        <f t="shared" si="22"/>
        <v>3073.9</v>
      </c>
      <c r="KQ6" s="552">
        <f t="shared" si="22"/>
        <v>3073.9</v>
      </c>
      <c r="KR6" s="552">
        <f t="shared" si="22"/>
        <v>3073.9</v>
      </c>
      <c r="KS6" s="552">
        <f t="shared" si="22"/>
        <v>3073.9</v>
      </c>
      <c r="KT6" s="552">
        <f t="shared" si="22"/>
        <v>3073.9</v>
      </c>
      <c r="KU6" s="552">
        <f t="shared" si="22"/>
        <v>3073.9</v>
      </c>
      <c r="KV6" s="552">
        <f t="shared" si="22"/>
        <v>3073.9</v>
      </c>
      <c r="KW6" s="552">
        <f t="shared" si="22"/>
        <v>3073.9</v>
      </c>
      <c r="KX6" s="552">
        <f t="shared" si="22"/>
        <v>3073.9</v>
      </c>
      <c r="KY6" s="552">
        <f t="shared" si="22"/>
        <v>3073.9</v>
      </c>
      <c r="KZ6" s="552">
        <f t="shared" si="22"/>
        <v>3073.9</v>
      </c>
      <c r="LA6" s="552">
        <f t="shared" si="22"/>
        <v>3073.9</v>
      </c>
      <c r="LB6" s="552">
        <f t="shared" si="22"/>
        <v>3073.9</v>
      </c>
      <c r="LC6" s="552">
        <f t="shared" si="22"/>
        <v>3073.9</v>
      </c>
      <c r="LD6" s="552">
        <f t="shared" si="22"/>
        <v>3073.9</v>
      </c>
      <c r="LE6" s="552">
        <f t="shared" si="22"/>
        <v>3073.9</v>
      </c>
      <c r="LF6" s="552">
        <f t="shared" si="22"/>
        <v>3073.9</v>
      </c>
      <c r="LG6" s="552">
        <f t="shared" si="22"/>
        <v>3073.9</v>
      </c>
      <c r="LH6" s="552">
        <f t="shared" si="22"/>
        <v>3073.9</v>
      </c>
      <c r="LI6" s="552">
        <f t="shared" si="22"/>
        <v>3073.9</v>
      </c>
      <c r="LJ6" s="552">
        <f t="shared" si="22"/>
        <v>3073.9</v>
      </c>
      <c r="LK6" s="552">
        <f t="shared" si="22"/>
        <v>3073.9</v>
      </c>
      <c r="LL6" s="552">
        <f t="shared" si="22"/>
        <v>3073.9</v>
      </c>
      <c r="LM6" s="552">
        <f t="shared" si="22"/>
        <v>3073.9</v>
      </c>
      <c r="LN6" s="552">
        <f t="shared" si="22"/>
        <v>3073.9</v>
      </c>
      <c r="LO6" s="552">
        <f t="shared" si="22"/>
        <v>3073.9</v>
      </c>
      <c r="LP6" s="552">
        <f t="shared" si="22"/>
        <v>3073.9</v>
      </c>
      <c r="LQ6" s="552">
        <f t="shared" si="22"/>
        <v>3073.9</v>
      </c>
      <c r="LR6" s="552">
        <f t="shared" si="22"/>
        <v>3073.9</v>
      </c>
      <c r="LS6" s="552">
        <f t="shared" si="22"/>
        <v>3073.9</v>
      </c>
      <c r="LT6" s="552">
        <f t="shared" ref="LT6:OE6" si="23">LT4+LS6</f>
        <v>3073.9</v>
      </c>
      <c r="LU6" s="552">
        <f t="shared" si="23"/>
        <v>3073.9</v>
      </c>
      <c r="LV6" s="552">
        <f t="shared" si="23"/>
        <v>3073.9</v>
      </c>
      <c r="LW6" s="552">
        <f t="shared" si="23"/>
        <v>3073.9</v>
      </c>
      <c r="LX6" s="552">
        <f t="shared" si="23"/>
        <v>3073.9</v>
      </c>
      <c r="LY6" s="552">
        <f t="shared" si="23"/>
        <v>3073.9</v>
      </c>
      <c r="LZ6" s="552">
        <f t="shared" si="23"/>
        <v>3073.9</v>
      </c>
      <c r="MA6" s="552">
        <f t="shared" si="23"/>
        <v>3073.9</v>
      </c>
      <c r="MB6" s="552">
        <f t="shared" si="23"/>
        <v>3073.9</v>
      </c>
      <c r="MC6" s="552">
        <f t="shared" si="23"/>
        <v>3073.9</v>
      </c>
      <c r="MD6" s="552">
        <f t="shared" si="23"/>
        <v>3073.9</v>
      </c>
      <c r="ME6" s="552">
        <f t="shared" si="23"/>
        <v>3073.9</v>
      </c>
      <c r="MF6" s="552">
        <f t="shared" si="23"/>
        <v>3073.9</v>
      </c>
      <c r="MG6" s="552">
        <f t="shared" si="23"/>
        <v>3073.9</v>
      </c>
      <c r="MH6" s="552">
        <f t="shared" si="23"/>
        <v>3073.9</v>
      </c>
      <c r="MI6" s="552">
        <f t="shared" si="23"/>
        <v>3073.9</v>
      </c>
      <c r="MJ6" s="552">
        <f t="shared" si="23"/>
        <v>3073.9</v>
      </c>
      <c r="MK6" s="552">
        <f t="shared" si="23"/>
        <v>3073.9</v>
      </c>
      <c r="ML6" s="552">
        <f t="shared" si="23"/>
        <v>3073.9</v>
      </c>
      <c r="MM6" s="552">
        <f t="shared" si="23"/>
        <v>3073.9</v>
      </c>
      <c r="MN6" s="552">
        <f t="shared" si="23"/>
        <v>3073.9</v>
      </c>
      <c r="MO6" s="552">
        <f t="shared" si="23"/>
        <v>3073.9</v>
      </c>
      <c r="MP6" s="552">
        <f t="shared" si="23"/>
        <v>3073.9</v>
      </c>
      <c r="MQ6" s="552">
        <f t="shared" si="23"/>
        <v>3073.9</v>
      </c>
      <c r="MR6" s="552">
        <f t="shared" si="23"/>
        <v>3073.9</v>
      </c>
      <c r="MS6" s="552">
        <f t="shared" si="23"/>
        <v>3073.9</v>
      </c>
      <c r="MT6" s="552">
        <f t="shared" si="23"/>
        <v>3073.9</v>
      </c>
      <c r="MU6" s="552">
        <f t="shared" si="23"/>
        <v>3073.9</v>
      </c>
      <c r="MV6" s="552">
        <f t="shared" si="23"/>
        <v>3073.9</v>
      </c>
      <c r="MW6" s="552">
        <f t="shared" si="23"/>
        <v>3073.9</v>
      </c>
      <c r="MX6" s="552">
        <f t="shared" si="23"/>
        <v>3073.9</v>
      </c>
      <c r="MY6" s="552">
        <f t="shared" si="23"/>
        <v>3073.9</v>
      </c>
      <c r="MZ6" s="552">
        <f t="shared" si="23"/>
        <v>3073.9</v>
      </c>
      <c r="NA6" s="552">
        <f t="shared" si="23"/>
        <v>3073.9</v>
      </c>
      <c r="NB6" s="552">
        <f t="shared" si="23"/>
        <v>3073.9</v>
      </c>
      <c r="NC6" s="552">
        <f t="shared" si="23"/>
        <v>3073.9</v>
      </c>
      <c r="ND6" s="552">
        <f t="shared" si="23"/>
        <v>3073.9</v>
      </c>
      <c r="NE6" s="552">
        <f t="shared" si="23"/>
        <v>3073.9</v>
      </c>
      <c r="NF6" s="552">
        <f t="shared" si="23"/>
        <v>3073.9</v>
      </c>
      <c r="NG6" s="552">
        <f t="shared" si="23"/>
        <v>3073.9</v>
      </c>
      <c r="NH6" s="552">
        <f t="shared" si="23"/>
        <v>3073.9</v>
      </c>
      <c r="NI6" s="552">
        <f t="shared" si="23"/>
        <v>3073.9</v>
      </c>
      <c r="NJ6" s="552">
        <f t="shared" si="23"/>
        <v>3073.9</v>
      </c>
      <c r="NK6" s="552">
        <f t="shared" si="23"/>
        <v>3073.9</v>
      </c>
      <c r="NL6" s="552">
        <f t="shared" si="23"/>
        <v>3073.9</v>
      </c>
      <c r="NM6" s="552">
        <f t="shared" si="23"/>
        <v>3073.9</v>
      </c>
      <c r="NN6" s="552">
        <f t="shared" si="23"/>
        <v>3073.9</v>
      </c>
      <c r="NO6" s="552">
        <f t="shared" si="23"/>
        <v>3073.9</v>
      </c>
      <c r="NP6" s="552">
        <f t="shared" si="23"/>
        <v>3073.9</v>
      </c>
      <c r="NQ6" s="552">
        <f t="shared" si="23"/>
        <v>3073.9</v>
      </c>
      <c r="NR6" s="552">
        <f t="shared" si="23"/>
        <v>3073.9</v>
      </c>
      <c r="NS6" s="552">
        <f t="shared" si="23"/>
        <v>3073.9</v>
      </c>
      <c r="NT6" s="552">
        <f t="shared" si="23"/>
        <v>3073.9</v>
      </c>
      <c r="NU6" s="552">
        <f t="shared" si="23"/>
        <v>3073.9</v>
      </c>
      <c r="NV6" s="552">
        <f t="shared" si="23"/>
        <v>3073.9</v>
      </c>
      <c r="NW6" s="552">
        <f t="shared" si="23"/>
        <v>3073.9</v>
      </c>
      <c r="NX6" s="552">
        <f t="shared" si="23"/>
        <v>3073.9</v>
      </c>
      <c r="NY6" s="552">
        <f t="shared" si="23"/>
        <v>3073.9</v>
      </c>
      <c r="NZ6" s="552">
        <f t="shared" si="23"/>
        <v>3073.9</v>
      </c>
      <c r="OA6" s="552">
        <f t="shared" si="23"/>
        <v>3073.9</v>
      </c>
      <c r="OB6" s="552">
        <f t="shared" si="23"/>
        <v>3073.9</v>
      </c>
      <c r="OC6" s="552">
        <f t="shared" si="23"/>
        <v>3073.9</v>
      </c>
      <c r="OD6" s="552">
        <f t="shared" si="23"/>
        <v>3073.9</v>
      </c>
      <c r="OE6" s="552">
        <f t="shared" si="23"/>
        <v>3073.9</v>
      </c>
      <c r="OF6" s="552">
        <f t="shared" ref="OF6:QQ6" si="24">OF4+OE6</f>
        <v>3073.9</v>
      </c>
      <c r="OG6" s="552">
        <f t="shared" si="24"/>
        <v>3073.9</v>
      </c>
      <c r="OH6" s="552">
        <f t="shared" si="24"/>
        <v>3073.9</v>
      </c>
      <c r="OI6" s="552">
        <f t="shared" si="24"/>
        <v>3073.9</v>
      </c>
      <c r="OJ6" s="552">
        <f t="shared" si="24"/>
        <v>3073.9</v>
      </c>
      <c r="OK6" s="552">
        <f t="shared" si="24"/>
        <v>3073.9</v>
      </c>
      <c r="OL6" s="552">
        <f t="shared" si="24"/>
        <v>3073.9</v>
      </c>
      <c r="OM6" s="552">
        <f t="shared" si="24"/>
        <v>3073.9</v>
      </c>
      <c r="ON6" s="552">
        <f t="shared" si="24"/>
        <v>3073.9</v>
      </c>
      <c r="OO6" s="552">
        <f t="shared" si="24"/>
        <v>3073.9</v>
      </c>
      <c r="OP6" s="552">
        <f t="shared" si="24"/>
        <v>3073.9</v>
      </c>
      <c r="OQ6" s="552">
        <f t="shared" si="24"/>
        <v>3073.9</v>
      </c>
      <c r="OR6" s="552">
        <f t="shared" si="24"/>
        <v>3073.9</v>
      </c>
      <c r="OS6" s="552">
        <f t="shared" si="24"/>
        <v>3073.9</v>
      </c>
      <c r="OT6" s="552">
        <f t="shared" si="24"/>
        <v>3073.9</v>
      </c>
      <c r="OU6" s="552">
        <f t="shared" si="24"/>
        <v>3073.9</v>
      </c>
      <c r="OV6" s="552">
        <f t="shared" si="24"/>
        <v>3073.9</v>
      </c>
      <c r="OW6" s="552">
        <f t="shared" si="24"/>
        <v>3073.9</v>
      </c>
      <c r="OX6" s="552">
        <f t="shared" si="24"/>
        <v>3073.9</v>
      </c>
      <c r="OY6" s="552">
        <f t="shared" si="24"/>
        <v>3073.9</v>
      </c>
      <c r="OZ6" s="552">
        <f t="shared" si="24"/>
        <v>3073.9</v>
      </c>
      <c r="PA6" s="552">
        <f t="shared" si="24"/>
        <v>3073.9</v>
      </c>
      <c r="PB6" s="552">
        <f t="shared" si="24"/>
        <v>3073.9</v>
      </c>
      <c r="PC6" s="552">
        <f t="shared" si="24"/>
        <v>3073.9</v>
      </c>
      <c r="PD6" s="552">
        <f t="shared" si="24"/>
        <v>3073.9</v>
      </c>
      <c r="PE6" s="552">
        <f t="shared" si="24"/>
        <v>3073.9</v>
      </c>
      <c r="PF6" s="552">
        <f t="shared" si="24"/>
        <v>3073.9</v>
      </c>
      <c r="PG6" s="552">
        <f t="shared" si="24"/>
        <v>3073.9</v>
      </c>
      <c r="PH6" s="552">
        <f t="shared" si="24"/>
        <v>3073.9</v>
      </c>
      <c r="PI6" s="552">
        <f t="shared" si="24"/>
        <v>3073.9</v>
      </c>
      <c r="PJ6" s="552">
        <f t="shared" si="24"/>
        <v>3073.9</v>
      </c>
      <c r="PK6" s="552">
        <f t="shared" si="24"/>
        <v>3073.9</v>
      </c>
      <c r="PL6" s="552">
        <f t="shared" si="24"/>
        <v>3073.9</v>
      </c>
      <c r="PM6" s="552">
        <f t="shared" si="24"/>
        <v>3073.9</v>
      </c>
      <c r="PN6" s="552">
        <f t="shared" si="24"/>
        <v>3073.9</v>
      </c>
      <c r="PO6" s="552">
        <f t="shared" si="24"/>
        <v>3073.9</v>
      </c>
      <c r="PP6" s="552">
        <f t="shared" si="24"/>
        <v>3073.9</v>
      </c>
      <c r="PQ6" s="552">
        <f t="shared" si="24"/>
        <v>3073.9</v>
      </c>
      <c r="PR6" s="552">
        <f t="shared" si="24"/>
        <v>3073.9</v>
      </c>
      <c r="PS6" s="552">
        <f t="shared" si="24"/>
        <v>3073.9</v>
      </c>
      <c r="PT6" s="552">
        <f t="shared" si="24"/>
        <v>3073.9</v>
      </c>
      <c r="PU6" s="552">
        <f t="shared" si="24"/>
        <v>3073.9</v>
      </c>
      <c r="PV6" s="552">
        <f t="shared" si="24"/>
        <v>3073.9</v>
      </c>
      <c r="PW6" s="552">
        <f t="shared" si="24"/>
        <v>3073.9</v>
      </c>
      <c r="PX6" s="552">
        <f t="shared" si="24"/>
        <v>3073.9</v>
      </c>
      <c r="PY6" s="552">
        <f t="shared" si="24"/>
        <v>3073.9</v>
      </c>
      <c r="PZ6" s="552">
        <f t="shared" si="24"/>
        <v>3073.9</v>
      </c>
      <c r="QA6" s="552">
        <f t="shared" si="24"/>
        <v>3073.9</v>
      </c>
      <c r="QB6" s="552">
        <f t="shared" si="24"/>
        <v>3073.9</v>
      </c>
      <c r="QC6" s="552">
        <f t="shared" si="24"/>
        <v>3073.9</v>
      </c>
      <c r="QD6" s="552">
        <f t="shared" si="24"/>
        <v>3073.9</v>
      </c>
      <c r="QE6" s="552">
        <f t="shared" si="24"/>
        <v>3073.9</v>
      </c>
      <c r="QF6" s="552">
        <f t="shared" si="24"/>
        <v>3073.9</v>
      </c>
      <c r="QG6" s="552">
        <f t="shared" si="24"/>
        <v>3073.9</v>
      </c>
      <c r="QH6" s="552">
        <f t="shared" si="24"/>
        <v>3073.9</v>
      </c>
      <c r="QI6" s="552">
        <f t="shared" si="24"/>
        <v>3073.9</v>
      </c>
      <c r="QJ6" s="552">
        <f t="shared" si="24"/>
        <v>3073.9</v>
      </c>
      <c r="QK6" s="552">
        <f t="shared" si="24"/>
        <v>3073.9</v>
      </c>
      <c r="QL6" s="552">
        <f t="shared" si="24"/>
        <v>3073.9</v>
      </c>
      <c r="QM6" s="552">
        <f t="shared" si="24"/>
        <v>3073.9</v>
      </c>
      <c r="QN6" s="552">
        <f t="shared" si="24"/>
        <v>3073.9</v>
      </c>
      <c r="QO6" s="552">
        <f t="shared" si="24"/>
        <v>3073.9</v>
      </c>
      <c r="QP6" s="552">
        <f t="shared" si="24"/>
        <v>3073.9</v>
      </c>
      <c r="QQ6" s="552">
        <f t="shared" si="24"/>
        <v>3073.9</v>
      </c>
      <c r="QR6" s="552">
        <f t="shared" ref="QR6:TC6" si="25">QR4+QQ6</f>
        <v>3073.9</v>
      </c>
      <c r="QS6" s="552">
        <f t="shared" si="25"/>
        <v>3073.9</v>
      </c>
      <c r="QT6" s="552">
        <f t="shared" si="25"/>
        <v>3073.9</v>
      </c>
      <c r="QU6" s="552">
        <f t="shared" si="25"/>
        <v>3073.9</v>
      </c>
      <c r="QV6" s="552">
        <f t="shared" si="25"/>
        <v>3073.9</v>
      </c>
      <c r="QW6" s="552">
        <f t="shared" si="25"/>
        <v>3073.9</v>
      </c>
      <c r="QX6" s="552">
        <f t="shared" si="25"/>
        <v>3073.9</v>
      </c>
      <c r="QY6" s="552">
        <f t="shared" si="25"/>
        <v>3073.9</v>
      </c>
      <c r="QZ6" s="552">
        <f t="shared" si="25"/>
        <v>3073.9</v>
      </c>
      <c r="RA6" s="552">
        <f t="shared" si="25"/>
        <v>3073.9</v>
      </c>
      <c r="RB6" s="552">
        <f t="shared" si="25"/>
        <v>3073.9</v>
      </c>
      <c r="RC6" s="552">
        <f t="shared" si="25"/>
        <v>3073.9</v>
      </c>
      <c r="RD6" s="552">
        <f t="shared" si="25"/>
        <v>3073.9</v>
      </c>
      <c r="RE6" s="552">
        <f t="shared" si="25"/>
        <v>3073.9</v>
      </c>
      <c r="RF6" s="552">
        <f t="shared" si="25"/>
        <v>3073.9</v>
      </c>
      <c r="RG6" s="552">
        <f t="shared" si="25"/>
        <v>3073.9</v>
      </c>
      <c r="RH6" s="552">
        <f t="shared" si="25"/>
        <v>3073.9</v>
      </c>
      <c r="RI6" s="552">
        <f t="shared" si="25"/>
        <v>3073.9</v>
      </c>
      <c r="RJ6" s="552">
        <f t="shared" si="25"/>
        <v>3073.9</v>
      </c>
      <c r="RK6" s="552">
        <f t="shared" si="25"/>
        <v>3073.9</v>
      </c>
      <c r="RL6" s="552">
        <f t="shared" si="25"/>
        <v>3073.9</v>
      </c>
      <c r="RM6" s="552">
        <f t="shared" si="25"/>
        <v>3073.9</v>
      </c>
      <c r="RN6" s="552">
        <f t="shared" si="25"/>
        <v>3073.9</v>
      </c>
      <c r="RO6" s="552">
        <f t="shared" si="25"/>
        <v>3073.9</v>
      </c>
      <c r="RP6" s="552">
        <f t="shared" si="25"/>
        <v>3073.9</v>
      </c>
      <c r="RQ6" s="552">
        <f t="shared" si="25"/>
        <v>3073.9</v>
      </c>
      <c r="RR6" s="552">
        <f t="shared" si="25"/>
        <v>3073.9</v>
      </c>
      <c r="RS6" s="552">
        <f t="shared" si="25"/>
        <v>3073.9</v>
      </c>
      <c r="RT6" s="552">
        <f t="shared" si="25"/>
        <v>3073.9</v>
      </c>
      <c r="RU6" s="552">
        <f t="shared" si="25"/>
        <v>3073.9</v>
      </c>
      <c r="RV6" s="552">
        <f t="shared" si="25"/>
        <v>3073.9</v>
      </c>
      <c r="RW6" s="552">
        <f t="shared" si="25"/>
        <v>3073.9</v>
      </c>
      <c r="RX6" s="552">
        <f t="shared" si="25"/>
        <v>3073.9</v>
      </c>
      <c r="RY6" s="552">
        <f t="shared" si="25"/>
        <v>3073.9</v>
      </c>
      <c r="RZ6" s="552">
        <f t="shared" si="25"/>
        <v>3073.9</v>
      </c>
      <c r="SA6" s="552">
        <f t="shared" si="25"/>
        <v>3073.9</v>
      </c>
      <c r="SB6" s="552">
        <f t="shared" si="25"/>
        <v>3073.9</v>
      </c>
      <c r="SC6" s="552">
        <f t="shared" si="25"/>
        <v>3073.9</v>
      </c>
      <c r="SD6" s="552">
        <f t="shared" si="25"/>
        <v>3073.9</v>
      </c>
      <c r="SE6" s="552">
        <f t="shared" si="25"/>
        <v>3073.9</v>
      </c>
      <c r="SF6" s="552">
        <f t="shared" si="25"/>
        <v>3073.9</v>
      </c>
      <c r="SG6" s="552">
        <f t="shared" si="25"/>
        <v>3073.9</v>
      </c>
      <c r="SH6" s="552">
        <f t="shared" si="25"/>
        <v>3073.9</v>
      </c>
      <c r="SI6" s="552">
        <f t="shared" si="25"/>
        <v>3073.9</v>
      </c>
      <c r="SJ6" s="552">
        <f t="shared" si="25"/>
        <v>3073.9</v>
      </c>
      <c r="SK6" s="552">
        <f t="shared" si="25"/>
        <v>3073.9</v>
      </c>
      <c r="SL6" s="552">
        <f t="shared" si="25"/>
        <v>3073.9</v>
      </c>
      <c r="SM6" s="552">
        <f t="shared" si="25"/>
        <v>3073.9</v>
      </c>
      <c r="SN6" s="552">
        <f t="shared" si="25"/>
        <v>3073.9</v>
      </c>
      <c r="SO6" s="552">
        <f t="shared" si="25"/>
        <v>3073.9</v>
      </c>
      <c r="SP6" s="552">
        <f t="shared" si="25"/>
        <v>3073.9</v>
      </c>
      <c r="SQ6" s="552">
        <f t="shared" si="25"/>
        <v>3073.9</v>
      </c>
      <c r="SR6" s="552">
        <f t="shared" si="25"/>
        <v>3073.9</v>
      </c>
      <c r="SS6" s="552">
        <f t="shared" si="25"/>
        <v>3073.9</v>
      </c>
      <c r="ST6" s="552">
        <f t="shared" si="25"/>
        <v>3073.9</v>
      </c>
      <c r="SU6" s="552">
        <f t="shared" si="25"/>
        <v>3073.9</v>
      </c>
      <c r="SV6" s="552">
        <f t="shared" si="25"/>
        <v>3073.9</v>
      </c>
      <c r="SW6" s="552">
        <f t="shared" si="25"/>
        <v>3073.9</v>
      </c>
      <c r="SX6" s="552">
        <f t="shared" si="25"/>
        <v>3073.9</v>
      </c>
      <c r="SY6" s="552">
        <f t="shared" si="25"/>
        <v>3073.9</v>
      </c>
      <c r="SZ6" s="552">
        <f t="shared" si="25"/>
        <v>3073.9</v>
      </c>
      <c r="TA6" s="552">
        <f t="shared" si="25"/>
        <v>3073.9</v>
      </c>
      <c r="TB6" s="552">
        <f t="shared" si="25"/>
        <v>3073.9</v>
      </c>
      <c r="TC6" s="552">
        <f t="shared" si="25"/>
        <v>3073.9</v>
      </c>
      <c r="TD6" s="552">
        <f t="shared" ref="TD6:UV6" si="26">TD4+TC6</f>
        <v>3073.9</v>
      </c>
      <c r="TE6" s="552">
        <f t="shared" si="26"/>
        <v>3073.9</v>
      </c>
      <c r="TF6" s="552">
        <f t="shared" si="26"/>
        <v>3073.9</v>
      </c>
      <c r="TG6" s="552">
        <f t="shared" si="26"/>
        <v>3073.9</v>
      </c>
      <c r="TH6" s="552">
        <f t="shared" si="26"/>
        <v>3073.9</v>
      </c>
      <c r="TI6" s="552">
        <f t="shared" si="26"/>
        <v>3073.9</v>
      </c>
      <c r="TJ6" s="552">
        <f t="shared" si="26"/>
        <v>3073.9</v>
      </c>
      <c r="TK6" s="552">
        <f t="shared" si="26"/>
        <v>3073.9</v>
      </c>
      <c r="TL6" s="552">
        <f t="shared" si="26"/>
        <v>3073.9</v>
      </c>
      <c r="TM6" s="552">
        <f t="shared" si="26"/>
        <v>3073.9</v>
      </c>
      <c r="TN6" s="552">
        <f t="shared" si="26"/>
        <v>3073.9</v>
      </c>
      <c r="TO6" s="552">
        <f t="shared" si="26"/>
        <v>3073.9</v>
      </c>
      <c r="TP6" s="552">
        <f t="shared" si="26"/>
        <v>3073.9</v>
      </c>
      <c r="TQ6" s="552">
        <f t="shared" si="26"/>
        <v>3073.9</v>
      </c>
      <c r="TR6" s="552">
        <f t="shared" si="26"/>
        <v>3073.9</v>
      </c>
      <c r="TS6" s="552">
        <f t="shared" si="26"/>
        <v>3073.9</v>
      </c>
      <c r="TT6" s="552">
        <f t="shared" si="26"/>
        <v>3073.9</v>
      </c>
      <c r="TU6" s="552">
        <f t="shared" si="26"/>
        <v>3073.9</v>
      </c>
      <c r="TV6" s="552">
        <f t="shared" si="26"/>
        <v>3073.9</v>
      </c>
      <c r="TW6" s="552">
        <f t="shared" si="26"/>
        <v>3073.9</v>
      </c>
      <c r="TX6" s="552">
        <f t="shared" si="26"/>
        <v>3073.9</v>
      </c>
      <c r="TY6" s="552">
        <f t="shared" si="26"/>
        <v>3073.9</v>
      </c>
      <c r="TZ6" s="552">
        <f t="shared" si="26"/>
        <v>3073.9</v>
      </c>
      <c r="UA6" s="552">
        <f t="shared" si="26"/>
        <v>3073.9</v>
      </c>
      <c r="UB6" s="552">
        <f t="shared" si="26"/>
        <v>3073.9</v>
      </c>
      <c r="UC6" s="552">
        <f t="shared" si="26"/>
        <v>3073.9</v>
      </c>
      <c r="UD6" s="552">
        <f t="shared" si="26"/>
        <v>3073.9</v>
      </c>
      <c r="UE6" s="552">
        <f t="shared" si="26"/>
        <v>3073.9</v>
      </c>
      <c r="UF6" s="552">
        <f t="shared" si="26"/>
        <v>3073.9</v>
      </c>
      <c r="UG6" s="552">
        <f t="shared" si="26"/>
        <v>3073.9</v>
      </c>
      <c r="UH6" s="552">
        <f t="shared" si="26"/>
        <v>3073.9</v>
      </c>
      <c r="UI6" s="552">
        <f t="shared" si="26"/>
        <v>3073.9</v>
      </c>
      <c r="UJ6" s="552">
        <f t="shared" si="26"/>
        <v>3073.9</v>
      </c>
      <c r="UK6" s="552">
        <f t="shared" si="26"/>
        <v>3073.9</v>
      </c>
      <c r="UL6" s="552">
        <f t="shared" si="26"/>
        <v>3073.9</v>
      </c>
      <c r="UM6" s="552">
        <f t="shared" si="26"/>
        <v>3073.9</v>
      </c>
      <c r="UN6" s="552">
        <f t="shared" si="26"/>
        <v>3073.9</v>
      </c>
      <c r="UO6" s="552">
        <f t="shared" si="26"/>
        <v>3073.9</v>
      </c>
      <c r="UP6" s="552">
        <f t="shared" si="26"/>
        <v>3073.9</v>
      </c>
      <c r="UQ6" s="552">
        <f t="shared" si="26"/>
        <v>3073.9</v>
      </c>
      <c r="UR6" s="552">
        <f t="shared" si="26"/>
        <v>3073.9</v>
      </c>
      <c r="US6" s="552">
        <f t="shared" si="26"/>
        <v>3073.9</v>
      </c>
      <c r="UT6" s="552">
        <f t="shared" si="26"/>
        <v>3073.9</v>
      </c>
      <c r="UU6" s="552">
        <f t="shared" si="26"/>
        <v>3073.9</v>
      </c>
      <c r="UV6" s="552">
        <f t="shared" si="26"/>
        <v>3073.9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60E-B214-4ADE-BEB3-F68D07A7637B}">
  <sheetPr>
    <tabColor theme="0" tint="-0.249977111117893"/>
  </sheetPr>
  <dimension ref="B2:C93"/>
  <sheetViews>
    <sheetView topLeftCell="A64" workbookViewId="0">
      <selection activeCell="C77" sqref="C77"/>
    </sheetView>
  </sheetViews>
  <sheetFormatPr defaultRowHeight="14.4" x14ac:dyDescent="0.3"/>
  <cols>
    <col min="2" max="2" width="10.6640625" bestFit="1" customWidth="1"/>
    <col min="3" max="3" width="14.33203125" bestFit="1" customWidth="1"/>
  </cols>
  <sheetData>
    <row r="2" spans="2:3" x14ac:dyDescent="0.3">
      <c r="B2" s="12" t="s">
        <v>34</v>
      </c>
      <c r="C2" s="13"/>
    </row>
    <row r="3" spans="2:3" x14ac:dyDescent="0.3">
      <c r="B3" s="14">
        <v>43831</v>
      </c>
      <c r="C3" t="s">
        <v>35</v>
      </c>
    </row>
    <row r="4" spans="2:3" x14ac:dyDescent="0.3">
      <c r="B4" s="14">
        <v>43850</v>
      </c>
      <c r="C4" t="s">
        <v>36</v>
      </c>
    </row>
    <row r="5" spans="2:3" x14ac:dyDescent="0.3">
      <c r="B5" s="14">
        <v>43878</v>
      </c>
      <c r="C5" t="s">
        <v>37</v>
      </c>
    </row>
    <row r="6" spans="2:3" x14ac:dyDescent="0.3">
      <c r="B6" s="14">
        <v>43976</v>
      </c>
      <c r="C6" t="s">
        <v>38</v>
      </c>
    </row>
    <row r="7" spans="2:3" x14ac:dyDescent="0.3">
      <c r="B7" s="14">
        <v>44081</v>
      </c>
      <c r="C7" t="s">
        <v>39</v>
      </c>
    </row>
    <row r="8" spans="2:3" x14ac:dyDescent="0.3">
      <c r="B8" s="14">
        <v>44016</v>
      </c>
      <c r="C8" t="s">
        <v>40</v>
      </c>
    </row>
    <row r="9" spans="2:3" x14ac:dyDescent="0.3">
      <c r="B9" s="14">
        <v>44161</v>
      </c>
      <c r="C9" t="s">
        <v>41</v>
      </c>
    </row>
    <row r="10" spans="2:3" x14ac:dyDescent="0.3">
      <c r="B10" s="14">
        <f>+B9+1</f>
        <v>44162</v>
      </c>
      <c r="C10" t="s">
        <v>42</v>
      </c>
    </row>
    <row r="11" spans="2:3" x14ac:dyDescent="0.3">
      <c r="B11" s="14">
        <v>44189</v>
      </c>
      <c r="C11" t="s">
        <v>43</v>
      </c>
    </row>
    <row r="12" spans="2:3" x14ac:dyDescent="0.3">
      <c r="B12" s="14">
        <f>+B11+1</f>
        <v>44190</v>
      </c>
      <c r="C12" t="s">
        <v>44</v>
      </c>
    </row>
    <row r="13" spans="2:3" x14ac:dyDescent="0.3">
      <c r="B13" s="14">
        <f>+B3+366</f>
        <v>44197</v>
      </c>
      <c r="C13" t="s">
        <v>35</v>
      </c>
    </row>
    <row r="14" spans="2:3" x14ac:dyDescent="0.3">
      <c r="B14" s="14">
        <f t="shared" ref="B14:B22" si="0">+B4+366</f>
        <v>44216</v>
      </c>
      <c r="C14" t="s">
        <v>36</v>
      </c>
    </row>
    <row r="15" spans="2:3" x14ac:dyDescent="0.3">
      <c r="B15" s="14">
        <f t="shared" si="0"/>
        <v>44244</v>
      </c>
      <c r="C15" t="s">
        <v>37</v>
      </c>
    </row>
    <row r="16" spans="2:3" x14ac:dyDescent="0.3">
      <c r="B16" s="14">
        <f t="shared" si="0"/>
        <v>44342</v>
      </c>
      <c r="C16" t="s">
        <v>38</v>
      </c>
    </row>
    <row r="17" spans="2:3" x14ac:dyDescent="0.3">
      <c r="B17" s="14">
        <f t="shared" si="0"/>
        <v>44447</v>
      </c>
      <c r="C17" t="s">
        <v>39</v>
      </c>
    </row>
    <row r="18" spans="2:3" x14ac:dyDescent="0.3">
      <c r="B18" s="14">
        <f t="shared" si="0"/>
        <v>44382</v>
      </c>
      <c r="C18" t="s">
        <v>40</v>
      </c>
    </row>
    <row r="19" spans="2:3" x14ac:dyDescent="0.3">
      <c r="B19" s="14">
        <f t="shared" si="0"/>
        <v>44527</v>
      </c>
      <c r="C19" t="s">
        <v>41</v>
      </c>
    </row>
    <row r="20" spans="2:3" x14ac:dyDescent="0.3">
      <c r="B20" s="14">
        <f t="shared" si="0"/>
        <v>44528</v>
      </c>
      <c r="C20" t="s">
        <v>42</v>
      </c>
    </row>
    <row r="21" spans="2:3" x14ac:dyDescent="0.3">
      <c r="B21" s="14">
        <f t="shared" si="0"/>
        <v>44555</v>
      </c>
      <c r="C21" t="s">
        <v>43</v>
      </c>
    </row>
    <row r="22" spans="2:3" x14ac:dyDescent="0.3">
      <c r="B22" s="14">
        <f t="shared" si="0"/>
        <v>44556</v>
      </c>
      <c r="C22" t="s">
        <v>44</v>
      </c>
    </row>
    <row r="23" spans="2:3" x14ac:dyDescent="0.3">
      <c r="B23" s="14">
        <f>+B13+365</f>
        <v>44562</v>
      </c>
      <c r="C23" t="s">
        <v>35</v>
      </c>
    </row>
    <row r="24" spans="2:3" x14ac:dyDescent="0.3">
      <c r="B24" s="14">
        <f t="shared" ref="B24:B87" si="1">+B14+365</f>
        <v>44581</v>
      </c>
      <c r="C24" t="s">
        <v>36</v>
      </c>
    </row>
    <row r="25" spans="2:3" x14ac:dyDescent="0.3">
      <c r="B25" s="14">
        <f t="shared" si="1"/>
        <v>44609</v>
      </c>
      <c r="C25" t="s">
        <v>37</v>
      </c>
    </row>
    <row r="26" spans="2:3" x14ac:dyDescent="0.3">
      <c r="B26" s="14">
        <f t="shared" si="1"/>
        <v>44707</v>
      </c>
      <c r="C26" t="s">
        <v>38</v>
      </c>
    </row>
    <row r="27" spans="2:3" x14ac:dyDescent="0.3">
      <c r="B27" s="14">
        <f t="shared" si="1"/>
        <v>44812</v>
      </c>
      <c r="C27" t="s">
        <v>39</v>
      </c>
    </row>
    <row r="28" spans="2:3" x14ac:dyDescent="0.3">
      <c r="B28" s="14">
        <f t="shared" si="1"/>
        <v>44747</v>
      </c>
      <c r="C28" t="s">
        <v>40</v>
      </c>
    </row>
    <row r="29" spans="2:3" x14ac:dyDescent="0.3">
      <c r="B29" s="14">
        <f t="shared" si="1"/>
        <v>44892</v>
      </c>
      <c r="C29" t="s">
        <v>41</v>
      </c>
    </row>
    <row r="30" spans="2:3" x14ac:dyDescent="0.3">
      <c r="B30" s="14">
        <f t="shared" si="1"/>
        <v>44893</v>
      </c>
      <c r="C30" t="s">
        <v>42</v>
      </c>
    </row>
    <row r="31" spans="2:3" x14ac:dyDescent="0.3">
      <c r="B31" s="14">
        <f t="shared" si="1"/>
        <v>44920</v>
      </c>
      <c r="C31" t="s">
        <v>43</v>
      </c>
    </row>
    <row r="32" spans="2:3" x14ac:dyDescent="0.3">
      <c r="B32" s="14">
        <f t="shared" si="1"/>
        <v>44921</v>
      </c>
      <c r="C32" t="s">
        <v>44</v>
      </c>
    </row>
    <row r="33" spans="2:3" x14ac:dyDescent="0.3">
      <c r="B33" s="14">
        <f t="shared" si="1"/>
        <v>44927</v>
      </c>
      <c r="C33" t="s">
        <v>35</v>
      </c>
    </row>
    <row r="34" spans="2:3" x14ac:dyDescent="0.3">
      <c r="B34" s="14">
        <f t="shared" si="1"/>
        <v>44946</v>
      </c>
      <c r="C34" t="s">
        <v>36</v>
      </c>
    </row>
    <row r="35" spans="2:3" x14ac:dyDescent="0.3">
      <c r="B35" s="14">
        <f t="shared" si="1"/>
        <v>44974</v>
      </c>
      <c r="C35" t="s">
        <v>37</v>
      </c>
    </row>
    <row r="36" spans="2:3" x14ac:dyDescent="0.3">
      <c r="B36" s="14">
        <f t="shared" si="1"/>
        <v>45072</v>
      </c>
      <c r="C36" t="s">
        <v>38</v>
      </c>
    </row>
    <row r="37" spans="2:3" x14ac:dyDescent="0.3">
      <c r="B37" s="14">
        <f t="shared" si="1"/>
        <v>45177</v>
      </c>
      <c r="C37" t="s">
        <v>39</v>
      </c>
    </row>
    <row r="38" spans="2:3" x14ac:dyDescent="0.3">
      <c r="B38" s="14">
        <f t="shared" si="1"/>
        <v>45112</v>
      </c>
      <c r="C38" t="s">
        <v>40</v>
      </c>
    </row>
    <row r="39" spans="2:3" x14ac:dyDescent="0.3">
      <c r="B39" s="14">
        <f t="shared" si="1"/>
        <v>45257</v>
      </c>
      <c r="C39" t="s">
        <v>41</v>
      </c>
    </row>
    <row r="40" spans="2:3" x14ac:dyDescent="0.3">
      <c r="B40" s="14">
        <f t="shared" si="1"/>
        <v>45258</v>
      </c>
      <c r="C40" t="s">
        <v>42</v>
      </c>
    </row>
    <row r="41" spans="2:3" x14ac:dyDescent="0.3">
      <c r="B41" s="14">
        <f t="shared" si="1"/>
        <v>45285</v>
      </c>
      <c r="C41" t="s">
        <v>43</v>
      </c>
    </row>
    <row r="42" spans="2:3" x14ac:dyDescent="0.3">
      <c r="B42" s="14">
        <f t="shared" si="1"/>
        <v>45286</v>
      </c>
      <c r="C42" t="s">
        <v>44</v>
      </c>
    </row>
    <row r="43" spans="2:3" x14ac:dyDescent="0.3">
      <c r="B43" s="14">
        <f t="shared" si="1"/>
        <v>45292</v>
      </c>
      <c r="C43" t="s">
        <v>35</v>
      </c>
    </row>
    <row r="44" spans="2:3" x14ac:dyDescent="0.3">
      <c r="B44" s="14">
        <f t="shared" si="1"/>
        <v>45311</v>
      </c>
      <c r="C44" t="s">
        <v>36</v>
      </c>
    </row>
    <row r="45" spans="2:3" x14ac:dyDescent="0.3">
      <c r="B45" s="14">
        <f t="shared" si="1"/>
        <v>45339</v>
      </c>
      <c r="C45" t="s">
        <v>37</v>
      </c>
    </row>
    <row r="46" spans="2:3" x14ac:dyDescent="0.3">
      <c r="B46" s="14">
        <f t="shared" si="1"/>
        <v>45437</v>
      </c>
      <c r="C46" t="s">
        <v>38</v>
      </c>
    </row>
    <row r="47" spans="2:3" x14ac:dyDescent="0.3">
      <c r="B47" s="14">
        <f t="shared" si="1"/>
        <v>45542</v>
      </c>
      <c r="C47" t="s">
        <v>39</v>
      </c>
    </row>
    <row r="48" spans="2:3" x14ac:dyDescent="0.3">
      <c r="B48" s="14">
        <f t="shared" si="1"/>
        <v>45477</v>
      </c>
      <c r="C48" t="s">
        <v>40</v>
      </c>
    </row>
    <row r="49" spans="2:3" x14ac:dyDescent="0.3">
      <c r="B49" s="14">
        <f t="shared" si="1"/>
        <v>45622</v>
      </c>
      <c r="C49" t="s">
        <v>41</v>
      </c>
    </row>
    <row r="50" spans="2:3" x14ac:dyDescent="0.3">
      <c r="B50" s="14">
        <f t="shared" si="1"/>
        <v>45623</v>
      </c>
      <c r="C50" t="s">
        <v>42</v>
      </c>
    </row>
    <row r="51" spans="2:3" x14ac:dyDescent="0.3">
      <c r="B51" s="14">
        <f t="shared" si="1"/>
        <v>45650</v>
      </c>
      <c r="C51" t="s">
        <v>43</v>
      </c>
    </row>
    <row r="52" spans="2:3" x14ac:dyDescent="0.3">
      <c r="B52" s="14">
        <f t="shared" si="1"/>
        <v>45651</v>
      </c>
      <c r="C52" t="s">
        <v>44</v>
      </c>
    </row>
    <row r="53" spans="2:3" x14ac:dyDescent="0.3">
      <c r="B53" s="14">
        <f t="shared" si="1"/>
        <v>45657</v>
      </c>
      <c r="C53" t="s">
        <v>35</v>
      </c>
    </row>
    <row r="54" spans="2:3" x14ac:dyDescent="0.3">
      <c r="B54" s="14">
        <f t="shared" si="1"/>
        <v>45676</v>
      </c>
      <c r="C54" t="s">
        <v>36</v>
      </c>
    </row>
    <row r="55" spans="2:3" x14ac:dyDescent="0.3">
      <c r="B55" s="14">
        <f t="shared" si="1"/>
        <v>45704</v>
      </c>
      <c r="C55" t="s">
        <v>37</v>
      </c>
    </row>
    <row r="56" spans="2:3" x14ac:dyDescent="0.3">
      <c r="B56" s="14">
        <f t="shared" si="1"/>
        <v>45802</v>
      </c>
      <c r="C56" t="s">
        <v>38</v>
      </c>
    </row>
    <row r="57" spans="2:3" x14ac:dyDescent="0.3">
      <c r="B57" s="14">
        <f t="shared" si="1"/>
        <v>45907</v>
      </c>
      <c r="C57" t="s">
        <v>39</v>
      </c>
    </row>
    <row r="58" spans="2:3" x14ac:dyDescent="0.3">
      <c r="B58" s="14">
        <f t="shared" si="1"/>
        <v>45842</v>
      </c>
      <c r="C58" t="s">
        <v>40</v>
      </c>
    </row>
    <row r="59" spans="2:3" x14ac:dyDescent="0.3">
      <c r="B59" s="14">
        <f t="shared" si="1"/>
        <v>45987</v>
      </c>
      <c r="C59" t="s">
        <v>41</v>
      </c>
    </row>
    <row r="60" spans="2:3" x14ac:dyDescent="0.3">
      <c r="B60" s="14">
        <f t="shared" si="1"/>
        <v>45988</v>
      </c>
      <c r="C60" t="s">
        <v>42</v>
      </c>
    </row>
    <row r="61" spans="2:3" x14ac:dyDescent="0.3">
      <c r="B61" s="14">
        <f t="shared" si="1"/>
        <v>46015</v>
      </c>
      <c r="C61" t="s">
        <v>43</v>
      </c>
    </row>
    <row r="62" spans="2:3" x14ac:dyDescent="0.3">
      <c r="B62" s="14">
        <f t="shared" si="1"/>
        <v>46016</v>
      </c>
      <c r="C62" t="s">
        <v>44</v>
      </c>
    </row>
    <row r="63" spans="2:3" x14ac:dyDescent="0.3">
      <c r="B63" s="14">
        <f t="shared" si="1"/>
        <v>46022</v>
      </c>
      <c r="C63" t="s">
        <v>35</v>
      </c>
    </row>
    <row r="64" spans="2:3" x14ac:dyDescent="0.3">
      <c r="B64" s="14">
        <f t="shared" si="1"/>
        <v>46041</v>
      </c>
      <c r="C64" t="s">
        <v>36</v>
      </c>
    </row>
    <row r="65" spans="2:3" x14ac:dyDescent="0.3">
      <c r="B65" s="14">
        <f t="shared" si="1"/>
        <v>46069</v>
      </c>
      <c r="C65" t="s">
        <v>37</v>
      </c>
    </row>
    <row r="66" spans="2:3" x14ac:dyDescent="0.3">
      <c r="B66" s="14">
        <f t="shared" si="1"/>
        <v>46167</v>
      </c>
      <c r="C66" t="s">
        <v>38</v>
      </c>
    </row>
    <row r="67" spans="2:3" x14ac:dyDescent="0.3">
      <c r="B67" s="14">
        <f t="shared" si="1"/>
        <v>46272</v>
      </c>
      <c r="C67" t="s">
        <v>39</v>
      </c>
    </row>
    <row r="68" spans="2:3" x14ac:dyDescent="0.3">
      <c r="B68" s="14">
        <f t="shared" si="1"/>
        <v>46207</v>
      </c>
      <c r="C68" t="s">
        <v>299</v>
      </c>
    </row>
    <row r="69" spans="2:3" x14ac:dyDescent="0.3">
      <c r="B69" s="14">
        <f t="shared" si="1"/>
        <v>46352</v>
      </c>
      <c r="C69" t="s">
        <v>41</v>
      </c>
    </row>
    <row r="70" spans="2:3" x14ac:dyDescent="0.3">
      <c r="B70" s="14">
        <f t="shared" si="1"/>
        <v>46353</v>
      </c>
      <c r="C70" t="s">
        <v>42</v>
      </c>
    </row>
    <row r="71" spans="2:3" x14ac:dyDescent="0.3">
      <c r="B71" s="14">
        <f t="shared" si="1"/>
        <v>46380</v>
      </c>
      <c r="C71" t="s">
        <v>43</v>
      </c>
    </row>
    <row r="72" spans="2:3" x14ac:dyDescent="0.3">
      <c r="B72" s="14">
        <f t="shared" si="1"/>
        <v>46381</v>
      </c>
      <c r="C72" t="s">
        <v>44</v>
      </c>
    </row>
    <row r="73" spans="2:3" x14ac:dyDescent="0.3">
      <c r="B73" s="14">
        <f t="shared" si="1"/>
        <v>46387</v>
      </c>
      <c r="C73" t="s">
        <v>35</v>
      </c>
    </row>
    <row r="74" spans="2:3" x14ac:dyDescent="0.3">
      <c r="B74" s="14">
        <f t="shared" si="1"/>
        <v>46406</v>
      </c>
      <c r="C74" t="s">
        <v>36</v>
      </c>
    </row>
    <row r="75" spans="2:3" x14ac:dyDescent="0.3">
      <c r="B75" s="14">
        <f t="shared" si="1"/>
        <v>46434</v>
      </c>
      <c r="C75" t="s">
        <v>37</v>
      </c>
    </row>
    <row r="76" spans="2:3" x14ac:dyDescent="0.3">
      <c r="B76" s="14">
        <f t="shared" si="1"/>
        <v>46532</v>
      </c>
      <c r="C76" t="s">
        <v>38</v>
      </c>
    </row>
    <row r="77" spans="2:3" x14ac:dyDescent="0.3">
      <c r="B77" s="14">
        <f t="shared" si="1"/>
        <v>46637</v>
      </c>
      <c r="C77" t="s">
        <v>39</v>
      </c>
    </row>
    <row r="78" spans="2:3" x14ac:dyDescent="0.3">
      <c r="B78" s="14">
        <f t="shared" si="1"/>
        <v>46572</v>
      </c>
      <c r="C78" t="s">
        <v>300</v>
      </c>
    </row>
    <row r="79" spans="2:3" x14ac:dyDescent="0.3">
      <c r="B79" s="14">
        <f t="shared" si="1"/>
        <v>46717</v>
      </c>
      <c r="C79" t="s">
        <v>41</v>
      </c>
    </row>
    <row r="80" spans="2:3" x14ac:dyDescent="0.3">
      <c r="B80" s="14">
        <f t="shared" si="1"/>
        <v>46718</v>
      </c>
      <c r="C80" t="s">
        <v>42</v>
      </c>
    </row>
    <row r="81" spans="2:3" x14ac:dyDescent="0.3">
      <c r="B81" s="14">
        <f t="shared" si="1"/>
        <v>46745</v>
      </c>
      <c r="C81" t="s">
        <v>43</v>
      </c>
    </row>
    <row r="82" spans="2:3" x14ac:dyDescent="0.3">
      <c r="B82" s="14">
        <f t="shared" si="1"/>
        <v>46746</v>
      </c>
      <c r="C82" t="s">
        <v>44</v>
      </c>
    </row>
    <row r="83" spans="2:3" x14ac:dyDescent="0.3">
      <c r="B83" s="14">
        <f t="shared" si="1"/>
        <v>46752</v>
      </c>
      <c r="C83" t="s">
        <v>35</v>
      </c>
    </row>
    <row r="84" spans="2:3" x14ac:dyDescent="0.3">
      <c r="B84" s="14">
        <f t="shared" si="1"/>
        <v>46771</v>
      </c>
      <c r="C84" t="s">
        <v>36</v>
      </c>
    </row>
    <row r="85" spans="2:3" x14ac:dyDescent="0.3">
      <c r="B85" s="14">
        <f t="shared" si="1"/>
        <v>46799</v>
      </c>
      <c r="C85" t="s">
        <v>37</v>
      </c>
    </row>
    <row r="86" spans="2:3" x14ac:dyDescent="0.3">
      <c r="B86" s="14">
        <f t="shared" si="1"/>
        <v>46897</v>
      </c>
      <c r="C86" t="s">
        <v>38</v>
      </c>
    </row>
    <row r="87" spans="2:3" x14ac:dyDescent="0.3">
      <c r="B87" s="14">
        <f t="shared" si="1"/>
        <v>47002</v>
      </c>
      <c r="C87" t="s">
        <v>39</v>
      </c>
    </row>
    <row r="88" spans="2:3" x14ac:dyDescent="0.3">
      <c r="B88" s="14">
        <f t="shared" ref="B88:B93" si="2">+B78+365</f>
        <v>46937</v>
      </c>
      <c r="C88" t="s">
        <v>301</v>
      </c>
    </row>
    <row r="89" spans="2:3" x14ac:dyDescent="0.3">
      <c r="B89" s="14">
        <f t="shared" si="2"/>
        <v>47082</v>
      </c>
      <c r="C89" t="s">
        <v>41</v>
      </c>
    </row>
    <row r="90" spans="2:3" x14ac:dyDescent="0.3">
      <c r="B90" s="14">
        <f t="shared" si="2"/>
        <v>47083</v>
      </c>
      <c r="C90" t="s">
        <v>42</v>
      </c>
    </row>
    <row r="91" spans="2:3" x14ac:dyDescent="0.3">
      <c r="B91" s="14">
        <f t="shared" si="2"/>
        <v>47110</v>
      </c>
      <c r="C91" t="s">
        <v>43</v>
      </c>
    </row>
    <row r="92" spans="2:3" x14ac:dyDescent="0.3">
      <c r="B92" s="14">
        <f t="shared" si="2"/>
        <v>47111</v>
      </c>
      <c r="C92" t="s">
        <v>44</v>
      </c>
    </row>
    <row r="93" spans="2:3" x14ac:dyDescent="0.3">
      <c r="B93" s="14">
        <f t="shared" si="2"/>
        <v>47117</v>
      </c>
      <c r="C93" t="s">
        <v>35</v>
      </c>
    </row>
  </sheetData>
  <phoneticPr fontId="5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B7E7-E1EF-4D02-8151-E1C7395CE6E2}">
  <dimension ref="A1:XFD18"/>
  <sheetViews>
    <sheetView workbookViewId="0">
      <selection activeCell="C2" sqref="C2:C16"/>
    </sheetView>
  </sheetViews>
  <sheetFormatPr defaultColWidth="8.88671875" defaultRowHeight="14.4" x14ac:dyDescent="0.3"/>
  <cols>
    <col min="1" max="1" width="8.88671875" style="134"/>
    <col min="2" max="2" width="12.33203125" style="134" bestFit="1" customWidth="1"/>
    <col min="3" max="9" width="8.88671875" style="134"/>
    <col min="10" max="10" width="15" style="134" bestFit="1" customWidth="1"/>
    <col min="11" max="16384" width="8.88671875" style="134"/>
  </cols>
  <sheetData>
    <row r="1" spans="1:11 16384:16384" x14ac:dyDescent="0.3">
      <c r="A1" s="134" t="s">
        <v>49</v>
      </c>
      <c r="B1" s="134" t="s">
        <v>50</v>
      </c>
      <c r="C1" s="134" t="s">
        <v>51</v>
      </c>
      <c r="D1" s="134" t="s">
        <v>52</v>
      </c>
      <c r="E1" s="134" t="s">
        <v>53</v>
      </c>
      <c r="F1" s="134" t="s">
        <v>54</v>
      </c>
      <c r="G1" s="134" t="s">
        <v>55</v>
      </c>
      <c r="H1" s="134" t="s">
        <v>56</v>
      </c>
      <c r="I1" s="134" t="s">
        <v>57</v>
      </c>
      <c r="J1" s="135" t="s">
        <v>58</v>
      </c>
      <c r="K1" s="134" t="s">
        <v>59</v>
      </c>
    </row>
    <row r="2" spans="1:11 16384:16384" x14ac:dyDescent="0.3">
      <c r="A2" s="136" t="s">
        <v>72</v>
      </c>
      <c r="B2" s="136" t="s">
        <v>190</v>
      </c>
      <c r="C2" s="136">
        <v>2</v>
      </c>
      <c r="D2" s="136">
        <v>50</v>
      </c>
      <c r="E2" s="136">
        <v>100</v>
      </c>
      <c r="F2" s="136" t="s">
        <v>61</v>
      </c>
      <c r="G2" s="136" t="s">
        <v>61</v>
      </c>
      <c r="H2" s="136" t="s">
        <v>191</v>
      </c>
      <c r="I2" s="136"/>
      <c r="J2" s="137" t="s">
        <v>192</v>
      </c>
      <c r="K2" s="136">
        <v>100</v>
      </c>
    </row>
    <row r="3" spans="1:11 16384:16384" x14ac:dyDescent="0.3">
      <c r="A3" s="136" t="s">
        <v>79</v>
      </c>
      <c r="B3" s="138">
        <v>44906</v>
      </c>
      <c r="C3" s="136">
        <v>1.25</v>
      </c>
      <c r="D3" s="137">
        <v>60</v>
      </c>
      <c r="E3" s="136">
        <v>75</v>
      </c>
      <c r="F3" s="136" t="s">
        <v>61</v>
      </c>
      <c r="G3" s="136" t="s">
        <v>61</v>
      </c>
      <c r="H3" s="136" t="s">
        <v>80</v>
      </c>
      <c r="I3" s="136" t="s">
        <v>63</v>
      </c>
      <c r="J3" s="136" t="s">
        <v>161</v>
      </c>
      <c r="K3" s="136">
        <v>75</v>
      </c>
    </row>
    <row r="4" spans="1:11 16384:16384" x14ac:dyDescent="0.3">
      <c r="A4" s="136" t="s">
        <v>193</v>
      </c>
      <c r="B4" s="138">
        <v>44907</v>
      </c>
      <c r="C4" s="136">
        <v>1</v>
      </c>
      <c r="D4" s="137">
        <v>60</v>
      </c>
      <c r="E4" s="136">
        <v>60</v>
      </c>
      <c r="F4" s="136" t="s">
        <v>61</v>
      </c>
      <c r="G4" s="136" t="s">
        <v>61</v>
      </c>
      <c r="H4" s="136" t="s">
        <v>194</v>
      </c>
      <c r="I4" s="136" t="s">
        <v>63</v>
      </c>
      <c r="J4" s="136" t="s">
        <v>161</v>
      </c>
      <c r="K4" s="136">
        <v>60</v>
      </c>
    </row>
    <row r="5" spans="1:11 16384:16384" x14ac:dyDescent="0.3">
      <c r="A5" s="136" t="s">
        <v>193</v>
      </c>
      <c r="B5" s="138">
        <v>44908</v>
      </c>
      <c r="C5" s="136">
        <v>1.5</v>
      </c>
      <c r="D5" s="137">
        <v>60</v>
      </c>
      <c r="E5" s="136">
        <v>90</v>
      </c>
      <c r="F5" s="136" t="s">
        <v>61</v>
      </c>
      <c r="G5" s="136" t="s">
        <v>61</v>
      </c>
      <c r="H5" s="136" t="s">
        <v>194</v>
      </c>
      <c r="I5" s="136" t="s">
        <v>63</v>
      </c>
      <c r="J5" s="136" t="s">
        <v>161</v>
      </c>
      <c r="K5" s="136">
        <v>90</v>
      </c>
    </row>
    <row r="6" spans="1:11 16384:16384" x14ac:dyDescent="0.3">
      <c r="A6" s="136" t="s">
        <v>193</v>
      </c>
      <c r="B6" s="138">
        <v>44910</v>
      </c>
      <c r="C6" s="136">
        <v>1.5</v>
      </c>
      <c r="D6" s="136">
        <v>60</v>
      </c>
      <c r="E6" s="136">
        <v>90</v>
      </c>
      <c r="F6" s="136" t="s">
        <v>61</v>
      </c>
      <c r="G6" s="136" t="s">
        <v>61</v>
      </c>
      <c r="H6" s="136" t="s">
        <v>194</v>
      </c>
      <c r="I6" s="136" t="s">
        <v>63</v>
      </c>
      <c r="J6" s="136" t="s">
        <v>161</v>
      </c>
      <c r="K6" s="136">
        <v>90</v>
      </c>
    </row>
    <row r="7" spans="1:11 16384:16384" x14ac:dyDescent="0.3">
      <c r="A7" s="136" t="s">
        <v>195</v>
      </c>
      <c r="B7" s="138">
        <v>44905</v>
      </c>
      <c r="C7" s="136">
        <v>1</v>
      </c>
      <c r="D7" s="137">
        <v>60</v>
      </c>
      <c r="E7" s="136">
        <v>60</v>
      </c>
      <c r="F7" s="136" t="s">
        <v>61</v>
      </c>
      <c r="G7" s="136" t="s">
        <v>61</v>
      </c>
      <c r="H7" s="136" t="s">
        <v>196</v>
      </c>
      <c r="I7" s="136" t="s">
        <v>63</v>
      </c>
      <c r="J7" s="136" t="s">
        <v>161</v>
      </c>
      <c r="K7" s="136">
        <v>60</v>
      </c>
    </row>
    <row r="8" spans="1:11 16384:16384" x14ac:dyDescent="0.3">
      <c r="A8" s="136" t="s">
        <v>101</v>
      </c>
      <c r="B8" s="138">
        <v>44898</v>
      </c>
      <c r="C8" s="136">
        <v>1.5</v>
      </c>
      <c r="D8" s="136">
        <v>50</v>
      </c>
      <c r="E8" s="136">
        <v>75</v>
      </c>
      <c r="F8" s="136" t="s">
        <v>61</v>
      </c>
      <c r="G8" s="136" t="s">
        <v>61</v>
      </c>
      <c r="H8" s="136" t="s">
        <v>102</v>
      </c>
      <c r="I8" s="136" t="s">
        <v>63</v>
      </c>
      <c r="J8" s="136" t="s">
        <v>161</v>
      </c>
      <c r="K8" s="136">
        <v>75</v>
      </c>
    </row>
    <row r="9" spans="1:11 16384:16384" x14ac:dyDescent="0.3">
      <c r="A9" s="136" t="s">
        <v>101</v>
      </c>
      <c r="B9" s="138">
        <v>44900</v>
      </c>
      <c r="C9" s="136">
        <v>1.5</v>
      </c>
      <c r="D9" s="136">
        <v>50</v>
      </c>
      <c r="E9" s="136">
        <v>75</v>
      </c>
      <c r="F9" s="136" t="s">
        <v>61</v>
      </c>
      <c r="G9" s="136" t="s">
        <v>61</v>
      </c>
      <c r="H9" s="136" t="s">
        <v>102</v>
      </c>
      <c r="I9" s="136" t="s">
        <v>63</v>
      </c>
      <c r="J9" s="136" t="s">
        <v>161</v>
      </c>
      <c r="K9" s="136">
        <v>75</v>
      </c>
    </row>
    <row r="10" spans="1:11 16384:16384" x14ac:dyDescent="0.3">
      <c r="A10" s="136" t="s">
        <v>101</v>
      </c>
      <c r="B10" s="138">
        <v>44903</v>
      </c>
      <c r="C10" s="136">
        <v>1</v>
      </c>
      <c r="D10" s="136">
        <v>50</v>
      </c>
      <c r="E10" s="136">
        <v>50</v>
      </c>
      <c r="F10" s="136" t="s">
        <v>61</v>
      </c>
      <c r="G10" s="136" t="s">
        <v>61</v>
      </c>
      <c r="H10" s="136" t="s">
        <v>102</v>
      </c>
      <c r="I10" s="136" t="s">
        <v>63</v>
      </c>
      <c r="J10" s="136" t="s">
        <v>161</v>
      </c>
      <c r="K10" s="136">
        <v>50</v>
      </c>
    </row>
    <row r="11" spans="1:11 16384:16384" x14ac:dyDescent="0.3">
      <c r="A11" s="136" t="s">
        <v>101</v>
      </c>
      <c r="B11" s="138">
        <v>44906</v>
      </c>
      <c r="C11" s="136">
        <v>2</v>
      </c>
      <c r="D11" s="136">
        <v>50</v>
      </c>
      <c r="E11" s="136">
        <v>100</v>
      </c>
      <c r="F11" s="136" t="s">
        <v>61</v>
      </c>
      <c r="G11" s="136" t="s">
        <v>61</v>
      </c>
      <c r="H11" s="136" t="s">
        <v>102</v>
      </c>
      <c r="I11" s="136" t="s">
        <v>63</v>
      </c>
      <c r="J11" s="136" t="s">
        <v>161</v>
      </c>
      <c r="K11" s="136">
        <v>100</v>
      </c>
    </row>
    <row r="12" spans="1:11 16384:16384" x14ac:dyDescent="0.3">
      <c r="A12" s="136" t="s">
        <v>101</v>
      </c>
      <c r="B12" s="138">
        <v>44907</v>
      </c>
      <c r="C12" s="136">
        <v>1.25</v>
      </c>
      <c r="D12" s="136">
        <v>50</v>
      </c>
      <c r="E12" s="136">
        <v>62.5</v>
      </c>
      <c r="F12" s="136" t="s">
        <v>61</v>
      </c>
      <c r="G12" s="136" t="s">
        <v>61</v>
      </c>
      <c r="H12" s="136" t="s">
        <v>102</v>
      </c>
      <c r="I12" s="136" t="s">
        <v>63</v>
      </c>
      <c r="J12" s="136" t="s">
        <v>161</v>
      </c>
      <c r="K12" s="136">
        <v>62.5</v>
      </c>
      <c r="XFD12" s="134" t="s">
        <v>61</v>
      </c>
    </row>
    <row r="13" spans="1:11 16384:16384" x14ac:dyDescent="0.3">
      <c r="A13" s="136" t="s">
        <v>101</v>
      </c>
      <c r="B13" s="138">
        <v>44908</v>
      </c>
      <c r="C13" s="136">
        <v>1.5</v>
      </c>
      <c r="D13" s="136">
        <v>50</v>
      </c>
      <c r="E13" s="136">
        <v>75</v>
      </c>
      <c r="F13" s="136" t="s">
        <v>61</v>
      </c>
      <c r="G13" s="136" t="s">
        <v>61</v>
      </c>
      <c r="H13" s="136" t="s">
        <v>102</v>
      </c>
      <c r="I13" s="136" t="s">
        <v>63</v>
      </c>
      <c r="J13" s="136" t="s">
        <v>161</v>
      </c>
      <c r="K13" s="136">
        <v>75</v>
      </c>
    </row>
    <row r="14" spans="1:11 16384:16384" x14ac:dyDescent="0.3">
      <c r="A14" s="136" t="s">
        <v>101</v>
      </c>
      <c r="B14" s="138">
        <v>44909</v>
      </c>
      <c r="C14" s="136">
        <v>0.5</v>
      </c>
      <c r="D14" s="136">
        <v>50</v>
      </c>
      <c r="E14" s="136">
        <v>25</v>
      </c>
      <c r="F14" s="136" t="s">
        <v>61</v>
      </c>
      <c r="G14" s="136" t="s">
        <v>61</v>
      </c>
      <c r="H14" s="136" t="s">
        <v>102</v>
      </c>
      <c r="I14" s="136" t="s">
        <v>63</v>
      </c>
      <c r="J14" s="136" t="s">
        <v>161</v>
      </c>
      <c r="K14" s="136">
        <v>25</v>
      </c>
    </row>
    <row r="15" spans="1:11 16384:16384" x14ac:dyDescent="0.3">
      <c r="A15" s="136" t="s">
        <v>106</v>
      </c>
      <c r="B15" s="138">
        <v>44904</v>
      </c>
      <c r="C15" s="136">
        <v>2</v>
      </c>
      <c r="D15" s="137">
        <v>60</v>
      </c>
      <c r="E15" s="136">
        <v>120</v>
      </c>
      <c r="F15" s="136" t="s">
        <v>197</v>
      </c>
      <c r="G15" s="136" t="s">
        <v>61</v>
      </c>
      <c r="H15" s="136" t="s">
        <v>198</v>
      </c>
      <c r="I15" s="136" t="s">
        <v>63</v>
      </c>
      <c r="J15" s="136" t="s">
        <v>161</v>
      </c>
      <c r="K15" s="136">
        <v>0</v>
      </c>
    </row>
    <row r="16" spans="1:11 16384:16384" x14ac:dyDescent="0.3">
      <c r="A16" s="136" t="s">
        <v>106</v>
      </c>
      <c r="B16" s="138">
        <v>44906</v>
      </c>
      <c r="C16" s="136">
        <v>1.25</v>
      </c>
      <c r="D16" s="137">
        <v>60</v>
      </c>
      <c r="E16" s="136">
        <v>75</v>
      </c>
      <c r="F16" s="136" t="s">
        <v>61</v>
      </c>
      <c r="G16" s="136" t="s">
        <v>61</v>
      </c>
      <c r="H16" s="136" t="s">
        <v>199</v>
      </c>
      <c r="I16" s="136" t="s">
        <v>63</v>
      </c>
      <c r="J16" s="136" t="s">
        <v>161</v>
      </c>
      <c r="K16" s="136">
        <v>195</v>
      </c>
    </row>
    <row r="17" spans="1:11" x14ac:dyDescent="0.3">
      <c r="A17" s="136"/>
      <c r="B17" s="138"/>
      <c r="C17" s="136"/>
      <c r="D17" s="136"/>
      <c r="E17" s="136"/>
      <c r="F17" s="136"/>
      <c r="G17" s="136"/>
      <c r="H17" s="136"/>
      <c r="I17" s="136"/>
      <c r="J17" s="136"/>
      <c r="K17" s="136"/>
    </row>
    <row r="18" spans="1:11" x14ac:dyDescent="0.3">
      <c r="A18" s="136"/>
      <c r="B18" s="136"/>
      <c r="C18" s="136"/>
      <c r="D18" s="136"/>
      <c r="E18" s="136"/>
      <c r="F18" s="136"/>
      <c r="G18" s="136"/>
      <c r="H18" s="136"/>
      <c r="I18" s="136"/>
      <c r="J18" s="136"/>
      <c r="K18" s="136">
        <f>SUM(K2:K16)</f>
        <v>1132.5</v>
      </c>
    </row>
  </sheetData>
  <autoFilter ref="A1:K16" xr:uid="{9A642484-9CB1-4531-9C0F-5A0BEE9907C7}">
    <sortState xmlns:xlrd2="http://schemas.microsoft.com/office/spreadsheetml/2017/richdata2" ref="A2:K16">
      <sortCondition ref="A1:A16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70E-C494-45F7-9C9C-19FB3B86410B}">
  <dimension ref="A1:T27"/>
  <sheetViews>
    <sheetView workbookViewId="0">
      <selection activeCell="R3" sqref="R3:R13"/>
    </sheetView>
  </sheetViews>
  <sheetFormatPr defaultColWidth="8.88671875" defaultRowHeight="14.4" x14ac:dyDescent="0.3"/>
  <cols>
    <col min="1" max="1" width="14.44140625" style="116" bestFit="1" customWidth="1"/>
    <col min="2" max="2" width="7.109375" style="116" bestFit="1" customWidth="1"/>
    <col min="3" max="3" width="8" style="116" bestFit="1" customWidth="1"/>
    <col min="4" max="4" width="12" style="116" bestFit="1" customWidth="1"/>
    <col min="5" max="5" width="6.88671875" style="116" bestFit="1" customWidth="1"/>
    <col min="6" max="6" width="8.5546875" style="116" bestFit="1" customWidth="1"/>
    <col min="7" max="7" width="19.109375" style="116" bestFit="1" customWidth="1"/>
    <col min="8" max="8" width="68.33203125" style="116" bestFit="1" customWidth="1"/>
    <col min="9" max="9" width="6.5546875" style="116" bestFit="1" customWidth="1"/>
    <col min="10" max="10" width="17.33203125" style="116" bestFit="1" customWidth="1"/>
    <col min="11" max="11" width="8.33203125" style="116" bestFit="1" customWidth="1"/>
    <col min="12" max="12" width="23.6640625" style="116" bestFit="1" customWidth="1"/>
    <col min="13" max="17" width="8.88671875" style="116"/>
    <col min="18" max="18" width="14.44140625" style="116" bestFit="1" customWidth="1"/>
    <col min="19" max="19" width="12.33203125" style="116" bestFit="1" customWidth="1"/>
    <col min="20" max="20" width="11.33203125" style="116" bestFit="1" customWidth="1"/>
    <col min="21" max="16384" width="8.88671875" style="116"/>
  </cols>
  <sheetData>
    <row r="1" spans="1:20" x14ac:dyDescent="0.3">
      <c r="A1" s="116" t="s">
        <v>49</v>
      </c>
      <c r="B1" s="116" t="s">
        <v>50</v>
      </c>
      <c r="C1" s="116" t="s">
        <v>51</v>
      </c>
      <c r="D1" s="116" t="s">
        <v>52</v>
      </c>
      <c r="E1" s="116" t="s">
        <v>53</v>
      </c>
      <c r="F1" s="116" t="s">
        <v>54</v>
      </c>
      <c r="G1" s="116" t="s">
        <v>55</v>
      </c>
      <c r="H1" s="116" t="s">
        <v>56</v>
      </c>
      <c r="I1" s="116" t="s">
        <v>57</v>
      </c>
      <c r="J1" s="117" t="s">
        <v>58</v>
      </c>
      <c r="K1" s="116" t="s">
        <v>59</v>
      </c>
    </row>
    <row r="2" spans="1:20" x14ac:dyDescent="0.3">
      <c r="A2" s="118" t="s">
        <v>60</v>
      </c>
      <c r="B2" s="118">
        <v>44868</v>
      </c>
      <c r="C2" s="119">
        <v>1</v>
      </c>
      <c r="D2" s="119">
        <v>50</v>
      </c>
      <c r="E2" s="119">
        <v>50</v>
      </c>
      <c r="F2" s="119" t="s">
        <v>61</v>
      </c>
      <c r="G2" s="119" t="s">
        <v>61</v>
      </c>
      <c r="H2" s="119" t="s">
        <v>158</v>
      </c>
      <c r="I2" s="119" t="s">
        <v>63</v>
      </c>
      <c r="J2" s="119" t="s">
        <v>61</v>
      </c>
      <c r="K2" s="119">
        <v>50</v>
      </c>
      <c r="R2" s="46" t="s">
        <v>130</v>
      </c>
      <c r="S2" t="s">
        <v>132</v>
      </c>
      <c r="T2" t="s">
        <v>133</v>
      </c>
    </row>
    <row r="3" spans="1:20" s="120" customFormat="1" x14ac:dyDescent="0.3">
      <c r="A3" s="120" t="s">
        <v>159</v>
      </c>
      <c r="B3" s="121">
        <v>44878</v>
      </c>
      <c r="C3" s="120">
        <v>1</v>
      </c>
      <c r="D3" s="120">
        <v>60</v>
      </c>
      <c r="E3" s="120">
        <v>60</v>
      </c>
      <c r="F3" s="120" t="s">
        <v>61</v>
      </c>
      <c r="G3" s="120" t="s">
        <v>61</v>
      </c>
      <c r="H3" s="120" t="s">
        <v>160</v>
      </c>
      <c r="I3" s="120" t="s">
        <v>63</v>
      </c>
      <c r="J3" s="120" t="s">
        <v>161</v>
      </c>
      <c r="K3" s="120">
        <v>60</v>
      </c>
      <c r="R3" s="47" t="s">
        <v>60</v>
      </c>
      <c r="S3">
        <v>1</v>
      </c>
      <c r="T3">
        <v>50</v>
      </c>
    </row>
    <row r="4" spans="1:20" s="120" customFormat="1" x14ac:dyDescent="0.3">
      <c r="A4" s="120" t="s">
        <v>159</v>
      </c>
      <c r="B4" s="121">
        <v>44880</v>
      </c>
      <c r="C4" s="120">
        <v>1.5</v>
      </c>
      <c r="D4" s="120">
        <v>60</v>
      </c>
      <c r="E4" s="120">
        <v>90</v>
      </c>
      <c r="F4" s="120" t="s">
        <v>61</v>
      </c>
      <c r="G4" s="120" t="s">
        <v>61</v>
      </c>
      <c r="H4" s="120" t="s">
        <v>160</v>
      </c>
      <c r="I4" s="120" t="s">
        <v>63</v>
      </c>
      <c r="J4" s="120" t="s">
        <v>161</v>
      </c>
      <c r="K4" s="120">
        <v>90</v>
      </c>
      <c r="R4" s="47" t="s">
        <v>159</v>
      </c>
      <c r="S4">
        <v>2.5</v>
      </c>
      <c r="T4">
        <v>150</v>
      </c>
    </row>
    <row r="5" spans="1:20" s="120" customFormat="1" x14ac:dyDescent="0.3">
      <c r="A5" s="120" t="s">
        <v>79</v>
      </c>
      <c r="B5" s="121">
        <v>44872</v>
      </c>
      <c r="C5" s="120">
        <v>1</v>
      </c>
      <c r="D5" s="120">
        <v>60</v>
      </c>
      <c r="E5" s="120">
        <v>60</v>
      </c>
      <c r="F5" s="120" t="s">
        <v>61</v>
      </c>
      <c r="G5" s="120" t="s">
        <v>61</v>
      </c>
      <c r="H5" s="120" t="s">
        <v>162</v>
      </c>
      <c r="I5" s="120" t="s">
        <v>63</v>
      </c>
      <c r="J5" s="120" t="s">
        <v>161</v>
      </c>
      <c r="K5" s="120">
        <v>60</v>
      </c>
      <c r="R5" s="47" t="s">
        <v>79</v>
      </c>
      <c r="S5">
        <v>2.5</v>
      </c>
      <c r="T5">
        <v>150</v>
      </c>
    </row>
    <row r="6" spans="1:20" s="122" customFormat="1" x14ac:dyDescent="0.3">
      <c r="A6" s="122" t="s">
        <v>79</v>
      </c>
      <c r="B6" s="123">
        <v>44892</v>
      </c>
      <c r="C6" s="122">
        <v>1.5</v>
      </c>
      <c r="D6" s="122">
        <v>60</v>
      </c>
      <c r="E6" s="122">
        <v>90</v>
      </c>
      <c r="F6" s="122" t="s">
        <v>61</v>
      </c>
      <c r="G6" s="122" t="s">
        <v>61</v>
      </c>
      <c r="H6" s="122" t="s">
        <v>163</v>
      </c>
      <c r="I6" s="122" t="s">
        <v>63</v>
      </c>
      <c r="J6" s="122" t="s">
        <v>161</v>
      </c>
      <c r="K6" s="122">
        <v>90</v>
      </c>
      <c r="R6" s="47" t="s">
        <v>164</v>
      </c>
      <c r="S6">
        <v>2.5</v>
      </c>
      <c r="T6">
        <v>150</v>
      </c>
    </row>
    <row r="7" spans="1:20" x14ac:dyDescent="0.3">
      <c r="A7" s="119" t="s">
        <v>164</v>
      </c>
      <c r="B7" s="118">
        <v>44878</v>
      </c>
      <c r="C7" s="119">
        <v>1</v>
      </c>
      <c r="D7" s="119">
        <v>60</v>
      </c>
      <c r="E7" s="119">
        <v>60</v>
      </c>
      <c r="F7" s="119" t="s">
        <v>61</v>
      </c>
      <c r="G7" s="119" t="s">
        <v>61</v>
      </c>
      <c r="H7" s="119" t="s">
        <v>165</v>
      </c>
      <c r="I7" s="119" t="s">
        <v>63</v>
      </c>
      <c r="J7" s="119" t="s">
        <v>161</v>
      </c>
      <c r="K7" s="119">
        <v>60</v>
      </c>
      <c r="R7" s="47" t="s">
        <v>84</v>
      </c>
      <c r="S7">
        <v>1.5</v>
      </c>
      <c r="T7">
        <v>75</v>
      </c>
    </row>
    <row r="8" spans="1:20" s="122" customFormat="1" x14ac:dyDescent="0.3">
      <c r="A8" s="122" t="s">
        <v>164</v>
      </c>
      <c r="B8" s="123">
        <v>44884</v>
      </c>
      <c r="C8" s="122">
        <v>1.5</v>
      </c>
      <c r="D8" s="122">
        <v>60</v>
      </c>
      <c r="E8" s="122">
        <v>90</v>
      </c>
      <c r="F8" s="122" t="s">
        <v>61</v>
      </c>
      <c r="G8" s="122" t="s">
        <v>61</v>
      </c>
      <c r="H8" s="122" t="s">
        <v>165</v>
      </c>
      <c r="I8" s="122" t="s">
        <v>63</v>
      </c>
      <c r="J8" s="122" t="s">
        <v>161</v>
      </c>
      <c r="K8" s="122">
        <v>90</v>
      </c>
      <c r="R8" s="47" t="s">
        <v>87</v>
      </c>
      <c r="S8">
        <v>1</v>
      </c>
      <c r="T8">
        <v>50</v>
      </c>
    </row>
    <row r="9" spans="1:20" x14ac:dyDescent="0.3">
      <c r="A9" s="119" t="s">
        <v>84</v>
      </c>
      <c r="B9" s="118">
        <v>44875</v>
      </c>
      <c r="C9" s="119">
        <v>1.5</v>
      </c>
      <c r="D9" s="119">
        <v>50</v>
      </c>
      <c r="E9" s="119">
        <v>75</v>
      </c>
      <c r="F9" s="119" t="s">
        <v>61</v>
      </c>
      <c r="G9" s="119" t="s">
        <v>61</v>
      </c>
      <c r="H9" s="119" t="s">
        <v>166</v>
      </c>
      <c r="I9" s="119" t="s">
        <v>63</v>
      </c>
      <c r="J9" s="119" t="s">
        <v>161</v>
      </c>
      <c r="K9" s="119">
        <v>75</v>
      </c>
      <c r="R9" s="47" t="s">
        <v>96</v>
      </c>
      <c r="S9">
        <v>0.5</v>
      </c>
      <c r="T9">
        <v>30</v>
      </c>
    </row>
    <row r="10" spans="1:20" s="122" customFormat="1" x14ac:dyDescent="0.3">
      <c r="A10" s="122" t="s">
        <v>87</v>
      </c>
      <c r="B10" s="123">
        <v>44886</v>
      </c>
      <c r="C10" s="122">
        <v>1</v>
      </c>
      <c r="D10" s="122">
        <v>50</v>
      </c>
      <c r="E10" s="122">
        <v>50</v>
      </c>
      <c r="F10" s="122" t="s">
        <v>61</v>
      </c>
      <c r="G10" s="122" t="s">
        <v>61</v>
      </c>
      <c r="H10" s="122" t="s">
        <v>167</v>
      </c>
      <c r="I10" s="122" t="s">
        <v>63</v>
      </c>
      <c r="J10" s="122" t="s">
        <v>161</v>
      </c>
      <c r="K10" s="122">
        <v>50</v>
      </c>
      <c r="R10" s="47" t="s">
        <v>98</v>
      </c>
      <c r="S10">
        <v>7.5</v>
      </c>
      <c r="T10">
        <v>375</v>
      </c>
    </row>
    <row r="11" spans="1:20" s="120" customFormat="1" x14ac:dyDescent="0.3">
      <c r="A11" s="121" t="s">
        <v>96</v>
      </c>
      <c r="B11" s="121">
        <v>44877</v>
      </c>
      <c r="C11" s="120">
        <v>0.5</v>
      </c>
      <c r="D11" s="120">
        <v>60</v>
      </c>
      <c r="E11" s="120">
        <v>30</v>
      </c>
      <c r="F11" s="120" t="s">
        <v>61</v>
      </c>
      <c r="G11" s="120" t="s">
        <v>61</v>
      </c>
      <c r="H11" s="120" t="s">
        <v>168</v>
      </c>
      <c r="I11" s="120" t="s">
        <v>63</v>
      </c>
      <c r="J11" s="120" t="s">
        <v>161</v>
      </c>
      <c r="K11" s="120">
        <v>30</v>
      </c>
      <c r="R11" s="47" t="s">
        <v>101</v>
      </c>
      <c r="S11">
        <v>9</v>
      </c>
      <c r="T11">
        <v>450</v>
      </c>
    </row>
    <row r="12" spans="1:20" x14ac:dyDescent="0.3">
      <c r="A12" s="119" t="s">
        <v>98</v>
      </c>
      <c r="B12" s="118">
        <v>44871</v>
      </c>
      <c r="C12" s="119">
        <v>2</v>
      </c>
      <c r="D12" s="119">
        <v>50</v>
      </c>
      <c r="E12" s="119">
        <v>100</v>
      </c>
      <c r="F12" s="119" t="s">
        <v>61</v>
      </c>
      <c r="G12" s="119" t="s">
        <v>61</v>
      </c>
      <c r="H12" s="119" t="s">
        <v>169</v>
      </c>
      <c r="I12" s="119" t="s">
        <v>63</v>
      </c>
      <c r="J12" s="119" t="s">
        <v>161</v>
      </c>
      <c r="K12" s="119">
        <v>100</v>
      </c>
      <c r="R12" s="47" t="s">
        <v>104</v>
      </c>
      <c r="S12">
        <v>2</v>
      </c>
      <c r="T12">
        <v>100</v>
      </c>
    </row>
    <row r="13" spans="1:20" x14ac:dyDescent="0.3">
      <c r="A13" s="119" t="s">
        <v>98</v>
      </c>
      <c r="B13" s="118">
        <v>44873</v>
      </c>
      <c r="C13" s="119">
        <v>1</v>
      </c>
      <c r="D13" s="119">
        <v>50</v>
      </c>
      <c r="E13" s="119">
        <v>50</v>
      </c>
      <c r="F13" s="119" t="s">
        <v>61</v>
      </c>
      <c r="G13" s="119" t="s">
        <v>61</v>
      </c>
      <c r="H13" s="119" t="s">
        <v>170</v>
      </c>
      <c r="I13" s="119" t="s">
        <v>63</v>
      </c>
      <c r="J13" s="119" t="s">
        <v>161</v>
      </c>
      <c r="K13" s="119">
        <v>50</v>
      </c>
      <c r="R13" s="47" t="s">
        <v>106</v>
      </c>
      <c r="S13">
        <v>1</v>
      </c>
      <c r="T13">
        <v>60</v>
      </c>
    </row>
    <row r="14" spans="1:20" s="122" customFormat="1" x14ac:dyDescent="0.3">
      <c r="A14" s="122" t="s">
        <v>98</v>
      </c>
      <c r="B14" s="123">
        <v>44884</v>
      </c>
      <c r="C14" s="122">
        <v>1.5</v>
      </c>
      <c r="D14" s="122">
        <v>50</v>
      </c>
      <c r="E14" s="122">
        <v>75</v>
      </c>
      <c r="F14" s="122" t="s">
        <v>61</v>
      </c>
      <c r="G14" s="122" t="s">
        <v>61</v>
      </c>
      <c r="H14" s="122" t="s">
        <v>171</v>
      </c>
      <c r="I14" s="122" t="s">
        <v>63</v>
      </c>
      <c r="J14" s="122" t="s">
        <v>161</v>
      </c>
      <c r="K14" s="122">
        <v>75</v>
      </c>
      <c r="R14" s="47" t="s">
        <v>131</v>
      </c>
      <c r="S14">
        <v>31</v>
      </c>
      <c r="T14">
        <v>1640</v>
      </c>
    </row>
    <row r="15" spans="1:20" s="122" customFormat="1" x14ac:dyDescent="0.3">
      <c r="A15" s="122" t="s">
        <v>98</v>
      </c>
      <c r="B15" s="123">
        <v>44891</v>
      </c>
      <c r="C15" s="122">
        <v>1.5</v>
      </c>
      <c r="D15" s="122">
        <v>50</v>
      </c>
      <c r="E15" s="122">
        <v>75</v>
      </c>
      <c r="F15" s="122" t="s">
        <v>61</v>
      </c>
      <c r="G15" s="122" t="s">
        <v>61</v>
      </c>
      <c r="H15" s="122" t="s">
        <v>172</v>
      </c>
      <c r="I15" s="122" t="s">
        <v>63</v>
      </c>
      <c r="J15" s="122" t="s">
        <v>161</v>
      </c>
      <c r="K15" s="122">
        <v>75</v>
      </c>
      <c r="L15" s="122" t="s">
        <v>173</v>
      </c>
      <c r="R15"/>
      <c r="S15"/>
      <c r="T15"/>
    </row>
    <row r="16" spans="1:20" s="122" customFormat="1" x14ac:dyDescent="0.3">
      <c r="A16" s="122" t="s">
        <v>98</v>
      </c>
      <c r="B16" s="123">
        <v>44892</v>
      </c>
      <c r="C16" s="122">
        <v>1.5</v>
      </c>
      <c r="D16" s="122">
        <v>50</v>
      </c>
      <c r="E16" s="122">
        <v>75</v>
      </c>
      <c r="F16" s="122" t="s">
        <v>61</v>
      </c>
      <c r="G16" s="122" t="s">
        <v>61</v>
      </c>
      <c r="H16" s="122" t="s">
        <v>174</v>
      </c>
      <c r="I16" s="122" t="s">
        <v>63</v>
      </c>
      <c r="J16" s="122" t="s">
        <v>161</v>
      </c>
      <c r="K16" s="122">
        <v>75</v>
      </c>
      <c r="R16"/>
      <c r="S16"/>
      <c r="T16"/>
    </row>
    <row r="17" spans="1:20" x14ac:dyDescent="0.3">
      <c r="A17" s="118" t="s">
        <v>101</v>
      </c>
      <c r="B17" s="118">
        <v>44868</v>
      </c>
      <c r="C17" s="119">
        <v>1.25</v>
      </c>
      <c r="D17" s="119">
        <v>50</v>
      </c>
      <c r="E17" s="119">
        <v>62.5</v>
      </c>
      <c r="F17" s="119" t="s">
        <v>61</v>
      </c>
      <c r="G17" s="119" t="s">
        <v>61</v>
      </c>
      <c r="H17" s="119" t="s">
        <v>175</v>
      </c>
      <c r="I17" s="119" t="s">
        <v>63</v>
      </c>
      <c r="J17" s="119" t="s">
        <v>61</v>
      </c>
      <c r="K17" s="119">
        <v>62.5</v>
      </c>
      <c r="R17"/>
      <c r="S17"/>
      <c r="T17"/>
    </row>
    <row r="18" spans="1:20" x14ac:dyDescent="0.3">
      <c r="A18" s="119" t="s">
        <v>101</v>
      </c>
      <c r="B18" s="118">
        <v>44873</v>
      </c>
      <c r="C18" s="119">
        <v>1</v>
      </c>
      <c r="D18" s="119">
        <v>50</v>
      </c>
      <c r="E18" s="119">
        <v>50</v>
      </c>
      <c r="F18" s="119" t="s">
        <v>61</v>
      </c>
      <c r="G18" s="119" t="s">
        <v>61</v>
      </c>
      <c r="H18" s="119" t="s">
        <v>176</v>
      </c>
      <c r="I18" s="119" t="s">
        <v>63</v>
      </c>
      <c r="J18" s="119" t="s">
        <v>161</v>
      </c>
      <c r="K18" s="119">
        <v>50</v>
      </c>
      <c r="R18"/>
      <c r="S18"/>
      <c r="T18"/>
    </row>
    <row r="19" spans="1:20" x14ac:dyDescent="0.3">
      <c r="A19" s="119" t="s">
        <v>101</v>
      </c>
      <c r="B19" s="118">
        <v>44875</v>
      </c>
      <c r="C19" s="119">
        <v>1.25</v>
      </c>
      <c r="D19" s="119">
        <v>50</v>
      </c>
      <c r="E19" s="119">
        <v>62.5</v>
      </c>
      <c r="F19" s="119" t="s">
        <v>61</v>
      </c>
      <c r="G19" s="119" t="s">
        <v>61</v>
      </c>
      <c r="H19" s="119" t="s">
        <v>177</v>
      </c>
      <c r="I19" s="119" t="s">
        <v>63</v>
      </c>
      <c r="J19" s="119" t="s">
        <v>161</v>
      </c>
      <c r="K19" s="119">
        <v>62.5</v>
      </c>
      <c r="R19"/>
      <c r="S19"/>
      <c r="T19"/>
    </row>
    <row r="20" spans="1:20" s="122" customFormat="1" x14ac:dyDescent="0.3">
      <c r="A20" s="122" t="s">
        <v>101</v>
      </c>
      <c r="B20" s="123">
        <v>44886</v>
      </c>
      <c r="C20" s="122">
        <v>1.5</v>
      </c>
      <c r="D20" s="122">
        <v>50</v>
      </c>
      <c r="E20" s="122">
        <v>75</v>
      </c>
      <c r="F20" s="122" t="s">
        <v>61</v>
      </c>
      <c r="G20" s="122" t="s">
        <v>61</v>
      </c>
      <c r="H20" s="122" t="s">
        <v>176</v>
      </c>
      <c r="I20" s="122" t="s">
        <v>63</v>
      </c>
      <c r="J20" s="122" t="s">
        <v>161</v>
      </c>
      <c r="K20" s="122">
        <v>75</v>
      </c>
    </row>
    <row r="21" spans="1:20" s="122" customFormat="1" x14ac:dyDescent="0.3">
      <c r="A21" s="122" t="s">
        <v>101</v>
      </c>
      <c r="B21" s="123">
        <v>44891</v>
      </c>
      <c r="C21" s="122">
        <v>1</v>
      </c>
      <c r="D21" s="122">
        <v>50</v>
      </c>
      <c r="E21" s="122">
        <v>50</v>
      </c>
      <c r="F21" s="122" t="s">
        <v>61</v>
      </c>
      <c r="G21" s="122" t="s">
        <v>61</v>
      </c>
      <c r="H21" s="122" t="s">
        <v>176</v>
      </c>
      <c r="I21" s="122" t="s">
        <v>63</v>
      </c>
      <c r="J21" s="122" t="s">
        <v>161</v>
      </c>
      <c r="K21" s="122">
        <v>50</v>
      </c>
      <c r="L21" s="122" t="s">
        <v>173</v>
      </c>
    </row>
    <row r="22" spans="1:20" s="122" customFormat="1" x14ac:dyDescent="0.3">
      <c r="A22" s="122" t="s">
        <v>101</v>
      </c>
      <c r="B22" s="123">
        <v>44892</v>
      </c>
      <c r="C22" s="122">
        <v>2</v>
      </c>
      <c r="D22" s="122">
        <v>50</v>
      </c>
      <c r="E22" s="122">
        <v>100</v>
      </c>
      <c r="F22" s="122" t="s">
        <v>61</v>
      </c>
      <c r="G22" s="122" t="s">
        <v>61</v>
      </c>
      <c r="H22" s="122" t="s">
        <v>176</v>
      </c>
      <c r="I22" s="122" t="s">
        <v>63</v>
      </c>
      <c r="J22" s="122" t="s">
        <v>161</v>
      </c>
      <c r="K22" s="122">
        <v>100</v>
      </c>
    </row>
    <row r="23" spans="1:20" s="122" customFormat="1" x14ac:dyDescent="0.3">
      <c r="A23" s="122" t="s">
        <v>101</v>
      </c>
      <c r="B23" s="123">
        <v>44893</v>
      </c>
      <c r="C23" s="122">
        <v>1</v>
      </c>
      <c r="D23" s="122">
        <v>50</v>
      </c>
      <c r="E23" s="122">
        <v>50</v>
      </c>
      <c r="F23" s="122" t="s">
        <v>61</v>
      </c>
      <c r="G23" s="122" t="s">
        <v>61</v>
      </c>
      <c r="H23" s="122" t="s">
        <v>176</v>
      </c>
      <c r="I23" s="122" t="s">
        <v>63</v>
      </c>
      <c r="J23" s="122" t="s">
        <v>161</v>
      </c>
      <c r="K23" s="122">
        <v>50</v>
      </c>
    </row>
    <row r="24" spans="1:20" x14ac:dyDescent="0.3">
      <c r="A24" s="119" t="s">
        <v>104</v>
      </c>
      <c r="B24" s="118">
        <v>44895</v>
      </c>
      <c r="C24" s="119">
        <v>2</v>
      </c>
      <c r="D24" s="119">
        <v>50</v>
      </c>
      <c r="E24" s="119">
        <v>100</v>
      </c>
      <c r="F24" s="119" t="s">
        <v>61</v>
      </c>
      <c r="G24" s="119" t="s">
        <v>61</v>
      </c>
      <c r="H24" s="119" t="s">
        <v>178</v>
      </c>
      <c r="I24" s="119" t="s">
        <v>63</v>
      </c>
      <c r="J24" s="119" t="s">
        <v>161</v>
      </c>
      <c r="K24" s="119">
        <v>100</v>
      </c>
    </row>
    <row r="25" spans="1:20" x14ac:dyDescent="0.3">
      <c r="A25" s="119" t="s">
        <v>106</v>
      </c>
      <c r="B25" s="118">
        <v>44886</v>
      </c>
      <c r="C25" s="119">
        <v>1</v>
      </c>
      <c r="D25" s="119">
        <v>60</v>
      </c>
      <c r="E25" s="119">
        <v>60</v>
      </c>
      <c r="F25" s="119" t="s">
        <v>61</v>
      </c>
      <c r="G25" s="119" t="s">
        <v>61</v>
      </c>
      <c r="H25" s="119" t="s">
        <v>179</v>
      </c>
      <c r="I25" s="119"/>
      <c r="J25" s="119" t="s">
        <v>161</v>
      </c>
      <c r="K25" s="119">
        <v>60</v>
      </c>
    </row>
    <row r="26" spans="1:20" x14ac:dyDescent="0.3">
      <c r="B26" s="124"/>
    </row>
    <row r="27" spans="1:20" x14ac:dyDescent="0.3">
      <c r="A27" s="116" t="s">
        <v>180</v>
      </c>
      <c r="K27" s="116">
        <f>SUM(K2:K25)</f>
        <v>1640</v>
      </c>
    </row>
  </sheetData>
  <autoFilter ref="A1:L25" xr:uid="{7372AF7F-FEA0-45B4-BBDB-057571914BC8}">
    <sortState xmlns:xlrd2="http://schemas.microsoft.com/office/spreadsheetml/2017/richdata2" ref="A2:L25">
      <sortCondition ref="A1:A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1D-97D4-40DB-A9A2-15B041D53A4D}">
  <sheetPr>
    <tabColor theme="1"/>
    <pageSetUpPr fitToPage="1"/>
  </sheetPr>
  <dimension ref="B8:X46"/>
  <sheetViews>
    <sheetView showGridLines="0" topLeftCell="A10" zoomScale="70" zoomScaleNormal="70" workbookViewId="0">
      <selection activeCell="B9" sqref="B9:X46"/>
    </sheetView>
  </sheetViews>
  <sheetFormatPr defaultRowHeight="14.4" outlineLevelCol="1" x14ac:dyDescent="0.3"/>
  <cols>
    <col min="3" max="3" width="48.44140625" customWidth="1"/>
    <col min="4" max="4" width="10" hidden="1" customWidth="1" outlineLevel="1"/>
    <col min="5" max="5" width="14.33203125" bestFit="1" customWidth="1" collapsed="1"/>
    <col min="6" max="6" width="13.6640625" bestFit="1" customWidth="1"/>
    <col min="7" max="7" width="14.6640625" bestFit="1" customWidth="1"/>
    <col min="8" max="9" width="14.6640625" customWidth="1"/>
    <col min="10" max="11" width="14.6640625" hidden="1" customWidth="1" outlineLevel="1"/>
    <col min="12" max="12" width="8.88671875" collapsed="1"/>
  </cols>
  <sheetData>
    <row r="8" spans="2:24" ht="15" thickBot="1" x14ac:dyDescent="0.35"/>
    <row r="9" spans="2:24" x14ac:dyDescent="0.3">
      <c r="B9" s="91"/>
      <c r="C9" s="92"/>
      <c r="D9" s="93"/>
      <c r="E9" s="93"/>
      <c r="F9" s="93"/>
      <c r="G9" s="93"/>
      <c r="H9" s="93"/>
      <c r="I9" s="93"/>
      <c r="J9" s="93"/>
      <c r="K9" s="93"/>
      <c r="L9" s="94"/>
      <c r="M9" s="91"/>
      <c r="N9" s="93"/>
      <c r="O9" s="93"/>
      <c r="P9" s="93"/>
      <c r="Q9" s="93"/>
      <c r="R9" s="93"/>
      <c r="S9" s="93"/>
      <c r="T9" s="93"/>
      <c r="U9" s="93"/>
      <c r="V9" s="93"/>
      <c r="W9" s="93"/>
      <c r="X9" s="94"/>
    </row>
    <row r="10" spans="2:24" x14ac:dyDescent="0.3">
      <c r="B10" s="95"/>
      <c r="C10" s="7"/>
      <c r="L10" s="96"/>
      <c r="M10" s="95"/>
      <c r="X10" s="96"/>
    </row>
    <row r="11" spans="2:24" x14ac:dyDescent="0.3">
      <c r="B11" s="95"/>
      <c r="C11" s="7"/>
      <c r="L11" s="96"/>
      <c r="M11" s="95"/>
      <c r="X11" s="96"/>
    </row>
    <row r="12" spans="2:24" x14ac:dyDescent="0.3">
      <c r="B12" s="95"/>
      <c r="C12" s="7"/>
      <c r="L12" s="96"/>
      <c r="M12" s="95"/>
      <c r="X12" s="96"/>
    </row>
    <row r="13" spans="2:24" x14ac:dyDescent="0.3">
      <c r="B13" s="95"/>
      <c r="C13" s="7"/>
      <c r="L13" s="96"/>
      <c r="M13" s="95"/>
      <c r="X13" s="96"/>
    </row>
    <row r="14" spans="2:24" x14ac:dyDescent="0.3">
      <c r="B14" s="95"/>
      <c r="C14" s="7"/>
      <c r="L14" s="96"/>
      <c r="M14" s="95"/>
      <c r="X14" s="96"/>
    </row>
    <row r="15" spans="2:24" x14ac:dyDescent="0.3">
      <c r="B15" s="95"/>
      <c r="C15" s="7"/>
      <c r="L15" s="96"/>
      <c r="M15" s="95"/>
      <c r="X15" s="96"/>
    </row>
    <row r="16" spans="2:24" ht="15" thickBot="1" x14ac:dyDescent="0.35">
      <c r="B16" s="95"/>
      <c r="C16" s="7"/>
      <c r="L16" s="96"/>
      <c r="M16" s="95"/>
      <c r="X16" s="96"/>
    </row>
    <row r="17" spans="2:24" ht="15.6" x14ac:dyDescent="0.3">
      <c r="B17" s="97"/>
      <c r="C17" s="305"/>
      <c r="D17" s="306">
        <v>2023</v>
      </c>
      <c r="E17" s="306">
        <f t="shared" ref="E17:K17" si="0">+D17+1</f>
        <v>2024</v>
      </c>
      <c r="F17" s="306">
        <f t="shared" si="0"/>
        <v>2025</v>
      </c>
      <c r="G17" s="306">
        <f t="shared" si="0"/>
        <v>2026</v>
      </c>
      <c r="H17" s="306">
        <f t="shared" si="0"/>
        <v>2027</v>
      </c>
      <c r="I17" s="306">
        <f t="shared" si="0"/>
        <v>2028</v>
      </c>
      <c r="J17" s="306">
        <f t="shared" si="0"/>
        <v>2029</v>
      </c>
      <c r="K17" s="307">
        <f t="shared" si="0"/>
        <v>2030</v>
      </c>
      <c r="L17" s="98"/>
      <c r="M17" s="97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8"/>
    </row>
    <row r="18" spans="2:24" ht="6.6" customHeight="1" x14ac:dyDescent="0.3">
      <c r="B18" s="95"/>
      <c r="C18" s="308"/>
      <c r="D18" s="309"/>
      <c r="E18" s="309"/>
      <c r="F18" s="309"/>
      <c r="G18" s="309"/>
      <c r="H18" s="309"/>
      <c r="I18" s="310"/>
      <c r="J18" s="309"/>
      <c r="K18" s="310"/>
      <c r="L18" s="96"/>
      <c r="M18" s="95"/>
      <c r="X18" s="96"/>
    </row>
    <row r="19" spans="2:24" x14ac:dyDescent="0.3">
      <c r="B19" s="95"/>
      <c r="C19" s="237" t="s">
        <v>366</v>
      </c>
      <c r="D19" s="100">
        <f>SUMIF('Monthly Detail'!$1:$1,'Annual Summary'!D$17, 'Monthly Detail'!9:9)</f>
        <v>0</v>
      </c>
      <c r="E19" s="100">
        <f>SUMIF('Monthly Detail'!$1:$1,'Annual Summary'!E$17, 'Monthly Detail'!9:9)</f>
        <v>117406.99577542533</v>
      </c>
      <c r="F19" s="100">
        <f>SUMIF('Monthly Detail'!$1:$1,'Annual Summary'!F$17, 'Monthly Detail'!9:9)</f>
        <v>171191.21056000859</v>
      </c>
      <c r="G19" s="100">
        <f>SUMIF('Monthly Detail'!$1:$1,'Annual Summary'!G$17, 'Monthly Detail'!9:9)</f>
        <v>241039.47076788679</v>
      </c>
      <c r="H19" s="100">
        <f>SUMIF('Monthly Detail'!$1:$1,'Annual Summary'!H$17, 'Monthly Detail'!9:9)</f>
        <v>315928.09234656784</v>
      </c>
      <c r="I19" s="311">
        <f>SUMIF('Monthly Detail'!$1:$1,'Annual Summary'!I$17, 'Monthly Detail'!9:9)</f>
        <v>397288.95446125959</v>
      </c>
      <c r="J19" s="100">
        <f>SUMIF('Monthly Detail'!$1:$1,'Annual Summary'!J$17, 'Monthly Detail'!9:9)</f>
        <v>496423.12946947431</v>
      </c>
      <c r="K19" s="311">
        <f>SUMIF('Monthly Detail'!$1:$1,'Annual Summary'!K$17, 'Monthly Detail'!9:9)</f>
        <v>610973.40511158586</v>
      </c>
      <c r="L19" s="96"/>
      <c r="M19" s="95"/>
      <c r="X19" s="96"/>
    </row>
    <row r="20" spans="2:24" x14ac:dyDescent="0.3">
      <c r="B20" s="95"/>
      <c r="C20" s="237" t="s">
        <v>156</v>
      </c>
      <c r="D20" s="100">
        <f>SUMIF('Monthly Detail'!$1:$1,'Annual Summary'!D$17, 'Monthly Detail'!10:10)</f>
        <v>0</v>
      </c>
      <c r="E20" s="100">
        <f>SUMIF('Monthly Detail'!$1:$1,'Annual Summary'!E$17, 'Monthly Detail'!10:10)</f>
        <v>0</v>
      </c>
      <c r="F20" s="100">
        <f>SUMIF('Monthly Detail'!$1:$1,'Annual Summary'!F$17, 'Monthly Detail'!10:10)</f>
        <v>0</v>
      </c>
      <c r="G20" s="100">
        <f>SUMIF('Monthly Detail'!$1:$1,'Annual Summary'!G$17, 'Monthly Detail'!10:10)</f>
        <v>0</v>
      </c>
      <c r="H20" s="100">
        <f>SUMIF('Monthly Detail'!$1:$1,'Annual Summary'!H$17, 'Monthly Detail'!10:10)</f>
        <v>0</v>
      </c>
      <c r="I20" s="311">
        <f>SUMIF('Monthly Detail'!$1:$1,'Annual Summary'!I$17, 'Monthly Detail'!10:10)</f>
        <v>0</v>
      </c>
      <c r="J20" s="100">
        <f>SUMIF('Monthly Detail'!$1:$1,'Annual Summary'!J$17, 'Monthly Detail'!10:10)</f>
        <v>0</v>
      </c>
      <c r="K20" s="311">
        <f>SUMIF('Monthly Detail'!$1:$1,'Annual Summary'!K$17, 'Monthly Detail'!10:10)</f>
        <v>0</v>
      </c>
      <c r="L20" s="96"/>
      <c r="M20" s="95"/>
      <c r="X20" s="96"/>
    </row>
    <row r="21" spans="2:24" ht="15" thickBot="1" x14ac:dyDescent="0.35">
      <c r="B21" s="95"/>
      <c r="C21" s="238" t="s">
        <v>2</v>
      </c>
      <c r="D21" s="101">
        <f t="shared" ref="D21:K21" si="1">SUM(D19:D20)</f>
        <v>0</v>
      </c>
      <c r="E21" s="101">
        <f t="shared" si="1"/>
        <v>117406.99577542533</v>
      </c>
      <c r="F21" s="101">
        <f t="shared" si="1"/>
        <v>171191.21056000859</v>
      </c>
      <c r="G21" s="101">
        <f t="shared" si="1"/>
        <v>241039.47076788679</v>
      </c>
      <c r="H21" s="101">
        <f t="shared" si="1"/>
        <v>315928.09234656784</v>
      </c>
      <c r="I21" s="312">
        <f t="shared" si="1"/>
        <v>397288.95446125959</v>
      </c>
      <c r="J21" s="101">
        <f t="shared" si="1"/>
        <v>496423.12946947431</v>
      </c>
      <c r="K21" s="312">
        <f t="shared" si="1"/>
        <v>610973.40511158586</v>
      </c>
      <c r="L21" s="96"/>
      <c r="M21" s="95"/>
      <c r="X21" s="96"/>
    </row>
    <row r="22" spans="2:24" x14ac:dyDescent="0.3">
      <c r="B22" s="95"/>
      <c r="C22" s="468" t="s">
        <v>263</v>
      </c>
      <c r="D22" s="471">
        <f>SUMIF('Monthly Detail'!$1:$1,'Annual Summary'!D$17, 'Monthly Detail'!13:13)</f>
        <v>22</v>
      </c>
      <c r="E22" s="471">
        <f>SUMIF('Monthly Detail'!$1:$1,'Annual Summary'!E$17, 'Monthly Detail'!13:13)</f>
        <v>712.70466777218837</v>
      </c>
      <c r="F22" s="471">
        <f>SUMIF('Monthly Detail'!$1:$1,'Annual Summary'!F$17, 'Monthly Detail'!13:13)</f>
        <v>720.70250975105773</v>
      </c>
      <c r="G22" s="471">
        <f>SUMIF('Monthly Detail'!$1:$1,'Annual Summary'!G$17, 'Monthly Detail'!13:13)</f>
        <v>943.87459373647062</v>
      </c>
      <c r="H22" s="471">
        <f>SUMIF('Monthly Detail'!$1:$1,'Annual Summary'!H$17, 'Monthly Detail'!13:13)</f>
        <v>1179.3313795926401</v>
      </c>
      <c r="I22" s="472">
        <f>SUMIF('Monthly Detail'!$1:$1,'Annual Summary'!I$17, 'Monthly Detail'!13:13)</f>
        <v>1425.0254170077733</v>
      </c>
      <c r="J22" s="471">
        <f>SUMIF('Monthly Detail'!$1:$1,'Annual Summary'!J$17, 'Monthly Detail'!13:13)</f>
        <v>1693.2414078526272</v>
      </c>
      <c r="K22" s="472">
        <f>SUMIF('Monthly Detail'!$1:$1,'Annual Summary'!K$17, 'Monthly Detail'!13:13)</f>
        <v>1978.8607263477195</v>
      </c>
      <c r="L22" s="96"/>
      <c r="M22" s="95"/>
      <c r="X22" s="96"/>
    </row>
    <row r="23" spans="2:24" x14ac:dyDescent="0.3">
      <c r="B23" s="95"/>
      <c r="C23" s="239" t="s">
        <v>231</v>
      </c>
      <c r="D23" s="469" t="e">
        <f>AVERAGEIF('Monthly Detail'!$1:$1,'Annual Summary'!D$17, 'Monthly Detail'!39:39)</f>
        <v>#DIV/0!</v>
      </c>
      <c r="E23" s="469">
        <f>AVERAGEIF('Monthly Detail'!$1:$1,'Annual Summary'!E$17, 'Monthly Detail'!39:39)</f>
        <v>1177.6945906513383</v>
      </c>
      <c r="F23" s="469">
        <f>AVERAGEIF('Monthly Detail'!$1:$1,'Annual Summary'!F$17, 'Monthly Detail'!39:39)</f>
        <v>3657.5227387738682</v>
      </c>
      <c r="G23" s="469">
        <f>AVERAGEIF('Monthly Detail'!$1:$1,'Annual Summary'!G$17, 'Monthly Detail'!39:39)</f>
        <v>5149.8400086757383</v>
      </c>
      <c r="H23" s="469">
        <f>AVERAGEIF('Monthly Detail'!$1:$1,'Annual Summary'!H$17, 'Monthly Detail'!39:39)</f>
        <v>6749.8452624702522</v>
      </c>
      <c r="I23" s="470">
        <f>AVERAGEIF('Monthly Detail'!$1:$1,'Annual Summary'!I$17, 'Monthly Detail'!39:39)</f>
        <v>8488.1307869272368</v>
      </c>
      <c r="J23" s="469">
        <f>AVERAGEIF('Monthly Detail'!$1:$1,'Annual Summary'!J$17, 'Monthly Detail'!39:39)</f>
        <v>10606.145479948142</v>
      </c>
      <c r="K23" s="470">
        <f>AVERAGEIF('Monthly Detail'!$1:$1,'Annual Summary'!K$17, 'Monthly Detail'!39:39)</f>
        <v>13053.527191446536</v>
      </c>
      <c r="L23" s="96"/>
      <c r="M23" s="95"/>
      <c r="X23" s="96"/>
    </row>
    <row r="24" spans="2:24" x14ac:dyDescent="0.3">
      <c r="B24" s="95"/>
      <c r="C24" s="239" t="s">
        <v>264</v>
      </c>
      <c r="D24" s="473" t="e">
        <f>AVERAGEIF('Monthly Detail'!$1:$1,'Annual Summary'!D$17, 'Monthly Detail'!15:15)</f>
        <v>#DIV/0!</v>
      </c>
      <c r="E24" s="473">
        <f>AVERAGEIF('Monthly Detail'!$1:$1,'Annual Summary'!E$17, 'Monthly Detail'!15:15)</f>
        <v>4.4611685303466126</v>
      </c>
      <c r="F24" s="473">
        <f>AVERAGEIF('Monthly Detail'!$1:$1,'Annual Summary'!F$17, 'Monthly Detail'!15:15)</f>
        <v>13.14031560260832</v>
      </c>
      <c r="G24" s="473">
        <f>AVERAGEIF('Monthly Detail'!$1:$1,'Annual Summary'!G$17, 'Monthly Detail'!15:15)</f>
        <v>17.209333786370557</v>
      </c>
      <c r="H24" s="473">
        <f>AVERAGEIF('Monthly Detail'!$1:$1,'Annual Summary'!H$17, 'Monthly Detail'!15:15)</f>
        <v>21.502334622449975</v>
      </c>
      <c r="I24" s="474">
        <f>AVERAGEIF('Monthly Detail'!$1:$1,'Annual Summary'!I$17, 'Monthly Detail'!15:15)</f>
        <v>25.981987668793717</v>
      </c>
      <c r="J24" s="473">
        <f>AVERAGEIF('Monthly Detail'!$1:$1,'Annual Summary'!J$17, 'Monthly Detail'!15:15)</f>
        <v>30.87227557771897</v>
      </c>
      <c r="K24" s="474">
        <f>AVERAGEIF('Monthly Detail'!$1:$1,'Annual Summary'!K$17, 'Monthly Detail'!15:15)</f>
        <v>36.079872244093558</v>
      </c>
      <c r="L24" s="96"/>
      <c r="M24" s="95"/>
      <c r="X24" s="96"/>
    </row>
    <row r="25" spans="2:24" ht="10.95" customHeight="1" x14ac:dyDescent="0.3">
      <c r="B25" s="95"/>
      <c r="C25" s="313" t="s">
        <v>200</v>
      </c>
      <c r="D25" s="129"/>
      <c r="E25" s="538" t="s">
        <v>311</v>
      </c>
      <c r="F25" s="129">
        <f>(F21/E21)-1</f>
        <v>0.4581005963857645</v>
      </c>
      <c r="G25" s="129">
        <f t="shared" ref="G25:K25" si="2">(G21/F21)-1</f>
        <v>0.40801312158134362</v>
      </c>
      <c r="H25" s="129">
        <f t="shared" si="2"/>
        <v>0.31069028379504027</v>
      </c>
      <c r="I25" s="314">
        <f t="shared" si="2"/>
        <v>0.25752968503174523</v>
      </c>
      <c r="J25" s="129">
        <f t="shared" si="2"/>
        <v>0.24952663268135611</v>
      </c>
      <c r="K25" s="314">
        <f t="shared" si="2"/>
        <v>0.23075128623545615</v>
      </c>
      <c r="L25" s="96"/>
      <c r="M25" s="95"/>
      <c r="X25" s="96"/>
    </row>
    <row r="26" spans="2:24" ht="4.95" customHeight="1" x14ac:dyDescent="0.3">
      <c r="B26" s="95"/>
      <c r="C26" s="236"/>
      <c r="I26" s="96"/>
      <c r="K26" s="96"/>
      <c r="L26" s="96"/>
      <c r="M26" s="95"/>
      <c r="X26" s="96"/>
    </row>
    <row r="27" spans="2:24" x14ac:dyDescent="0.3">
      <c r="B27" s="95"/>
      <c r="C27" s="236" t="s">
        <v>215</v>
      </c>
      <c r="D27" s="100">
        <f>SUMIF('Monthly Detail'!$1:$1,'Annual Summary'!D$17, 'Monthly Detail'!56:56)</f>
        <v>0</v>
      </c>
      <c r="E27" s="100">
        <f>SUMIF('Monthly Detail'!$1:$1,'Annual Summary'!E$17, 'Monthly Detail'!56:56)</f>
        <v>982.01677252154036</v>
      </c>
      <c r="F27" s="100">
        <f>SUMIF('Monthly Detail'!$1:$1,'Annual Summary'!F$17, 'Monthly Detail'!56:56)</f>
        <v>1518.0996968946713</v>
      </c>
      <c r="G27" s="100">
        <f>SUMIF('Monthly Detail'!$1:$1,'Annual Summary'!G$17, 'Monthly Detail'!56:56)</f>
        <v>2137.5042930963577</v>
      </c>
      <c r="H27" s="100">
        <f>SUMIF('Monthly Detail'!$1:$1,'Annual Summary'!H$17, 'Monthly Detail'!56:56)</f>
        <v>2801.6061085315823</v>
      </c>
      <c r="I27" s="311">
        <f>SUMIF('Monthly Detail'!$1:$1,'Annual Summary'!I$17, 'Monthly Detail'!56:56)</f>
        <v>3523.1028472447347</v>
      </c>
      <c r="J27" s="100">
        <f>SUMIF('Monthly Detail'!$1:$1,'Annual Summary'!J$17, 'Monthly Detail'!56:56)</f>
        <v>4402.2108373078099</v>
      </c>
      <c r="K27" s="311">
        <f>SUMIF('Monthly Detail'!$1:$1,'Annual Summary'!K$17, 'Monthly Detail'!56:56)</f>
        <v>5418.0266502962522</v>
      </c>
      <c r="L27" s="96"/>
      <c r="M27" s="95"/>
      <c r="X27" s="96"/>
    </row>
    <row r="28" spans="2:24" x14ac:dyDescent="0.3">
      <c r="B28" s="95"/>
      <c r="C28" s="236" t="s">
        <v>214</v>
      </c>
      <c r="D28" s="100">
        <f>SUMIF('Monthly Detail'!$1:$1,'Annual Summary'!D$17, 'Monthly Detail'!57:57)</f>
        <v>0</v>
      </c>
      <c r="E28" s="100">
        <f>SUMIF('Monthly Detail'!$1:$1,'Annual Summary'!E$17, 'Monthly Detail'!57:57)</f>
        <v>15274.953358488357</v>
      </c>
      <c r="F28" s="100">
        <f>SUMIF('Monthly Detail'!$1:$1,'Annual Summary'!F$17, 'Monthly Detail'!57:57)</f>
        <v>22689.603008345985</v>
      </c>
      <c r="G28" s="100">
        <f>SUMIF('Monthly Detail'!$1:$1,'Annual Summary'!G$17, 'Monthly Detail'!57:57)</f>
        <v>31947.25875922267</v>
      </c>
      <c r="H28" s="100">
        <f>SUMIF('Monthly Detail'!$1:$1,'Annual Summary'!H$17, 'Monthly Detail'!57:57)</f>
        <v>41872.96164959915</v>
      </c>
      <c r="I28" s="311">
        <f>SUMIF('Monthly Detail'!$1:$1,'Annual Summary'!I$17, 'Monthly Detail'!57:57)</f>
        <v>52656.492274566765</v>
      </c>
      <c r="J28" s="100">
        <f>SUMIF('Monthly Detail'!$1:$1,'Annual Summary'!J$17, 'Monthly Detail'!57:57)</f>
        <v>65795.689480651257</v>
      </c>
      <c r="K28" s="311">
        <f>SUMIF('Monthly Detail'!$1:$1,'Annual Summary'!K$17, 'Monthly Detail'!57:57)</f>
        <v>80978.129457060189</v>
      </c>
      <c r="L28" s="96"/>
      <c r="M28" s="95"/>
      <c r="X28" s="96"/>
    </row>
    <row r="29" spans="2:24" x14ac:dyDescent="0.3">
      <c r="B29" s="95"/>
      <c r="C29" s="236" t="s">
        <v>295</v>
      </c>
      <c r="D29" s="100">
        <f>SUMIF('Monthly Detail'!$1:$1,'Annual Summary'!D$17, 'Monthly Detail'!58:58)</f>
        <v>0</v>
      </c>
      <c r="E29" s="100">
        <f>SUMIF('Monthly Detail'!$1:$1,'Annual Summary'!E$17, 'Monthly Detail'!58:58)</f>
        <v>3915</v>
      </c>
      <c r="F29" s="100">
        <f>SUMIF('Monthly Detail'!$1:$1,'Annual Summary'!F$17, 'Monthly Detail'!58:58)</f>
        <v>2058.7467203947735</v>
      </c>
      <c r="G29" s="100">
        <f>SUMIF('Monthly Detail'!$1:$1,'Annual Summary'!G$17, 'Monthly Detail'!58:58)</f>
        <v>7919.1391528652912</v>
      </c>
      <c r="H29" s="100">
        <f>SUMIF('Monthly Detail'!$1:$1,'Annual Summary'!H$17, 'Monthly Detail'!58:58)</f>
        <v>17142.325011597146</v>
      </c>
      <c r="I29" s="311">
        <f>SUMIF('Monthly Detail'!$1:$1,'Annual Summary'!I$17, 'Monthly Detail'!58:58)</f>
        <v>29862.62746658202</v>
      </c>
      <c r="J29" s="100">
        <f>SUMIF('Monthly Detail'!$1:$1,'Annual Summary'!J$17, 'Monthly Detail'!58:58)</f>
        <v>46934.564591563481</v>
      </c>
      <c r="K29" s="311">
        <f>SUMIF('Monthly Detail'!$1:$1,'Annual Summary'!K$17, 'Monthly Detail'!58:58)</f>
        <v>66964.814560367988</v>
      </c>
      <c r="L29" s="96"/>
      <c r="M29" s="95"/>
      <c r="X29" s="96"/>
    </row>
    <row r="30" spans="2:24" ht="15.6" x14ac:dyDescent="0.3">
      <c r="B30" s="103"/>
      <c r="C30" s="247" t="s">
        <v>227</v>
      </c>
      <c r="D30" s="87">
        <f t="shared" ref="D30:K30" si="3">SUM(D27:D29)</f>
        <v>0</v>
      </c>
      <c r="E30" s="87">
        <f t="shared" si="3"/>
        <v>20171.970131009897</v>
      </c>
      <c r="F30" s="87">
        <f t="shared" si="3"/>
        <v>26266.44942563543</v>
      </c>
      <c r="G30" s="87">
        <f t="shared" si="3"/>
        <v>42003.90220518432</v>
      </c>
      <c r="H30" s="87">
        <f t="shared" si="3"/>
        <v>61816.892769727878</v>
      </c>
      <c r="I30" s="248">
        <f t="shared" si="3"/>
        <v>86042.222588393517</v>
      </c>
      <c r="J30" s="87">
        <f t="shared" si="3"/>
        <v>117132.46490952255</v>
      </c>
      <c r="K30" s="248">
        <f t="shared" si="3"/>
        <v>153360.97066772444</v>
      </c>
      <c r="L30" s="104"/>
      <c r="M30" s="103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4"/>
    </row>
    <row r="31" spans="2:24" ht="3" customHeight="1" x14ac:dyDescent="0.3">
      <c r="B31" s="95"/>
      <c r="C31" s="236"/>
      <c r="I31" s="96"/>
      <c r="K31" s="96"/>
      <c r="L31" s="96"/>
      <c r="M31" s="95"/>
      <c r="X31" s="96"/>
    </row>
    <row r="32" spans="2:24" ht="15.6" x14ac:dyDescent="0.3">
      <c r="B32" s="103"/>
      <c r="C32" s="247" t="s">
        <v>145</v>
      </c>
      <c r="D32" s="87">
        <f t="shared" ref="D32:K32" si="4">D21-D30</f>
        <v>0</v>
      </c>
      <c r="E32" s="87">
        <f t="shared" si="4"/>
        <v>97235.025644415437</v>
      </c>
      <c r="F32" s="87">
        <f t="shared" si="4"/>
        <v>144924.76113437317</v>
      </c>
      <c r="G32" s="87">
        <f t="shared" si="4"/>
        <v>199035.56856270245</v>
      </c>
      <c r="H32" s="87">
        <f t="shared" si="4"/>
        <v>254111.19957683995</v>
      </c>
      <c r="I32" s="248">
        <f t="shared" si="4"/>
        <v>311246.73187286605</v>
      </c>
      <c r="J32" s="87">
        <f t="shared" si="4"/>
        <v>379290.66455995175</v>
      </c>
      <c r="K32" s="248">
        <f t="shared" si="4"/>
        <v>457612.43444386142</v>
      </c>
      <c r="L32" s="104"/>
      <c r="M32" s="103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4"/>
    </row>
    <row r="33" spans="2:24" x14ac:dyDescent="0.3">
      <c r="B33" s="95"/>
      <c r="C33" s="249" t="s">
        <v>146</v>
      </c>
      <c r="D33" s="89" t="e">
        <f t="shared" ref="D33:K33" si="5">+D32/D21</f>
        <v>#DIV/0!</v>
      </c>
      <c r="E33" s="89">
        <f t="shared" si="5"/>
        <v>0.82818766464653781</v>
      </c>
      <c r="F33" s="89">
        <f t="shared" si="5"/>
        <v>0.84656660035458942</v>
      </c>
      <c r="G33" s="89">
        <f t="shared" si="5"/>
        <v>0.82573848975285569</v>
      </c>
      <c r="H33" s="89">
        <f t="shared" si="5"/>
        <v>0.80433239630391662</v>
      </c>
      <c r="I33" s="250">
        <f t="shared" si="5"/>
        <v>0.78342659260419056</v>
      </c>
      <c r="J33" s="89">
        <f t="shared" si="5"/>
        <v>0.76404712440634737</v>
      </c>
      <c r="K33" s="250">
        <f t="shared" si="5"/>
        <v>0.74898912230113324</v>
      </c>
      <c r="L33" s="96"/>
      <c r="M33" s="95"/>
      <c r="X33" s="96"/>
    </row>
    <row r="34" spans="2:24" ht="3.6" customHeight="1" x14ac:dyDescent="0.3">
      <c r="B34" s="95"/>
      <c r="C34" s="236"/>
      <c r="I34" s="96"/>
      <c r="K34" s="96"/>
      <c r="L34" s="96"/>
      <c r="M34" s="95"/>
      <c r="X34" s="96"/>
    </row>
    <row r="35" spans="2:24" x14ac:dyDescent="0.3">
      <c r="B35" s="95"/>
      <c r="C35" s="236" t="s">
        <v>183</v>
      </c>
      <c r="D35" s="75">
        <f>SUMIF('Monthly Detail'!$1:$1,'Annual Summary'!D$17, 'Monthly Detail'!$92:$92)</f>
        <v>0</v>
      </c>
      <c r="E35" s="75">
        <f>SUMIF('Monthly Detail'!$1:$1,'Annual Summary'!E$17, 'Monthly Detail'!$92:$92)</f>
        <v>31640.234999999997</v>
      </c>
      <c r="F35" s="75">
        <f>SUMIF('Monthly Detail'!$1:$1,'Annual Summary'!F$17, 'Monthly Detail'!$92:$92)</f>
        <v>141065.204</v>
      </c>
      <c r="G35" s="75">
        <f>SUMIF('Monthly Detail'!$1:$1,'Annual Summary'!G$17, 'Monthly Detail'!$92:$92)</f>
        <v>154580.88740000001</v>
      </c>
      <c r="H35" s="75">
        <f>SUMIF('Monthly Detail'!$1:$1,'Annual Summary'!H$17, 'Monthly Detail'!$92:$92)</f>
        <v>169448.13914000007</v>
      </c>
      <c r="I35" s="246">
        <f>SUMIF('Monthly Detail'!$1:$1,'Annual Summary'!I$17, 'Monthly Detail'!$92:$92)</f>
        <v>185802.1160540001</v>
      </c>
      <c r="J35" s="75">
        <f>SUMIF('Monthly Detail'!$1:$1,'Annual Summary'!J$17, 'Monthly Detail'!$92:$92)</f>
        <v>203791.49065940012</v>
      </c>
      <c r="K35" s="246">
        <f>SUMIF('Monthly Detail'!$1:$1,'Annual Summary'!K$17, 'Monthly Detail'!$92:$92)</f>
        <v>223569.80272534009</v>
      </c>
      <c r="L35" s="96"/>
      <c r="M35" s="95"/>
      <c r="X35" s="96"/>
    </row>
    <row r="36" spans="2:24" x14ac:dyDescent="0.3">
      <c r="B36" s="95"/>
      <c r="C36" s="315" t="s">
        <v>155</v>
      </c>
      <c r="D36" s="102">
        <f t="shared" ref="D36:K36" si="6">SUM(D35:D35)</f>
        <v>0</v>
      </c>
      <c r="E36" s="102">
        <f t="shared" si="6"/>
        <v>31640.234999999997</v>
      </c>
      <c r="F36" s="102">
        <f t="shared" si="6"/>
        <v>141065.204</v>
      </c>
      <c r="G36" s="102">
        <f t="shared" si="6"/>
        <v>154580.88740000001</v>
      </c>
      <c r="H36" s="102">
        <f t="shared" si="6"/>
        <v>169448.13914000007</v>
      </c>
      <c r="I36" s="316">
        <f t="shared" si="6"/>
        <v>185802.1160540001</v>
      </c>
      <c r="J36" s="102">
        <f t="shared" si="6"/>
        <v>203791.49065940012</v>
      </c>
      <c r="K36" s="316">
        <f t="shared" si="6"/>
        <v>223569.80272534009</v>
      </c>
      <c r="L36" s="96"/>
      <c r="M36" s="95"/>
      <c r="X36" s="96"/>
    </row>
    <row r="37" spans="2:24" ht="3" customHeight="1" x14ac:dyDescent="0.3">
      <c r="B37" s="95"/>
      <c r="C37" s="236"/>
      <c r="I37" s="96"/>
      <c r="K37" s="96"/>
      <c r="L37" s="96"/>
      <c r="M37" s="95"/>
      <c r="X37" s="96"/>
    </row>
    <row r="38" spans="2:24" ht="15.6" x14ac:dyDescent="0.3">
      <c r="B38" s="103"/>
      <c r="C38" s="247" t="s">
        <v>148</v>
      </c>
      <c r="D38" s="87">
        <f t="shared" ref="D38:K38" si="7">D32-D36</f>
        <v>0</v>
      </c>
      <c r="E38" s="87">
        <f t="shared" si="7"/>
        <v>65594.790644415436</v>
      </c>
      <c r="F38" s="87">
        <f t="shared" si="7"/>
        <v>3859.5571343731717</v>
      </c>
      <c r="G38" s="87">
        <f t="shared" si="7"/>
        <v>44454.681162702444</v>
      </c>
      <c r="H38" s="87">
        <f t="shared" si="7"/>
        <v>84663.060436839878</v>
      </c>
      <c r="I38" s="248">
        <f t="shared" si="7"/>
        <v>125444.61581886595</v>
      </c>
      <c r="J38" s="87">
        <f t="shared" si="7"/>
        <v>175499.17390055163</v>
      </c>
      <c r="K38" s="248">
        <f t="shared" si="7"/>
        <v>234042.63171852133</v>
      </c>
      <c r="L38" s="104"/>
      <c r="M38" s="103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4"/>
    </row>
    <row r="39" spans="2:24" x14ac:dyDescent="0.3">
      <c r="B39" s="95"/>
      <c r="C39" s="249" t="s">
        <v>149</v>
      </c>
      <c r="D39" s="89" t="e">
        <f t="shared" ref="D39:K39" si="8">D38/D21</f>
        <v>#DIV/0!</v>
      </c>
      <c r="E39" s="89">
        <f t="shared" si="8"/>
        <v>0.5586957592363947</v>
      </c>
      <c r="F39" s="89">
        <f t="shared" si="8"/>
        <v>2.254529961992564E-2</v>
      </c>
      <c r="G39" s="89">
        <f t="shared" si="8"/>
        <v>0.18442905230866052</v>
      </c>
      <c r="H39" s="89">
        <f t="shared" si="8"/>
        <v>0.26798205822091287</v>
      </c>
      <c r="I39" s="250">
        <f t="shared" si="8"/>
        <v>0.31575158184041158</v>
      </c>
      <c r="J39" s="89">
        <f t="shared" si="8"/>
        <v>0.35352739121585047</v>
      </c>
      <c r="K39" s="250">
        <f t="shared" si="8"/>
        <v>0.38306517069393009</v>
      </c>
      <c r="L39" s="96"/>
      <c r="M39" s="95"/>
      <c r="X39" s="96"/>
    </row>
    <row r="40" spans="2:24" ht="3" customHeight="1" x14ac:dyDescent="0.3">
      <c r="B40" s="95"/>
      <c r="C40" s="254"/>
      <c r="D40" s="81"/>
      <c r="E40" s="81"/>
      <c r="F40" s="81"/>
      <c r="G40" s="81"/>
      <c r="H40" s="81"/>
      <c r="I40" s="255"/>
      <c r="J40" s="81"/>
      <c r="K40" s="255"/>
      <c r="L40" s="96"/>
      <c r="M40" s="95"/>
      <c r="X40" s="96"/>
    </row>
    <row r="41" spans="2:24" x14ac:dyDescent="0.3">
      <c r="B41" s="95"/>
      <c r="C41" s="236" t="s">
        <v>150</v>
      </c>
      <c r="D41" s="75">
        <f>SUMIF('Monthly Detail'!$1:$1,'Annual Summary'!D$17, 'Monthly Detail'!97:97)</f>
        <v>0</v>
      </c>
      <c r="E41" s="75">
        <f>SUMIF('Monthly Detail'!$1:$1,'Annual Summary'!E$17, 'Monthly Detail'!102:102)</f>
        <v>-109.78214285714287</v>
      </c>
      <c r="F41" s="75">
        <f>SUMIF('Monthly Detail'!$1:$1,'Annual Summary'!F$17, 'Monthly Detail'!102:102)</f>
        <v>-439.12857142857143</v>
      </c>
      <c r="G41" s="75">
        <f>SUMIF('Monthly Detail'!$1:$1,'Annual Summary'!G$17, 'Monthly Detail'!102:102)</f>
        <v>-439.12857142857143</v>
      </c>
      <c r="H41" s="75">
        <f>SUMIF('Monthly Detail'!$1:$1,'Annual Summary'!H$17, 'Monthly Detail'!102:102)</f>
        <v>-439.12857142857143</v>
      </c>
      <c r="I41" s="246">
        <f>SUMIF('Monthly Detail'!$1:$1,'Annual Summary'!I$17, 'Monthly Detail'!102:102)</f>
        <v>-439.12857142857143</v>
      </c>
      <c r="J41" s="75">
        <f>SUMIF('Monthly Detail'!$1:$1,'Annual Summary'!J$17, 'Monthly Detail'!102:102)</f>
        <v>-439.12857142857143</v>
      </c>
      <c r="K41" s="246">
        <f>SUMIF('Monthly Detail'!$1:$1,'Annual Summary'!K$17, 'Monthly Detail'!102:102)</f>
        <v>-439.12857142857143</v>
      </c>
      <c r="L41" s="96"/>
      <c r="M41" s="95"/>
      <c r="X41" s="96"/>
    </row>
    <row r="42" spans="2:24" ht="15.6" x14ac:dyDescent="0.3">
      <c r="B42" s="103"/>
      <c r="C42" s="247" t="s">
        <v>11</v>
      </c>
      <c r="D42" s="87">
        <f t="shared" ref="D42:K42" si="9">D38+D41</f>
        <v>0</v>
      </c>
      <c r="E42" s="87">
        <f t="shared" si="9"/>
        <v>65485.008501558295</v>
      </c>
      <c r="F42" s="87">
        <f t="shared" si="9"/>
        <v>3420.4285629446003</v>
      </c>
      <c r="G42" s="87">
        <f t="shared" si="9"/>
        <v>44015.552591273874</v>
      </c>
      <c r="H42" s="87">
        <f t="shared" si="9"/>
        <v>84223.931865411301</v>
      </c>
      <c r="I42" s="248">
        <f t="shared" si="9"/>
        <v>125005.48724743737</v>
      </c>
      <c r="J42" s="87">
        <f t="shared" si="9"/>
        <v>175060.04532912307</v>
      </c>
      <c r="K42" s="248">
        <f t="shared" si="9"/>
        <v>233603.50314709276</v>
      </c>
      <c r="L42" s="104"/>
      <c r="M42" s="103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4"/>
    </row>
    <row r="43" spans="2:24" ht="15" thickBot="1" x14ac:dyDescent="0.35">
      <c r="B43" s="95"/>
      <c r="C43" s="317" t="s">
        <v>151</v>
      </c>
      <c r="D43" s="318" t="e">
        <f t="shared" ref="D43:K43" si="10">D42/D21</f>
        <v>#DIV/0!</v>
      </c>
      <c r="E43" s="318">
        <f t="shared" si="10"/>
        <v>0.55776070300629466</v>
      </c>
      <c r="F43" s="318">
        <f t="shared" si="10"/>
        <v>1.9980164587630033E-2</v>
      </c>
      <c r="G43" s="318">
        <f t="shared" si="10"/>
        <v>0.18260724042851648</v>
      </c>
      <c r="H43" s="318">
        <f t="shared" si="10"/>
        <v>0.26659209454858818</v>
      </c>
      <c r="I43" s="319">
        <f t="shared" si="10"/>
        <v>0.31464626902842047</v>
      </c>
      <c r="J43" s="318">
        <f t="shared" si="10"/>
        <v>0.3526428059792644</v>
      </c>
      <c r="K43" s="319">
        <f t="shared" si="10"/>
        <v>0.3823464347100809</v>
      </c>
      <c r="L43" s="96"/>
      <c r="M43" s="95"/>
      <c r="X43" s="96"/>
    </row>
    <row r="44" spans="2:24" x14ac:dyDescent="0.3">
      <c r="B44" s="95"/>
      <c r="C44" s="7"/>
      <c r="L44" s="96"/>
      <c r="M44" s="95"/>
      <c r="X44" s="96"/>
    </row>
    <row r="45" spans="2:24" x14ac:dyDescent="0.3">
      <c r="B45" s="95"/>
      <c r="C45" s="7"/>
      <c r="L45" s="96"/>
      <c r="M45" s="95"/>
      <c r="X45" s="96"/>
    </row>
    <row r="46" spans="2:24" ht="15" thickBot="1" x14ac:dyDescent="0.35">
      <c r="B46" s="106"/>
      <c r="C46" s="107"/>
      <c r="D46" s="108"/>
      <c r="E46" s="108"/>
      <c r="F46" s="108"/>
      <c r="G46" s="108"/>
      <c r="H46" s="108"/>
      <c r="I46" s="108"/>
      <c r="J46" s="108"/>
      <c r="K46" s="108"/>
      <c r="L46" s="109"/>
      <c r="M46" s="106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9"/>
    </row>
  </sheetData>
  <printOptions horizontalCentered="1" verticalCentered="1"/>
  <pageMargins left="0.7" right="0.7" top="0.75" bottom="0.75" header="0.3" footer="0.3"/>
  <pageSetup scale="49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B01-C763-4E0F-88D9-17C2A57FF301}">
  <dimension ref="A1:I45"/>
  <sheetViews>
    <sheetView topLeftCell="A22" workbookViewId="0">
      <selection activeCell="R3" sqref="R3:R13"/>
    </sheetView>
  </sheetViews>
  <sheetFormatPr defaultColWidth="8.88671875" defaultRowHeight="14.4" x14ac:dyDescent="0.3"/>
  <cols>
    <col min="1" max="8" width="8.88671875" style="116"/>
    <col min="9" max="9" width="75.109375" style="116" bestFit="1" customWidth="1"/>
    <col min="10" max="16384" width="8.88671875" style="116"/>
  </cols>
  <sheetData>
    <row r="1" spans="1:9" x14ac:dyDescent="0.3">
      <c r="A1" s="117" t="s">
        <v>134</v>
      </c>
      <c r="B1" s="117" t="s">
        <v>135</v>
      </c>
      <c r="C1" s="117" t="s">
        <v>136</v>
      </c>
    </row>
    <row r="2" spans="1:9" x14ac:dyDescent="0.3">
      <c r="A2" s="124">
        <v>44825</v>
      </c>
      <c r="B2" s="116">
        <v>0.75</v>
      </c>
      <c r="C2" s="116">
        <f>B2*50</f>
        <v>37.5</v>
      </c>
      <c r="E2" s="116" t="s">
        <v>137</v>
      </c>
      <c r="I2" s="116" t="s">
        <v>138</v>
      </c>
    </row>
    <row r="3" spans="1:9" x14ac:dyDescent="0.3">
      <c r="A3" s="124">
        <v>44826</v>
      </c>
      <c r="B3" s="116">
        <v>1</v>
      </c>
      <c r="C3" s="116">
        <v>50</v>
      </c>
      <c r="E3" s="116">
        <f>C14+C15</f>
        <v>700</v>
      </c>
      <c r="I3" s="116" t="s">
        <v>139</v>
      </c>
    </row>
    <row r="4" spans="1:9" x14ac:dyDescent="0.3">
      <c r="A4" s="124">
        <v>44833</v>
      </c>
      <c r="B4" s="116">
        <v>2</v>
      </c>
      <c r="C4" s="116">
        <v>100</v>
      </c>
    </row>
    <row r="5" spans="1:9" x14ac:dyDescent="0.3">
      <c r="A5" s="124">
        <v>44836</v>
      </c>
      <c r="B5" s="116">
        <v>1.75</v>
      </c>
      <c r="C5" s="116">
        <v>87.5</v>
      </c>
    </row>
    <row r="6" spans="1:9" x14ac:dyDescent="0.3">
      <c r="A6" s="124">
        <v>44837</v>
      </c>
      <c r="B6" s="116">
        <v>0.75</v>
      </c>
      <c r="C6" s="116">
        <v>37.5</v>
      </c>
    </row>
    <row r="7" spans="1:9" x14ac:dyDescent="0.3">
      <c r="A7" s="124">
        <v>44838</v>
      </c>
      <c r="B7" s="116">
        <v>1.25</v>
      </c>
      <c r="C7" s="116">
        <v>62.5</v>
      </c>
    </row>
    <row r="8" spans="1:9" x14ac:dyDescent="0.3">
      <c r="A8" s="124">
        <v>44839</v>
      </c>
      <c r="B8" s="116">
        <v>1.5</v>
      </c>
      <c r="C8" s="116">
        <v>75</v>
      </c>
    </row>
    <row r="9" spans="1:9" x14ac:dyDescent="0.3">
      <c r="A9" s="124">
        <v>44846</v>
      </c>
      <c r="B9" s="116">
        <v>1.5</v>
      </c>
      <c r="C9" s="116">
        <v>75</v>
      </c>
    </row>
    <row r="10" spans="1:9" x14ac:dyDescent="0.3">
      <c r="A10" s="124">
        <v>44850</v>
      </c>
      <c r="B10" s="116">
        <v>1.5</v>
      </c>
      <c r="C10" s="116">
        <v>75</v>
      </c>
    </row>
    <row r="11" spans="1:9" x14ac:dyDescent="0.3">
      <c r="A11" s="124"/>
    </row>
    <row r="12" spans="1:9" x14ac:dyDescent="0.3">
      <c r="A12" s="125" t="s">
        <v>0</v>
      </c>
      <c r="B12" s="116">
        <f>SUM(B2:B10)</f>
        <v>12</v>
      </c>
      <c r="C12" s="116">
        <f>B12*50</f>
        <v>600</v>
      </c>
    </row>
    <row r="14" spans="1:9" x14ac:dyDescent="0.3">
      <c r="A14" s="116" t="s">
        <v>140</v>
      </c>
      <c r="B14" s="116">
        <v>12</v>
      </c>
      <c r="C14" s="116">
        <v>600</v>
      </c>
    </row>
    <row r="15" spans="1:9" x14ac:dyDescent="0.3">
      <c r="A15" s="116" t="s">
        <v>141</v>
      </c>
      <c r="C15" s="126">
        <v>100</v>
      </c>
    </row>
    <row r="16" spans="1:9" x14ac:dyDescent="0.3">
      <c r="A16" s="116" t="s">
        <v>142</v>
      </c>
      <c r="B16" s="116">
        <v>0</v>
      </c>
      <c r="C16" s="116">
        <v>0</v>
      </c>
    </row>
    <row r="17" spans="1:3" s="127" customFormat="1" x14ac:dyDescent="0.3"/>
    <row r="18" spans="1:3" x14ac:dyDescent="0.3">
      <c r="A18" s="117" t="s">
        <v>134</v>
      </c>
      <c r="B18" s="117" t="s">
        <v>135</v>
      </c>
      <c r="C18" s="117" t="s">
        <v>136</v>
      </c>
    </row>
    <row r="19" spans="1:3" x14ac:dyDescent="0.3">
      <c r="A19" s="124">
        <v>44852</v>
      </c>
      <c r="B19" s="116">
        <v>1</v>
      </c>
      <c r="C19" s="116">
        <v>50</v>
      </c>
    </row>
    <row r="20" spans="1:3" x14ac:dyDescent="0.3">
      <c r="A20" s="124">
        <v>44858</v>
      </c>
      <c r="B20" s="116">
        <v>1</v>
      </c>
      <c r="C20" s="116">
        <v>50</v>
      </c>
    </row>
    <row r="21" spans="1:3" x14ac:dyDescent="0.3">
      <c r="A21" s="124">
        <v>44859</v>
      </c>
      <c r="B21" s="116">
        <v>1</v>
      </c>
      <c r="C21" s="116">
        <v>50</v>
      </c>
    </row>
    <row r="22" spans="1:3" x14ac:dyDescent="0.3">
      <c r="A22" s="124">
        <v>44861</v>
      </c>
      <c r="B22" s="116">
        <v>2.5</v>
      </c>
      <c r="C22" s="116">
        <v>125</v>
      </c>
    </row>
    <row r="23" spans="1:3" ht="17.25" customHeight="1" x14ac:dyDescent="0.3">
      <c r="A23" s="124">
        <v>44862</v>
      </c>
      <c r="B23" s="116">
        <v>1</v>
      </c>
      <c r="C23" s="116">
        <v>50</v>
      </c>
    </row>
    <row r="24" spans="1:3" ht="17.25" customHeight="1" x14ac:dyDescent="0.3">
      <c r="A24" s="124">
        <v>44871</v>
      </c>
      <c r="B24" s="116">
        <v>1.5</v>
      </c>
      <c r="C24" s="116">
        <v>75</v>
      </c>
    </row>
    <row r="25" spans="1:3" ht="17.25" customHeight="1" x14ac:dyDescent="0.3">
      <c r="A25" s="124">
        <v>44872</v>
      </c>
      <c r="B25" s="116">
        <v>2</v>
      </c>
      <c r="C25" s="116">
        <v>100</v>
      </c>
    </row>
    <row r="26" spans="1:3" x14ac:dyDescent="0.3">
      <c r="A26" s="124">
        <v>44872</v>
      </c>
      <c r="B26" s="116">
        <v>1</v>
      </c>
      <c r="C26" s="116">
        <v>50</v>
      </c>
    </row>
    <row r="27" spans="1:3" x14ac:dyDescent="0.3">
      <c r="A27" s="124">
        <v>44872</v>
      </c>
      <c r="B27" s="116">
        <v>2</v>
      </c>
      <c r="C27" s="116">
        <v>100</v>
      </c>
    </row>
    <row r="28" spans="1:3" x14ac:dyDescent="0.3">
      <c r="A28" s="124">
        <v>44872</v>
      </c>
      <c r="B28" s="116">
        <v>1</v>
      </c>
      <c r="C28" s="116">
        <v>50</v>
      </c>
    </row>
    <row r="29" spans="1:3" x14ac:dyDescent="0.3">
      <c r="A29" s="124">
        <v>44873</v>
      </c>
      <c r="B29" s="116">
        <v>1.5</v>
      </c>
      <c r="C29" s="116">
        <v>75</v>
      </c>
    </row>
    <row r="30" spans="1:3" x14ac:dyDescent="0.3">
      <c r="A30" s="124">
        <v>44886</v>
      </c>
      <c r="B30" s="116">
        <v>1.5</v>
      </c>
      <c r="C30" s="116">
        <v>75</v>
      </c>
    </row>
    <row r="31" spans="1:3" x14ac:dyDescent="0.3">
      <c r="A31" s="124">
        <v>44891</v>
      </c>
      <c r="B31" s="116">
        <v>0.5</v>
      </c>
      <c r="C31" s="116">
        <v>25</v>
      </c>
    </row>
    <row r="32" spans="1:3" x14ac:dyDescent="0.3">
      <c r="A32" s="124">
        <v>44892</v>
      </c>
      <c r="B32" s="116">
        <v>1.5</v>
      </c>
      <c r="C32" s="116">
        <v>75</v>
      </c>
    </row>
    <row r="33" spans="1:5" x14ac:dyDescent="0.3">
      <c r="A33" s="124">
        <v>44893</v>
      </c>
      <c r="B33" s="116">
        <v>1</v>
      </c>
      <c r="C33" s="116">
        <v>50</v>
      </c>
    </row>
    <row r="34" spans="1:5" x14ac:dyDescent="0.3">
      <c r="A34" s="125" t="s">
        <v>0</v>
      </c>
      <c r="B34" s="116">
        <f>SUM(B19:B33)</f>
        <v>20</v>
      </c>
      <c r="C34" s="116">
        <f>B34*50</f>
        <v>1000</v>
      </c>
    </row>
    <row r="36" spans="1:5" x14ac:dyDescent="0.3">
      <c r="A36" s="116" t="s">
        <v>140</v>
      </c>
      <c r="B36" s="116">
        <v>14</v>
      </c>
      <c r="C36" s="116">
        <v>700</v>
      </c>
      <c r="E36" s="117"/>
    </row>
    <row r="37" spans="1:5" x14ac:dyDescent="0.3">
      <c r="A37" s="116" t="s">
        <v>141</v>
      </c>
      <c r="C37" s="126">
        <v>100</v>
      </c>
    </row>
    <row r="38" spans="1:5" x14ac:dyDescent="0.3">
      <c r="A38" s="116" t="s">
        <v>142</v>
      </c>
      <c r="C38" s="116">
        <v>300</v>
      </c>
    </row>
    <row r="39" spans="1:5" s="127" customFormat="1" x14ac:dyDescent="0.3"/>
    <row r="40" spans="1:5" x14ac:dyDescent="0.3">
      <c r="A40" s="117" t="s">
        <v>134</v>
      </c>
      <c r="B40" s="117" t="s">
        <v>135</v>
      </c>
      <c r="C40" s="117" t="s">
        <v>136</v>
      </c>
    </row>
    <row r="41" spans="1:5" x14ac:dyDescent="0.3">
      <c r="A41" s="116" t="s">
        <v>181</v>
      </c>
      <c r="C41" s="116">
        <v>300</v>
      </c>
    </row>
    <row r="42" spans="1:5" x14ac:dyDescent="0.3">
      <c r="A42" s="124">
        <v>44899</v>
      </c>
      <c r="B42" s="116">
        <v>1.5</v>
      </c>
      <c r="C42" s="116">
        <v>75</v>
      </c>
    </row>
    <row r="43" spans="1:5" x14ac:dyDescent="0.3">
      <c r="A43" s="124"/>
    </row>
    <row r="45" spans="1:5" x14ac:dyDescent="0.3">
      <c r="A45" s="125" t="s">
        <v>0</v>
      </c>
      <c r="C45" s="116">
        <f>SUM(C41:C42)</f>
        <v>375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0495-EE2C-4571-93A0-2DD2C9D07CA8}">
  <sheetPr>
    <tabColor theme="1"/>
    <pageSetUpPr fitToPage="1"/>
  </sheetPr>
  <dimension ref="B10:T31"/>
  <sheetViews>
    <sheetView showGridLines="0" topLeftCell="A26" workbookViewId="0">
      <selection activeCell="M23" sqref="M23"/>
    </sheetView>
  </sheetViews>
  <sheetFormatPr defaultRowHeight="14.4" x14ac:dyDescent="0.3"/>
  <cols>
    <col min="2" max="2" width="34" bestFit="1" customWidth="1"/>
    <col min="3" max="9" width="11.5546875" hidden="1" customWidth="1"/>
    <col min="10" max="10" width="11.5546875" bestFit="1" customWidth="1"/>
    <col min="11" max="11" width="11.6640625" bestFit="1" customWidth="1"/>
    <col min="12" max="14" width="11.5546875" bestFit="1" customWidth="1"/>
    <col min="15" max="15" width="2.6640625" customWidth="1"/>
    <col min="16" max="16" width="9.88671875" bestFit="1" customWidth="1"/>
  </cols>
  <sheetData>
    <row r="10" spans="2:16" ht="15.6" x14ac:dyDescent="0.3">
      <c r="B10" s="67"/>
      <c r="C10" s="68" t="str">
        <f>TEXT('Monthly Detail'!D4,"mmmm")</f>
        <v>January</v>
      </c>
      <c r="D10" s="68" t="str">
        <f>TEXT('Monthly Detail'!E4,"mmmm")</f>
        <v>February</v>
      </c>
      <c r="E10" s="68" t="str">
        <f>TEXT('Monthly Detail'!F4,"mmmm")</f>
        <v>March</v>
      </c>
      <c r="F10" s="68" t="str">
        <f>TEXT('Monthly Detail'!G4,"mmmm")</f>
        <v>April</v>
      </c>
      <c r="G10" s="68" t="str">
        <f>TEXT('Monthly Detail'!H4,"mmmm")</f>
        <v>May</v>
      </c>
      <c r="H10" s="68" t="str">
        <f>TEXT('Monthly Detail'!I4,"mmmm")</f>
        <v>June</v>
      </c>
      <c r="I10" s="68" t="str">
        <f>TEXT('Monthly Detail'!J4,"mmmm")</f>
        <v>July</v>
      </c>
      <c r="J10" s="68" t="str">
        <f>TEXT('Monthly Detail'!K4,"mmmm")</f>
        <v>August</v>
      </c>
      <c r="K10" s="68" t="str">
        <f>TEXT('Monthly Detail'!L4,"mmmm")</f>
        <v>September</v>
      </c>
      <c r="L10" s="68" t="str">
        <f>TEXT('Monthly Detail'!M4,"mmmm")</f>
        <v>October</v>
      </c>
      <c r="M10" s="205" t="str">
        <f>TEXT('Monthly Detail'!N4,"mmmm")</f>
        <v>November</v>
      </c>
      <c r="N10" s="68" t="str">
        <f>TEXT('Monthly Detail'!O4,"mmmm")</f>
        <v>December</v>
      </c>
      <c r="O10" s="69"/>
      <c r="P10" s="70" t="s">
        <v>0</v>
      </c>
    </row>
    <row r="11" spans="2:16" ht="6.6" customHeight="1" x14ac:dyDescent="0.3">
      <c r="B11" s="7"/>
      <c r="C11" s="90">
        <v>44957</v>
      </c>
      <c r="D11" s="90">
        <v>44985</v>
      </c>
      <c r="E11" s="90">
        <v>45016</v>
      </c>
      <c r="F11" s="90">
        <v>45046</v>
      </c>
      <c r="G11" s="90">
        <v>45077</v>
      </c>
      <c r="H11" s="90">
        <v>45107</v>
      </c>
      <c r="I11" s="90">
        <v>45138</v>
      </c>
      <c r="J11" s="90">
        <v>45169</v>
      </c>
      <c r="K11" s="90">
        <v>45199</v>
      </c>
      <c r="L11" s="90">
        <v>45230</v>
      </c>
      <c r="M11" s="206">
        <v>45260</v>
      </c>
      <c r="N11" s="90">
        <v>45291</v>
      </c>
      <c r="O11" s="90">
        <v>45322</v>
      </c>
    </row>
    <row r="12" spans="2:16" x14ac:dyDescent="0.3">
      <c r="B12" s="71" t="s">
        <v>45</v>
      </c>
      <c r="C12" s="72">
        <f>SUMIF('Monthly Detail'!$4:$4, '2023 Overview'!C$11, 'Monthly Detail'!9:9)</f>
        <v>0</v>
      </c>
      <c r="D12" s="72">
        <f>SUMIF('Monthly Detail'!$4:$4, '2023 Overview'!D$11, 'Monthly Detail'!9:9)</f>
        <v>0</v>
      </c>
      <c r="E12" s="72">
        <f>SUMIF('Monthly Detail'!$4:$4, '2023 Overview'!E$11, 'Monthly Detail'!9:9)</f>
        <v>0</v>
      </c>
      <c r="F12" s="72">
        <f>SUMIF('Monthly Detail'!$4:$4, '2023 Overview'!F$11, 'Monthly Detail'!9:9)</f>
        <v>0</v>
      </c>
      <c r="G12" s="72">
        <f>SUMIF('Monthly Detail'!$4:$4, '2023 Overview'!G$11, 'Monthly Detail'!9:9)</f>
        <v>0</v>
      </c>
      <c r="H12" s="72">
        <f>SUMIF('Monthly Detail'!$4:$4, '2023 Overview'!H$11, 'Monthly Detail'!9:9)</f>
        <v>0</v>
      </c>
      <c r="I12" s="72">
        <f>SUMIF('Monthly Detail'!$4:$4, '2023 Overview'!I$11, 'Monthly Detail'!9:9)</f>
        <v>0</v>
      </c>
      <c r="J12" s="72">
        <f>SUMIF('Monthly Detail'!$4:$4, '2023 Overview'!J$11, 'Monthly Detail'!9:9)</f>
        <v>0</v>
      </c>
      <c r="K12" s="72">
        <f>SUMIF('Monthly Detail'!$4:$4, '2023 Overview'!K$11, 'Monthly Detail'!9:9)</f>
        <v>0</v>
      </c>
      <c r="L12" s="72">
        <f>SUMIF('Monthly Detail'!$4:$4, '2023 Overview'!L$11, 'Monthly Detail'!9:9)</f>
        <v>0</v>
      </c>
      <c r="M12" s="207">
        <f>SUMIF('Monthly Detail'!$4:$4, '2023 Overview'!M$11, 'Monthly Detail'!9:9)</f>
        <v>0</v>
      </c>
      <c r="N12" s="72">
        <f>SUMIF('Monthly Detail'!$4:$4, '2023 Overview'!N$11, 'Monthly Detail'!9:9)</f>
        <v>0</v>
      </c>
      <c r="O12" s="72"/>
      <c r="P12" s="72">
        <f>SUM(C12:O12)</f>
        <v>0</v>
      </c>
    </row>
    <row r="13" spans="2:16" x14ac:dyDescent="0.3">
      <c r="B13" s="71" t="s">
        <v>154</v>
      </c>
      <c r="C13" s="72">
        <f>SUMIF('Monthly Detail'!$4:$4, '2023 Overview'!C$11, 'Monthly Detail'!10:10)</f>
        <v>0</v>
      </c>
      <c r="D13" s="72">
        <f>SUMIF('Monthly Detail'!$4:$4, '2023 Overview'!D$11, 'Monthly Detail'!10:10)</f>
        <v>0</v>
      </c>
      <c r="E13" s="72">
        <f>SUMIF('Monthly Detail'!$4:$4, '2023 Overview'!E$11, 'Monthly Detail'!10:10)</f>
        <v>0</v>
      </c>
      <c r="F13" s="72">
        <f>SUMIF('Monthly Detail'!$4:$4, '2023 Overview'!F$11, 'Monthly Detail'!10:10)</f>
        <v>0</v>
      </c>
      <c r="G13" s="72">
        <f>SUMIF('Monthly Detail'!$4:$4, '2023 Overview'!G$11, 'Monthly Detail'!10:10)</f>
        <v>0</v>
      </c>
      <c r="H13" s="72">
        <f>SUMIF('Monthly Detail'!$4:$4, '2023 Overview'!H$11, 'Monthly Detail'!10:10)</f>
        <v>0</v>
      </c>
      <c r="I13" s="72">
        <f>SUMIF('Monthly Detail'!$4:$4, '2023 Overview'!I$11, 'Monthly Detail'!10:10)</f>
        <v>0</v>
      </c>
      <c r="J13" s="72">
        <f>SUMIF('Monthly Detail'!$4:$4, '2023 Overview'!J$11, 'Monthly Detail'!10:10)</f>
        <v>0</v>
      </c>
      <c r="K13" s="72">
        <f>SUMIF('Monthly Detail'!$4:$4, '2023 Overview'!K$11, 'Monthly Detail'!10:10)</f>
        <v>0</v>
      </c>
      <c r="L13" s="72">
        <f>SUMIF('Monthly Detail'!$4:$4, '2023 Overview'!L$11, 'Monthly Detail'!10:10)</f>
        <v>0</v>
      </c>
      <c r="M13" s="207">
        <f>SUMIF('Monthly Detail'!$4:$4, '2023 Overview'!M$11, 'Monthly Detail'!10:10)</f>
        <v>0</v>
      </c>
      <c r="N13" s="72">
        <f>SUMIF('Monthly Detail'!$4:$4, '2023 Overview'!N$11, 'Monthly Detail'!10:10)</f>
        <v>0</v>
      </c>
      <c r="O13" s="72"/>
      <c r="P13" s="72"/>
    </row>
    <row r="14" spans="2:16" x14ac:dyDescent="0.3">
      <c r="B14" s="73" t="s">
        <v>2</v>
      </c>
      <c r="C14" s="73">
        <f>SUM(C12:C13)</f>
        <v>0</v>
      </c>
      <c r="D14" s="73">
        <f t="shared" ref="D14:N14" si="0">SUM(D12:D13)</f>
        <v>0</v>
      </c>
      <c r="E14" s="73">
        <f t="shared" si="0"/>
        <v>0</v>
      </c>
      <c r="F14" s="73">
        <f t="shared" si="0"/>
        <v>0</v>
      </c>
      <c r="G14" s="73">
        <f t="shared" si="0"/>
        <v>0</v>
      </c>
      <c r="H14" s="73">
        <f t="shared" si="0"/>
        <v>0</v>
      </c>
      <c r="I14" s="73">
        <f t="shared" si="0"/>
        <v>0</v>
      </c>
      <c r="J14" s="73">
        <f t="shared" si="0"/>
        <v>0</v>
      </c>
      <c r="K14" s="73">
        <f t="shared" si="0"/>
        <v>0</v>
      </c>
      <c r="L14" s="73">
        <f t="shared" si="0"/>
        <v>0</v>
      </c>
      <c r="M14" s="208">
        <f t="shared" si="0"/>
        <v>0</v>
      </c>
      <c r="N14" s="73">
        <f t="shared" si="0"/>
        <v>0</v>
      </c>
      <c r="O14" s="74"/>
      <c r="P14" s="73">
        <f>SUM(P12:P12)</f>
        <v>0</v>
      </c>
    </row>
    <row r="15" spans="2:16" ht="3" customHeight="1" x14ac:dyDescent="0.3">
      <c r="B15" s="7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209"/>
      <c r="N15" s="75"/>
      <c r="P15" s="75"/>
    </row>
    <row r="16" spans="2:16" ht="15.6" x14ac:dyDescent="0.3">
      <c r="B16" s="86" t="s">
        <v>145</v>
      </c>
      <c r="C16" s="87">
        <f>C14</f>
        <v>0</v>
      </c>
      <c r="D16" s="87">
        <f t="shared" ref="D16:N16" si="1">D14</f>
        <v>0</v>
      </c>
      <c r="E16" s="87">
        <f t="shared" si="1"/>
        <v>0</v>
      </c>
      <c r="F16" s="87">
        <f t="shared" si="1"/>
        <v>0</v>
      </c>
      <c r="G16" s="87">
        <f t="shared" si="1"/>
        <v>0</v>
      </c>
      <c r="H16" s="87">
        <f t="shared" si="1"/>
        <v>0</v>
      </c>
      <c r="I16" s="87">
        <f t="shared" si="1"/>
        <v>0</v>
      </c>
      <c r="J16" s="87">
        <f t="shared" si="1"/>
        <v>0</v>
      </c>
      <c r="K16" s="87">
        <f t="shared" si="1"/>
        <v>0</v>
      </c>
      <c r="L16" s="87">
        <f t="shared" si="1"/>
        <v>0</v>
      </c>
      <c r="M16" s="210">
        <f t="shared" si="1"/>
        <v>0</v>
      </c>
      <c r="N16" s="87">
        <f t="shared" si="1"/>
        <v>0</v>
      </c>
      <c r="O16" s="76"/>
      <c r="P16" s="87">
        <f>P14</f>
        <v>0</v>
      </c>
    </row>
    <row r="17" spans="2:20" x14ac:dyDescent="0.3">
      <c r="B17" s="88" t="s">
        <v>146</v>
      </c>
      <c r="C17" s="89" t="e">
        <f t="shared" ref="C17:N17" si="2">C16/C14</f>
        <v>#DIV/0!</v>
      </c>
      <c r="D17" s="89" t="e">
        <f t="shared" si="2"/>
        <v>#DIV/0!</v>
      </c>
      <c r="E17" s="89" t="e">
        <f t="shared" si="2"/>
        <v>#DIV/0!</v>
      </c>
      <c r="F17" s="89" t="e">
        <f t="shared" si="2"/>
        <v>#DIV/0!</v>
      </c>
      <c r="G17" s="89" t="e">
        <f t="shared" si="2"/>
        <v>#DIV/0!</v>
      </c>
      <c r="H17" s="89" t="e">
        <f t="shared" si="2"/>
        <v>#DIV/0!</v>
      </c>
      <c r="I17" s="89" t="e">
        <f t="shared" si="2"/>
        <v>#DIV/0!</v>
      </c>
      <c r="J17" s="89" t="e">
        <f t="shared" si="2"/>
        <v>#DIV/0!</v>
      </c>
      <c r="K17" s="89" t="e">
        <f t="shared" si="2"/>
        <v>#DIV/0!</v>
      </c>
      <c r="L17" s="89" t="e">
        <f t="shared" si="2"/>
        <v>#DIV/0!</v>
      </c>
      <c r="M17" s="211" t="e">
        <f t="shared" si="2"/>
        <v>#DIV/0!</v>
      </c>
      <c r="N17" s="89" t="e">
        <f t="shared" si="2"/>
        <v>#DIV/0!</v>
      </c>
      <c r="O17" s="7"/>
      <c r="P17" s="89" t="e">
        <f>P16/P14</f>
        <v>#DIV/0!</v>
      </c>
    </row>
    <row r="18" spans="2:20" ht="3" customHeight="1" x14ac:dyDescent="0.3">
      <c r="B18" s="7"/>
      <c r="M18" s="212"/>
    </row>
    <row r="19" spans="2:20" x14ac:dyDescent="0.3">
      <c r="B19" s="7" t="s">
        <v>183</v>
      </c>
      <c r="C19" s="72">
        <f>SUMIF('Monthly Detail'!$4:$4, '2023 Overview'!C$11, 'Monthly Detail'!$92:$92)</f>
        <v>0</v>
      </c>
      <c r="D19" s="72">
        <f>SUMIF('Monthly Detail'!$4:$4, '2023 Overview'!D$11, 'Monthly Detail'!$92:$92)</f>
        <v>0</v>
      </c>
      <c r="E19" s="72">
        <f>SUMIF('Monthly Detail'!$4:$4, '2023 Overview'!E$11, 'Monthly Detail'!$92:$92)</f>
        <v>0</v>
      </c>
      <c r="F19" s="72">
        <f>SUMIF('Monthly Detail'!$4:$4, '2023 Overview'!F$11, 'Monthly Detail'!$92:$92)</f>
        <v>0</v>
      </c>
      <c r="G19" s="72">
        <f>SUMIF('Monthly Detail'!$4:$4, '2023 Overview'!G$11, 'Monthly Detail'!$92:$92)</f>
        <v>0</v>
      </c>
      <c r="H19" s="72">
        <f>SUMIF('Monthly Detail'!$4:$4, '2023 Overview'!H$11, 'Monthly Detail'!$92:$92)</f>
        <v>0</v>
      </c>
      <c r="I19" s="72">
        <f>SUMIF('Monthly Detail'!$4:$4, '2023 Overview'!I$11, 'Monthly Detail'!$92:$92)</f>
        <v>0</v>
      </c>
      <c r="J19" s="72">
        <f>SUMIF('Monthly Detail'!$4:$4, '2023 Overview'!J$11, 'Monthly Detail'!$92:$92)</f>
        <v>0</v>
      </c>
      <c r="K19" s="72">
        <f>SUMIF('Monthly Detail'!$4:$4, '2023 Overview'!K$11, 'Monthly Detail'!$92:$92)</f>
        <v>0</v>
      </c>
      <c r="L19" s="72">
        <f>SUMIF('Monthly Detail'!$4:$4, '2023 Overview'!L$11, 'Monthly Detail'!$92:$92)</f>
        <v>0</v>
      </c>
      <c r="M19" s="207">
        <f>SUMIF('Monthly Detail'!$4:$4, '2023 Overview'!M$11, 'Monthly Detail'!$92:$92)</f>
        <v>0</v>
      </c>
      <c r="N19" s="72">
        <f>SUMIF('Monthly Detail'!$4:$4, '2023 Overview'!N$11, 'Monthly Detail'!$92:$92)</f>
        <v>0</v>
      </c>
      <c r="P19" s="72">
        <f>SUM(C19:O19)</f>
        <v>0</v>
      </c>
      <c r="T19" s="1"/>
    </row>
    <row r="20" spans="2:20" x14ac:dyDescent="0.3">
      <c r="B20" s="77" t="s">
        <v>147</v>
      </c>
      <c r="C20" s="78">
        <f t="shared" ref="C20:N20" si="3">SUM(C19:C19)</f>
        <v>0</v>
      </c>
      <c r="D20" s="78">
        <f t="shared" si="3"/>
        <v>0</v>
      </c>
      <c r="E20" s="78">
        <f t="shared" si="3"/>
        <v>0</v>
      </c>
      <c r="F20" s="78">
        <f t="shared" si="3"/>
        <v>0</v>
      </c>
      <c r="G20" s="78">
        <f t="shared" si="3"/>
        <v>0</v>
      </c>
      <c r="H20" s="78">
        <f t="shared" si="3"/>
        <v>0</v>
      </c>
      <c r="I20" s="78">
        <f t="shared" si="3"/>
        <v>0</v>
      </c>
      <c r="J20" s="78">
        <f t="shared" si="3"/>
        <v>0</v>
      </c>
      <c r="K20" s="78">
        <f t="shared" si="3"/>
        <v>0</v>
      </c>
      <c r="L20" s="78">
        <f t="shared" si="3"/>
        <v>0</v>
      </c>
      <c r="M20" s="213">
        <f t="shared" si="3"/>
        <v>0</v>
      </c>
      <c r="N20" s="78">
        <f t="shared" si="3"/>
        <v>0</v>
      </c>
      <c r="O20" s="79"/>
      <c r="P20" s="78">
        <f>SUM(P19:P19)</f>
        <v>0</v>
      </c>
    </row>
    <row r="21" spans="2:20" ht="4.2" customHeight="1" x14ac:dyDescent="0.3">
      <c r="B21" s="7"/>
      <c r="M21" s="212"/>
    </row>
    <row r="22" spans="2:20" ht="15.6" x14ac:dyDescent="0.3">
      <c r="B22" s="86" t="s">
        <v>148</v>
      </c>
      <c r="C22" s="87">
        <f t="shared" ref="C22:N22" si="4">C16-C20</f>
        <v>0</v>
      </c>
      <c r="D22" s="87">
        <f t="shared" si="4"/>
        <v>0</v>
      </c>
      <c r="E22" s="87">
        <f t="shared" si="4"/>
        <v>0</v>
      </c>
      <c r="F22" s="87">
        <f t="shared" si="4"/>
        <v>0</v>
      </c>
      <c r="G22" s="87">
        <f t="shared" si="4"/>
        <v>0</v>
      </c>
      <c r="H22" s="87">
        <f t="shared" si="4"/>
        <v>0</v>
      </c>
      <c r="I22" s="87">
        <f t="shared" si="4"/>
        <v>0</v>
      </c>
      <c r="J22" s="87">
        <f t="shared" si="4"/>
        <v>0</v>
      </c>
      <c r="K22" s="87">
        <f t="shared" si="4"/>
        <v>0</v>
      </c>
      <c r="L22" s="87">
        <f t="shared" si="4"/>
        <v>0</v>
      </c>
      <c r="M22" s="210">
        <f t="shared" si="4"/>
        <v>0</v>
      </c>
      <c r="N22" s="87">
        <f t="shared" si="4"/>
        <v>0</v>
      </c>
      <c r="O22" s="76"/>
      <c r="P22" s="87">
        <f>P16-P20</f>
        <v>0</v>
      </c>
    </row>
    <row r="23" spans="2:20" x14ac:dyDescent="0.3">
      <c r="B23" s="88" t="s">
        <v>149</v>
      </c>
      <c r="C23" s="89" t="e">
        <f t="shared" ref="C23:N23" si="5">C22/C14</f>
        <v>#DIV/0!</v>
      </c>
      <c r="D23" s="89" t="e">
        <f t="shared" si="5"/>
        <v>#DIV/0!</v>
      </c>
      <c r="E23" s="89" t="e">
        <f t="shared" si="5"/>
        <v>#DIV/0!</v>
      </c>
      <c r="F23" s="89" t="e">
        <f t="shared" si="5"/>
        <v>#DIV/0!</v>
      </c>
      <c r="G23" s="89" t="e">
        <f t="shared" si="5"/>
        <v>#DIV/0!</v>
      </c>
      <c r="H23" s="89" t="e">
        <f t="shared" si="5"/>
        <v>#DIV/0!</v>
      </c>
      <c r="I23" s="89" t="e">
        <f t="shared" si="5"/>
        <v>#DIV/0!</v>
      </c>
      <c r="J23" s="89" t="e">
        <f t="shared" si="5"/>
        <v>#DIV/0!</v>
      </c>
      <c r="K23" s="89" t="e">
        <f t="shared" si="5"/>
        <v>#DIV/0!</v>
      </c>
      <c r="L23" s="89" t="e">
        <f t="shared" si="5"/>
        <v>#DIV/0!</v>
      </c>
      <c r="M23" s="211" t="e">
        <f t="shared" si="5"/>
        <v>#DIV/0!</v>
      </c>
      <c r="N23" s="89" t="e">
        <f t="shared" si="5"/>
        <v>#DIV/0!</v>
      </c>
      <c r="O23" s="7"/>
      <c r="P23" s="89" t="e">
        <f>P22/P14</f>
        <v>#DIV/0!</v>
      </c>
    </row>
    <row r="24" spans="2:20" ht="4.95" customHeight="1" x14ac:dyDescent="0.3">
      <c r="B24" s="80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214"/>
      <c r="N24" s="81"/>
      <c r="P24" s="81"/>
    </row>
    <row r="25" spans="2:20" x14ac:dyDescent="0.3">
      <c r="B25" s="7" t="s">
        <v>150</v>
      </c>
      <c r="C25" s="131">
        <f>SUMIF('Monthly Detail'!$4:$4, '2023 Overview'!C$11, 'Monthly Detail'!97:97)</f>
        <v>0</v>
      </c>
      <c r="D25" s="128">
        <f>SUMIF('Monthly Detail'!$4:$4, '2023 Overview'!D$11, 'Monthly Detail'!97:97)</f>
        <v>0</v>
      </c>
      <c r="E25" s="131">
        <f>SUMIF('Monthly Detail'!$4:$4, '2023 Overview'!E$11, 'Monthly Detail'!97:97)</f>
        <v>0</v>
      </c>
      <c r="F25" s="128">
        <f>SUMIF('Monthly Detail'!$4:$4, '2023 Overview'!F$11, 'Monthly Detail'!97:97)</f>
        <v>0</v>
      </c>
      <c r="G25" s="128">
        <f>SUMIF('Monthly Detail'!$4:$4, '2023 Overview'!G$11, 'Monthly Detail'!97:97)</f>
        <v>0</v>
      </c>
      <c r="H25" s="131">
        <f>SUMIF('Monthly Detail'!$4:$4, '2023 Overview'!H$11, 'Monthly Detail'!97:97)</f>
        <v>0</v>
      </c>
      <c r="I25" s="131">
        <f>SUMIF('Monthly Detail'!$4:$4, '2023 Overview'!I$11, 'Monthly Detail'!97:97)</f>
        <v>0</v>
      </c>
      <c r="J25" s="131">
        <f>SUMIF('Monthly Detail'!$4:$4, '2023 Overview'!J$11, 'Monthly Detail'!97:97)</f>
        <v>0</v>
      </c>
      <c r="K25" s="131">
        <f>SUMIF('Monthly Detail'!$4:$4, '2023 Overview'!K$11, 'Monthly Detail'!97:97)</f>
        <v>0</v>
      </c>
      <c r="L25" s="131">
        <f>SUMIF('Monthly Detail'!$4:$4, '2023 Overview'!L$11, 'Monthly Detail'!97:97)</f>
        <v>0</v>
      </c>
      <c r="M25" s="215">
        <f>SUMIF('Monthly Detail'!$4:$4, '2023 Overview'!M$11, 'Monthly Detail'!97:97)</f>
        <v>0</v>
      </c>
      <c r="N25" s="128">
        <f>SUMIF('Monthly Detail'!$4:$4, '2023 Overview'!N$11, 'Monthly Detail'!97:97)</f>
        <v>0</v>
      </c>
      <c r="O25" s="128"/>
      <c r="P25" s="112">
        <f>SUM(C25:O25)</f>
        <v>0</v>
      </c>
    </row>
    <row r="26" spans="2:20" ht="15.6" x14ac:dyDescent="0.3">
      <c r="B26" s="86" t="s">
        <v>11</v>
      </c>
      <c r="C26" s="87">
        <f t="shared" ref="C26:N26" si="6">C22+SUM(C25:C25)</f>
        <v>0</v>
      </c>
      <c r="D26" s="87">
        <f t="shared" si="6"/>
        <v>0</v>
      </c>
      <c r="E26" s="87">
        <f t="shared" si="6"/>
        <v>0</v>
      </c>
      <c r="F26" s="87">
        <f t="shared" si="6"/>
        <v>0</v>
      </c>
      <c r="G26" s="87">
        <f t="shared" si="6"/>
        <v>0</v>
      </c>
      <c r="H26" s="87">
        <f t="shared" si="6"/>
        <v>0</v>
      </c>
      <c r="I26" s="87">
        <f t="shared" si="6"/>
        <v>0</v>
      </c>
      <c r="J26" s="87">
        <f t="shared" si="6"/>
        <v>0</v>
      </c>
      <c r="K26" s="87">
        <f t="shared" si="6"/>
        <v>0</v>
      </c>
      <c r="L26" s="87">
        <f t="shared" si="6"/>
        <v>0</v>
      </c>
      <c r="M26" s="210">
        <f t="shared" si="6"/>
        <v>0</v>
      </c>
      <c r="N26" s="87">
        <f t="shared" si="6"/>
        <v>0</v>
      </c>
      <c r="O26" s="76"/>
      <c r="P26" s="87">
        <f>P22+SUM(P25:P25)</f>
        <v>0</v>
      </c>
    </row>
    <row r="27" spans="2:20" x14ac:dyDescent="0.3">
      <c r="B27" s="88" t="s">
        <v>151</v>
      </c>
      <c r="C27" s="89" t="e">
        <f t="shared" ref="C27:N27" si="7">C26/C14</f>
        <v>#DIV/0!</v>
      </c>
      <c r="D27" s="89" t="e">
        <f t="shared" si="7"/>
        <v>#DIV/0!</v>
      </c>
      <c r="E27" s="89" t="e">
        <f t="shared" si="7"/>
        <v>#DIV/0!</v>
      </c>
      <c r="F27" s="89" t="e">
        <f t="shared" si="7"/>
        <v>#DIV/0!</v>
      </c>
      <c r="G27" s="89" t="e">
        <f t="shared" si="7"/>
        <v>#DIV/0!</v>
      </c>
      <c r="H27" s="89" t="e">
        <f t="shared" si="7"/>
        <v>#DIV/0!</v>
      </c>
      <c r="I27" s="89" t="e">
        <f t="shared" si="7"/>
        <v>#DIV/0!</v>
      </c>
      <c r="J27" s="89" t="e">
        <f t="shared" si="7"/>
        <v>#DIV/0!</v>
      </c>
      <c r="K27" s="89" t="e">
        <f t="shared" si="7"/>
        <v>#DIV/0!</v>
      </c>
      <c r="L27" s="89" t="e">
        <f t="shared" si="7"/>
        <v>#DIV/0!</v>
      </c>
      <c r="M27" s="211" t="e">
        <f t="shared" si="7"/>
        <v>#DIV/0!</v>
      </c>
      <c r="N27" s="89" t="e">
        <f t="shared" si="7"/>
        <v>#DIV/0!</v>
      </c>
      <c r="O27" s="7"/>
      <c r="P27" s="89" t="e">
        <f>P26/P14</f>
        <v>#DIV/0!</v>
      </c>
    </row>
    <row r="28" spans="2:20" ht="4.95" customHeight="1" thickBot="1" x14ac:dyDescent="0.35">
      <c r="B28" s="7"/>
      <c r="M28" s="212"/>
    </row>
    <row r="29" spans="2:20" x14ac:dyDescent="0.3">
      <c r="B29" s="82" t="s">
        <v>152</v>
      </c>
      <c r="C29" s="83">
        <f>SUMIF('Monthly Detail'!$4:$4, '2023 Overview'!C$11, 'Monthly Detail'!176:176)</f>
        <v>0</v>
      </c>
      <c r="D29" s="161">
        <f>SUMIF('Monthly Detail'!$4:$4, '2023 Overview'!D$11, 'Monthly Detail'!176:176)</f>
        <v>0</v>
      </c>
      <c r="E29" s="83">
        <f>SUMIF('Monthly Detail'!$4:$4, '2023 Overview'!E$11, 'Monthly Detail'!176:176)</f>
        <v>0</v>
      </c>
      <c r="F29" s="161">
        <f>SUMIF('Monthly Detail'!$4:$4, '2023 Overview'!F$11, 'Monthly Detail'!176:176)</f>
        <v>0</v>
      </c>
      <c r="G29" s="83">
        <f>SUMIF('Monthly Detail'!$4:$4, '2023 Overview'!G$11, 'Monthly Detail'!176:176)</f>
        <v>0</v>
      </c>
      <c r="H29" s="83">
        <f>SUMIF('Monthly Detail'!$4:$4, '2023 Overview'!H$11, 'Monthly Detail'!176:176)</f>
        <v>0</v>
      </c>
      <c r="I29" s="161">
        <f>SUMIF('Monthly Detail'!$4:$4, '2023 Overview'!I$11, 'Monthly Detail'!176:176)</f>
        <v>0</v>
      </c>
      <c r="J29" s="161">
        <f>SUMIF('Monthly Detail'!$4:$4, '2023 Overview'!J$11, 'Monthly Detail'!176:176)</f>
        <v>0</v>
      </c>
      <c r="K29" s="161">
        <f>SUMIF('Monthly Detail'!$4:$4, '2023 Overview'!K$11, 'Monthly Detail'!176:176)</f>
        <v>0</v>
      </c>
      <c r="L29" s="161">
        <f>SUMIF('Monthly Detail'!$4:$4, '2023 Overview'!L$11, 'Monthly Detail'!176:176)</f>
        <v>0</v>
      </c>
      <c r="M29" s="216">
        <f>SUMIF('Monthly Detail'!$4:$4, '2023 Overview'!M$11, 'Monthly Detail'!176:176)</f>
        <v>0</v>
      </c>
      <c r="N29" s="161">
        <f>SUMIF('Monthly Detail'!$4:$4, '2023 Overview'!N$11, 'Monthly Detail'!176:176)</f>
        <v>0</v>
      </c>
    </row>
    <row r="30" spans="2:20" ht="15" thickBot="1" x14ac:dyDescent="0.35">
      <c r="B30" s="84" t="s">
        <v>153</v>
      </c>
      <c r="C30" s="85">
        <f>SUMIF('Monthly Detail'!$4:$4, '2023 Overview'!C$11, 'Monthly Detail'!173:173)</f>
        <v>0</v>
      </c>
      <c r="D30" s="162">
        <f>SUMIF('Monthly Detail'!$4:$4, '2023 Overview'!D$11, 'Monthly Detail'!173:173)</f>
        <v>0</v>
      </c>
      <c r="E30" s="85">
        <f>SUMIF('Monthly Detail'!$4:$4, '2023 Overview'!E$11, 'Monthly Detail'!173:173)</f>
        <v>0</v>
      </c>
      <c r="F30" s="162">
        <f>SUMIF('Monthly Detail'!$4:$4, '2023 Overview'!F$11, 'Monthly Detail'!173:173)</f>
        <v>0</v>
      </c>
      <c r="G30" s="85">
        <f>SUMIF('Monthly Detail'!$4:$4, '2023 Overview'!G$11, 'Monthly Detail'!173:173)</f>
        <v>0</v>
      </c>
      <c r="H30" s="85">
        <f>SUMIF('Monthly Detail'!$4:$4, '2023 Overview'!H$11, 'Monthly Detail'!173:173)</f>
        <v>0</v>
      </c>
      <c r="I30" s="162">
        <f>SUMIF('Monthly Detail'!$4:$4, '2023 Overview'!I$11, 'Monthly Detail'!173:173)</f>
        <v>0</v>
      </c>
      <c r="J30" s="162">
        <f>SUMIF('Monthly Detail'!$4:$4, '2023 Overview'!J$11, 'Monthly Detail'!173:173)</f>
        <v>0</v>
      </c>
      <c r="K30" s="162">
        <f>SUMIF('Monthly Detail'!$4:$4, '2023 Overview'!K$11, 'Monthly Detail'!173:173)</f>
        <v>0</v>
      </c>
      <c r="L30" s="162">
        <f>SUMIF('Monthly Detail'!$4:$4, '2023 Overview'!L$11, 'Monthly Detail'!173:173)</f>
        <v>0</v>
      </c>
      <c r="M30" s="217">
        <f>SUMIF('Monthly Detail'!$4:$4, '2023 Overview'!M$11, 'Monthly Detail'!173:173)</f>
        <v>0</v>
      </c>
      <c r="N30" s="162">
        <f>SUMIF('Monthly Detail'!$4:$4, '2023 Overview'!N$11, 'Monthly Detail'!173:173)</f>
        <v>0</v>
      </c>
    </row>
    <row r="31" spans="2:20" x14ac:dyDescent="0.3">
      <c r="E31" s="9"/>
    </row>
  </sheetData>
  <pageMargins left="0.25" right="0.25" top="0.75" bottom="0.75" header="0.3" footer="0.3"/>
  <pageSetup scale="6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C572-7686-40AF-BC57-E2E8BACDC5AC}">
  <sheetPr>
    <tabColor theme="1"/>
    <pageSetUpPr fitToPage="1"/>
  </sheetPr>
  <dimension ref="B14:T73"/>
  <sheetViews>
    <sheetView showGridLines="0" topLeftCell="A52" zoomScale="71" zoomScaleNormal="70" workbookViewId="0">
      <selection activeCell="B15" sqref="B15:P73"/>
    </sheetView>
  </sheetViews>
  <sheetFormatPr defaultRowHeight="14.4" x14ac:dyDescent="0.3"/>
  <cols>
    <col min="2" max="2" width="48.33203125" bestFit="1" customWidth="1"/>
    <col min="3" max="3" width="16.6640625" bestFit="1" customWidth="1"/>
    <col min="4" max="9" width="16.88671875" bestFit="1" customWidth="1"/>
    <col min="10" max="10" width="16.6640625" bestFit="1" customWidth="1"/>
    <col min="11" max="11" width="17.6640625" bestFit="1" customWidth="1"/>
    <col min="12" max="13" width="18.33203125" bestFit="1" customWidth="1"/>
    <col min="14" max="14" width="16.88671875" bestFit="1" customWidth="1"/>
    <col min="15" max="15" width="0.33203125" customWidth="1"/>
    <col min="16" max="16" width="17.33203125" bestFit="1" customWidth="1"/>
  </cols>
  <sheetData>
    <row r="14" spans="2:16" ht="15" thickBot="1" x14ac:dyDescent="0.35"/>
    <row r="15" spans="2:16" ht="28.8" x14ac:dyDescent="0.55000000000000004">
      <c r="B15" s="605" t="s">
        <v>390</v>
      </c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6"/>
      <c r="N15" s="606"/>
      <c r="O15" s="606"/>
      <c r="P15" s="607"/>
    </row>
    <row r="16" spans="2:16" ht="3.6" customHeight="1" x14ac:dyDescent="0.3">
      <c r="B16" s="95"/>
      <c r="P16" s="96"/>
    </row>
    <row r="17" spans="2:16" ht="15.6" x14ac:dyDescent="0.3">
      <c r="B17" s="235"/>
      <c r="C17" s="68" t="s">
        <v>234</v>
      </c>
      <c r="D17" s="68" t="s">
        <v>235</v>
      </c>
      <c r="E17" s="68" t="s">
        <v>236</v>
      </c>
      <c r="F17" s="68" t="s">
        <v>237</v>
      </c>
      <c r="G17" s="68" t="s">
        <v>238</v>
      </c>
      <c r="H17" s="68" t="s">
        <v>239</v>
      </c>
      <c r="I17" s="68" t="s">
        <v>240</v>
      </c>
      <c r="J17" s="68" t="s">
        <v>241</v>
      </c>
      <c r="K17" s="68" t="s">
        <v>242</v>
      </c>
      <c r="L17" s="68" t="s">
        <v>243</v>
      </c>
      <c r="M17" s="68" t="s">
        <v>244</v>
      </c>
      <c r="N17" s="521" t="s">
        <v>245</v>
      </c>
      <c r="O17" s="69"/>
      <c r="P17" s="508" t="s">
        <v>0</v>
      </c>
    </row>
    <row r="18" spans="2:16" x14ac:dyDescent="0.3">
      <c r="B18" s="236"/>
      <c r="C18" s="90">
        <v>45688</v>
      </c>
      <c r="D18" s="90">
        <f>+EOMONTH(C18,1)</f>
        <v>45716</v>
      </c>
      <c r="E18" s="90">
        <f t="shared" ref="E18:N18" si="0">+EOMONTH(D18,1)</f>
        <v>45747</v>
      </c>
      <c r="F18" s="90">
        <f t="shared" si="0"/>
        <v>45777</v>
      </c>
      <c r="G18" s="90">
        <f t="shared" si="0"/>
        <v>45808</v>
      </c>
      <c r="H18" s="90">
        <f t="shared" si="0"/>
        <v>45838</v>
      </c>
      <c r="I18" s="90">
        <f t="shared" si="0"/>
        <v>45869</v>
      </c>
      <c r="J18" s="90">
        <f t="shared" si="0"/>
        <v>45900</v>
      </c>
      <c r="K18" s="90">
        <f t="shared" si="0"/>
        <v>45930</v>
      </c>
      <c r="L18" s="90">
        <f t="shared" si="0"/>
        <v>45961</v>
      </c>
      <c r="M18" s="90">
        <f t="shared" si="0"/>
        <v>45991</v>
      </c>
      <c r="N18" s="442">
        <f t="shared" si="0"/>
        <v>46022</v>
      </c>
      <c r="O18" s="90">
        <v>45322</v>
      </c>
      <c r="P18" s="509"/>
    </row>
    <row r="19" spans="2:16" x14ac:dyDescent="0.3">
      <c r="B19" s="237" t="s">
        <v>45</v>
      </c>
      <c r="C19" s="72">
        <f>SUMIF('Monthly Detail'!$4:$4, '2025 Overview'!C$18, 'Monthly Detail'!11:11)</f>
        <v>13134.985987844164</v>
      </c>
      <c r="D19" s="72">
        <f>SUMIF('Monthly Detail'!$4:$4, '2025 Overview'!D$18, 'Monthly Detail'!11:11)</f>
        <v>7604.8154438017455</v>
      </c>
      <c r="E19" s="72">
        <f>SUMIF('Monthly Detail'!$4:$4, '2025 Overview'!E$18, 'Monthly Detail'!11:11)</f>
        <v>11742.729729399756</v>
      </c>
      <c r="F19" s="72">
        <f>SUMIF('Monthly Detail'!$4:$4, '2025 Overview'!F$18, 'Monthly Detail'!11:11)</f>
        <v>7862.2091972842663</v>
      </c>
      <c r="G19" s="72">
        <f>SUMIF('Monthly Detail'!$4:$4, '2025 Overview'!G$18, 'Monthly Detail'!11:11)</f>
        <v>11069.391099673618</v>
      </c>
      <c r="H19" s="72">
        <f>SUMIF('Monthly Detail'!$4:$4, '2025 Overview'!H$18, 'Monthly Detail'!11:11)</f>
        <v>17687.446440080541</v>
      </c>
      <c r="I19" s="72">
        <f>SUMIF('Monthly Detail'!$4:$4, '2025 Overview'!I$18, 'Monthly Detail'!11:11)</f>
        <v>23679.821881906821</v>
      </c>
      <c r="J19" s="72">
        <f>SUMIF('Monthly Detail'!$4:$4, '2025 Overview'!J$18, 'Monthly Detail'!11:11)</f>
        <v>16959.170531464475</v>
      </c>
      <c r="K19" s="72">
        <f>SUMIF('Monthly Detail'!$4:$4, '2025 Overview'!K$18, 'Monthly Detail'!11:11)</f>
        <v>24898.738302303835</v>
      </c>
      <c r="L19" s="72">
        <f>SUMIF('Monthly Detail'!$4:$4, '2025 Overview'!L$18, 'Monthly Detail'!11:11)</f>
        <v>11443.199792609836</v>
      </c>
      <c r="M19" s="72">
        <f>SUMIF('Monthly Detail'!$4:$4, '2025 Overview'!M$18, 'Monthly Detail'!11:11)</f>
        <v>10945.669366844191</v>
      </c>
      <c r="N19" s="522">
        <f>SUMIF('Monthly Detail'!$4:$4, '2025 Overview'!N$18, 'Monthly Detail'!11:11)</f>
        <v>14163.03278679536</v>
      </c>
      <c r="O19" s="72"/>
      <c r="P19" s="510">
        <f>SUM(C19:O19)</f>
        <v>171191.21056000859</v>
      </c>
    </row>
    <row r="20" spans="2:16" x14ac:dyDescent="0.3">
      <c r="B20" s="237" t="s">
        <v>154</v>
      </c>
      <c r="C20" s="72">
        <f>SUMIF('Monthly Detail'!$4:$4, '2025 Overview'!C$18, 'Monthly Detail'!10:10)</f>
        <v>0</v>
      </c>
      <c r="D20" s="72">
        <f>SUMIF('Monthly Detail'!$4:$4, '2025 Overview'!D$18, 'Monthly Detail'!10:10)</f>
        <v>0</v>
      </c>
      <c r="E20" s="72">
        <f>SUMIF('Monthly Detail'!$4:$4, '2025 Overview'!E$18, 'Monthly Detail'!10:10)</f>
        <v>0</v>
      </c>
      <c r="F20" s="72">
        <f>SUMIF('Monthly Detail'!$4:$4, '2025 Overview'!F$18, 'Monthly Detail'!10:10)</f>
        <v>0</v>
      </c>
      <c r="G20" s="72">
        <f>SUMIF('Monthly Detail'!$4:$4, '2025 Overview'!G$18, 'Monthly Detail'!10:10)</f>
        <v>0</v>
      </c>
      <c r="H20" s="72">
        <f>SUMIF('Monthly Detail'!$4:$4, '2025 Overview'!H$18, 'Monthly Detail'!10:10)</f>
        <v>0</v>
      </c>
      <c r="I20" s="72">
        <f>SUMIF('Monthly Detail'!$4:$4, '2025 Overview'!I$18, 'Monthly Detail'!10:10)</f>
        <v>0</v>
      </c>
      <c r="J20" s="72">
        <f>SUMIF('Monthly Detail'!$4:$4, '2025 Overview'!J$18, 'Monthly Detail'!10:10)</f>
        <v>0</v>
      </c>
      <c r="K20" s="72">
        <f>SUMIF('Monthly Detail'!$4:$4, '2025 Overview'!K$18, 'Monthly Detail'!10:10)</f>
        <v>0</v>
      </c>
      <c r="L20" s="72">
        <f>SUMIF('Monthly Detail'!$4:$4, '2025 Overview'!L$18, 'Monthly Detail'!10:10)</f>
        <v>0</v>
      </c>
      <c r="M20" s="72">
        <f>SUMIF('Monthly Detail'!$4:$4, '2025 Overview'!M$18, 'Monthly Detail'!10:10)</f>
        <v>0</v>
      </c>
      <c r="N20" s="522">
        <f>SUMIF('Monthly Detail'!$4:$4, '2025 Overview'!N$18, 'Monthly Detail'!10:10)</f>
        <v>0</v>
      </c>
      <c r="O20" s="72"/>
      <c r="P20" s="510">
        <f>SUM(C20:O20)</f>
        <v>0</v>
      </c>
    </row>
    <row r="21" spans="2:16" x14ac:dyDescent="0.3">
      <c r="B21" s="238" t="s">
        <v>2</v>
      </c>
      <c r="C21" s="73">
        <f>SUM(C19:C20)</f>
        <v>13134.985987844164</v>
      </c>
      <c r="D21" s="73">
        <f t="shared" ref="D21:N21" si="1">SUM(D19:D20)</f>
        <v>7604.8154438017455</v>
      </c>
      <c r="E21" s="73">
        <f t="shared" si="1"/>
        <v>11742.729729399756</v>
      </c>
      <c r="F21" s="73">
        <f t="shared" si="1"/>
        <v>7862.2091972842663</v>
      </c>
      <c r="G21" s="73">
        <f t="shared" si="1"/>
        <v>11069.391099673618</v>
      </c>
      <c r="H21" s="73">
        <f t="shared" si="1"/>
        <v>17687.446440080541</v>
      </c>
      <c r="I21" s="73">
        <f t="shared" si="1"/>
        <v>23679.821881906821</v>
      </c>
      <c r="J21" s="73">
        <f t="shared" si="1"/>
        <v>16959.170531464475</v>
      </c>
      <c r="K21" s="73">
        <f t="shared" si="1"/>
        <v>24898.738302303835</v>
      </c>
      <c r="L21" s="73">
        <f t="shared" si="1"/>
        <v>11443.199792609836</v>
      </c>
      <c r="M21" s="73">
        <f t="shared" si="1"/>
        <v>10945.669366844191</v>
      </c>
      <c r="N21" s="341">
        <f t="shared" si="1"/>
        <v>14163.03278679536</v>
      </c>
      <c r="O21" s="74"/>
      <c r="P21" s="511">
        <f>SUM(P19:P19)</f>
        <v>171191.21056000859</v>
      </c>
    </row>
    <row r="22" spans="2:16" x14ac:dyDescent="0.3">
      <c r="B22" s="239" t="s">
        <v>263</v>
      </c>
      <c r="C22" s="240">
        <f>+'Monthly Detail'!AZ13</f>
        <v>73.708211224540008</v>
      </c>
      <c r="D22" s="240">
        <f>+'Monthly Detail'!BA13</f>
        <v>50.162532638923061</v>
      </c>
      <c r="E22" s="240">
        <f>+'Monthly Detail'!BB13</f>
        <v>66.542135133265276</v>
      </c>
      <c r="F22" s="240">
        <f>+'Monthly Detail'!BC13</f>
        <v>45.043906859441115</v>
      </c>
      <c r="G22" s="240">
        <f>+'Monthly Detail'!BD13</f>
        <v>65.51840997736889</v>
      </c>
      <c r="H22" s="240">
        <f>+'Monthly Detail'!BE13</f>
        <v>99.301340121949721</v>
      </c>
      <c r="I22" s="240">
        <f>+'Monthly Detail'!BF13</f>
        <v>112.60976714860278</v>
      </c>
      <c r="J22" s="240">
        <f>+'Monthly Detail'!BG13</f>
        <v>118.75211808398112</v>
      </c>
      <c r="K22" s="240">
        <f>+'Monthly Detail'!BH13</f>
        <v>95.206439498364176</v>
      </c>
      <c r="L22" s="240">
        <f>+'Monthly Detail'!BI13</f>
        <v>62.447234509679724</v>
      </c>
      <c r="M22" s="240">
        <f>+'Monthly Detail'!BJ13</f>
        <v>73.708211224540008</v>
      </c>
      <c r="N22" s="475">
        <f>+'Monthly Detail'!BK13</f>
        <v>80.874287315814726</v>
      </c>
      <c r="O22" s="74"/>
      <c r="P22" s="512">
        <f>+SUM(C22:N22)</f>
        <v>943.87459373647062</v>
      </c>
    </row>
    <row r="23" spans="2:16" x14ac:dyDescent="0.3">
      <c r="B23" s="242" t="s">
        <v>231</v>
      </c>
      <c r="C23" s="243">
        <f>+'Monthly Detail'!AZ39</f>
        <v>4509.6133986114528</v>
      </c>
      <c r="D23" s="244">
        <f>+'Monthly Detail'!BA39</f>
        <v>2866.1098488952794</v>
      </c>
      <c r="E23" s="244">
        <f>+'Monthly Detail'!BB39</f>
        <v>4305.1860125212697</v>
      </c>
      <c r="F23" s="244">
        <f>+'Monthly Detail'!BC39</f>
        <v>2910.2038465705909</v>
      </c>
      <c r="G23" s="244">
        <f>+'Monthly Detail'!BD39</f>
        <v>3640.8805641921131</v>
      </c>
      <c r="H23" s="244">
        <f>+'Monthly Detail'!BE39</f>
        <v>6283.8476892560184</v>
      </c>
      <c r="I23" s="244">
        <f>+'Monthly Detail'!BF39</f>
        <v>8524.2060161109584</v>
      </c>
      <c r="J23" s="244">
        <f>+'Monthly Detail'!BG39</f>
        <v>5950.4348794678117</v>
      </c>
      <c r="K23" s="244">
        <f>+'Monthly Detail'!BH39</f>
        <v>8905.0910864400576</v>
      </c>
      <c r="L23" s="244">
        <f>+'Monthly Detail'!BI39</f>
        <v>3994.2547794181369</v>
      </c>
      <c r="M23" s="244">
        <f>+'Monthly Detail'!BJ39</f>
        <v>4500.2334027423403</v>
      </c>
      <c r="N23" s="523">
        <f>+'Monthly Detail'!BK39</f>
        <v>5408.0185798828261</v>
      </c>
      <c r="O23" s="74"/>
      <c r="P23" s="513">
        <f>+AVERAGE(C23:N23)</f>
        <v>5149.8400086757383</v>
      </c>
    </row>
    <row r="24" spans="2:16" x14ac:dyDescent="0.3">
      <c r="B24" s="239" t="s">
        <v>264</v>
      </c>
      <c r="C24" s="240">
        <f>+'Monthly Detail'!AZ15</f>
        <v>16.126750966837484</v>
      </c>
      <c r="D24" s="240">
        <f>+'Monthly Detail'!BA15</f>
        <v>10.975149963542178</v>
      </c>
      <c r="E24" s="240">
        <f>+'Monthly Detail'!BB15</f>
        <v>14.558872400617174</v>
      </c>
      <c r="F24" s="240">
        <f>+'Monthly Detail'!BC15</f>
        <v>9.8552367019562404</v>
      </c>
      <c r="G24" s="240">
        <f>+'Monthly Detail'!BD15</f>
        <v>14.334889748299986</v>
      </c>
      <c r="H24" s="240">
        <f>+'Monthly Detail'!BE15</f>
        <v>21.726317274767165</v>
      </c>
      <c r="I24" s="240">
        <f>+'Monthly Detail'!BF15</f>
        <v>24.638091754890599</v>
      </c>
      <c r="J24" s="240">
        <f>+'Monthly Detail'!BG15</f>
        <v>25.981987668793725</v>
      </c>
      <c r="K24" s="240">
        <f>+'Monthly Detail'!BH15</f>
        <v>20.830386665498416</v>
      </c>
      <c r="L24" s="240">
        <f>+'Monthly Detail'!BI15</f>
        <v>13.662941791348423</v>
      </c>
      <c r="M24" s="240">
        <f>+'Monthly Detail'!BJ15</f>
        <v>16.126750966837484</v>
      </c>
      <c r="N24" s="475">
        <f>+'Monthly Detail'!BK15</f>
        <v>17.694629533057793</v>
      </c>
      <c r="P24" s="514"/>
    </row>
    <row r="25" spans="2:16" hidden="1" x14ac:dyDescent="0.3">
      <c r="B25" s="236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524"/>
      <c r="O25" s="7"/>
      <c r="P25" s="514"/>
    </row>
    <row r="26" spans="2:16" x14ac:dyDescent="0.3">
      <c r="B26" s="236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524"/>
      <c r="O26" s="7"/>
      <c r="P26" s="514"/>
    </row>
    <row r="27" spans="2:16" x14ac:dyDescent="0.3">
      <c r="B27" s="236" t="s">
        <v>215</v>
      </c>
      <c r="C27" s="72">
        <f>SUMIF('Monthly Detail'!$4:$4, '2025 Overview'!C$18, 'Monthly Detail'!56:56)</f>
        <v>116.47921748805103</v>
      </c>
      <c r="D27" s="75">
        <f>SUMIF('Monthly Detail'!$4:$4, '2025 Overview'!D$18, 'Monthly Detail'!56:56)</f>
        <v>67.4384390554237</v>
      </c>
      <c r="E27" s="75">
        <f>SUMIF('Monthly Detail'!$4:$4, '2025 Overview'!E$18, 'Monthly Detail'!56:56)</f>
        <v>104.13288383558073</v>
      </c>
      <c r="F27" s="75">
        <f>SUMIF('Monthly Detail'!$4:$4, '2025 Overview'!F$18, 'Monthly Detail'!56:56)</f>
        <v>69.720970838838042</v>
      </c>
      <c r="G27" s="75">
        <f>SUMIF('Monthly Detail'!$4:$4, '2025 Overview'!G$18, 'Monthly Detail'!56:56)</f>
        <v>98.161811101467379</v>
      </c>
      <c r="H27" s="75">
        <f>SUMIF('Monthly Detail'!$4:$4, '2025 Overview'!H$18, 'Monthly Detail'!56:56)</f>
        <v>156.84979965787826</v>
      </c>
      <c r="I27" s="75">
        <f>SUMIF('Monthly Detail'!$4:$4, '2025 Overview'!I$18, 'Monthly Detail'!56:56)</f>
        <v>209.98934643809523</v>
      </c>
      <c r="J27" s="75">
        <f>SUMIF('Monthly Detail'!$4:$4, '2025 Overview'!J$18, 'Monthly Detail'!56:56)</f>
        <v>150.39155082308665</v>
      </c>
      <c r="K27" s="75">
        <f>SUMIF('Monthly Detail'!$4:$4, '2025 Overview'!K$18, 'Monthly Detail'!56:56)</f>
        <v>220.79852666581493</v>
      </c>
      <c r="L27" s="75">
        <f>SUMIF('Monthly Detail'!$4:$4, '2025 Overview'!L$18, 'Monthly Detail'!56:56)</f>
        <v>101.47669427559006</v>
      </c>
      <c r="M27" s="75">
        <f>SUMIF('Monthly Detail'!$4:$4, '2025 Overview'!M$18, 'Monthly Detail'!56:56)</f>
        <v>97.064664089694844</v>
      </c>
      <c r="N27" s="524">
        <f>SUMIF('Monthly Detail'!$4:$4, '2025 Overview'!N$18, 'Monthly Detail'!56:56)</f>
        <v>125.59579262515059</v>
      </c>
      <c r="O27" s="7"/>
      <c r="P27" s="514">
        <f>+SUM(C27:N27)</f>
        <v>1518.0996968946713</v>
      </c>
    </row>
    <row r="28" spans="2:16" x14ac:dyDescent="0.3">
      <c r="B28" s="236" t="s">
        <v>214</v>
      </c>
      <c r="C28" s="72">
        <f>SUMIF('Monthly Detail'!$4:$4, '2025 Overview'!C$18, 'Monthly Detail'!57:57)</f>
        <v>1740.9049016561628</v>
      </c>
      <c r="D28" s="75">
        <f>SUMIF('Monthly Detail'!$4:$4, '2025 Overview'!D$18, 'Monthly Detail'!57:57)</f>
        <v>1007.938683342128</v>
      </c>
      <c r="E28" s="75">
        <f>SUMIF('Monthly Detail'!$4:$4, '2025 Overview'!E$18, 'Monthly Detail'!57:57)</f>
        <v>1556.3759081018154</v>
      </c>
      <c r="F28" s="75">
        <f>SUMIF('Monthly Detail'!$4:$4, '2025 Overview'!F$18, 'Monthly Detail'!57:57)</f>
        <v>1042.0535310860155</v>
      </c>
      <c r="G28" s="75">
        <f>SUMIF('Monthly Detail'!$4:$4, '2025 Overview'!G$18, 'Monthly Detail'!57:57)</f>
        <v>1467.131920932776</v>
      </c>
      <c r="H28" s="75">
        <f>SUMIF('Monthly Detail'!$4:$4, '2025 Overview'!H$18, 'Monthly Detail'!57:57)</f>
        <v>2344.2858815238797</v>
      </c>
      <c r="I28" s="75">
        <f>SUMIF('Monthly Detail'!$4:$4, '2025 Overview'!I$18, 'Monthly Detail'!57:57)</f>
        <v>3138.5125208894547</v>
      </c>
      <c r="J28" s="75">
        <f>SUMIF('Monthly Detail'!$4:$4, '2025 Overview'!J$18, 'Monthly Detail'!57:57)</f>
        <v>2247.7605330963174</v>
      </c>
      <c r="K28" s="75">
        <f>SUMIF('Monthly Detail'!$4:$4, '2025 Overview'!K$18, 'Monthly Detail'!57:57)</f>
        <v>3300.0671333528539</v>
      </c>
      <c r="L28" s="75">
        <f>SUMIF('Monthly Detail'!$4:$4, '2025 Overview'!L$18, 'Monthly Detail'!57:57)</f>
        <v>1516.6763503228492</v>
      </c>
      <c r="M28" s="75">
        <f>SUMIF('Monthly Detail'!$4:$4, '2025 Overview'!M$18, 'Monthly Detail'!57:57)</f>
        <v>1450.7339003088123</v>
      </c>
      <c r="N28" s="524">
        <f>SUMIF('Monthly Detail'!$4:$4, '2025 Overview'!N$18, 'Monthly Detail'!57:57)</f>
        <v>1877.1617437329173</v>
      </c>
      <c r="O28" s="7"/>
      <c r="P28" s="514">
        <f>+SUM(C28:N28)</f>
        <v>22689.603008345985</v>
      </c>
    </row>
    <row r="29" spans="2:16" x14ac:dyDescent="0.3">
      <c r="B29" s="236" t="s">
        <v>295</v>
      </c>
      <c r="C29" s="72">
        <f>SUMIF('Monthly Detail'!$4:$4, '2025 Overview'!C$18, 'Monthly Detail'!58:58)</f>
        <v>0</v>
      </c>
      <c r="D29" s="75">
        <f>SUMIF('Monthly Detail'!$4:$4, '2025 Overview'!D$18, 'Monthly Detail'!58:58)</f>
        <v>0</v>
      </c>
      <c r="E29" s="75">
        <f>SUMIF('Monthly Detail'!$4:$4, '2025 Overview'!E$18, 'Monthly Detail'!58:58)</f>
        <v>0</v>
      </c>
      <c r="F29" s="75">
        <f>SUMIF('Monthly Detail'!$4:$4, '2025 Overview'!F$18, 'Monthly Detail'!58:58)</f>
        <v>0</v>
      </c>
      <c r="G29" s="75">
        <f>SUMIF('Monthly Detail'!$4:$4, '2025 Overview'!G$18, 'Monthly Detail'!58:58)</f>
        <v>0</v>
      </c>
      <c r="H29" s="75">
        <f>SUMIF('Monthly Detail'!$4:$4, '2025 Overview'!H$18, 'Monthly Detail'!58:58)</f>
        <v>0</v>
      </c>
      <c r="I29" s="75">
        <f>SUMIF('Monthly Detail'!$4:$4, '2025 Overview'!I$18, 'Monthly Detail'!58:58)</f>
        <v>851.61471555615549</v>
      </c>
      <c r="J29" s="75">
        <f>SUMIF('Monthly Detail'!$4:$4, '2025 Overview'!J$18, 'Monthly Detail'!58:58)</f>
        <v>0</v>
      </c>
      <c r="K29" s="75">
        <f>SUMIF('Monthly Detail'!$4:$4, '2025 Overview'!K$18, 'Monthly Detail'!58:58)</f>
        <v>1207.1320048386181</v>
      </c>
      <c r="L29" s="75">
        <f>SUMIF('Monthly Detail'!$4:$4, '2025 Overview'!L$18, 'Monthly Detail'!58:58)</f>
        <v>0</v>
      </c>
      <c r="M29" s="75">
        <f>SUMIF('Monthly Detail'!$4:$4, '2025 Overview'!M$18, 'Monthly Detail'!58:58)</f>
        <v>0</v>
      </c>
      <c r="N29" s="524">
        <f>SUMIF('Monthly Detail'!$4:$4, '2025 Overview'!N$18, 'Monthly Detail'!58:58)</f>
        <v>0</v>
      </c>
      <c r="O29" s="7"/>
      <c r="P29" s="514">
        <f>+SUM(C29:N29)</f>
        <v>2058.7467203947735</v>
      </c>
    </row>
    <row r="30" spans="2:16" ht="15.6" x14ac:dyDescent="0.3">
      <c r="B30" s="247" t="s">
        <v>227</v>
      </c>
      <c r="C30" s="87">
        <f>SUM(C27:C29)</f>
        <v>1857.3841191442139</v>
      </c>
      <c r="D30" s="87">
        <f t="shared" ref="D30:N30" si="2">SUM(D27:D29)</f>
        <v>1075.3771223975516</v>
      </c>
      <c r="E30" s="87">
        <f t="shared" si="2"/>
        <v>1660.5087919373962</v>
      </c>
      <c r="F30" s="87">
        <f t="shared" si="2"/>
        <v>1111.7745019248534</v>
      </c>
      <c r="G30" s="87">
        <f t="shared" si="2"/>
        <v>1565.2937320342435</v>
      </c>
      <c r="H30" s="87">
        <f t="shared" si="2"/>
        <v>2501.1356811817577</v>
      </c>
      <c r="I30" s="87">
        <f t="shared" si="2"/>
        <v>4200.1165828837056</v>
      </c>
      <c r="J30" s="87">
        <f t="shared" si="2"/>
        <v>2398.152083919404</v>
      </c>
      <c r="K30" s="87">
        <f t="shared" si="2"/>
        <v>4727.9976648572865</v>
      </c>
      <c r="L30" s="87">
        <f t="shared" si="2"/>
        <v>1618.1530445984392</v>
      </c>
      <c r="M30" s="87">
        <f t="shared" si="2"/>
        <v>1547.7985643985071</v>
      </c>
      <c r="N30" s="349">
        <f t="shared" si="2"/>
        <v>2002.7575363580679</v>
      </c>
      <c r="P30" s="515">
        <f>SUM(P27:P29)</f>
        <v>26266.44942563543</v>
      </c>
    </row>
    <row r="31" spans="2:16" ht="5.4" customHeight="1" x14ac:dyDescent="0.3">
      <c r="B31" s="236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524"/>
      <c r="O31" s="7"/>
      <c r="P31" s="514"/>
    </row>
    <row r="32" spans="2:16" ht="15.6" x14ac:dyDescent="0.3">
      <c r="B32" s="247" t="s">
        <v>145</v>
      </c>
      <c r="C32" s="87">
        <f t="shared" ref="C32:N32" si="3">+C21-C30</f>
        <v>11277.601868699951</v>
      </c>
      <c r="D32" s="87">
        <f t="shared" si="3"/>
        <v>6529.4383214041936</v>
      </c>
      <c r="E32" s="87">
        <f t="shared" si="3"/>
        <v>10082.22093746236</v>
      </c>
      <c r="F32" s="87">
        <f t="shared" si="3"/>
        <v>6750.4346953594131</v>
      </c>
      <c r="G32" s="87">
        <f t="shared" si="3"/>
        <v>9504.0973676393733</v>
      </c>
      <c r="H32" s="87">
        <f t="shared" si="3"/>
        <v>15186.310758898784</v>
      </c>
      <c r="I32" s="87">
        <f t="shared" si="3"/>
        <v>19479.705299023117</v>
      </c>
      <c r="J32" s="87">
        <f t="shared" si="3"/>
        <v>14561.018447545071</v>
      </c>
      <c r="K32" s="87">
        <f t="shared" si="3"/>
        <v>20170.74063744655</v>
      </c>
      <c r="L32" s="87">
        <f t="shared" si="3"/>
        <v>9825.0467480113966</v>
      </c>
      <c r="M32" s="87">
        <f t="shared" si="3"/>
        <v>9397.8708024456846</v>
      </c>
      <c r="N32" s="349">
        <f t="shared" si="3"/>
        <v>12160.275250437293</v>
      </c>
      <c r="P32" s="515">
        <f>+SUM(C32:N32)</f>
        <v>144924.7611343732</v>
      </c>
    </row>
    <row r="33" spans="2:20" x14ac:dyDescent="0.3">
      <c r="B33" s="249" t="s">
        <v>146</v>
      </c>
      <c r="C33" s="89">
        <f t="shared" ref="C33:N33" si="4">IFERROR(C32/C21, 0)</f>
        <v>0.85859260749397537</v>
      </c>
      <c r="D33" s="89">
        <f t="shared" si="4"/>
        <v>0.85859260749397526</v>
      </c>
      <c r="E33" s="89">
        <f t="shared" si="4"/>
        <v>0.85859260749397537</v>
      </c>
      <c r="F33" s="89">
        <f t="shared" si="4"/>
        <v>0.85859260749397537</v>
      </c>
      <c r="G33" s="89">
        <f t="shared" si="4"/>
        <v>0.85859260749397526</v>
      </c>
      <c r="H33" s="89">
        <f t="shared" si="4"/>
        <v>0.85859260749397537</v>
      </c>
      <c r="I33" s="89">
        <f t="shared" si="4"/>
        <v>0.82262887770735682</v>
      </c>
      <c r="J33" s="89">
        <f t="shared" si="4"/>
        <v>0.85859260749397537</v>
      </c>
      <c r="K33" s="89">
        <f t="shared" si="4"/>
        <v>0.81011095391850385</v>
      </c>
      <c r="L33" s="89">
        <f t="shared" si="4"/>
        <v>0.85859260749397537</v>
      </c>
      <c r="M33" s="89">
        <f t="shared" si="4"/>
        <v>0.85859260749397537</v>
      </c>
      <c r="N33" s="352">
        <f t="shared" si="4"/>
        <v>0.85859260749397537</v>
      </c>
      <c r="P33" s="516">
        <f>P32/P21</f>
        <v>0.84656660035458964</v>
      </c>
      <c r="T33" s="1"/>
    </row>
    <row r="34" spans="2:20" ht="3" customHeight="1" x14ac:dyDescent="0.3">
      <c r="B34" s="236"/>
      <c r="N34" s="280"/>
      <c r="O34" s="251"/>
      <c r="P34" s="509"/>
    </row>
    <row r="35" spans="2:20" x14ac:dyDescent="0.3">
      <c r="B35" s="236" t="s">
        <v>389</v>
      </c>
      <c r="C35" s="128">
        <f>SUMIF('Monthly Detail'!$4:$4, '2025 Overview'!C$18, 'Monthly Detail'!$71:$71)</f>
        <v>9158.9166666666679</v>
      </c>
      <c r="D35" s="112">
        <f>SUMIF('Monthly Detail'!$4:$4, '2025 Overview'!D$18, 'Monthly Detail'!$71:$71)</f>
        <v>9158.9166666666679</v>
      </c>
      <c r="E35" s="112">
        <f>SUMIF('Monthly Detail'!$4:$4, '2025 Overview'!E$18, 'Monthly Detail'!$71:$71)</f>
        <v>9158.9166666666679</v>
      </c>
      <c r="F35" s="112">
        <f>SUMIF('Monthly Detail'!$4:$4, '2025 Overview'!F$18, 'Monthly Detail'!$71:$71)</f>
        <v>9158.9166666666679</v>
      </c>
      <c r="G35" s="112">
        <f>SUMIF('Monthly Detail'!$4:$4, '2025 Overview'!G$18, 'Monthly Detail'!$71:$71)</f>
        <v>9158.9166666666679</v>
      </c>
      <c r="H35" s="112">
        <f>SUMIF('Monthly Detail'!$4:$4, '2025 Overview'!H$18, 'Monthly Detail'!$71:$71)</f>
        <v>9158.9166666666679</v>
      </c>
      <c r="I35" s="112">
        <f>SUMIF('Monthly Detail'!$4:$4, '2025 Overview'!I$18, 'Monthly Detail'!$71:$71)</f>
        <v>9158.9166666666679</v>
      </c>
      <c r="J35" s="114">
        <f>SUMIF('Monthly Detail'!$4:$4, '2025 Overview'!J$18, 'Monthly Detail'!$71:$71)</f>
        <v>9158.9166666666679</v>
      </c>
      <c r="K35" s="114">
        <f>SUMIF('Monthly Detail'!$4:$4, '2025 Overview'!K$18, 'Monthly Detail'!$71:$71)</f>
        <v>9158.9166666666679</v>
      </c>
      <c r="L35" s="112">
        <f>SUMIF('Monthly Detail'!$4:$4, '2025 Overview'!L$18, 'Monthly Detail'!$71:$71)</f>
        <v>9158.9166666666679</v>
      </c>
      <c r="M35" s="112">
        <f>SUMIF('Monthly Detail'!$4:$4, '2025 Overview'!M$18, 'Monthly Detail'!$71:$71)</f>
        <v>9158.9166666666679</v>
      </c>
      <c r="N35" s="281">
        <f>SUMIF('Monthly Detail'!$4:$4, '2025 Overview'!N$18, 'Monthly Detail'!$71:$71)</f>
        <v>9158.9166666666679</v>
      </c>
      <c r="O35" s="251"/>
      <c r="P35" s="510">
        <f>SUM(C35:O35)</f>
        <v>109907.00000000004</v>
      </c>
    </row>
    <row r="36" spans="2:20" x14ac:dyDescent="0.3">
      <c r="B36" s="236" t="s">
        <v>183</v>
      </c>
      <c r="C36" s="72">
        <f>SUMIF('Monthly Detail'!$4:$4, '2025 Overview'!C$18, 'Monthly Detail'!$92:$92)-C35</f>
        <v>2624.1528333333335</v>
      </c>
      <c r="D36" s="72">
        <f>SUMIF('Monthly Detail'!$4:$4, '2025 Overview'!D$18, 'Monthly Detail'!$92:$92)-D35</f>
        <v>2524.1528333333335</v>
      </c>
      <c r="E36" s="72">
        <f>SUMIF('Monthly Detail'!$4:$4, '2025 Overview'!E$18, 'Monthly Detail'!$92:$92)-E35</f>
        <v>2792.5228333333343</v>
      </c>
      <c r="F36" s="72">
        <f>SUMIF('Monthly Detail'!$4:$4, '2025 Overview'!F$18, 'Monthly Detail'!$92:$92)-F35</f>
        <v>2624.1528333333335</v>
      </c>
      <c r="G36" s="72">
        <f>SUMIF('Monthly Detail'!$4:$4, '2025 Overview'!G$18, 'Monthly Detail'!$92:$92)-G35</f>
        <v>2524.1528333333335</v>
      </c>
      <c r="H36" s="72">
        <f>SUMIF('Monthly Detail'!$4:$4, '2025 Overview'!H$18, 'Monthly Detail'!$92:$92)-H35</f>
        <v>2524.1528333333335</v>
      </c>
      <c r="I36" s="72">
        <f>SUMIF('Monthly Detail'!$4:$4, '2025 Overview'!I$18, 'Monthly Detail'!$92:$92)-I35</f>
        <v>2624.1528333333335</v>
      </c>
      <c r="J36" s="72">
        <f>SUMIF('Monthly Detail'!$4:$4, '2025 Overview'!J$18, 'Monthly Detail'!$92:$92)-J35</f>
        <v>2524.1528333333335</v>
      </c>
      <c r="K36" s="72">
        <f>SUMIF('Monthly Detail'!$4:$4, '2025 Overview'!K$18, 'Monthly Detail'!$92:$92)-K35</f>
        <v>2724.1528333333335</v>
      </c>
      <c r="L36" s="72">
        <f>SUMIF('Monthly Detail'!$4:$4, '2025 Overview'!L$18, 'Monthly Detail'!$92:$92)-L35</f>
        <v>2624.1528333333335</v>
      </c>
      <c r="M36" s="72">
        <f>SUMIF('Monthly Detail'!$4:$4, '2025 Overview'!M$18, 'Monthly Detail'!$92:$92)-M35</f>
        <v>2524.1528333333335</v>
      </c>
      <c r="N36" s="522">
        <f>SUMIF('Monthly Detail'!$4:$4, '2025 Overview'!N$18, 'Monthly Detail'!$92:$92)-N35</f>
        <v>2524.1528333333335</v>
      </c>
      <c r="P36" s="510">
        <f>SUM(C36:O36)</f>
        <v>31158.204000000005</v>
      </c>
    </row>
    <row r="37" spans="2:20" ht="15.6" x14ac:dyDescent="0.3">
      <c r="B37" s="252" t="s">
        <v>147</v>
      </c>
      <c r="C37" s="78">
        <f t="shared" ref="C37:N37" si="5">SUM(C36:C36)</f>
        <v>2624.1528333333335</v>
      </c>
      <c r="D37" s="78">
        <f t="shared" si="5"/>
        <v>2524.1528333333335</v>
      </c>
      <c r="E37" s="78">
        <f t="shared" si="5"/>
        <v>2792.5228333333343</v>
      </c>
      <c r="F37" s="78">
        <f t="shared" si="5"/>
        <v>2624.1528333333335</v>
      </c>
      <c r="G37" s="78">
        <f t="shared" si="5"/>
        <v>2524.1528333333335</v>
      </c>
      <c r="H37" s="78">
        <f t="shared" si="5"/>
        <v>2524.1528333333335</v>
      </c>
      <c r="I37" s="78">
        <f t="shared" si="5"/>
        <v>2624.1528333333335</v>
      </c>
      <c r="J37" s="78">
        <f t="shared" si="5"/>
        <v>2524.1528333333335</v>
      </c>
      <c r="K37" s="78">
        <f t="shared" si="5"/>
        <v>2724.1528333333335</v>
      </c>
      <c r="L37" s="78">
        <f t="shared" si="5"/>
        <v>2624.1528333333335</v>
      </c>
      <c r="M37" s="78">
        <f t="shared" si="5"/>
        <v>2524.1528333333335</v>
      </c>
      <c r="N37" s="357">
        <f t="shared" si="5"/>
        <v>2524.1528333333335</v>
      </c>
      <c r="O37" s="253"/>
      <c r="P37" s="517">
        <f>SUM(P35:P36)</f>
        <v>141065.20400000006</v>
      </c>
    </row>
    <row r="38" spans="2:20" ht="4.95" customHeight="1" x14ac:dyDescent="0.3">
      <c r="B38" s="236"/>
      <c r="N38" s="280"/>
      <c r="O38" s="7"/>
      <c r="P38" s="509"/>
    </row>
    <row r="39" spans="2:20" ht="15.6" x14ac:dyDescent="0.3">
      <c r="B39" s="247" t="s">
        <v>148</v>
      </c>
      <c r="C39" s="87">
        <f t="shared" ref="C39:N39" si="6">C32-C37</f>
        <v>8653.449035366617</v>
      </c>
      <c r="D39" s="87">
        <f t="shared" si="6"/>
        <v>4005.2854880708601</v>
      </c>
      <c r="E39" s="87">
        <f t="shared" si="6"/>
        <v>7289.6981041290255</v>
      </c>
      <c r="F39" s="87">
        <f t="shared" si="6"/>
        <v>4126.2818620260796</v>
      </c>
      <c r="G39" s="87">
        <f t="shared" si="6"/>
        <v>6979.9445343060397</v>
      </c>
      <c r="H39" s="87">
        <f t="shared" si="6"/>
        <v>12662.157925565451</v>
      </c>
      <c r="I39" s="87">
        <f t="shared" si="6"/>
        <v>16855.552465689783</v>
      </c>
      <c r="J39" s="87">
        <f t="shared" si="6"/>
        <v>12036.865614211738</v>
      </c>
      <c r="K39" s="87">
        <f t="shared" si="6"/>
        <v>17446.587804113216</v>
      </c>
      <c r="L39" s="87">
        <f t="shared" si="6"/>
        <v>7200.8939146780631</v>
      </c>
      <c r="M39" s="87">
        <f t="shared" si="6"/>
        <v>6873.7179691123511</v>
      </c>
      <c r="N39" s="349">
        <f t="shared" si="6"/>
        <v>9636.1224171039594</v>
      </c>
      <c r="P39" s="515">
        <f>P32-P37</f>
        <v>3859.5571343731426</v>
      </c>
    </row>
    <row r="40" spans="2:20" x14ac:dyDescent="0.3">
      <c r="B40" s="249" t="s">
        <v>149</v>
      </c>
      <c r="C40" s="89">
        <f t="shared" ref="C40:N40" si="7">IFERROR(C39/C21, 0)</f>
        <v>0.65880915620123182</v>
      </c>
      <c r="D40" s="89">
        <f t="shared" si="7"/>
        <v>0.52667753973376719</v>
      </c>
      <c r="E40" s="89">
        <f t="shared" si="7"/>
        <v>0.62078394650250091</v>
      </c>
      <c r="F40" s="89">
        <f t="shared" si="7"/>
        <v>0.52482473545112029</v>
      </c>
      <c r="G40" s="89">
        <f t="shared" si="7"/>
        <v>0.63056264535741668</v>
      </c>
      <c r="H40" s="89">
        <f t="shared" si="7"/>
        <v>0.71588388795753111</v>
      </c>
      <c r="I40" s="89">
        <f t="shared" si="7"/>
        <v>0.711810779225865</v>
      </c>
      <c r="J40" s="89">
        <f t="shared" si="7"/>
        <v>0.70975556215321101</v>
      </c>
      <c r="K40" s="89">
        <f t="shared" si="7"/>
        <v>0.70070168183979487</v>
      </c>
      <c r="L40" s="89">
        <f t="shared" si="7"/>
        <v>0.62927275982094555</v>
      </c>
      <c r="M40" s="89">
        <f t="shared" si="7"/>
        <v>0.62798516369713364</v>
      </c>
      <c r="N40" s="352">
        <f t="shared" si="7"/>
        <v>0.68037139800227098</v>
      </c>
      <c r="O40" s="131"/>
      <c r="P40" s="516">
        <f>P39/P21</f>
        <v>2.254529961992547E-2</v>
      </c>
    </row>
    <row r="41" spans="2:20" ht="5.4" customHeight="1" x14ac:dyDescent="0.3">
      <c r="B41" s="254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525"/>
      <c r="O41" s="253"/>
      <c r="P41" s="518"/>
    </row>
    <row r="42" spans="2:20" x14ac:dyDescent="0.3">
      <c r="B42" s="236" t="s">
        <v>150</v>
      </c>
      <c r="C42" s="131">
        <f>-SUMIF('Monthly Detail'!$4:$4, '2025 Overview'!C$18, 'Monthly Detail'!101:101)</f>
        <v>-36.594047619047622</v>
      </c>
      <c r="D42" s="131">
        <f>-SUMIF('Monthly Detail'!$4:$4, '2025 Overview'!D$18, 'Monthly Detail'!101:101)</f>
        <v>-36.594047619047622</v>
      </c>
      <c r="E42" s="131">
        <f>-SUMIF('Monthly Detail'!$4:$4, '2025 Overview'!E$18, 'Monthly Detail'!101:101)</f>
        <v>-36.594047619047622</v>
      </c>
      <c r="F42" s="131">
        <f>-SUMIF('Monthly Detail'!$4:$4, '2025 Overview'!F$18, 'Monthly Detail'!101:101)</f>
        <v>-36.594047619047622</v>
      </c>
      <c r="G42" s="131">
        <f>-SUMIF('Monthly Detail'!$4:$4, '2025 Overview'!G$18, 'Monthly Detail'!101:101)</f>
        <v>-36.594047619047622</v>
      </c>
      <c r="H42" s="131">
        <f>-SUMIF('Monthly Detail'!$4:$4, '2025 Overview'!H$18, 'Monthly Detail'!101:101)</f>
        <v>-36.594047619047622</v>
      </c>
      <c r="I42" s="131">
        <f>-SUMIF('Monthly Detail'!$4:$4, '2025 Overview'!I$18, 'Monthly Detail'!101:101)</f>
        <v>-36.594047619047622</v>
      </c>
      <c r="J42" s="131">
        <f>-SUMIF('Monthly Detail'!$4:$4, '2025 Overview'!J$18, 'Monthly Detail'!101:101)</f>
        <v>-36.594047619047622</v>
      </c>
      <c r="K42" s="131">
        <f>-SUMIF('Monthly Detail'!$4:$4, '2025 Overview'!K$18, 'Monthly Detail'!101:101)</f>
        <v>-36.594047619047622</v>
      </c>
      <c r="L42" s="131">
        <f>-SUMIF('Monthly Detail'!$4:$4, '2025 Overview'!L$18, 'Monthly Detail'!101:101)</f>
        <v>-36.594047619047622</v>
      </c>
      <c r="M42" s="131">
        <f>-SUMIF('Monthly Detail'!$4:$4, '2025 Overview'!M$18, 'Monthly Detail'!101:101)</f>
        <v>-36.594047619047622</v>
      </c>
      <c r="N42" s="526">
        <f>-SUMIF('Monthly Detail'!$4:$4, '2025 Overview'!N$18, 'Monthly Detail'!101:101)</f>
        <v>-36.594047619047622</v>
      </c>
      <c r="O42" s="7"/>
      <c r="P42" s="519">
        <f>SUM(C42:O42)</f>
        <v>-439.12857142857143</v>
      </c>
    </row>
    <row r="43" spans="2:20" ht="15.6" x14ac:dyDescent="0.3">
      <c r="B43" s="247" t="s">
        <v>11</v>
      </c>
      <c r="C43" s="87">
        <f t="shared" ref="C43:N43" si="8">C39+SUM(C42:C42)</f>
        <v>8616.8549877475689</v>
      </c>
      <c r="D43" s="87">
        <f t="shared" si="8"/>
        <v>3968.6914404518125</v>
      </c>
      <c r="E43" s="87">
        <f t="shared" si="8"/>
        <v>7253.1040565099775</v>
      </c>
      <c r="F43" s="87">
        <f t="shared" si="8"/>
        <v>4089.687814407032</v>
      </c>
      <c r="G43" s="87">
        <f t="shared" si="8"/>
        <v>6943.3504866869916</v>
      </c>
      <c r="H43" s="87">
        <f t="shared" si="8"/>
        <v>12625.563877946402</v>
      </c>
      <c r="I43" s="87">
        <f t="shared" si="8"/>
        <v>16818.958418070735</v>
      </c>
      <c r="J43" s="87">
        <f t="shared" si="8"/>
        <v>12000.27156659269</v>
      </c>
      <c r="K43" s="87">
        <f t="shared" si="8"/>
        <v>17409.993756494168</v>
      </c>
      <c r="L43" s="87">
        <f t="shared" si="8"/>
        <v>7164.299867059015</v>
      </c>
      <c r="M43" s="87">
        <f t="shared" si="8"/>
        <v>6837.123921493303</v>
      </c>
      <c r="N43" s="349">
        <f t="shared" si="8"/>
        <v>9599.5283694849113</v>
      </c>
      <c r="P43" s="515">
        <f>P39+SUM(P42:P42)</f>
        <v>3420.4285629445712</v>
      </c>
    </row>
    <row r="44" spans="2:20" x14ac:dyDescent="0.3">
      <c r="B44" s="249" t="s">
        <v>151</v>
      </c>
      <c r="C44" s="89">
        <f t="shared" ref="C44:N44" si="9">IFERROR(C43/C21, 0)</f>
        <v>0.6560231579784005</v>
      </c>
      <c r="D44" s="89">
        <f t="shared" si="9"/>
        <v>0.52186558237734326</v>
      </c>
      <c r="E44" s="89">
        <f t="shared" si="9"/>
        <v>0.61766763126215019</v>
      </c>
      <c r="F44" s="89">
        <f t="shared" si="9"/>
        <v>0.52017031241291267</v>
      </c>
      <c r="G44" s="89">
        <f t="shared" si="9"/>
        <v>0.62725676816060072</v>
      </c>
      <c r="H44" s="89">
        <f t="shared" si="9"/>
        <v>0.7138149602724061</v>
      </c>
      <c r="I44" s="89">
        <f t="shared" si="9"/>
        <v>0.71026541086112205</v>
      </c>
      <c r="J44" s="89">
        <f t="shared" si="9"/>
        <v>0.70759778872017931</v>
      </c>
      <c r="K44" s="89">
        <f t="shared" si="9"/>
        <v>0.69923196690184308</v>
      </c>
      <c r="L44" s="89">
        <f t="shared" si="9"/>
        <v>0.6260748738902393</v>
      </c>
      <c r="M44" s="89">
        <f t="shared" si="9"/>
        <v>0.62464191931503166</v>
      </c>
      <c r="N44" s="352">
        <f t="shared" si="9"/>
        <v>0.67778762599736775</v>
      </c>
      <c r="P44" s="520">
        <f>P43/P21</f>
        <v>1.9980164587629863E-2</v>
      </c>
    </row>
    <row r="45" spans="2:20" ht="6" customHeight="1" thickBot="1" x14ac:dyDescent="0.35">
      <c r="B45" s="236"/>
      <c r="E45" s="108"/>
      <c r="P45" s="96"/>
    </row>
    <row r="46" spans="2:20" ht="15" thickBot="1" x14ac:dyDescent="0.35">
      <c r="B46" s="256" t="s">
        <v>293</v>
      </c>
      <c r="C46" s="258">
        <f>+'Monthly Detail'!AN114</f>
        <v>19312.25169761114</v>
      </c>
      <c r="D46" s="257">
        <f>+'Monthly Detail'!AO114</f>
        <v>14153.591731115432</v>
      </c>
      <c r="E46" s="257">
        <f>+'Monthly Detail'!AP114</f>
        <v>12019.305745334719</v>
      </c>
      <c r="F46" s="257">
        <f>+'Monthly Detail'!AQ114</f>
        <v>7091.0683852971342</v>
      </c>
      <c r="G46" s="260">
        <f>+'Monthly Detail'!AR114</f>
        <v>4669.8111589129576</v>
      </c>
      <c r="H46" s="260">
        <f>+'Monthly Detail'!AS114</f>
        <v>6255.8078021435222</v>
      </c>
      <c r="I46" s="260">
        <f>+'Monthly Detail'!AT114</f>
        <v>10509.945629269361</v>
      </c>
      <c r="J46" s="260">
        <f>+'Monthly Detail'!AU114</f>
        <v>10462.283341862665</v>
      </c>
      <c r="K46" s="260">
        <f>+'Monthly Detail'!AV114</f>
        <v>15279.744287363184</v>
      </c>
      <c r="L46" s="258">
        <f>+'Monthly Detail'!AW114</f>
        <v>11469.061535730503</v>
      </c>
      <c r="M46" s="257">
        <f>+'Monthly Detail'!AX114</f>
        <v>8637.9074230205515</v>
      </c>
      <c r="N46" s="260">
        <f>+'Monthly Detail'!AY114</f>
        <v>7944.1025642758332</v>
      </c>
      <c r="P46" s="96"/>
    </row>
    <row r="47" spans="2:20" ht="15" hidden="1" thickBot="1" x14ac:dyDescent="0.35">
      <c r="B47" s="480" t="s">
        <v>294</v>
      </c>
      <c r="C47" s="481">
        <f>+'Monthly Detail'!AB111</f>
        <v>0</v>
      </c>
      <c r="D47" s="482">
        <f>+'Monthly Detail'!AC111</f>
        <v>0</v>
      </c>
      <c r="E47" s="482">
        <f>+'Monthly Detail'!AD111</f>
        <v>0</v>
      </c>
      <c r="F47" s="482">
        <f>+'Monthly Detail'!AE111</f>
        <v>0</v>
      </c>
      <c r="G47" s="483">
        <f>+'Monthly Detail'!AF111</f>
        <v>0</v>
      </c>
      <c r="H47" s="483">
        <f>+'Monthly Detail'!AG111</f>
        <v>0</v>
      </c>
      <c r="I47" s="483">
        <f>+'Monthly Detail'!AH111</f>
        <v>0</v>
      </c>
      <c r="J47" s="483">
        <f>+'Monthly Detail'!AI111</f>
        <v>0</v>
      </c>
      <c r="K47" s="483">
        <f>+'Monthly Detail'!AJ111</f>
        <v>0</v>
      </c>
      <c r="L47" s="481">
        <f>+'Monthly Detail'!AK111</f>
        <v>0</v>
      </c>
      <c r="M47" s="482">
        <f>+'Monthly Detail'!AL111</f>
        <v>0</v>
      </c>
      <c r="N47" s="483">
        <f>+'Monthly Detail'!AM111</f>
        <v>0</v>
      </c>
      <c r="P47" s="96"/>
    </row>
    <row r="48" spans="2:20" ht="15" thickBot="1" x14ac:dyDescent="0.35">
      <c r="B48" s="261" t="s">
        <v>265</v>
      </c>
      <c r="C48" s="476">
        <f>+'Monthly Detail'!AN176</f>
        <v>29711.156457863275</v>
      </c>
      <c r="D48" s="477">
        <f>+'Monthly Detail'!AO176</f>
        <v>21774.75650940834</v>
      </c>
      <c r="E48" s="477">
        <f>+'Monthly Detail'!AP176</f>
        <v>18491.239608207245</v>
      </c>
      <c r="F48" s="477">
        <f>+'Monthly Detail'!AQ176</f>
        <v>10909.335977380191</v>
      </c>
      <c r="G48" s="478">
        <f>+'Monthly Detail'!AR176</f>
        <v>7184.3248598660739</v>
      </c>
      <c r="H48" s="478">
        <f>+'Monthly Detail'!AS176</f>
        <v>9624.3196956054035</v>
      </c>
      <c r="I48" s="478">
        <f>+'Monthly Detail'!AT176</f>
        <v>16169.147121952848</v>
      </c>
      <c r="J48" s="478">
        <f>+'Monthly Detail'!AU176</f>
        <v>16095.820525942547</v>
      </c>
      <c r="K48" s="478">
        <f>+'Monthly Detail'!AV176</f>
        <v>23507.298903635652</v>
      </c>
      <c r="L48" s="476">
        <f>+'Monthly Detail'!AW176</f>
        <v>17644.71005496999</v>
      </c>
      <c r="M48" s="477">
        <f>+'Monthly Detail'!AX176</f>
        <v>13289.088343108526</v>
      </c>
      <c r="N48" s="478">
        <f>+'Monthly Detail'!AY176</f>
        <v>12221.696252732036</v>
      </c>
      <c r="P48" s="96"/>
    </row>
    <row r="49" spans="2:16" ht="15" thickBot="1" x14ac:dyDescent="0.35">
      <c r="B49" s="84" t="s">
        <v>221</v>
      </c>
      <c r="C49" s="85">
        <f>SUMIF('Monthly Detail'!$4:$4, '2025 Overview'!C$18, 'Monthly Detail'!173:173)</f>
        <v>-1984.311458387931</v>
      </c>
      <c r="D49" s="162">
        <f>SUMIF('Monthly Detail'!$4:$4, '2025 Overview'!D$18, 'Monthly Detail'!173:173)</f>
        <v>-7936.3999484549367</v>
      </c>
      <c r="E49" s="162">
        <f>SUMIF('Monthly Detail'!$4:$4, '2025 Overview'!E$18, 'Monthly Detail'!173:173)</f>
        <v>-3283.5169012010965</v>
      </c>
      <c r="F49" s="162">
        <f>SUMIF('Monthly Detail'!$4:$4, '2025 Overview'!F$18, 'Monthly Detail'!173:173)</f>
        <v>-7581.9036308270533</v>
      </c>
      <c r="G49" s="162">
        <f>SUMIF('Monthly Detail'!$4:$4, '2025 Overview'!G$18, 'Monthly Detail'!173:173)</f>
        <v>-3725.0111175141174</v>
      </c>
      <c r="H49" s="162">
        <f>SUMIF('Monthly Detail'!$4:$4, '2025 Overview'!H$18, 'Monthly Detail'!173:173)</f>
        <v>2439.99483573933</v>
      </c>
      <c r="I49" s="162">
        <f>SUMIF('Monthly Detail'!$4:$4, '2025 Overview'!I$18, 'Monthly Detail'!173:173)</f>
        <v>6544.827426347445</v>
      </c>
      <c r="J49" s="162">
        <f>SUMIF('Monthly Detail'!$4:$4, '2025 Overview'!J$18, 'Monthly Detail'!173:173)</f>
        <v>-73.326596010301728</v>
      </c>
      <c r="K49" s="162">
        <f>SUMIF('Monthly Detail'!$4:$4, '2025 Overview'!K$18, 'Monthly Detail'!173:173)</f>
        <v>7411.4783776931072</v>
      </c>
      <c r="L49" s="162">
        <f>SUMIF('Monthly Detail'!$4:$4, '2025 Overview'!L$18, 'Monthly Detail'!173:173)</f>
        <v>-5862.588848665664</v>
      </c>
      <c r="M49" s="85">
        <f>SUMIF('Monthly Detail'!$4:$4, '2025 Overview'!M$18, 'Monthly Detail'!173:173)</f>
        <v>-4355.6217118614641</v>
      </c>
      <c r="N49" s="85">
        <f>SUMIF('Monthly Detail'!$4:$4, '2025 Overview'!N$18, 'Monthly Detail'!173:173)</f>
        <v>-1067.3920903764906</v>
      </c>
      <c r="P49" s="96"/>
    </row>
    <row r="50" spans="2:16" ht="15" thickBot="1" x14ac:dyDescent="0.35">
      <c r="B50" s="263" t="s">
        <v>222</v>
      </c>
      <c r="C50" s="264">
        <f>-'Monthly Detail'!AB92</f>
        <v>-1000.41</v>
      </c>
      <c r="D50" s="265">
        <f>-'Monthly Detail'!AC92</f>
        <v>-1074.8899999999999</v>
      </c>
      <c r="E50" s="265">
        <f>-'Monthly Detail'!AD92</f>
        <v>-2004.7800000000002</v>
      </c>
      <c r="F50" s="265">
        <f>-'Monthly Detail'!AE92</f>
        <v>-739.40000000000009</v>
      </c>
      <c r="G50" s="265">
        <f>-'Monthly Detail'!AF92</f>
        <v>-977.21</v>
      </c>
      <c r="H50" s="265">
        <f>-'Monthly Detail'!AG92</f>
        <v>-1001.44</v>
      </c>
      <c r="I50" s="265">
        <f>-'Monthly Detail'!AH92</f>
        <v>-2292.36</v>
      </c>
      <c r="J50" s="265">
        <f>-'Monthly Detail'!AI92</f>
        <v>-1374.0700000000002</v>
      </c>
      <c r="K50" s="265">
        <f>-'Monthly Detail'!AJ92</f>
        <v>-2172.41</v>
      </c>
      <c r="L50" s="265">
        <f>-'Monthly Detail'!AK92</f>
        <v>-14334.421666666667</v>
      </c>
      <c r="M50" s="265">
        <f>-'Monthly Detail'!AL92</f>
        <v>-2334.4216666666666</v>
      </c>
      <c r="N50" s="265">
        <f>-'Monthly Detail'!AM92</f>
        <v>-2334.4216666666666</v>
      </c>
      <c r="P50" s="96"/>
    </row>
    <row r="51" spans="2:16" ht="15" thickBot="1" x14ac:dyDescent="0.35">
      <c r="B51" s="263" t="s">
        <v>387</v>
      </c>
      <c r="C51" s="264">
        <f>+'Monthly Detail'!AN156</f>
        <v>-2000</v>
      </c>
      <c r="D51" s="265">
        <f>+'Monthly Detail'!AO156</f>
        <v>-2000</v>
      </c>
      <c r="E51" s="265">
        <f>+'Monthly Detail'!AP156</f>
        <v>-2000</v>
      </c>
      <c r="F51" s="265">
        <f>+'Monthly Detail'!AQ156</f>
        <v>-2000</v>
      </c>
      <c r="G51" s="265">
        <f>+'Monthly Detail'!AR156</f>
        <v>-2000</v>
      </c>
      <c r="H51" s="265">
        <f>+'Monthly Detail'!AS156</f>
        <v>-2000</v>
      </c>
      <c r="I51" s="265">
        <f>+'Monthly Detail'!AT156</f>
        <v>-2000</v>
      </c>
      <c r="J51" s="265">
        <f>+'Monthly Detail'!AU156</f>
        <v>-2000</v>
      </c>
      <c r="K51" s="265">
        <f>+'Monthly Detail'!AV156</f>
        <v>-2000</v>
      </c>
      <c r="L51" s="265">
        <f>+'Monthly Detail'!AW156</f>
        <v>-2000</v>
      </c>
      <c r="M51" s="265">
        <f>+'Monthly Detail'!AX156</f>
        <v>-2000</v>
      </c>
      <c r="N51" s="265">
        <f>+'Monthly Detail'!AY156</f>
        <v>-2000</v>
      </c>
      <c r="P51" s="96"/>
    </row>
    <row r="52" spans="2:16" ht="15" thickBot="1" x14ac:dyDescent="0.35">
      <c r="B52" s="263" t="s">
        <v>223</v>
      </c>
      <c r="C52" s="85">
        <f>+C46-SUM('Monthly Detail'!AO92:AZ92)-SUM('Monthly Detail'!AO59:AZ59)</f>
        <v>-149775.60416190798</v>
      </c>
      <c r="D52" s="85">
        <f>+D46-SUM('Monthly Detail'!AP92:BA92)-SUM('Monthly Detail'!AP59:BA59)</f>
        <v>-156565.99832593053</v>
      </c>
      <c r="E52" s="85">
        <f>+E46-SUM('Monthly Detail'!AQ92:BB92)-SUM('Monthly Detail'!AQ59:BB59)</f>
        <v>-160540.61004224431</v>
      </c>
      <c r="F52" s="85">
        <f>+F46-SUM('Monthly Detail'!AR92:BC92)-SUM('Monthly Detail'!AR59:BC59)</f>
        <v>-167088.50428751105</v>
      </c>
      <c r="G52" s="267">
        <f>+G46-SUM('Monthly Detail'!AS92:BD92)-SUM('Monthly Detail'!AS59:BD59)</f>
        <v>-171078.90429063077</v>
      </c>
      <c r="H52" s="162">
        <f>+H46-SUM('Monthly Detail'!AT92:BE92)-SUM('Monthly Detail'!AT59:BE59)</f>
        <v>-172337.20147398225</v>
      </c>
      <c r="I52" s="162">
        <f>+I46-SUM('Monthly Detail'!AU92:BF92)-SUM('Monthly Detail'!AU59:BF59)</f>
        <v>-172891.37369733039</v>
      </c>
      <c r="J52" s="162">
        <f>+J46-SUM('Monthly Detail'!AV92:BG92)-SUM('Monthly Detail'!AV59:BG59)</f>
        <v>-175341.18178867458</v>
      </c>
      <c r="K52" s="162">
        <f>+K46-SUM('Monthly Detail'!AW92:BH92)-SUM('Monthly Detail'!AW59:BH59)</f>
        <v>-175426.89881618554</v>
      </c>
      <c r="L52" s="162">
        <f>+L46-SUM('Monthly Detail'!AX92:BI92)-SUM('Monthly Detail'!AX59:BI59)</f>
        <v>-180948.76876321368</v>
      </c>
      <c r="M52" s="85">
        <f>+M46-SUM('Monthly Detail'!AY92:BJ92)-SUM('Monthly Detail'!AY59:BJ59)</f>
        <v>-185840.53732297872</v>
      </c>
      <c r="N52" s="85">
        <f>+N46-SUM('Monthly Detail'!AZ92:BK92)-SUM('Monthly Detail'!AZ59:BK59)</f>
        <v>-188640.68704090847</v>
      </c>
      <c r="P52" s="96"/>
    </row>
    <row r="53" spans="2:16" ht="15" thickBot="1" x14ac:dyDescent="0.35">
      <c r="B53" s="263" t="s">
        <v>224</v>
      </c>
      <c r="C53" s="267">
        <f>+C48-SUM('Monthly Detail'!AO92:AZ92)-SUM('Monthly Detail'!AO59:AZ59)</f>
        <v>-139376.69940165582</v>
      </c>
      <c r="D53" s="267">
        <f>+D48-SUM('Monthly Detail'!AP92:BA92)-SUM('Monthly Detail'!AP59:BA59)</f>
        <v>-148944.83354763762</v>
      </c>
      <c r="E53" s="267">
        <f>+E48-SUM('Monthly Detail'!AQ92:BB92)-SUM('Monthly Detail'!AQ59:BB59)</f>
        <v>-154068.67617937177</v>
      </c>
      <c r="F53" s="267">
        <f>+F48-SUM('Monthly Detail'!AR92:BC92)-SUM('Monthly Detail'!AR59:BC59)</f>
        <v>-163270.236695428</v>
      </c>
      <c r="G53" s="267">
        <f>+G48-SUM('Monthly Detail'!AS92:BD92)-SUM('Monthly Detail'!AS59:BD59)</f>
        <v>-168564.39058967764</v>
      </c>
      <c r="H53" s="267">
        <f>+H48-SUM('Monthly Detail'!AT92:BE92)-SUM('Monthly Detail'!AT59:BE59)</f>
        <v>-168968.68958052038</v>
      </c>
      <c r="I53" s="267">
        <f>+I48-SUM('Monthly Detail'!AU92:BF92)-SUM('Monthly Detail'!AU59:BF59)</f>
        <v>-167232.17220464689</v>
      </c>
      <c r="J53" s="267">
        <f>+J48-SUM('Monthly Detail'!AV92:BG92)-SUM('Monthly Detail'!AV59:BG59)</f>
        <v>-169707.64460459471</v>
      </c>
      <c r="K53" s="267">
        <f>+K48-SUM('Monthly Detail'!AW92:BH92)-SUM('Monthly Detail'!AW59:BH59)</f>
        <v>-167199.34419991309</v>
      </c>
      <c r="L53" s="267">
        <f>+L48-SUM('Monthly Detail'!AX92:BI92)-SUM('Monthly Detail'!AX59:BI59)</f>
        <v>-174773.12024397418</v>
      </c>
      <c r="M53" s="267">
        <f>+M48-SUM('Monthly Detail'!AY92:BJ92)-SUM('Monthly Detail'!AY59:BJ59)</f>
        <v>-181189.35640289073</v>
      </c>
      <c r="N53" s="267">
        <f>+N48-SUM('Monthly Detail'!AZ92:BK92)-SUM('Monthly Detail'!AZ59:BK59)</f>
        <v>-184363.09335245227</v>
      </c>
      <c r="P53" s="96"/>
    </row>
    <row r="54" spans="2:16" ht="15" thickBot="1" x14ac:dyDescent="0.35">
      <c r="B54" s="263" t="s">
        <v>225</v>
      </c>
      <c r="C54" s="269">
        <f>+C46/-C50</f>
        <v>19.304336919474157</v>
      </c>
      <c r="D54" s="270">
        <f>+D46/-D50</f>
        <v>13.167479212864045</v>
      </c>
      <c r="E54" s="270">
        <f t="shared" ref="E54:M54" si="10">+E46/-E50</f>
        <v>5.9953240481921801</v>
      </c>
      <c r="F54" s="270">
        <f t="shared" si="10"/>
        <v>9.5903007645349376</v>
      </c>
      <c r="G54" s="270">
        <f t="shared" si="10"/>
        <v>4.7787181454477103</v>
      </c>
      <c r="H54" s="270">
        <f t="shared" si="10"/>
        <v>6.2468123922986116</v>
      </c>
      <c r="I54" s="270">
        <f t="shared" si="10"/>
        <v>4.5847709911485808</v>
      </c>
      <c r="J54" s="270">
        <f t="shared" si="10"/>
        <v>7.6140832285565248</v>
      </c>
      <c r="K54" s="270">
        <f t="shared" si="10"/>
        <v>7.0335453654527393</v>
      </c>
      <c r="L54" s="270">
        <f t="shared" si="10"/>
        <v>0.80010633162834288</v>
      </c>
      <c r="M54" s="270">
        <f t="shared" si="10"/>
        <v>3.7002344290929523</v>
      </c>
      <c r="N54" s="270">
        <f>+N46/-N50</f>
        <v>3.4030281151473636</v>
      </c>
      <c r="P54" s="96"/>
    </row>
    <row r="55" spans="2:16" x14ac:dyDescent="0.3">
      <c r="B55" s="263" t="s">
        <v>226</v>
      </c>
      <c r="C55" s="269">
        <f>+IFERROR(C48/-C51, 0)</f>
        <v>14.855578228931638</v>
      </c>
      <c r="D55" s="270">
        <f>+IFERROR(D48/-D51, 0)</f>
        <v>10.887378254704171</v>
      </c>
      <c r="E55" s="270">
        <f t="shared" ref="E55:N55" si="11">+IFERROR(E48/-E51, 0)</f>
        <v>9.2456198041036224</v>
      </c>
      <c r="F55" s="270">
        <f t="shared" si="11"/>
        <v>5.4546679886900957</v>
      </c>
      <c r="G55" s="270">
        <f t="shared" si="11"/>
        <v>3.5921624299330368</v>
      </c>
      <c r="H55" s="270">
        <f t="shared" si="11"/>
        <v>4.8121598478027021</v>
      </c>
      <c r="I55" s="270">
        <f t="shared" si="11"/>
        <v>8.0845735609764251</v>
      </c>
      <c r="J55" s="270">
        <f t="shared" si="11"/>
        <v>8.0479102629712731</v>
      </c>
      <c r="K55" s="270">
        <f>+IFERROR(K48/-K51, 0)</f>
        <v>11.753649451817825</v>
      </c>
      <c r="L55" s="270">
        <f t="shared" si="11"/>
        <v>8.8223550274849956</v>
      </c>
      <c r="M55" s="270">
        <f t="shared" si="11"/>
        <v>6.644544171554263</v>
      </c>
      <c r="N55" s="270">
        <f t="shared" si="11"/>
        <v>6.1108481263660179</v>
      </c>
      <c r="P55" s="96"/>
    </row>
    <row r="56" spans="2:16" x14ac:dyDescent="0.3">
      <c r="B56" s="95"/>
      <c r="E56" s="9"/>
      <c r="P56" s="96"/>
    </row>
    <row r="57" spans="2:16" x14ac:dyDescent="0.3">
      <c r="B57" s="95"/>
      <c r="P57" s="96"/>
    </row>
    <row r="58" spans="2:16" x14ac:dyDescent="0.3">
      <c r="B58" s="95"/>
      <c r="P58" s="96"/>
    </row>
    <row r="59" spans="2:16" x14ac:dyDescent="0.3">
      <c r="B59" s="95"/>
      <c r="P59" s="96"/>
    </row>
    <row r="60" spans="2:16" x14ac:dyDescent="0.3">
      <c r="B60" s="95"/>
      <c r="P60" s="96"/>
    </row>
    <row r="61" spans="2:16" x14ac:dyDescent="0.3">
      <c r="B61" s="95"/>
      <c r="P61" s="96"/>
    </row>
    <row r="62" spans="2:16" x14ac:dyDescent="0.3">
      <c r="B62" s="95"/>
      <c r="P62" s="96"/>
    </row>
    <row r="63" spans="2:16" x14ac:dyDescent="0.3">
      <c r="B63" s="95"/>
      <c r="P63" s="96"/>
    </row>
    <row r="64" spans="2:16" x14ac:dyDescent="0.3">
      <c r="B64" s="95"/>
      <c r="P64" s="96"/>
    </row>
    <row r="65" spans="2:16" x14ac:dyDescent="0.3">
      <c r="B65" s="95"/>
      <c r="P65" s="96"/>
    </row>
    <row r="66" spans="2:16" x14ac:dyDescent="0.3">
      <c r="B66" s="95"/>
      <c r="P66" s="96"/>
    </row>
    <row r="67" spans="2:16" x14ac:dyDescent="0.3">
      <c r="B67" s="95"/>
      <c r="P67" s="96"/>
    </row>
    <row r="68" spans="2:16" x14ac:dyDescent="0.3">
      <c r="B68" s="95"/>
      <c r="P68" s="96"/>
    </row>
    <row r="69" spans="2:16" x14ac:dyDescent="0.3">
      <c r="B69" s="95"/>
      <c r="P69" s="96"/>
    </row>
    <row r="70" spans="2:16" x14ac:dyDescent="0.3">
      <c r="B70" s="95"/>
      <c r="P70" s="96"/>
    </row>
    <row r="71" spans="2:16" ht="15" thickBot="1" x14ac:dyDescent="0.35">
      <c r="B71" s="95"/>
      <c r="O71" s="108"/>
      <c r="P71" s="96"/>
    </row>
    <row r="72" spans="2:16" x14ac:dyDescent="0.3">
      <c r="B72" s="95"/>
      <c r="P72" s="96"/>
    </row>
    <row r="73" spans="2:16" ht="198.6" customHeight="1" thickBot="1" x14ac:dyDescent="0.35">
      <c r="B73" s="106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9"/>
    </row>
  </sheetData>
  <mergeCells count="1">
    <mergeCell ref="B15:P15"/>
  </mergeCells>
  <conditionalFormatting sqref="C51:N51">
    <cfRule type="cellIs" dxfId="2" priority="1" operator="greaterThan">
      <formula>0</formula>
    </cfRule>
  </conditionalFormatting>
  <pageMargins left="0.25" right="0.25" top="0.75" bottom="0.75" header="0.3" footer="0.3"/>
  <pageSetup scale="4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6358-B51B-4869-8D00-AAF172558B2C}">
  <sheetPr>
    <tabColor theme="1"/>
    <pageSetUpPr fitToPage="1"/>
  </sheetPr>
  <dimension ref="B14:T73"/>
  <sheetViews>
    <sheetView showGridLines="0" topLeftCell="A52" zoomScale="71" zoomScaleNormal="70" workbookViewId="0">
      <selection activeCell="B15" sqref="B15:P73"/>
    </sheetView>
  </sheetViews>
  <sheetFormatPr defaultRowHeight="14.4" x14ac:dyDescent="0.3"/>
  <cols>
    <col min="2" max="2" width="48.33203125" bestFit="1" customWidth="1"/>
    <col min="3" max="3" width="16.6640625" bestFit="1" customWidth="1"/>
    <col min="4" max="9" width="16.88671875" bestFit="1" customWidth="1"/>
    <col min="10" max="10" width="16.6640625" bestFit="1" customWidth="1"/>
    <col min="11" max="11" width="17.6640625" bestFit="1" customWidth="1"/>
    <col min="12" max="13" width="18.33203125" bestFit="1" customWidth="1"/>
    <col min="14" max="14" width="16.88671875" bestFit="1" customWidth="1"/>
    <col min="15" max="15" width="0.33203125" customWidth="1"/>
    <col min="16" max="16" width="17.33203125" bestFit="1" customWidth="1"/>
  </cols>
  <sheetData>
    <row r="14" spans="2:16" ht="15" thickBot="1" x14ac:dyDescent="0.35"/>
    <row r="15" spans="2:16" ht="14.4" customHeight="1" x14ac:dyDescent="0.3">
      <c r="B15" s="605" t="s">
        <v>219</v>
      </c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6"/>
      <c r="N15" s="606"/>
      <c r="O15" s="606"/>
      <c r="P15" s="607"/>
    </row>
    <row r="16" spans="2:16" ht="14.4" customHeight="1" x14ac:dyDescent="0.3">
      <c r="B16" s="608"/>
      <c r="C16" s="609"/>
      <c r="D16" s="609"/>
      <c r="E16" s="609"/>
      <c r="F16" s="609"/>
      <c r="G16" s="609"/>
      <c r="H16" s="609"/>
      <c r="I16" s="609"/>
      <c r="J16" s="609"/>
      <c r="K16" s="609"/>
      <c r="L16" s="609"/>
      <c r="M16" s="609"/>
      <c r="N16" s="609"/>
      <c r="O16" s="609"/>
      <c r="P16" s="610"/>
    </row>
    <row r="17" spans="2:16" ht="4.2" customHeight="1" x14ac:dyDescent="0.3">
      <c r="B17" s="95"/>
      <c r="P17" s="96"/>
    </row>
    <row r="18" spans="2:16" ht="15.6" x14ac:dyDescent="0.3">
      <c r="B18" s="235"/>
      <c r="C18" s="68" t="s">
        <v>234</v>
      </c>
      <c r="D18" s="68" t="s">
        <v>235</v>
      </c>
      <c r="E18" s="68" t="s">
        <v>236</v>
      </c>
      <c r="F18" s="68" t="s">
        <v>237</v>
      </c>
      <c r="G18" s="68" t="s">
        <v>238</v>
      </c>
      <c r="H18" s="68" t="s">
        <v>239</v>
      </c>
      <c r="I18" s="68" t="s">
        <v>240</v>
      </c>
      <c r="J18" s="68" t="s">
        <v>241</v>
      </c>
      <c r="K18" s="149" t="s">
        <v>242</v>
      </c>
      <c r="L18" s="68" t="s">
        <v>243</v>
      </c>
      <c r="M18" s="68" t="s">
        <v>244</v>
      </c>
      <c r="N18" s="521" t="s">
        <v>245</v>
      </c>
      <c r="O18" s="69"/>
      <c r="P18" s="508" t="s">
        <v>0</v>
      </c>
    </row>
    <row r="19" spans="2:16" x14ac:dyDescent="0.3">
      <c r="B19" s="236"/>
      <c r="C19" s="90">
        <v>45322</v>
      </c>
      <c r="D19" s="90">
        <v>45351</v>
      </c>
      <c r="E19" s="90">
        <v>45382</v>
      </c>
      <c r="F19" s="90">
        <v>45412</v>
      </c>
      <c r="G19" s="90">
        <v>45443</v>
      </c>
      <c r="H19" s="90">
        <v>45473</v>
      </c>
      <c r="I19" s="90">
        <v>45504</v>
      </c>
      <c r="J19" s="90">
        <v>45535</v>
      </c>
      <c r="K19" s="150">
        <v>45565</v>
      </c>
      <c r="L19" s="90">
        <v>45596</v>
      </c>
      <c r="M19" s="90">
        <v>45626</v>
      </c>
      <c r="N19" s="442">
        <v>45657</v>
      </c>
      <c r="O19" s="90">
        <v>45322</v>
      </c>
      <c r="P19" s="509"/>
    </row>
    <row r="20" spans="2:16" x14ac:dyDescent="0.3">
      <c r="B20" s="237" t="s">
        <v>45</v>
      </c>
      <c r="C20" s="72">
        <f>SUMIF('Monthly Detail'!$4:$4, '2024 Overview'!C$19, 'Monthly Detail'!11:11)</f>
        <v>10833.9</v>
      </c>
      <c r="D20" s="72">
        <f>SUMIF('Monthly Detail'!$4:$4, '2024 Overview'!D$19, 'Monthly Detail'!11:11)</f>
        <v>7249.1</v>
      </c>
      <c r="E20" s="72">
        <f>SUMIF('Monthly Detail'!$4:$4, '2024 Overview'!E$19, 'Monthly Detail'!11:11)</f>
        <v>8025</v>
      </c>
      <c r="F20" s="72">
        <f>SUMIF('Monthly Detail'!$4:$4, '2024 Overview'!F$19, 'Monthly Detail'!11:11)</f>
        <v>9444.9599999999991</v>
      </c>
      <c r="G20" s="72">
        <f>SUMIF('Monthly Detail'!$4:$4, '2024 Overview'!G$19, 'Monthly Detail'!11:11)</f>
        <v>11893.89</v>
      </c>
      <c r="H20" s="72">
        <f>SUMIF('Monthly Detail'!$4:$4, '2024 Overview'!H$19, 'Monthly Detail'!11:11)</f>
        <v>10573.07</v>
      </c>
      <c r="I20" s="72">
        <f>SUMIF('Monthly Detail'!$4:$4, '2024 Overview'!I$19, 'Monthly Detail'!11:11)</f>
        <v>13194.02</v>
      </c>
      <c r="J20" s="72">
        <f>SUMIF('Monthly Detail'!$4:$4, '2024 Overview'!J$19, 'Monthly Detail'!11:11)</f>
        <v>13450.23</v>
      </c>
      <c r="K20" s="151">
        <f>SUMIF('Monthly Detail'!$4:$4, '2024 Overview'!K$19, 'Monthly Detail'!11:11)</f>
        <v>7556.73</v>
      </c>
      <c r="L20" s="72">
        <f>SUMIF('Monthly Detail'!$4:$4, '2024 Overview'!L$19, 'Monthly Detail'!11:11)</f>
        <v>7120.213204290565</v>
      </c>
      <c r="M20" s="72">
        <f>SUMIF('Monthly Detail'!$4:$4, '2024 Overview'!M$19, 'Monthly Detail'!11:11)</f>
        <v>8612.8044815874982</v>
      </c>
      <c r="N20" s="522">
        <f>SUMIF('Monthly Detail'!$4:$4, '2024 Overview'!N$19, 'Monthly Detail'!11:11)</f>
        <v>9453.0780895472562</v>
      </c>
      <c r="O20" s="72"/>
      <c r="P20" s="510">
        <f>SUM(C20:O20)</f>
        <v>117406.99577542533</v>
      </c>
    </row>
    <row r="21" spans="2:16" x14ac:dyDescent="0.3">
      <c r="B21" s="237" t="s">
        <v>154</v>
      </c>
      <c r="C21" s="72">
        <f>SUMIF('Monthly Detail'!$4:$4, '2024 Overview'!C$19, 'Monthly Detail'!10:10)</f>
        <v>0</v>
      </c>
      <c r="D21" s="72">
        <f>SUMIF('Monthly Detail'!$4:$4, '2024 Overview'!D$19, 'Monthly Detail'!10:10)</f>
        <v>0</v>
      </c>
      <c r="E21" s="72">
        <f>SUMIF('Monthly Detail'!$4:$4, '2024 Overview'!E$19, 'Monthly Detail'!10:10)</f>
        <v>0</v>
      </c>
      <c r="F21" s="72">
        <f>SUMIF('Monthly Detail'!$4:$4, '2024 Overview'!F$19, 'Monthly Detail'!10:10)</f>
        <v>0</v>
      </c>
      <c r="G21" s="72">
        <f>SUMIF('Monthly Detail'!$4:$4, '2024 Overview'!G$19, 'Monthly Detail'!10:10)</f>
        <v>0</v>
      </c>
      <c r="H21" s="72">
        <f>SUMIF('Monthly Detail'!$4:$4, '2024 Overview'!H$19, 'Monthly Detail'!10:10)</f>
        <v>0</v>
      </c>
      <c r="I21" s="72">
        <f>SUMIF('Monthly Detail'!$4:$4, '2024 Overview'!I$19, 'Monthly Detail'!10:10)</f>
        <v>0</v>
      </c>
      <c r="J21" s="72">
        <f>SUMIF('Monthly Detail'!$4:$4, '2024 Overview'!J$19, 'Monthly Detail'!10:10)</f>
        <v>0</v>
      </c>
      <c r="K21" s="151">
        <f>SUMIF('Monthly Detail'!$4:$4, '2024 Overview'!K$19, 'Monthly Detail'!10:10)</f>
        <v>0</v>
      </c>
      <c r="L21" s="72">
        <f>SUMIF('Monthly Detail'!$4:$4, '2024 Overview'!L$19, 'Monthly Detail'!10:10)</f>
        <v>0</v>
      </c>
      <c r="M21" s="72">
        <f>SUMIF('Monthly Detail'!$4:$4, '2024 Overview'!M$19, 'Monthly Detail'!10:10)</f>
        <v>0</v>
      </c>
      <c r="N21" s="522">
        <f>SUMIF('Monthly Detail'!$4:$4, '2024 Overview'!N$19, 'Monthly Detail'!10:10)</f>
        <v>0</v>
      </c>
      <c r="O21" s="72"/>
      <c r="P21" s="510">
        <f>SUM(C21:O21)</f>
        <v>0</v>
      </c>
    </row>
    <row r="22" spans="2:16" x14ac:dyDescent="0.3">
      <c r="B22" s="238" t="s">
        <v>2</v>
      </c>
      <c r="C22" s="73">
        <f>SUM(C20:C21)</f>
        <v>10833.9</v>
      </c>
      <c r="D22" s="73">
        <f t="shared" ref="D22:N22" si="0">SUM(D20:D21)</f>
        <v>7249.1</v>
      </c>
      <c r="E22" s="73">
        <f t="shared" si="0"/>
        <v>8025</v>
      </c>
      <c r="F22" s="73">
        <f t="shared" si="0"/>
        <v>9444.9599999999991</v>
      </c>
      <c r="G22" s="73">
        <f t="shared" si="0"/>
        <v>11893.89</v>
      </c>
      <c r="H22" s="73">
        <f t="shared" si="0"/>
        <v>10573.07</v>
      </c>
      <c r="I22" s="73">
        <f t="shared" si="0"/>
        <v>13194.02</v>
      </c>
      <c r="J22" s="73">
        <f t="shared" si="0"/>
        <v>13450.23</v>
      </c>
      <c r="K22" s="152">
        <f t="shared" si="0"/>
        <v>7556.73</v>
      </c>
      <c r="L22" s="73">
        <f t="shared" si="0"/>
        <v>7120.213204290565</v>
      </c>
      <c r="M22" s="73">
        <f t="shared" si="0"/>
        <v>8612.8044815874982</v>
      </c>
      <c r="N22" s="341">
        <f t="shared" si="0"/>
        <v>9453.0780895472562</v>
      </c>
      <c r="O22" s="74"/>
      <c r="P22" s="511">
        <f>SUM(P20:P20)</f>
        <v>117406.99577542533</v>
      </c>
    </row>
    <row r="23" spans="2:16" x14ac:dyDescent="0.3">
      <c r="B23" s="239" t="s">
        <v>263</v>
      </c>
      <c r="C23" s="240">
        <f>+'Monthly Detail'!AB13</f>
        <v>66</v>
      </c>
      <c r="D23" s="240">
        <f>+'Monthly Detail'!AC13</f>
        <v>70</v>
      </c>
      <c r="E23" s="240">
        <f>+'Monthly Detail'!AD13</f>
        <v>68</v>
      </c>
      <c r="F23" s="240">
        <f>+'Monthly Detail'!AE13</f>
        <v>65</v>
      </c>
      <c r="G23" s="240">
        <f>+'Monthly Detail'!AF13</f>
        <v>69</v>
      </c>
      <c r="H23" s="240">
        <f>+'Monthly Detail'!AG13</f>
        <v>73</v>
      </c>
      <c r="I23" s="240">
        <f>+'Monthly Detail'!AH13</f>
        <v>58</v>
      </c>
      <c r="J23" s="240">
        <f>+'Monthly Detail'!AI13</f>
        <v>80</v>
      </c>
      <c r="K23" s="241">
        <f>+'Monthly Detail'!AJ13</f>
        <v>47</v>
      </c>
      <c r="L23" s="240">
        <f>+'Monthly Detail'!AK13</f>
        <v>28.664304365098893</v>
      </c>
      <c r="M23" s="240">
        <f>+'Monthly Detail'!AL13</f>
        <v>41.972731391751942</v>
      </c>
      <c r="N23" s="475">
        <f>+'Monthly Detail'!AM13</f>
        <v>46.067632015337502</v>
      </c>
      <c r="O23" s="74"/>
      <c r="P23" s="512">
        <f>+SUM(C23:N23)</f>
        <v>712.70466777218837</v>
      </c>
    </row>
    <row r="24" spans="2:16" x14ac:dyDescent="0.3">
      <c r="B24" s="242" t="s">
        <v>231</v>
      </c>
      <c r="C24" s="243">
        <f>+'Monthly Detail'!AB39</f>
        <v>0</v>
      </c>
      <c r="D24" s="244">
        <f>+'Monthly Detail'!AC39</f>
        <v>0</v>
      </c>
      <c r="E24" s="244">
        <f>+'Monthly Detail'!AD39</f>
        <v>0</v>
      </c>
      <c r="F24" s="244">
        <f>+'Monthly Detail'!AE39</f>
        <v>0</v>
      </c>
      <c r="G24" s="244">
        <f>+'Monthly Detail'!AF39</f>
        <v>0</v>
      </c>
      <c r="H24" s="244">
        <f>+'Monthly Detail'!AG39</f>
        <v>0</v>
      </c>
      <c r="I24" s="244">
        <f>+'Monthly Detail'!AH39</f>
        <v>2942.1497885428676</v>
      </c>
      <c r="J24" s="244">
        <f>+'Monthly Detail'!AI39</f>
        <v>2519.2938605619142</v>
      </c>
      <c r="K24" s="245">
        <f>+'Monthly Detail'!AJ39</f>
        <v>2213.6404362880885</v>
      </c>
      <c r="L24" s="244">
        <f>+'Monthly Detail'!AK39</f>
        <v>1825.4915037579165</v>
      </c>
      <c r="M24" s="244">
        <f>+'Monthly Detail'!AL39</f>
        <v>2208.1644121543741</v>
      </c>
      <c r="N24" s="523">
        <f>+'Monthly Detail'!AM39</f>
        <v>2423.5950865108985</v>
      </c>
      <c r="O24" s="74"/>
      <c r="P24" s="513">
        <f>+AVERAGE(C24:N24)</f>
        <v>1177.6945906513383</v>
      </c>
    </row>
    <row r="25" spans="2:16" x14ac:dyDescent="0.3">
      <c r="B25" s="239" t="s">
        <v>264</v>
      </c>
      <c r="C25" s="240">
        <f>+'Monthly Detail'!AB15</f>
        <v>0</v>
      </c>
      <c r="D25" s="240">
        <f>+'Monthly Detail'!AC15</f>
        <v>0</v>
      </c>
      <c r="E25" s="240">
        <f>+'Monthly Detail'!AD15</f>
        <v>0</v>
      </c>
      <c r="F25" s="240">
        <f>+'Monthly Detail'!AE15</f>
        <v>0</v>
      </c>
      <c r="G25" s="240">
        <f>+'Monthly Detail'!AF15</f>
        <v>0</v>
      </c>
      <c r="H25" s="240">
        <f>+'Monthly Detail'!AG15</f>
        <v>0</v>
      </c>
      <c r="I25" s="240">
        <f>+'Monthly Detail'!AH15</f>
        <v>10</v>
      </c>
      <c r="J25" s="240">
        <f>+'Monthly Detail'!AI15</f>
        <v>9</v>
      </c>
      <c r="K25" s="241">
        <f>+'Monthly Detail'!AJ15</f>
        <v>9</v>
      </c>
      <c r="L25" s="240">
        <f>+'Monthly Detail'!AK15</f>
        <v>6.2715142648812447</v>
      </c>
      <c r="M25" s="240">
        <f>+'Monthly Detail'!AL15</f>
        <v>9.1832887450046794</v>
      </c>
      <c r="N25" s="475">
        <f>+'Monthly Detail'!AM15</f>
        <v>10.079219354273429</v>
      </c>
      <c r="P25" s="514"/>
    </row>
    <row r="26" spans="2:16" hidden="1" x14ac:dyDescent="0.3">
      <c r="B26" s="236"/>
      <c r="C26" s="75"/>
      <c r="D26" s="75"/>
      <c r="E26" s="75"/>
      <c r="F26" s="75"/>
      <c r="G26" s="75"/>
      <c r="H26" s="75"/>
      <c r="I26" s="75"/>
      <c r="J26" s="75"/>
      <c r="K26" s="153"/>
      <c r="L26" s="75"/>
      <c r="M26" s="75"/>
      <c r="N26" s="524"/>
      <c r="O26" s="7"/>
      <c r="P26" s="514"/>
    </row>
    <row r="27" spans="2:16" x14ac:dyDescent="0.3">
      <c r="B27" s="236"/>
      <c r="C27" s="75"/>
      <c r="D27" s="75"/>
      <c r="E27" s="75"/>
      <c r="F27" s="75"/>
      <c r="G27" s="75"/>
      <c r="H27" s="75"/>
      <c r="I27" s="75"/>
      <c r="J27" s="75"/>
      <c r="K27" s="153"/>
      <c r="L27" s="75"/>
      <c r="M27" s="75"/>
      <c r="N27" s="524"/>
      <c r="O27" s="7"/>
      <c r="P27" s="514"/>
    </row>
    <row r="28" spans="2:16" x14ac:dyDescent="0.3">
      <c r="B28" s="236" t="s">
        <v>215</v>
      </c>
      <c r="C28" s="72">
        <f>SUMIF('Monthly Detail'!$4:$4, '2024 Overview'!C$19, 'Monthly Detail'!56:56)</f>
        <v>94.89</v>
      </c>
      <c r="D28" s="75">
        <f>SUMIF('Monthly Detail'!$4:$4, '2024 Overview'!D$19, 'Monthly Detail'!56:56)</f>
        <v>62.11</v>
      </c>
      <c r="E28" s="75">
        <f>SUMIF('Monthly Detail'!$4:$4, '2024 Overview'!E$19, 'Monthly Detail'!56:56)</f>
        <v>0</v>
      </c>
      <c r="F28" s="75">
        <f>SUMIF('Monthly Detail'!$4:$4, '2024 Overview'!F$19, 'Monthly Detail'!56:56)</f>
        <v>148.84</v>
      </c>
      <c r="G28" s="75">
        <f>SUMIF('Monthly Detail'!$4:$4, '2024 Overview'!G$19, 'Monthly Detail'!56:56)</f>
        <v>171.03</v>
      </c>
      <c r="H28" s="75">
        <f>SUMIF('Monthly Detail'!$4:$4, '2024 Overview'!H$19, 'Monthly Detail'!56:56)</f>
        <v>56.82</v>
      </c>
      <c r="I28" s="75">
        <f>SUMIF('Monthly Detail'!$4:$4, '2024 Overview'!I$19, 'Monthly Detail'!56:56)</f>
        <v>119.02</v>
      </c>
      <c r="J28" s="75">
        <f>SUMIF('Monthly Detail'!$4:$4, '2024 Overview'!J$19, 'Monthly Detail'!56:56)</f>
        <v>92.23</v>
      </c>
      <c r="K28" s="153">
        <f>SUMIF('Monthly Detail'!$4:$4, '2024 Overview'!K$19, 'Monthly Detail'!56:56)</f>
        <v>13.73</v>
      </c>
      <c r="L28" s="75">
        <f>SUMIF('Monthly Detail'!$4:$4, '2024 Overview'!L$19, 'Monthly Detail'!56:56)</f>
        <v>63.141054215922715</v>
      </c>
      <c r="M28" s="75">
        <f>SUMIF('Monthly Detail'!$4:$4, '2024 Overview'!M$19, 'Monthly Detail'!56:56)</f>
        <v>76.37714477360835</v>
      </c>
      <c r="N28" s="524">
        <f>SUMIF('Monthly Detail'!$4:$4, '2024 Overview'!N$19, 'Monthly Detail'!56:56)</f>
        <v>83.828573532009187</v>
      </c>
      <c r="O28" s="7"/>
      <c r="P28" s="514">
        <f>+SUM(C28:N28)</f>
        <v>982.01677252154036</v>
      </c>
    </row>
    <row r="29" spans="2:16" x14ac:dyDescent="0.3">
      <c r="B29" s="236" t="s">
        <v>214</v>
      </c>
      <c r="C29" s="72">
        <f>SUMIF('Monthly Detail'!$4:$4, '2024 Overview'!C$19, 'Monthly Detail'!57:57)</f>
        <v>1858.47</v>
      </c>
      <c r="D29" s="75">
        <f>SUMIF('Monthly Detail'!$4:$4, '2024 Overview'!D$19, 'Monthly Detail'!57:57)</f>
        <v>744.53</v>
      </c>
      <c r="E29" s="75">
        <f>SUMIF('Monthly Detail'!$4:$4, '2024 Overview'!E$19, 'Monthly Detail'!57:57)</f>
        <v>606.52</v>
      </c>
      <c r="F29" s="75">
        <f>SUMIF('Monthly Detail'!$4:$4, '2024 Overview'!F$19, 'Monthly Detail'!57:57)</f>
        <v>886.74</v>
      </c>
      <c r="G29" s="75">
        <f>SUMIF('Monthly Detail'!$4:$4, '2024 Overview'!G$19, 'Monthly Detail'!57:57)</f>
        <v>2413.44</v>
      </c>
      <c r="H29" s="75">
        <f>SUMIF('Monthly Detail'!$4:$4, '2024 Overview'!H$19, 'Monthly Detail'!57:57)</f>
        <v>1059.78</v>
      </c>
      <c r="I29" s="75">
        <f>SUMIF('Monthly Detail'!$4:$4, '2024 Overview'!I$19, 'Monthly Detail'!57:57)</f>
        <v>1162.5999999999999</v>
      </c>
      <c r="J29" s="75">
        <f>SUMIF('Monthly Detail'!$4:$4, '2024 Overview'!J$19, 'Monthly Detail'!57:57)</f>
        <v>1966.05</v>
      </c>
      <c r="K29" s="153">
        <f>SUMIF('Monthly Detail'!$4:$4, '2024 Overview'!K$19, 'Monthly Detail'!57:57)</f>
        <v>1238.67</v>
      </c>
      <c r="L29" s="75">
        <f>SUMIF('Monthly Detail'!$4:$4, '2024 Overview'!L$19, 'Monthly Detail'!57:57)</f>
        <v>943.70972908977285</v>
      </c>
      <c r="M29" s="75">
        <f>SUMIF('Monthly Detail'!$4:$4, '2024 Overview'!M$19, 'Monthly Detail'!57:57)</f>
        <v>1141.5370791318833</v>
      </c>
      <c r="N29" s="524">
        <f>SUMIF('Monthly Detail'!$4:$4, '2024 Overview'!N$19, 'Monthly Detail'!57:57)</f>
        <v>1252.9065502667015</v>
      </c>
      <c r="O29" s="7"/>
      <c r="P29" s="514">
        <f>+SUM(C29:N29)</f>
        <v>15274.953358488357</v>
      </c>
    </row>
    <row r="30" spans="2:16" x14ac:dyDescent="0.3">
      <c r="B30" s="236" t="s">
        <v>295</v>
      </c>
      <c r="C30" s="72">
        <f>SUMIF('Monthly Detail'!$4:$4, '2024 Overview'!C$19, 'Monthly Detail'!58:58)</f>
        <v>1900</v>
      </c>
      <c r="D30" s="75">
        <f>SUMIF('Monthly Detail'!$4:$4, '2024 Overview'!D$19, 'Monthly Detail'!58:58)</f>
        <v>185</v>
      </c>
      <c r="E30" s="75">
        <f>SUMIF('Monthly Detail'!$4:$4, '2024 Overview'!E$19, 'Monthly Detail'!58:58)</f>
        <v>1000</v>
      </c>
      <c r="F30" s="75">
        <f>SUMIF('Monthly Detail'!$4:$4, '2024 Overview'!F$19, 'Monthly Detail'!58:58)</f>
        <v>750</v>
      </c>
      <c r="G30" s="75">
        <f>SUMIF('Monthly Detail'!$4:$4, '2024 Overview'!G$19, 'Monthly Detail'!58:58)</f>
        <v>0</v>
      </c>
      <c r="H30" s="75">
        <f>SUMIF('Monthly Detail'!$4:$4, '2024 Overview'!H$19, 'Monthly Detail'!58:58)</f>
        <v>0</v>
      </c>
      <c r="I30" s="75">
        <f>SUMIF('Monthly Detail'!$4:$4, '2024 Overview'!I$19, 'Monthly Detail'!58:58)</f>
        <v>0</v>
      </c>
      <c r="J30" s="75">
        <f>SUMIF('Monthly Detail'!$4:$4, '2024 Overview'!J$19, 'Monthly Detail'!58:58)</f>
        <v>80</v>
      </c>
      <c r="K30" s="153">
        <f>SUMIF('Monthly Detail'!$4:$4, '2024 Overview'!K$19, 'Monthly Detail'!58:58)</f>
        <v>0</v>
      </c>
      <c r="L30" s="75">
        <f>SUMIF('Monthly Detail'!$4:$4, '2024 Overview'!L$19, 'Monthly Detail'!58:58)</f>
        <v>0</v>
      </c>
      <c r="M30" s="75">
        <f>SUMIF('Monthly Detail'!$4:$4, '2024 Overview'!M$19, 'Monthly Detail'!58:58)</f>
        <v>0</v>
      </c>
      <c r="N30" s="524">
        <f>SUMIF('Monthly Detail'!$4:$4, '2024 Overview'!N$19, 'Monthly Detail'!58:58)</f>
        <v>0</v>
      </c>
      <c r="O30" s="7"/>
      <c r="P30" s="514">
        <f>+SUM(C30:N30)</f>
        <v>3915</v>
      </c>
    </row>
    <row r="31" spans="2:16" ht="15.6" x14ac:dyDescent="0.3">
      <c r="B31" s="247" t="s">
        <v>227</v>
      </c>
      <c r="C31" s="87">
        <f>SUM(C28:C30)</f>
        <v>3853.36</v>
      </c>
      <c r="D31" s="87">
        <f t="shared" ref="D31:N31" si="1">SUM(D28:D30)</f>
        <v>991.64</v>
      </c>
      <c r="E31" s="87">
        <f t="shared" si="1"/>
        <v>1606.52</v>
      </c>
      <c r="F31" s="87">
        <f t="shared" si="1"/>
        <v>1785.58</v>
      </c>
      <c r="G31" s="87">
        <f t="shared" si="1"/>
        <v>2584.4700000000003</v>
      </c>
      <c r="H31" s="87">
        <f t="shared" si="1"/>
        <v>1116.5999999999999</v>
      </c>
      <c r="I31" s="87">
        <f t="shared" si="1"/>
        <v>1281.6199999999999</v>
      </c>
      <c r="J31" s="87">
        <f t="shared" si="1"/>
        <v>2138.2799999999997</v>
      </c>
      <c r="K31" s="154">
        <f t="shared" si="1"/>
        <v>1252.4000000000001</v>
      </c>
      <c r="L31" s="87">
        <f t="shared" si="1"/>
        <v>1006.8507833056956</v>
      </c>
      <c r="M31" s="87">
        <f t="shared" si="1"/>
        <v>1217.9142239054916</v>
      </c>
      <c r="N31" s="349">
        <f t="shared" si="1"/>
        <v>1336.7351237987107</v>
      </c>
      <c r="P31" s="515">
        <f>SUM(P28:P30)</f>
        <v>20171.970131009897</v>
      </c>
    </row>
    <row r="32" spans="2:16" ht="5.4" customHeight="1" x14ac:dyDescent="0.3">
      <c r="B32" s="236"/>
      <c r="C32" s="75"/>
      <c r="D32" s="75"/>
      <c r="E32" s="75"/>
      <c r="F32" s="75"/>
      <c r="G32" s="75"/>
      <c r="H32" s="75"/>
      <c r="I32" s="75"/>
      <c r="J32" s="75"/>
      <c r="K32" s="153"/>
      <c r="L32" s="75"/>
      <c r="M32" s="75"/>
      <c r="N32" s="524"/>
      <c r="O32" s="7"/>
      <c r="P32" s="514"/>
    </row>
    <row r="33" spans="2:20" ht="15.6" x14ac:dyDescent="0.3">
      <c r="B33" s="247" t="s">
        <v>145</v>
      </c>
      <c r="C33" s="87">
        <f t="shared" ref="C33:N33" si="2">+C22-C31</f>
        <v>6980.5399999999991</v>
      </c>
      <c r="D33" s="87">
        <f t="shared" si="2"/>
        <v>6257.46</v>
      </c>
      <c r="E33" s="87">
        <f t="shared" si="2"/>
        <v>6418.48</v>
      </c>
      <c r="F33" s="87">
        <f t="shared" si="2"/>
        <v>7659.3799999999992</v>
      </c>
      <c r="G33" s="87">
        <f t="shared" si="2"/>
        <v>9309.4199999999983</v>
      </c>
      <c r="H33" s="87">
        <f t="shared" si="2"/>
        <v>9456.4699999999993</v>
      </c>
      <c r="I33" s="87">
        <f t="shared" si="2"/>
        <v>11912.400000000001</v>
      </c>
      <c r="J33" s="87">
        <f t="shared" si="2"/>
        <v>11311.95</v>
      </c>
      <c r="K33" s="154">
        <f t="shared" si="2"/>
        <v>6304.33</v>
      </c>
      <c r="L33" s="87">
        <f t="shared" si="2"/>
        <v>6113.3624209848695</v>
      </c>
      <c r="M33" s="87">
        <f t="shared" si="2"/>
        <v>7394.8902576820064</v>
      </c>
      <c r="N33" s="349">
        <f t="shared" si="2"/>
        <v>8116.3429657485458</v>
      </c>
      <c r="P33" s="515">
        <f>+SUM(C33:N33)</f>
        <v>97235.025644415422</v>
      </c>
    </row>
    <row r="34" spans="2:20" x14ac:dyDescent="0.3">
      <c r="B34" s="249" t="s">
        <v>146</v>
      </c>
      <c r="C34" s="89">
        <f t="shared" ref="C34:N34" si="3">IFERROR(C33/C22, 0)</f>
        <v>0.64432383536861138</v>
      </c>
      <c r="D34" s="89">
        <f t="shared" si="3"/>
        <v>0.86320508752810687</v>
      </c>
      <c r="E34" s="89">
        <f t="shared" si="3"/>
        <v>0.79981059190031145</v>
      </c>
      <c r="F34" s="89">
        <f t="shared" si="3"/>
        <v>0.81094890820077581</v>
      </c>
      <c r="G34" s="89">
        <f t="shared" si="3"/>
        <v>0.78270607849912843</v>
      </c>
      <c r="H34" s="89">
        <f t="shared" si="3"/>
        <v>0.89439207344697425</v>
      </c>
      <c r="I34" s="89">
        <f t="shared" si="3"/>
        <v>0.90286357001126272</v>
      </c>
      <c r="J34" s="89">
        <f t="shared" si="3"/>
        <v>0.8410227929187829</v>
      </c>
      <c r="K34" s="155">
        <f t="shared" si="3"/>
        <v>0.8342669382126926</v>
      </c>
      <c r="L34" s="89">
        <f t="shared" si="3"/>
        <v>0.85859260749397537</v>
      </c>
      <c r="M34" s="89">
        <f t="shared" si="3"/>
        <v>0.85859260749397537</v>
      </c>
      <c r="N34" s="352">
        <f t="shared" si="3"/>
        <v>0.85859260749397537</v>
      </c>
      <c r="P34" s="516">
        <f>P33/P22</f>
        <v>0.8281876646465377</v>
      </c>
      <c r="T34" s="1"/>
    </row>
    <row r="35" spans="2:20" ht="3" customHeight="1" x14ac:dyDescent="0.3">
      <c r="B35" s="236"/>
      <c r="K35" s="115"/>
      <c r="N35" s="280"/>
      <c r="O35" s="251"/>
      <c r="P35" s="509"/>
    </row>
    <row r="36" spans="2:20" x14ac:dyDescent="0.3">
      <c r="B36" s="236" t="s">
        <v>183</v>
      </c>
      <c r="C36" s="72">
        <f>SUMIF('Monthly Detail'!$4:$4, '2024 Overview'!C$19, 'Monthly Detail'!$92:$92)</f>
        <v>1000.41</v>
      </c>
      <c r="D36" s="72">
        <f>SUMIF('Monthly Detail'!$4:$4, '2024 Overview'!D$19, 'Monthly Detail'!$92:$92)</f>
        <v>1074.8899999999999</v>
      </c>
      <c r="E36" s="72">
        <f>SUMIF('Monthly Detail'!$4:$4, '2024 Overview'!E$19, 'Monthly Detail'!$92:$92)</f>
        <v>2004.7800000000002</v>
      </c>
      <c r="F36" s="72">
        <f>SUMIF('Monthly Detail'!$4:$4, '2024 Overview'!F$19, 'Monthly Detail'!$92:$92)</f>
        <v>739.40000000000009</v>
      </c>
      <c r="G36" s="72">
        <f>SUMIF('Monthly Detail'!$4:$4, '2024 Overview'!G$19, 'Monthly Detail'!$92:$92)</f>
        <v>977.21</v>
      </c>
      <c r="H36" s="72">
        <f>SUMIF('Monthly Detail'!$4:$4, '2024 Overview'!H$19, 'Monthly Detail'!$92:$92)</f>
        <v>1001.44</v>
      </c>
      <c r="I36" s="72">
        <f>SUMIF('Monthly Detail'!$4:$4, '2024 Overview'!I$19, 'Monthly Detail'!$92:$92)</f>
        <v>2292.36</v>
      </c>
      <c r="J36" s="72">
        <f>SUMIF('Monthly Detail'!$4:$4, '2024 Overview'!J$19, 'Monthly Detail'!$92:$92)</f>
        <v>1374.0700000000002</v>
      </c>
      <c r="K36" s="151">
        <f>SUMIF('Monthly Detail'!$4:$4, '2024 Overview'!K$19, 'Monthly Detail'!$92:$92)</f>
        <v>2172.41</v>
      </c>
      <c r="L36" s="72">
        <f>SUMIF('Monthly Detail'!$4:$4, '2024 Overview'!L$19, 'Monthly Detail'!$92:$92)</f>
        <v>14334.421666666667</v>
      </c>
      <c r="M36" s="72">
        <f>SUMIF('Monthly Detail'!$4:$4, '2024 Overview'!M$19, 'Monthly Detail'!$92:$92)</f>
        <v>2334.4216666666666</v>
      </c>
      <c r="N36" s="522">
        <f>SUMIF('Monthly Detail'!$4:$4, '2024 Overview'!N$19, 'Monthly Detail'!$92:$92)</f>
        <v>2334.4216666666666</v>
      </c>
      <c r="P36" s="510">
        <f>SUM(C36:O36)</f>
        <v>31640.234999999997</v>
      </c>
    </row>
    <row r="37" spans="2:20" ht="15.6" x14ac:dyDescent="0.3">
      <c r="B37" s="252" t="s">
        <v>147</v>
      </c>
      <c r="C37" s="78">
        <f t="shared" ref="C37:N37" si="4">SUM(C36:C36)</f>
        <v>1000.41</v>
      </c>
      <c r="D37" s="78">
        <f t="shared" si="4"/>
        <v>1074.8899999999999</v>
      </c>
      <c r="E37" s="78">
        <f t="shared" si="4"/>
        <v>2004.7800000000002</v>
      </c>
      <c r="F37" s="78">
        <f t="shared" si="4"/>
        <v>739.40000000000009</v>
      </c>
      <c r="G37" s="78">
        <f t="shared" si="4"/>
        <v>977.21</v>
      </c>
      <c r="H37" s="78">
        <f t="shared" si="4"/>
        <v>1001.44</v>
      </c>
      <c r="I37" s="78">
        <f t="shared" si="4"/>
        <v>2292.36</v>
      </c>
      <c r="J37" s="78">
        <f t="shared" si="4"/>
        <v>1374.0700000000002</v>
      </c>
      <c r="K37" s="156">
        <f t="shared" si="4"/>
        <v>2172.41</v>
      </c>
      <c r="L37" s="78">
        <f t="shared" si="4"/>
        <v>14334.421666666667</v>
      </c>
      <c r="M37" s="78">
        <f t="shared" si="4"/>
        <v>2334.4216666666666</v>
      </c>
      <c r="N37" s="357">
        <f t="shared" si="4"/>
        <v>2334.4216666666666</v>
      </c>
      <c r="O37" s="253"/>
      <c r="P37" s="517">
        <f>SUM(P36:P36)</f>
        <v>31640.234999999997</v>
      </c>
    </row>
    <row r="38" spans="2:20" ht="4.95" customHeight="1" x14ac:dyDescent="0.3">
      <c r="B38" s="236"/>
      <c r="K38" s="115"/>
      <c r="N38" s="280"/>
      <c r="O38" s="7"/>
      <c r="P38" s="509"/>
    </row>
    <row r="39" spans="2:20" ht="15.6" x14ac:dyDescent="0.3">
      <c r="B39" s="247" t="s">
        <v>148</v>
      </c>
      <c r="C39" s="87">
        <f t="shared" ref="C39:N39" si="5">C33-C37</f>
        <v>5980.1299999999992</v>
      </c>
      <c r="D39" s="87">
        <f t="shared" si="5"/>
        <v>5182.57</v>
      </c>
      <c r="E39" s="87">
        <f t="shared" si="5"/>
        <v>4413.6999999999989</v>
      </c>
      <c r="F39" s="87">
        <f t="shared" si="5"/>
        <v>6919.98</v>
      </c>
      <c r="G39" s="87">
        <f t="shared" si="5"/>
        <v>8332.2099999999991</v>
      </c>
      <c r="H39" s="87">
        <f t="shared" si="5"/>
        <v>8455.0299999999988</v>
      </c>
      <c r="I39" s="87">
        <f t="shared" si="5"/>
        <v>9620.0400000000009</v>
      </c>
      <c r="J39" s="87">
        <f t="shared" si="5"/>
        <v>9937.880000000001</v>
      </c>
      <c r="K39" s="154">
        <f t="shared" si="5"/>
        <v>4131.92</v>
      </c>
      <c r="L39" s="87">
        <f t="shared" si="5"/>
        <v>-8221.0592456817976</v>
      </c>
      <c r="M39" s="87">
        <f t="shared" si="5"/>
        <v>5060.4685910153403</v>
      </c>
      <c r="N39" s="349">
        <f t="shared" si="5"/>
        <v>5781.9212990818796</v>
      </c>
      <c r="P39" s="515">
        <f>P33-P37</f>
        <v>65594.790644415421</v>
      </c>
    </row>
    <row r="40" spans="2:20" x14ac:dyDescent="0.3">
      <c r="B40" s="249" t="s">
        <v>149</v>
      </c>
      <c r="C40" s="89">
        <f t="shared" ref="C40:N40" si="6">IFERROR(C39/C22, 0)</f>
        <v>0.55198312703643193</v>
      </c>
      <c r="D40" s="89">
        <f t="shared" si="6"/>
        <v>0.71492599081265251</v>
      </c>
      <c r="E40" s="89">
        <f t="shared" si="6"/>
        <v>0.5499937694704049</v>
      </c>
      <c r="F40" s="89">
        <f t="shared" si="6"/>
        <v>0.73266376988362047</v>
      </c>
      <c r="G40" s="89">
        <f t="shared" si="6"/>
        <v>0.7005454060866545</v>
      </c>
      <c r="H40" s="89">
        <f t="shared" si="6"/>
        <v>0.79967596923126383</v>
      </c>
      <c r="I40" s="89">
        <f t="shared" si="6"/>
        <v>0.72912122309955574</v>
      </c>
      <c r="J40" s="89">
        <f t="shared" si="6"/>
        <v>0.7388632015958092</v>
      </c>
      <c r="K40" s="155">
        <f t="shared" si="6"/>
        <v>0.54678677152683774</v>
      </c>
      <c r="L40" s="89">
        <f t="shared" si="6"/>
        <v>-1.1546085783959215</v>
      </c>
      <c r="M40" s="89">
        <f t="shared" si="6"/>
        <v>0.58755177849835538</v>
      </c>
      <c r="N40" s="352">
        <f t="shared" si="6"/>
        <v>0.61164429663129949</v>
      </c>
      <c r="O40" s="131"/>
      <c r="P40" s="516">
        <f>P39/P22</f>
        <v>0.55869575923639458</v>
      </c>
    </row>
    <row r="41" spans="2:20" ht="5.4" customHeight="1" x14ac:dyDescent="0.3">
      <c r="B41" s="254"/>
      <c r="C41" s="81"/>
      <c r="D41" s="81"/>
      <c r="E41" s="81"/>
      <c r="F41" s="81"/>
      <c r="G41" s="81"/>
      <c r="H41" s="81"/>
      <c r="I41" s="81"/>
      <c r="J41" s="81"/>
      <c r="K41" s="157"/>
      <c r="L41" s="81"/>
      <c r="M41" s="81"/>
      <c r="N41" s="525"/>
      <c r="O41" s="253"/>
      <c r="P41" s="518"/>
    </row>
    <row r="42" spans="2:20" x14ac:dyDescent="0.3">
      <c r="B42" s="236" t="s">
        <v>150</v>
      </c>
      <c r="C42" s="131">
        <f>-SUMIF('Monthly Detail'!$4:$4, '2024 Overview'!C$19, 'Monthly Detail'!101:101)</f>
        <v>0</v>
      </c>
      <c r="D42" s="131">
        <f>-SUMIF('Monthly Detail'!$4:$4, '2024 Overview'!D$19, 'Monthly Detail'!101:101)</f>
        <v>0</v>
      </c>
      <c r="E42" s="131">
        <f>-SUMIF('Monthly Detail'!$4:$4, '2024 Overview'!E$19, 'Monthly Detail'!101:101)</f>
        <v>0</v>
      </c>
      <c r="F42" s="131">
        <f>-SUMIF('Monthly Detail'!$4:$4, '2024 Overview'!F$19, 'Monthly Detail'!101:101)</f>
        <v>0</v>
      </c>
      <c r="G42" s="131">
        <f>-SUMIF('Monthly Detail'!$4:$4, '2024 Overview'!G$19, 'Monthly Detail'!101:101)</f>
        <v>0</v>
      </c>
      <c r="H42" s="131">
        <f>-SUMIF('Monthly Detail'!$4:$4, '2024 Overview'!H$19, 'Monthly Detail'!101:101)</f>
        <v>0</v>
      </c>
      <c r="I42" s="131">
        <f>-SUMIF('Monthly Detail'!$4:$4, '2024 Overview'!I$19, 'Monthly Detail'!101:101)</f>
        <v>0</v>
      </c>
      <c r="J42" s="131">
        <f>-SUMIF('Monthly Detail'!$4:$4, '2024 Overview'!J$19, 'Monthly Detail'!101:101)</f>
        <v>0</v>
      </c>
      <c r="K42" s="158">
        <f>-SUMIF('Monthly Detail'!$4:$4, '2024 Overview'!K$19, 'Monthly Detail'!101:101)</f>
        <v>0</v>
      </c>
      <c r="L42" s="131">
        <f>-SUMIF('Monthly Detail'!$4:$4, '2024 Overview'!L$19, 'Monthly Detail'!101:101)</f>
        <v>-36.594047619047622</v>
      </c>
      <c r="M42" s="131">
        <f>-SUMIF('Monthly Detail'!$4:$4, '2024 Overview'!M$19, 'Monthly Detail'!101:101)</f>
        <v>-36.594047619047622</v>
      </c>
      <c r="N42" s="526">
        <f>-SUMIF('Monthly Detail'!$4:$4, '2024 Overview'!N$19, 'Monthly Detail'!101:101)</f>
        <v>-36.594047619047622</v>
      </c>
      <c r="O42" s="7"/>
      <c r="P42" s="519">
        <f>SUM(C42:O42)</f>
        <v>-109.78214285714287</v>
      </c>
    </row>
    <row r="43" spans="2:20" ht="15.6" x14ac:dyDescent="0.3">
      <c r="B43" s="247" t="s">
        <v>11</v>
      </c>
      <c r="C43" s="87">
        <f t="shared" ref="C43:N43" si="7">C39+SUM(C42:C42)</f>
        <v>5980.1299999999992</v>
      </c>
      <c r="D43" s="87">
        <f t="shared" si="7"/>
        <v>5182.57</v>
      </c>
      <c r="E43" s="87">
        <f t="shared" si="7"/>
        <v>4413.6999999999989</v>
      </c>
      <c r="F43" s="87">
        <f t="shared" si="7"/>
        <v>6919.98</v>
      </c>
      <c r="G43" s="87">
        <f t="shared" si="7"/>
        <v>8332.2099999999991</v>
      </c>
      <c r="H43" s="87">
        <f t="shared" si="7"/>
        <v>8455.0299999999988</v>
      </c>
      <c r="I43" s="87">
        <f t="shared" si="7"/>
        <v>9620.0400000000009</v>
      </c>
      <c r="J43" s="87">
        <f t="shared" si="7"/>
        <v>9937.880000000001</v>
      </c>
      <c r="K43" s="154">
        <f t="shared" si="7"/>
        <v>4131.92</v>
      </c>
      <c r="L43" s="87">
        <f t="shared" si="7"/>
        <v>-8257.6532933008457</v>
      </c>
      <c r="M43" s="87">
        <f t="shared" si="7"/>
        <v>5023.8745433962922</v>
      </c>
      <c r="N43" s="349">
        <f t="shared" si="7"/>
        <v>5745.3272514628316</v>
      </c>
      <c r="P43" s="515">
        <f>P39+SUM(P42:P42)</f>
        <v>65485.008501558281</v>
      </c>
    </row>
    <row r="44" spans="2:20" x14ac:dyDescent="0.3">
      <c r="B44" s="249" t="s">
        <v>151</v>
      </c>
      <c r="C44" s="89">
        <f t="shared" ref="C44:N44" si="8">IFERROR(C43/C22, 0)</f>
        <v>0.55198312703643193</v>
      </c>
      <c r="D44" s="89">
        <f t="shared" si="8"/>
        <v>0.71492599081265251</v>
      </c>
      <c r="E44" s="89">
        <f t="shared" si="8"/>
        <v>0.5499937694704049</v>
      </c>
      <c r="F44" s="89">
        <f t="shared" si="8"/>
        <v>0.73266376988362047</v>
      </c>
      <c r="G44" s="89">
        <f t="shared" si="8"/>
        <v>0.7005454060866545</v>
      </c>
      <c r="H44" s="89">
        <f t="shared" si="8"/>
        <v>0.79967596923126383</v>
      </c>
      <c r="I44" s="89">
        <f t="shared" si="8"/>
        <v>0.72912122309955574</v>
      </c>
      <c r="J44" s="89">
        <f t="shared" si="8"/>
        <v>0.7388632015958092</v>
      </c>
      <c r="K44" s="155">
        <f t="shared" si="8"/>
        <v>0.54678677152683774</v>
      </c>
      <c r="L44" s="89">
        <f t="shared" si="8"/>
        <v>-1.1597480379274137</v>
      </c>
      <c r="M44" s="89">
        <f t="shared" si="8"/>
        <v>0.58330298268541447</v>
      </c>
      <c r="N44" s="352">
        <f t="shared" si="8"/>
        <v>0.60777317155728661</v>
      </c>
      <c r="P44" s="520">
        <f>P43/P22</f>
        <v>0.55776070300629454</v>
      </c>
    </row>
    <row r="45" spans="2:20" ht="6" customHeight="1" thickBot="1" x14ac:dyDescent="0.35">
      <c r="B45" s="236"/>
      <c r="E45" s="108"/>
      <c r="K45" s="115"/>
      <c r="P45" s="96"/>
    </row>
    <row r="46" spans="2:20" ht="15" thickBot="1" x14ac:dyDescent="0.35">
      <c r="B46" s="256" t="s">
        <v>293</v>
      </c>
      <c r="C46" s="258">
        <f>+'Monthly Detail'!AB114</f>
        <v>5838.3065000000006</v>
      </c>
      <c r="D46" s="257">
        <f>+'Monthly Detail'!AC114</f>
        <v>7037.3355000000001</v>
      </c>
      <c r="E46" s="257">
        <f>+'Monthly Detail'!AD114</f>
        <v>3194.8150000000005</v>
      </c>
      <c r="F46" s="257">
        <f>+'Monthly Detail'!AE114</f>
        <v>5470.933</v>
      </c>
      <c r="G46" s="260">
        <f>+'Monthly Detail'!AF114</f>
        <v>6227.4160000000002</v>
      </c>
      <c r="H46" s="260">
        <f>+'Monthly Detail'!AG114</f>
        <v>4391.0815000000002</v>
      </c>
      <c r="I46" s="260">
        <f>+'Monthly Detail'!AH114</f>
        <v>3980.9835000000003</v>
      </c>
      <c r="J46" s="258">
        <f>+'Monthly Detail'!AI114</f>
        <v>4975.0805</v>
      </c>
      <c r="K46" s="259">
        <f>+'Monthly Detail'!AJ114</f>
        <v>36578.210500000001</v>
      </c>
      <c r="L46" s="258">
        <f>+'Monthly Detail'!AK114</f>
        <v>25039.867018950652</v>
      </c>
      <c r="M46" s="257">
        <f>+'Monthly Detail'!AL114</f>
        <v>22616.496481009563</v>
      </c>
      <c r="N46" s="260">
        <f>+'Monthly Detail'!AM114</f>
        <v>20602.054145563296</v>
      </c>
      <c r="P46" s="96"/>
    </row>
    <row r="47" spans="2:20" ht="15" hidden="1" thickBot="1" x14ac:dyDescent="0.35">
      <c r="B47" s="480" t="s">
        <v>294</v>
      </c>
      <c r="C47" s="481">
        <f>+'Monthly Detail'!AB111</f>
        <v>0</v>
      </c>
      <c r="D47" s="482">
        <f>+'Monthly Detail'!AC111</f>
        <v>0</v>
      </c>
      <c r="E47" s="482">
        <f>+'Monthly Detail'!AD111</f>
        <v>0</v>
      </c>
      <c r="F47" s="482">
        <f>+'Monthly Detail'!AE111</f>
        <v>0</v>
      </c>
      <c r="G47" s="483">
        <f>+'Monthly Detail'!AF111</f>
        <v>0</v>
      </c>
      <c r="H47" s="483">
        <f>+'Monthly Detail'!AG111</f>
        <v>0</v>
      </c>
      <c r="I47" s="483">
        <f>+'Monthly Detail'!AH111</f>
        <v>0</v>
      </c>
      <c r="J47" s="481">
        <f>+'Monthly Detail'!AI111</f>
        <v>0</v>
      </c>
      <c r="K47" s="484">
        <f>+'Monthly Detail'!AJ111</f>
        <v>0</v>
      </c>
      <c r="L47" s="481">
        <f>+'Monthly Detail'!AK111</f>
        <v>0</v>
      </c>
      <c r="M47" s="482">
        <f>+'Monthly Detail'!AL111</f>
        <v>0</v>
      </c>
      <c r="N47" s="483">
        <f>+'Monthly Detail'!AM111</f>
        <v>0</v>
      </c>
      <c r="P47" s="96"/>
    </row>
    <row r="48" spans="2:20" ht="15" thickBot="1" x14ac:dyDescent="0.35">
      <c r="B48" s="261" t="s">
        <v>265</v>
      </c>
      <c r="C48" s="476">
        <f>+'Monthly Detail'!AB176</f>
        <v>8982.0099999999984</v>
      </c>
      <c r="D48" s="477">
        <f>+'Monthly Detail'!AC176</f>
        <v>10826.669999999996</v>
      </c>
      <c r="E48" s="477">
        <f>+'Monthly Detail'!AD176</f>
        <v>4915.0999999999949</v>
      </c>
      <c r="F48" s="477">
        <f>+'Monthly Detail'!AE176</f>
        <v>8416.8199999999961</v>
      </c>
      <c r="G48" s="478">
        <f>+'Monthly Detail'!AF176</f>
        <v>9580.6399999999958</v>
      </c>
      <c r="H48" s="478">
        <f>+'Monthly Detail'!AG176</f>
        <v>6755.5099999999911</v>
      </c>
      <c r="I48" s="478">
        <f>+'Monthly Detail'!AH176</f>
        <v>6124.5899999999911</v>
      </c>
      <c r="J48" s="476">
        <f>+'Monthly Detail'!AI176</f>
        <v>7653.9699999999993</v>
      </c>
      <c r="K48" s="479">
        <f>+'Monthly Detail'!AJ176</f>
        <v>56274.169999999991</v>
      </c>
      <c r="L48" s="476">
        <f>+'Monthly Detail'!AK176</f>
        <v>38522.87233684714</v>
      </c>
      <c r="M48" s="477">
        <f>+'Monthly Detail'!AL176</f>
        <v>34794.609970783924</v>
      </c>
      <c r="N48" s="478">
        <f>+'Monthly Detail'!AM176</f>
        <v>31695.467916251207</v>
      </c>
      <c r="P48" s="96"/>
    </row>
    <row r="49" spans="2:16" ht="15" thickBot="1" x14ac:dyDescent="0.35">
      <c r="B49" s="84" t="s">
        <v>221</v>
      </c>
      <c r="C49" s="85">
        <f>SUMIF('Monthly Detail'!$4:$4, '2024 Overview'!C$19, 'Monthly Detail'!173:173)</f>
        <v>8982.0099999999984</v>
      </c>
      <c r="D49" s="162">
        <f>SUMIF('Monthly Detail'!$4:$4, '2024 Overview'!D$19, 'Monthly Detail'!173:173)</f>
        <v>1844.659999999998</v>
      </c>
      <c r="E49" s="162">
        <f>SUMIF('Monthly Detail'!$4:$4, '2024 Overview'!E$19, 'Monthly Detail'!173:173)</f>
        <v>-5911.5700000000015</v>
      </c>
      <c r="F49" s="162">
        <f>SUMIF('Monthly Detail'!$4:$4, '2024 Overview'!F$19, 'Monthly Detail'!173:173)</f>
        <v>3501.7200000000012</v>
      </c>
      <c r="G49" s="162">
        <f>SUMIF('Monthly Detail'!$4:$4, '2024 Overview'!G$19, 'Monthly Detail'!173:173)</f>
        <v>1163.8199999999997</v>
      </c>
      <c r="H49" s="162">
        <f>SUMIF('Monthly Detail'!$4:$4, '2024 Overview'!H$19, 'Monthly Detail'!173:173)</f>
        <v>-2825.1300000000047</v>
      </c>
      <c r="I49" s="162">
        <f>SUMIF('Monthly Detail'!$4:$4, '2024 Overview'!I$19, 'Monthly Detail'!173:173)</f>
        <v>-630.92000000000007</v>
      </c>
      <c r="J49" s="162">
        <f>SUMIF('Monthly Detail'!$4:$4, '2024 Overview'!J$19, 'Monthly Detail'!173:173)</f>
        <v>1529.3800000000083</v>
      </c>
      <c r="K49" s="262">
        <f>SUMIF('Monthly Detail'!$4:$4, '2024 Overview'!K$19, 'Monthly Detail'!173:173)</f>
        <v>48620.19999999999</v>
      </c>
      <c r="L49" s="162">
        <f>SUMIF('Monthly Detail'!$4:$4, '2024 Overview'!L$19, 'Monthly Detail'!173:173)</f>
        <v>-17751.297663152847</v>
      </c>
      <c r="M49" s="85">
        <f>SUMIF('Monthly Detail'!$4:$4, '2024 Overview'!M$19, 'Monthly Detail'!173:173)</f>
        <v>-3728.262366063218</v>
      </c>
      <c r="N49" s="85">
        <f>SUMIF('Monthly Detail'!$4:$4, '2024 Overview'!N$19, 'Monthly Detail'!173:173)</f>
        <v>-3099.1420545327164</v>
      </c>
      <c r="P49" s="96"/>
    </row>
    <row r="50" spans="2:16" ht="15" thickBot="1" x14ac:dyDescent="0.35">
      <c r="B50" s="263" t="s">
        <v>222</v>
      </c>
      <c r="C50" s="264">
        <f>-'Monthly Detail'!AB92</f>
        <v>-1000.41</v>
      </c>
      <c r="D50" s="265">
        <f>-'Monthly Detail'!AC92</f>
        <v>-1074.8899999999999</v>
      </c>
      <c r="E50" s="265">
        <f>-'Monthly Detail'!AD92</f>
        <v>-2004.7800000000002</v>
      </c>
      <c r="F50" s="265">
        <f>-'Monthly Detail'!AE92</f>
        <v>-739.40000000000009</v>
      </c>
      <c r="G50" s="265">
        <f>-'Monthly Detail'!AF92</f>
        <v>-977.21</v>
      </c>
      <c r="H50" s="265">
        <f>-'Monthly Detail'!AG92</f>
        <v>-1001.44</v>
      </c>
      <c r="I50" s="265">
        <f>-'Monthly Detail'!AH92</f>
        <v>-2292.36</v>
      </c>
      <c r="J50" s="265">
        <f>-'Monthly Detail'!AI92</f>
        <v>-1374.0700000000002</v>
      </c>
      <c r="K50" s="266">
        <f>-'Monthly Detail'!AJ92</f>
        <v>-2172.41</v>
      </c>
      <c r="L50" s="265">
        <f>-'Monthly Detail'!AK92</f>
        <v>-14334.421666666667</v>
      </c>
      <c r="M50" s="265">
        <f>-'Monthly Detail'!AL92</f>
        <v>-2334.4216666666666</v>
      </c>
      <c r="N50" s="265">
        <f>-'Monthly Detail'!AM92</f>
        <v>-2334.4216666666666</v>
      </c>
      <c r="P50" s="96"/>
    </row>
    <row r="51" spans="2:16" ht="15" thickBot="1" x14ac:dyDescent="0.35">
      <c r="B51" s="263" t="s">
        <v>387</v>
      </c>
      <c r="C51" s="264">
        <f>+'Monthly Detail'!AB156</f>
        <v>4612.24</v>
      </c>
      <c r="D51" s="265">
        <f>+'Monthly Detail'!AC156</f>
        <v>-6071.880000000001</v>
      </c>
      <c r="E51" s="265">
        <f>+'Monthly Detail'!AD156</f>
        <v>-7079.5</v>
      </c>
      <c r="F51" s="265">
        <f>+'Monthly Detail'!AE156</f>
        <v>-6867.7999999999993</v>
      </c>
      <c r="G51" s="265">
        <f>+'Monthly Detail'!AF156</f>
        <v>-8036.2299999999977</v>
      </c>
      <c r="H51" s="265">
        <f>+'Monthly Detail'!AG156</f>
        <v>-11362.130000000005</v>
      </c>
      <c r="I51" s="265">
        <f>+'Monthly Detail'!AH156</f>
        <v>-9300.11</v>
      </c>
      <c r="J51" s="265">
        <f>+'Monthly Detail'!AI156</f>
        <v>-9487.75</v>
      </c>
      <c r="K51" s="266">
        <f>+'Monthly Detail'!AJ156</f>
        <v>48429.69999999999</v>
      </c>
      <c r="L51" s="265">
        <f>+'Monthly Detail'!AK156</f>
        <v>-9000</v>
      </c>
      <c r="M51" s="265">
        <f>+'Monthly Detail'!AL156</f>
        <v>-9000</v>
      </c>
      <c r="N51" s="265">
        <f>+'Monthly Detail'!AM156</f>
        <v>-9000</v>
      </c>
      <c r="P51" s="96"/>
    </row>
    <row r="52" spans="2:16" ht="15" thickBot="1" x14ac:dyDescent="0.35">
      <c r="B52" s="263" t="s">
        <v>223</v>
      </c>
      <c r="C52" s="85">
        <f>+C46-SUM('Monthly Detail'!AC92:AN92)-SUM('Monthly Detail'!AC59:AN59)</f>
        <v>-54760.582250154112</v>
      </c>
      <c r="D52" s="85">
        <f>+D46-SUM('Monthly Detail'!AD92:AO92)-SUM('Monthly Detail'!AD59:AO59)</f>
        <v>-64253.469872551657</v>
      </c>
      <c r="E52" s="85">
        <f>+E46-SUM('Monthly Detail'!AE92:AP92)-SUM('Monthly Detail'!AE59:AP59)</f>
        <v>-78096.638664489044</v>
      </c>
      <c r="F52" s="85">
        <f>+F46-SUM('Monthly Detail'!AF92:AQ92)-SUM('Monthly Detail'!AF59:AQ59)</f>
        <v>-86190.384666413913</v>
      </c>
      <c r="G52" s="267">
        <f>+G46-SUM('Monthly Detail'!AG92:AR92)-SUM('Monthly Detail'!AG59:AR59)</f>
        <v>-95120.584898448156</v>
      </c>
      <c r="H52" s="162">
        <f>+H46-SUM('Monthly Detail'!AH92:AS92)-SUM('Monthly Detail'!AH59:AS59)</f>
        <v>-109023.08457962991</v>
      </c>
      <c r="I52" s="162">
        <f>+I46-SUM('Monthly Detail'!AI92:AT92)-SUM('Monthly Detail'!AI59:AT59)</f>
        <v>-121842.38866251362</v>
      </c>
      <c r="J52" s="162">
        <f>+J46-SUM('Monthly Detail'!AJ92:AU92)-SUM('Monthly Detail'!AJ59:AU59)</f>
        <v>-131417.16324643302</v>
      </c>
      <c r="K52" s="262">
        <f>+K46-SUM('Monthly Detail'!AK92:AV92)-SUM('Monthly Detail'!AK59:AV59)</f>
        <v>-113000.29041129031</v>
      </c>
      <c r="L52" s="162">
        <f>+L46-SUM('Monthly Detail'!AL92:AW92)-SUM('Monthly Detail'!AL59:AW59)</f>
        <v>-122598.58398696574</v>
      </c>
      <c r="M52" s="85">
        <f>+M46-SUM('Monthly Detail'!AM92:AX92)-SUM('Monthly Detail'!AM59:AX59)</f>
        <v>-134700.48669873318</v>
      </c>
      <c r="N52" s="85">
        <f>+N46-SUM('Monthly Detail'!AN92:AY92)-SUM('Monthly Detail'!AN59:AY59)</f>
        <v>-146729.59928007214</v>
      </c>
      <c r="P52" s="96"/>
    </row>
    <row r="53" spans="2:16" ht="15" thickBot="1" x14ac:dyDescent="0.35">
      <c r="B53" s="263" t="s">
        <v>224</v>
      </c>
      <c r="C53" s="267">
        <f>+C48-SUM('Monthly Detail'!AC92:AN92)-SUM('Monthly Detail'!AC59:AN59)</f>
        <v>-51616.878750154108</v>
      </c>
      <c r="D53" s="267">
        <f>+D48-SUM('Monthly Detail'!AD92:AO92)-SUM('Monthly Detail'!AD59:AO59)</f>
        <v>-60464.13537255166</v>
      </c>
      <c r="E53" s="267">
        <f>+E48-SUM('Monthly Detail'!AE92:AP92)-SUM('Monthly Detail'!AE59:AP59)</f>
        <v>-76376.353664489056</v>
      </c>
      <c r="F53" s="267">
        <f>+F48-SUM('Monthly Detail'!AF92:AQ92)-SUM('Monthly Detail'!AF59:AQ59)</f>
        <v>-83244.497666413925</v>
      </c>
      <c r="G53" s="267">
        <f>+G48-SUM('Monthly Detail'!AG92:AR92)-SUM('Monthly Detail'!AG59:AR59)</f>
        <v>-91767.360898448154</v>
      </c>
      <c r="H53" s="267">
        <f>+H48-SUM('Monthly Detail'!AH92:AS92)-SUM('Monthly Detail'!AH59:AS59)</f>
        <v>-106658.6560796299</v>
      </c>
      <c r="I53" s="267">
        <f>+I48-SUM('Monthly Detail'!AI92:AT92)-SUM('Monthly Detail'!AI59:AT59)</f>
        <v>-119698.78216251363</v>
      </c>
      <c r="J53" s="267">
        <f>+J48-SUM('Monthly Detail'!AJ92:AU92)-SUM('Monthly Detail'!AJ59:AU59)</f>
        <v>-128738.27374643303</v>
      </c>
      <c r="K53" s="268">
        <f>+K48-SUM('Monthly Detail'!AK92:AV92)-SUM('Monthly Detail'!AK59:AV59)</f>
        <v>-93304.330911290308</v>
      </c>
      <c r="L53" s="267">
        <f>+L48-SUM('Monthly Detail'!AL92:AW92)-SUM('Monthly Detail'!AL59:AW59)</f>
        <v>-109115.57866906925</v>
      </c>
      <c r="M53" s="267">
        <f>+M48-SUM('Monthly Detail'!AM92:AX92)-SUM('Monthly Detail'!AM59:AX59)</f>
        <v>-122522.37320895882</v>
      </c>
      <c r="N53" s="267">
        <f>+N48-SUM('Monthly Detail'!AN92:AY92)-SUM('Monthly Detail'!AN59:AY59)</f>
        <v>-135636.18550938423</v>
      </c>
      <c r="P53" s="96"/>
    </row>
    <row r="54" spans="2:16" ht="15" thickBot="1" x14ac:dyDescent="0.35">
      <c r="B54" s="263" t="s">
        <v>225</v>
      </c>
      <c r="C54" s="269">
        <f>+C46/-C50</f>
        <v>5.8359137753521066</v>
      </c>
      <c r="D54" s="270">
        <f t="shared" ref="D54:M54" si="9">+D46/-D50</f>
        <v>6.5470285331522309</v>
      </c>
      <c r="E54" s="270">
        <f t="shared" si="9"/>
        <v>1.5935987988706992</v>
      </c>
      <c r="F54" s="270">
        <f t="shared" si="9"/>
        <v>7.3991520151474157</v>
      </c>
      <c r="G54" s="270">
        <f t="shared" si="9"/>
        <v>6.3726486630304642</v>
      </c>
      <c r="H54" s="270">
        <f t="shared" si="9"/>
        <v>4.3847674348937531</v>
      </c>
      <c r="I54" s="270">
        <f t="shared" si="9"/>
        <v>1.736631026540334</v>
      </c>
      <c r="J54" s="270">
        <f t="shared" si="9"/>
        <v>3.6206892661945895</v>
      </c>
      <c r="K54" s="271">
        <f t="shared" si="9"/>
        <v>16.837618359333646</v>
      </c>
      <c r="L54" s="270">
        <f t="shared" si="9"/>
        <v>1.7468348288636213</v>
      </c>
      <c r="M54" s="270">
        <f t="shared" si="9"/>
        <v>9.6882653223930113</v>
      </c>
      <c r="N54" s="270">
        <f>+N46/-N50</f>
        <v>8.8253353880925385</v>
      </c>
      <c r="P54" s="96"/>
    </row>
    <row r="55" spans="2:16" x14ac:dyDescent="0.3">
      <c r="B55" s="263" t="s">
        <v>226</v>
      </c>
      <c r="C55" s="269">
        <f>+IFERROR(C48/C51, 0)</f>
        <v>1.9474290149688651</v>
      </c>
      <c r="D55" s="270">
        <f t="shared" ref="D55:N55" si="10">+IFERROR(D48/-D51, 0)</f>
        <v>1.783083657779797</v>
      </c>
      <c r="E55" s="270">
        <f t="shared" si="10"/>
        <v>0.694272194364008</v>
      </c>
      <c r="F55" s="270">
        <f t="shared" si="10"/>
        <v>1.2255482104895303</v>
      </c>
      <c r="G55" s="270">
        <f t="shared" si="10"/>
        <v>1.1921809107006642</v>
      </c>
      <c r="H55" s="270">
        <f t="shared" si="10"/>
        <v>0.59456369536345632</v>
      </c>
      <c r="I55" s="270">
        <f t="shared" si="10"/>
        <v>0.65855027521179754</v>
      </c>
      <c r="J55" s="270">
        <f t="shared" si="10"/>
        <v>0.80672129851650809</v>
      </c>
      <c r="K55" s="271">
        <f>+IFERROR(K48/K51, 0)</f>
        <v>1.1619764318176657</v>
      </c>
      <c r="L55" s="270">
        <f t="shared" si="10"/>
        <v>4.2803191485385712</v>
      </c>
      <c r="M55" s="270">
        <f t="shared" si="10"/>
        <v>3.866067774531547</v>
      </c>
      <c r="N55" s="270">
        <f t="shared" si="10"/>
        <v>3.5217186573612453</v>
      </c>
      <c r="P55" s="96"/>
    </row>
    <row r="56" spans="2:16" x14ac:dyDescent="0.3">
      <c r="B56" s="95"/>
      <c r="E56" s="9"/>
      <c r="P56" s="96"/>
    </row>
    <row r="57" spans="2:16" x14ac:dyDescent="0.3">
      <c r="B57" s="95"/>
      <c r="P57" s="96"/>
    </row>
    <row r="58" spans="2:16" x14ac:dyDescent="0.3">
      <c r="B58" s="95"/>
      <c r="P58" s="96"/>
    </row>
    <row r="59" spans="2:16" x14ac:dyDescent="0.3">
      <c r="B59" s="95"/>
      <c r="P59" s="96"/>
    </row>
    <row r="60" spans="2:16" x14ac:dyDescent="0.3">
      <c r="B60" s="95"/>
      <c r="P60" s="96"/>
    </row>
    <row r="61" spans="2:16" x14ac:dyDescent="0.3">
      <c r="B61" s="95"/>
      <c r="P61" s="96"/>
    </row>
    <row r="62" spans="2:16" x14ac:dyDescent="0.3">
      <c r="B62" s="95"/>
      <c r="P62" s="96"/>
    </row>
    <row r="63" spans="2:16" x14ac:dyDescent="0.3">
      <c r="B63" s="95"/>
      <c r="P63" s="96"/>
    </row>
    <row r="64" spans="2:16" x14ac:dyDescent="0.3">
      <c r="B64" s="95"/>
      <c r="P64" s="96"/>
    </row>
    <row r="65" spans="2:16" x14ac:dyDescent="0.3">
      <c r="B65" s="95"/>
      <c r="P65" s="96"/>
    </row>
    <row r="66" spans="2:16" x14ac:dyDescent="0.3">
      <c r="B66" s="95"/>
      <c r="P66" s="96"/>
    </row>
    <row r="67" spans="2:16" x14ac:dyDescent="0.3">
      <c r="B67" s="95"/>
      <c r="P67" s="96"/>
    </row>
    <row r="68" spans="2:16" x14ac:dyDescent="0.3">
      <c r="B68" s="95"/>
      <c r="P68" s="96"/>
    </row>
    <row r="69" spans="2:16" x14ac:dyDescent="0.3">
      <c r="B69" s="95"/>
      <c r="P69" s="96"/>
    </row>
    <row r="70" spans="2:16" x14ac:dyDescent="0.3">
      <c r="B70" s="95"/>
      <c r="P70" s="96"/>
    </row>
    <row r="71" spans="2:16" ht="15" thickBot="1" x14ac:dyDescent="0.35">
      <c r="B71" s="95"/>
      <c r="O71" s="108"/>
      <c r="P71" s="96"/>
    </row>
    <row r="72" spans="2:16" x14ac:dyDescent="0.3">
      <c r="B72" s="95"/>
      <c r="P72" s="96"/>
    </row>
    <row r="73" spans="2:16" ht="198.6" customHeight="1" thickBot="1" x14ac:dyDescent="0.35">
      <c r="B73" s="106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9"/>
    </row>
  </sheetData>
  <mergeCells count="1">
    <mergeCell ref="B15:P16"/>
  </mergeCells>
  <conditionalFormatting sqref="C51:N51">
    <cfRule type="cellIs" dxfId="1" priority="1" operator="greaterThan">
      <formula>0</formula>
    </cfRule>
  </conditionalFormatting>
  <pageMargins left="0.25" right="0.25" top="0.75" bottom="0.75" header="0.3" footer="0.3"/>
  <pageSetup scale="43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91E-3F63-4C69-9719-9B3845E3F8A6}">
  <sheetPr>
    <tabColor theme="1"/>
    <pageSetUpPr fitToPage="1"/>
  </sheetPr>
  <dimension ref="B10:T31"/>
  <sheetViews>
    <sheetView showGridLines="0" topLeftCell="A5" workbookViewId="0">
      <selection activeCell="N28" sqref="L28:N28"/>
    </sheetView>
  </sheetViews>
  <sheetFormatPr defaultRowHeight="14.4" outlineLevelCol="1" x14ac:dyDescent="0.3"/>
  <cols>
    <col min="2" max="2" width="32.109375" bestFit="1" customWidth="1"/>
    <col min="3" max="9" width="12.33203125" hidden="1" customWidth="1" outlineLevel="1"/>
    <col min="10" max="10" width="9.5546875" bestFit="1" customWidth="1" collapsed="1"/>
    <col min="11" max="12" width="11.109375" bestFit="1" customWidth="1"/>
    <col min="13" max="13" width="10.6640625" bestFit="1" customWidth="1"/>
    <col min="14" max="14" width="10.5546875" bestFit="1" customWidth="1"/>
    <col min="15" max="15" width="0.88671875" customWidth="1"/>
    <col min="16" max="16" width="8.6640625" bestFit="1" customWidth="1"/>
  </cols>
  <sheetData>
    <row r="10" spans="2:16" ht="15.6" x14ac:dyDescent="0.3">
      <c r="B10" s="67"/>
      <c r="C10" s="68" t="str">
        <f>TEXT('Monthly Detail'!D4,"mmmm")</f>
        <v>January</v>
      </c>
      <c r="D10" s="68" t="str">
        <f>TEXT('Monthly Detail'!E4,"mmmm")</f>
        <v>February</v>
      </c>
      <c r="E10" s="68" t="str">
        <f>TEXT('Monthly Detail'!F4,"mmmm")</f>
        <v>March</v>
      </c>
      <c r="F10" s="68" t="str">
        <f>TEXT('Monthly Detail'!G4,"mmmm")</f>
        <v>April</v>
      </c>
      <c r="G10" s="68" t="str">
        <f>TEXT('Monthly Detail'!H4,"mmmm")</f>
        <v>May</v>
      </c>
      <c r="H10" s="68" t="str">
        <f>TEXT('Monthly Detail'!I4,"mmmm")</f>
        <v>June</v>
      </c>
      <c r="I10" s="68" t="str">
        <f>TEXT('Monthly Detail'!J4,"mmmm")</f>
        <v>July</v>
      </c>
      <c r="J10" s="68" t="str">
        <f>TEXT('Monthly Detail'!K4,"mmmm")</f>
        <v>August</v>
      </c>
      <c r="K10" s="68" t="str">
        <f>TEXT('Monthly Detail'!L4,"mmmm")</f>
        <v>September</v>
      </c>
      <c r="L10" s="68" t="str">
        <f>TEXT('Monthly Detail'!M4,"mmmm")</f>
        <v>October</v>
      </c>
      <c r="M10" s="68" t="str">
        <f>TEXT('Monthly Detail'!N4,"mmmm")</f>
        <v>November</v>
      </c>
      <c r="N10" s="149" t="str">
        <f>TEXT('Monthly Detail'!O4,"mmmm")</f>
        <v>December</v>
      </c>
      <c r="O10" s="69"/>
      <c r="P10" s="70" t="s">
        <v>0</v>
      </c>
    </row>
    <row r="11" spans="2:16" ht="1.5" customHeight="1" x14ac:dyDescent="0.3">
      <c r="B11" s="7"/>
      <c r="C11" s="90">
        <v>44592</v>
      </c>
      <c r="D11" s="90">
        <v>44620</v>
      </c>
      <c r="E11" s="90">
        <v>44651</v>
      </c>
      <c r="F11" s="90">
        <v>44681</v>
      </c>
      <c r="G11" s="90">
        <v>44712</v>
      </c>
      <c r="H11" s="90">
        <v>44742</v>
      </c>
      <c r="I11" s="90">
        <v>44773</v>
      </c>
      <c r="J11" s="90">
        <v>44804</v>
      </c>
      <c r="K11" s="90">
        <v>44834</v>
      </c>
      <c r="L11" s="90">
        <v>44865</v>
      </c>
      <c r="M11" s="90">
        <v>44895</v>
      </c>
      <c r="N11" s="150">
        <v>44926</v>
      </c>
    </row>
    <row r="12" spans="2:16" x14ac:dyDescent="0.3">
      <c r="B12" s="71" t="s">
        <v>45</v>
      </c>
      <c r="C12" s="72">
        <f>SUMIF('Monthly Detail'!$4:$4, '2022 Overview'!C$11, 'Monthly Detail'!9:9)</f>
        <v>0</v>
      </c>
      <c r="D12" s="72">
        <f>SUMIF('Monthly Detail'!$4:$4, '2022 Overview'!D$11, 'Monthly Detail'!9:9)</f>
        <v>0</v>
      </c>
      <c r="E12" s="72">
        <f>SUMIF('Monthly Detail'!$4:$4, '2022 Overview'!E$11, 'Monthly Detail'!9:9)</f>
        <v>0</v>
      </c>
      <c r="F12" s="72">
        <f>SUMIF('Monthly Detail'!$4:$4, '2022 Overview'!F$11, 'Monthly Detail'!9:9)</f>
        <v>0</v>
      </c>
      <c r="G12" s="72">
        <f>SUMIF('Monthly Detail'!$4:$4, '2022 Overview'!G$11, 'Monthly Detail'!9:9)</f>
        <v>0</v>
      </c>
      <c r="H12" s="72">
        <f>SUMIF('Monthly Detail'!$4:$4, '2022 Overview'!H$11, 'Monthly Detail'!9:9)</f>
        <v>0</v>
      </c>
      <c r="I12" s="72">
        <f>SUMIF('Monthly Detail'!$4:$4, '2022 Overview'!I$11, 'Monthly Detail'!9:9)</f>
        <v>0</v>
      </c>
      <c r="J12" s="72">
        <f>SUMIF('Monthly Detail'!$4:$4, '2022 Overview'!J$11, 'Monthly Detail'!9:9)</f>
        <v>0</v>
      </c>
      <c r="K12" s="72">
        <f>SUMIF('Monthly Detail'!$4:$4, '2022 Overview'!K$11, 'Monthly Detail'!9:9)</f>
        <v>0</v>
      </c>
      <c r="L12" s="72">
        <f>SUMIF('Monthly Detail'!$4:$4, '2022 Overview'!L$11, 'Monthly Detail'!9:9)</f>
        <v>0</v>
      </c>
      <c r="M12" s="72">
        <f>SUMIF('Monthly Detail'!$4:$4, '2022 Overview'!M$11, 'Monthly Detail'!9:9)</f>
        <v>0</v>
      </c>
      <c r="N12" s="151">
        <f>SUMIF('Monthly Detail'!$4:$4, '2022 Overview'!N$11, 'Monthly Detail'!9:9)</f>
        <v>0</v>
      </c>
      <c r="O12" s="72"/>
      <c r="P12" s="72">
        <f>SUM(C12:O12)</f>
        <v>0</v>
      </c>
    </row>
    <row r="13" spans="2:16" x14ac:dyDescent="0.3">
      <c r="B13" s="71" t="s">
        <v>154</v>
      </c>
      <c r="C13" s="72">
        <f>SUMIF('Monthly Detail'!$4:$4, '2022 Overview'!C$11, 'Monthly Detail'!10:10)</f>
        <v>0</v>
      </c>
      <c r="D13" s="72">
        <f>SUMIF('Monthly Detail'!$4:$4, '2022 Overview'!D$11, 'Monthly Detail'!10:10)</f>
        <v>0</v>
      </c>
      <c r="E13" s="72">
        <f>SUMIF('Monthly Detail'!$4:$4, '2022 Overview'!E$11, 'Monthly Detail'!10:10)</f>
        <v>0</v>
      </c>
      <c r="F13" s="72">
        <f>SUMIF('Monthly Detail'!$4:$4, '2022 Overview'!F$11, 'Monthly Detail'!10:10)</f>
        <v>0</v>
      </c>
      <c r="G13" s="72">
        <f>SUMIF('Monthly Detail'!$4:$4, '2022 Overview'!G$11, 'Monthly Detail'!10:10)</f>
        <v>0</v>
      </c>
      <c r="H13" s="72">
        <f>SUMIF('Monthly Detail'!$4:$4, '2022 Overview'!H$11, 'Monthly Detail'!10:10)</f>
        <v>0</v>
      </c>
      <c r="I13" s="72">
        <f>SUMIF('Monthly Detail'!$4:$4, '2022 Overview'!I$11, 'Monthly Detail'!10:10)</f>
        <v>0</v>
      </c>
      <c r="J13" s="72">
        <f>SUMIF('Monthly Detail'!$4:$4, '2022 Overview'!J$11, 'Monthly Detail'!10:10)</f>
        <v>0</v>
      </c>
      <c r="K13" s="72">
        <f>SUMIF('Monthly Detail'!$4:$4, '2022 Overview'!K$11, 'Monthly Detail'!10:10)</f>
        <v>0</v>
      </c>
      <c r="L13" s="72">
        <f>SUMIF('Monthly Detail'!$4:$4, '2022 Overview'!L$11, 'Monthly Detail'!10:10)</f>
        <v>0</v>
      </c>
      <c r="M13" s="132">
        <f>SUMIF('Monthly Detail'!$4:$4, '2022 Overview'!M$11, 'Monthly Detail'!10:10)</f>
        <v>0</v>
      </c>
      <c r="N13" s="151">
        <f>SUMIF('Monthly Detail'!$4:$4, '2022 Overview'!N$11, 'Monthly Detail'!10:10)</f>
        <v>0</v>
      </c>
      <c r="O13" s="72"/>
      <c r="P13" s="72"/>
    </row>
    <row r="14" spans="2:16" x14ac:dyDescent="0.3">
      <c r="B14" s="73" t="s">
        <v>2</v>
      </c>
      <c r="C14" s="73">
        <v>0.1</v>
      </c>
      <c r="D14" s="73">
        <v>0.1</v>
      </c>
      <c r="E14" s="73">
        <v>0.1</v>
      </c>
      <c r="F14" s="73">
        <v>0.1</v>
      </c>
      <c r="G14" s="73">
        <v>0.1</v>
      </c>
      <c r="H14" s="73">
        <v>0.1</v>
      </c>
      <c r="I14" s="73">
        <v>0.1</v>
      </c>
      <c r="J14" s="73">
        <f>SUM(J12:J13)</f>
        <v>0</v>
      </c>
      <c r="K14" s="73">
        <f>SUM(K12:K13)</f>
        <v>0</v>
      </c>
      <c r="L14" s="73">
        <f>SUM(L12:L13)</f>
        <v>0</v>
      </c>
      <c r="M14" s="73">
        <f>SUM(M12:M13)</f>
        <v>0</v>
      </c>
      <c r="N14" s="152">
        <f>SUM(N12:N13)</f>
        <v>0</v>
      </c>
      <c r="O14" s="74"/>
      <c r="P14" s="73">
        <f>SUM(P12:P12)</f>
        <v>0</v>
      </c>
    </row>
    <row r="15" spans="2:16" x14ac:dyDescent="0.3">
      <c r="B15" s="7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153"/>
      <c r="P15" s="75"/>
    </row>
    <row r="16" spans="2:16" ht="15.6" x14ac:dyDescent="0.3">
      <c r="B16" s="86" t="s">
        <v>145</v>
      </c>
      <c r="C16" s="87">
        <f>C14</f>
        <v>0.1</v>
      </c>
      <c r="D16" s="87">
        <f t="shared" ref="D16:N16" si="0">D14</f>
        <v>0.1</v>
      </c>
      <c r="E16" s="87">
        <f t="shared" si="0"/>
        <v>0.1</v>
      </c>
      <c r="F16" s="87">
        <f t="shared" si="0"/>
        <v>0.1</v>
      </c>
      <c r="G16" s="87">
        <f t="shared" si="0"/>
        <v>0.1</v>
      </c>
      <c r="H16" s="87">
        <f t="shared" si="0"/>
        <v>0.1</v>
      </c>
      <c r="I16" s="87">
        <f t="shared" si="0"/>
        <v>0.1</v>
      </c>
      <c r="J16" s="87">
        <f t="shared" si="0"/>
        <v>0</v>
      </c>
      <c r="K16" s="87">
        <f t="shared" si="0"/>
        <v>0</v>
      </c>
      <c r="L16" s="87">
        <f t="shared" si="0"/>
        <v>0</v>
      </c>
      <c r="M16" s="87">
        <f t="shared" si="0"/>
        <v>0</v>
      </c>
      <c r="N16" s="154">
        <f t="shared" si="0"/>
        <v>0</v>
      </c>
      <c r="O16" s="76"/>
      <c r="P16" s="87">
        <f>P14</f>
        <v>0</v>
      </c>
    </row>
    <row r="17" spans="2:20" x14ac:dyDescent="0.3">
      <c r="B17" s="88" t="s">
        <v>146</v>
      </c>
      <c r="C17" s="89">
        <f t="shared" ref="C17:N17" si="1">C16/C14</f>
        <v>1</v>
      </c>
      <c r="D17" s="89">
        <f t="shared" si="1"/>
        <v>1</v>
      </c>
      <c r="E17" s="89">
        <f t="shared" si="1"/>
        <v>1</v>
      </c>
      <c r="F17" s="89">
        <f t="shared" si="1"/>
        <v>1</v>
      </c>
      <c r="G17" s="89">
        <f t="shared" si="1"/>
        <v>1</v>
      </c>
      <c r="H17" s="89">
        <f t="shared" si="1"/>
        <v>1</v>
      </c>
      <c r="I17" s="89">
        <f t="shared" si="1"/>
        <v>1</v>
      </c>
      <c r="J17" s="89" t="e">
        <f t="shared" si="1"/>
        <v>#DIV/0!</v>
      </c>
      <c r="K17" s="89" t="e">
        <f t="shared" si="1"/>
        <v>#DIV/0!</v>
      </c>
      <c r="L17" s="89" t="e">
        <f t="shared" si="1"/>
        <v>#DIV/0!</v>
      </c>
      <c r="M17" s="89" t="e">
        <f t="shared" si="1"/>
        <v>#DIV/0!</v>
      </c>
      <c r="N17" s="155" t="e">
        <f t="shared" si="1"/>
        <v>#DIV/0!</v>
      </c>
      <c r="O17" s="7"/>
      <c r="P17" s="89" t="e">
        <f>P16/P14</f>
        <v>#DIV/0!</v>
      </c>
    </row>
    <row r="18" spans="2:20" x14ac:dyDescent="0.3">
      <c r="B18" s="7"/>
      <c r="N18" s="115"/>
    </row>
    <row r="19" spans="2:20" x14ac:dyDescent="0.3">
      <c r="B19" s="7" t="s">
        <v>183</v>
      </c>
      <c r="C19" s="72">
        <f>SUMIF('Monthly Detail'!$4:$4, '2023 Overview'!C$11, 'Monthly Detail'!$92:$92)</f>
        <v>0</v>
      </c>
      <c r="D19" s="72">
        <f>SUMIF('Monthly Detail'!$4:$4, '2023 Overview'!D$11, 'Monthly Detail'!$92:$92)</f>
        <v>0</v>
      </c>
      <c r="E19" s="72">
        <f>SUMIF('Monthly Detail'!$4:$4, '2023 Overview'!E$11, 'Monthly Detail'!$92:$92)</f>
        <v>0</v>
      </c>
      <c r="F19" s="72">
        <f>SUMIF('Monthly Detail'!$4:$4, '2023 Overview'!F$11, 'Monthly Detail'!$92:$92)</f>
        <v>0</v>
      </c>
      <c r="G19" s="72">
        <f>SUMIF('Monthly Detail'!$4:$4, '2023 Overview'!G$11, 'Monthly Detail'!$92:$92)</f>
        <v>0</v>
      </c>
      <c r="H19" s="72">
        <f>SUMIF('Monthly Detail'!$4:$4, '2023 Overview'!H$11, 'Monthly Detail'!$92:$92)</f>
        <v>0</v>
      </c>
      <c r="I19" s="72">
        <f>SUMIF('Monthly Detail'!$4:$4, '2023 Overview'!I$11, 'Monthly Detail'!$92:$92)</f>
        <v>0</v>
      </c>
      <c r="J19" s="72">
        <f>SUMIF('Monthly Detail'!$4:$4, '2023 Overview'!J$11, 'Monthly Detail'!$92:$92)</f>
        <v>0</v>
      </c>
      <c r="K19" s="72">
        <f>SUMIF('Monthly Detail'!$4:$4, '2023 Overview'!K$11, 'Monthly Detail'!$92:$92)</f>
        <v>0</v>
      </c>
      <c r="L19" s="72">
        <f>SUMIF('Monthly Detail'!$4:$4, '2023 Overview'!L$11, 'Monthly Detail'!$92:$92)</f>
        <v>0</v>
      </c>
      <c r="M19" s="72">
        <f>SUMIF('Monthly Detail'!$4:$4, '2023 Overview'!M$11, 'Monthly Detail'!$92:$92)</f>
        <v>0</v>
      </c>
      <c r="N19" s="151">
        <f>SUMIF('Monthly Detail'!$4:$4, '2023 Overview'!N$11, 'Monthly Detail'!$92:$92)</f>
        <v>0</v>
      </c>
      <c r="P19" s="72">
        <f>SUM(C19:O19)</f>
        <v>0</v>
      </c>
      <c r="T19" s="1"/>
    </row>
    <row r="20" spans="2:20" x14ac:dyDescent="0.3">
      <c r="B20" s="7" t="s">
        <v>182</v>
      </c>
      <c r="C20" s="72">
        <f>SUMIF('Monthly Detail'!$4:$4, '2022 Overview'!C$11, 'Monthly Detail'!45:45)</f>
        <v>0</v>
      </c>
      <c r="D20" s="72">
        <f>SUMIF('Monthly Detail'!$4:$4, '2022 Overview'!D$11, 'Monthly Detail'!45:45)</f>
        <v>0</v>
      </c>
      <c r="E20" s="72">
        <f>SUMIF('Monthly Detail'!$4:$4, '2022 Overview'!E$11, 'Monthly Detail'!45:45)</f>
        <v>0</v>
      </c>
      <c r="F20" s="72">
        <f>SUMIF('Monthly Detail'!$4:$4, '2022 Overview'!F$11, 'Monthly Detail'!45:45)</f>
        <v>0</v>
      </c>
      <c r="G20" s="72">
        <f>SUMIF('Monthly Detail'!$4:$4, '2022 Overview'!G$11, 'Monthly Detail'!45:45)</f>
        <v>0</v>
      </c>
      <c r="H20" s="72">
        <f>SUMIF('Monthly Detail'!$4:$4, '2022 Overview'!H$11, 'Monthly Detail'!45:45)</f>
        <v>0</v>
      </c>
      <c r="I20" s="72">
        <f>SUMIF('Monthly Detail'!$4:$4, '2022 Overview'!I$11, 'Monthly Detail'!45:45)</f>
        <v>0</v>
      </c>
      <c r="J20" s="72">
        <f>SUMIF('Monthly Detail'!$4:$4, '2022 Overview'!J$11, 'Monthly Detail'!45:45)</f>
        <v>0</v>
      </c>
      <c r="K20" s="72">
        <f>SUMIF('Monthly Detail'!$4:$4, '2022 Overview'!K$11, 'Monthly Detail'!45:45)</f>
        <v>0</v>
      </c>
      <c r="L20" s="72">
        <f>SUMIF('Monthly Detail'!$4:$4, '2022 Overview'!L$11, 'Monthly Detail'!45:45)</f>
        <v>0</v>
      </c>
      <c r="M20" s="72">
        <f>SUMIF('Monthly Detail'!$4:$4, '2022 Overview'!M$11, 'Monthly Detail'!45:45)</f>
        <v>0</v>
      </c>
      <c r="N20" s="151">
        <f>SUMIF('Monthly Detail'!$4:$4, '2022 Overview'!N$11, 'Monthly Detail'!45:45)</f>
        <v>0</v>
      </c>
      <c r="P20" s="72">
        <f>SUM(C20:O20)</f>
        <v>0</v>
      </c>
      <c r="T20" s="1"/>
    </row>
    <row r="21" spans="2:20" x14ac:dyDescent="0.3">
      <c r="B21" s="77" t="s">
        <v>147</v>
      </c>
      <c r="C21" s="78">
        <f>SUM(C19:C20)</f>
        <v>0</v>
      </c>
      <c r="D21" s="78">
        <f t="shared" ref="D21:N21" si="2">SUM(D19:D20)</f>
        <v>0</v>
      </c>
      <c r="E21" s="78">
        <f t="shared" si="2"/>
        <v>0</v>
      </c>
      <c r="F21" s="78">
        <f t="shared" si="2"/>
        <v>0</v>
      </c>
      <c r="G21" s="78">
        <f t="shared" si="2"/>
        <v>0</v>
      </c>
      <c r="H21" s="78">
        <f t="shared" si="2"/>
        <v>0</v>
      </c>
      <c r="I21" s="78">
        <f t="shared" si="2"/>
        <v>0</v>
      </c>
      <c r="J21" s="78">
        <f t="shared" si="2"/>
        <v>0</v>
      </c>
      <c r="K21" s="78">
        <f t="shared" si="2"/>
        <v>0</v>
      </c>
      <c r="L21" s="78">
        <f t="shared" si="2"/>
        <v>0</v>
      </c>
      <c r="M21" s="78">
        <f t="shared" si="2"/>
        <v>0</v>
      </c>
      <c r="N21" s="156">
        <f t="shared" si="2"/>
        <v>0</v>
      </c>
      <c r="O21" s="79"/>
      <c r="P21" s="78">
        <f>SUM(P19:P20)</f>
        <v>0</v>
      </c>
    </row>
    <row r="22" spans="2:20" ht="3" customHeight="1" x14ac:dyDescent="0.3">
      <c r="B22" s="7"/>
      <c r="N22" s="115"/>
    </row>
    <row r="23" spans="2:20" ht="15.6" x14ac:dyDescent="0.3">
      <c r="B23" s="86" t="s">
        <v>148</v>
      </c>
      <c r="C23" s="87">
        <f t="shared" ref="C23:N23" si="3">C16-C21</f>
        <v>0.1</v>
      </c>
      <c r="D23" s="87">
        <f t="shared" si="3"/>
        <v>0.1</v>
      </c>
      <c r="E23" s="87">
        <f t="shared" si="3"/>
        <v>0.1</v>
      </c>
      <c r="F23" s="87">
        <f t="shared" si="3"/>
        <v>0.1</v>
      </c>
      <c r="G23" s="87">
        <f t="shared" si="3"/>
        <v>0.1</v>
      </c>
      <c r="H23" s="87">
        <f t="shared" si="3"/>
        <v>0.1</v>
      </c>
      <c r="I23" s="87">
        <f t="shared" si="3"/>
        <v>0.1</v>
      </c>
      <c r="J23" s="87">
        <f t="shared" si="3"/>
        <v>0</v>
      </c>
      <c r="K23" s="87">
        <f t="shared" si="3"/>
        <v>0</v>
      </c>
      <c r="L23" s="87">
        <f t="shared" si="3"/>
        <v>0</v>
      </c>
      <c r="M23" s="87">
        <f t="shared" si="3"/>
        <v>0</v>
      </c>
      <c r="N23" s="154">
        <f t="shared" si="3"/>
        <v>0</v>
      </c>
      <c r="O23" s="76"/>
      <c r="P23" s="87">
        <f>P16-P21</f>
        <v>0</v>
      </c>
    </row>
    <row r="24" spans="2:20" x14ac:dyDescent="0.3">
      <c r="B24" s="88" t="s">
        <v>149</v>
      </c>
      <c r="C24" s="89">
        <f>C23/C14</f>
        <v>1</v>
      </c>
      <c r="D24" s="89">
        <f t="shared" ref="D24:N24" si="4">D23/D14</f>
        <v>1</v>
      </c>
      <c r="E24" s="89">
        <f t="shared" si="4"/>
        <v>1</v>
      </c>
      <c r="F24" s="89">
        <f t="shared" si="4"/>
        <v>1</v>
      </c>
      <c r="G24" s="89">
        <f t="shared" si="4"/>
        <v>1</v>
      </c>
      <c r="H24" s="89">
        <f t="shared" si="4"/>
        <v>1</v>
      </c>
      <c r="I24" s="89">
        <f t="shared" si="4"/>
        <v>1</v>
      </c>
      <c r="J24" s="89" t="e">
        <f t="shared" si="4"/>
        <v>#DIV/0!</v>
      </c>
      <c r="K24" s="89" t="e">
        <f t="shared" si="4"/>
        <v>#DIV/0!</v>
      </c>
      <c r="L24" s="89" t="e">
        <f t="shared" si="4"/>
        <v>#DIV/0!</v>
      </c>
      <c r="M24" s="89" t="e">
        <f t="shared" si="4"/>
        <v>#DIV/0!</v>
      </c>
      <c r="N24" s="155" t="e">
        <f t="shared" si="4"/>
        <v>#DIV/0!</v>
      </c>
      <c r="O24" s="7"/>
      <c r="P24" s="89" t="e">
        <f>P23/P14</f>
        <v>#DIV/0!</v>
      </c>
    </row>
    <row r="25" spans="2:20" ht="8.25" customHeight="1" x14ac:dyDescent="0.3">
      <c r="B25" s="80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157"/>
      <c r="P25" s="81"/>
    </row>
    <row r="26" spans="2:20" x14ac:dyDescent="0.3">
      <c r="B26" s="7" t="s">
        <v>150</v>
      </c>
      <c r="C26" s="72">
        <f>SUMIF('Monthly Detail'!$4:$4, '2022 Overview'!C$11, 'Monthly Detail'!79:79)</f>
        <v>0</v>
      </c>
      <c r="D26" s="72">
        <f>SUMIF('Monthly Detail'!$4:$4, '2022 Overview'!D$11, 'Monthly Detail'!79:79)</f>
        <v>0</v>
      </c>
      <c r="E26" s="72">
        <f>SUMIF('Monthly Detail'!$4:$4, '2022 Overview'!E$11, 'Monthly Detail'!79:79)</f>
        <v>0</v>
      </c>
      <c r="F26" s="72">
        <f>SUMIF('Monthly Detail'!$4:$4, '2022 Overview'!F$11, 'Monthly Detail'!79:79)</f>
        <v>0</v>
      </c>
      <c r="G26" s="72">
        <f>SUMIF('Monthly Detail'!$4:$4, '2022 Overview'!G$11, 'Monthly Detail'!79:79)</f>
        <v>0</v>
      </c>
      <c r="H26" s="72">
        <f>SUMIF('Monthly Detail'!$4:$4, '2022 Overview'!H$11, 'Monthly Detail'!79:79)</f>
        <v>0</v>
      </c>
      <c r="I26" s="72">
        <f>SUMIF('Monthly Detail'!$4:$4, '2022 Overview'!I$11, 'Monthly Detail'!79:79)</f>
        <v>0</v>
      </c>
      <c r="J26" s="72">
        <f>SUMIF('Monthly Detail'!$4:$4, '2022 Overview'!J$11, 'Monthly Detail'!79:79)</f>
        <v>0</v>
      </c>
      <c r="K26" s="72">
        <f>SUMIF('Monthly Detail'!$4:$4, '2022 Overview'!K$11, 'Monthly Detail'!79:79)</f>
        <v>0</v>
      </c>
      <c r="L26" s="128">
        <f>SUMIF('Monthly Detail'!$4:$4, '2022 Overview'!L$11, 'Monthly Detail'!79:79)</f>
        <v>0</v>
      </c>
      <c r="M26" s="131">
        <f>SUMIF('Monthly Detail'!$4:$4, '2022 Overview'!M$11, 'Monthly Detail'!79:79)</f>
        <v>0</v>
      </c>
      <c r="N26" s="158">
        <f>SUMIF('Monthly Detail'!$4:$4, '2022 Overview'!N$11, 'Monthly Detail'!79:79)</f>
        <v>0</v>
      </c>
      <c r="O26" s="72"/>
      <c r="P26" s="128">
        <f>SUM(C26:O26)</f>
        <v>0</v>
      </c>
    </row>
    <row r="27" spans="2:20" ht="15.6" x14ac:dyDescent="0.3">
      <c r="B27" s="86" t="s">
        <v>11</v>
      </c>
      <c r="C27" s="87">
        <f t="shared" ref="C27:N27" si="5">C23+SUM(C26:C26)</f>
        <v>0.1</v>
      </c>
      <c r="D27" s="87">
        <f t="shared" si="5"/>
        <v>0.1</v>
      </c>
      <c r="E27" s="87">
        <f t="shared" si="5"/>
        <v>0.1</v>
      </c>
      <c r="F27" s="87">
        <f t="shared" si="5"/>
        <v>0.1</v>
      </c>
      <c r="G27" s="87">
        <f t="shared" si="5"/>
        <v>0.1</v>
      </c>
      <c r="H27" s="87">
        <f t="shared" si="5"/>
        <v>0.1</v>
      </c>
      <c r="I27" s="87">
        <f t="shared" si="5"/>
        <v>0.1</v>
      </c>
      <c r="J27" s="87">
        <f t="shared" si="5"/>
        <v>0</v>
      </c>
      <c r="K27" s="87">
        <f t="shared" si="5"/>
        <v>0</v>
      </c>
      <c r="L27" s="87">
        <f t="shared" si="5"/>
        <v>0</v>
      </c>
      <c r="M27" s="87">
        <f t="shared" si="5"/>
        <v>0</v>
      </c>
      <c r="N27" s="154">
        <f t="shared" si="5"/>
        <v>0</v>
      </c>
      <c r="O27" s="76"/>
      <c r="P27" s="87">
        <f>P23+SUM(P26:P26)</f>
        <v>0</v>
      </c>
    </row>
    <row r="28" spans="2:20" x14ac:dyDescent="0.3">
      <c r="B28" s="88" t="s">
        <v>151</v>
      </c>
      <c r="C28" s="89">
        <f t="shared" ref="C28:N28" si="6">C27/C14</f>
        <v>1</v>
      </c>
      <c r="D28" s="89">
        <f t="shared" si="6"/>
        <v>1</v>
      </c>
      <c r="E28" s="89">
        <f t="shared" si="6"/>
        <v>1</v>
      </c>
      <c r="F28" s="89">
        <f t="shared" si="6"/>
        <v>1</v>
      </c>
      <c r="G28" s="89">
        <f t="shared" si="6"/>
        <v>1</v>
      </c>
      <c r="H28" s="89">
        <f t="shared" si="6"/>
        <v>1</v>
      </c>
      <c r="I28" s="89">
        <f t="shared" si="6"/>
        <v>1</v>
      </c>
      <c r="J28" s="89" t="e">
        <f t="shared" si="6"/>
        <v>#DIV/0!</v>
      </c>
      <c r="K28" s="89" t="e">
        <f t="shared" si="6"/>
        <v>#DIV/0!</v>
      </c>
      <c r="L28" s="89" t="e">
        <f t="shared" si="6"/>
        <v>#DIV/0!</v>
      </c>
      <c r="M28" s="89" t="e">
        <f t="shared" si="6"/>
        <v>#DIV/0!</v>
      </c>
      <c r="N28" s="155" t="e">
        <f t="shared" si="6"/>
        <v>#DIV/0!</v>
      </c>
      <c r="O28" s="7"/>
      <c r="P28" s="89" t="e">
        <f>P27/P14</f>
        <v>#DIV/0!</v>
      </c>
    </row>
    <row r="29" spans="2:20" ht="15" thickBot="1" x14ac:dyDescent="0.35">
      <c r="B29" s="7"/>
      <c r="M29" s="108"/>
      <c r="N29" s="115"/>
    </row>
    <row r="30" spans="2:20" x14ac:dyDescent="0.3">
      <c r="B30" s="82" t="s">
        <v>152</v>
      </c>
      <c r="C30" s="83">
        <f>SUMIF('Monthly Detail'!$4:$4, '2022 Overview'!C$11, 'Monthly Detail'!176:176)</f>
        <v>0</v>
      </c>
      <c r="D30" s="83">
        <f>SUMIF('Monthly Detail'!$4:$4, '2022 Overview'!D$11, 'Monthly Detail'!176:176)</f>
        <v>0</v>
      </c>
      <c r="E30" s="83">
        <f>SUMIF('Monthly Detail'!$4:$4, '2022 Overview'!E$11, 'Monthly Detail'!176:176)</f>
        <v>0</v>
      </c>
      <c r="F30" s="83">
        <f>SUMIF('Monthly Detail'!$4:$4, '2022 Overview'!F$11, 'Monthly Detail'!176:176)</f>
        <v>0</v>
      </c>
      <c r="G30" s="83">
        <f>SUMIF('Monthly Detail'!$4:$4, '2022 Overview'!G$11, 'Monthly Detail'!176:176)</f>
        <v>0</v>
      </c>
      <c r="H30" s="83">
        <f>SUMIF('Monthly Detail'!$4:$4, '2022 Overview'!H$11, 'Monthly Detail'!176:176)</f>
        <v>0</v>
      </c>
      <c r="I30" s="83">
        <f>SUMIF('Monthly Detail'!$4:$4, '2022 Overview'!I$11, 'Monthly Detail'!176:176)</f>
        <v>0</v>
      </c>
      <c r="J30" s="83">
        <f>SUMIF('Monthly Detail'!$4:$4, '2022 Overview'!J$11, 'Monthly Detail'!176:176)</f>
        <v>0</v>
      </c>
      <c r="K30" s="83">
        <f>SUMIF('Monthly Detail'!$4:$4, '2022 Overview'!K$11, 'Monthly Detail'!176:176)</f>
        <v>0</v>
      </c>
      <c r="L30" s="83">
        <f>SUMIF('Monthly Detail'!$4:$4, '2022 Overview'!L$11, 'Monthly Detail'!176:176)</f>
        <v>0</v>
      </c>
      <c r="M30" s="83">
        <f>SUMIF('Monthly Detail'!$4:$4, '2022 Overview'!M$11, 'Monthly Detail'!176:176)</f>
        <v>0</v>
      </c>
      <c r="N30" s="159">
        <f>SUMIF('Monthly Detail'!$4:$4, '2022 Overview'!N$11, 'Monthly Detail'!176:176)</f>
        <v>0</v>
      </c>
    </row>
    <row r="31" spans="2:20" ht="15" thickBot="1" x14ac:dyDescent="0.35">
      <c r="B31" s="84" t="s">
        <v>153</v>
      </c>
      <c r="C31" s="85">
        <f>SUMIF('Monthly Detail'!$4:$4, '2022 Overview'!C$11, 'Monthly Detail'!159:159)</f>
        <v>0</v>
      </c>
      <c r="D31" s="85">
        <f>D30-C30</f>
        <v>0</v>
      </c>
      <c r="E31" s="85">
        <f t="shared" ref="E31:N31" si="7">E30-D30</f>
        <v>0</v>
      </c>
      <c r="F31" s="85">
        <f t="shared" si="7"/>
        <v>0</v>
      </c>
      <c r="G31" s="85">
        <f t="shared" si="7"/>
        <v>0</v>
      </c>
      <c r="H31" s="85">
        <f t="shared" si="7"/>
        <v>0</v>
      </c>
      <c r="I31" s="85">
        <f t="shared" si="7"/>
        <v>0</v>
      </c>
      <c r="J31" s="85">
        <f t="shared" si="7"/>
        <v>0</v>
      </c>
      <c r="K31" s="85">
        <f t="shared" si="7"/>
        <v>0</v>
      </c>
      <c r="L31" s="85">
        <f t="shared" si="7"/>
        <v>0</v>
      </c>
      <c r="M31" s="85">
        <f t="shared" si="7"/>
        <v>0</v>
      </c>
      <c r="N31" s="160">
        <f t="shared" si="7"/>
        <v>0</v>
      </c>
    </row>
  </sheetData>
  <pageMargins left="0.7" right="0.7" top="0.75" bottom="0.75" header="0.3" footer="0.3"/>
  <pageSetup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2E8E-0D21-4C88-BF88-A80AA9D0FB30}">
  <sheetPr>
    <tabColor theme="1"/>
    <pageSetUpPr fitToPage="1"/>
  </sheetPr>
  <dimension ref="B7:O46"/>
  <sheetViews>
    <sheetView showGridLines="0" topLeftCell="C52" zoomScaleNormal="100" workbookViewId="0">
      <selection activeCell="B10" sqref="B10:V61"/>
    </sheetView>
  </sheetViews>
  <sheetFormatPr defaultRowHeight="14.4" outlineLevelCol="1" x14ac:dyDescent="0.3"/>
  <cols>
    <col min="2" max="2" width="34" bestFit="1" customWidth="1"/>
    <col min="3" max="3" width="13.44140625" bestFit="1" customWidth="1"/>
    <col min="4" max="4" width="12.33203125" bestFit="1" customWidth="1"/>
    <col min="5" max="5" width="13.33203125" hidden="1" customWidth="1" outlineLevel="1"/>
    <col min="6" max="6" width="13.6640625" bestFit="1" customWidth="1" collapsed="1"/>
    <col min="7" max="7" width="11.44140625" bestFit="1" customWidth="1" outlineLevel="1"/>
    <col min="8" max="8" width="13.6640625" customWidth="1"/>
    <col min="9" max="9" width="11.44140625" hidden="1" customWidth="1" outlineLevel="1"/>
    <col min="10" max="10" width="0.6640625" customWidth="1" collapsed="1"/>
    <col min="11" max="11" width="12.33203125" bestFit="1" customWidth="1"/>
  </cols>
  <sheetData>
    <row r="7" spans="2:11" ht="103.2" customHeight="1" x14ac:dyDescent="0.3"/>
    <row r="9" spans="2:11" x14ac:dyDescent="0.3">
      <c r="C9" s="90">
        <v>45382</v>
      </c>
      <c r="D9" s="90">
        <v>45473</v>
      </c>
      <c r="E9" s="221"/>
      <c r="F9" s="90">
        <v>45565</v>
      </c>
      <c r="G9" s="221"/>
      <c r="H9" s="90">
        <v>45657</v>
      </c>
      <c r="I9" s="221"/>
    </row>
    <row r="10" spans="2:11" ht="15.6" x14ac:dyDescent="0.3">
      <c r="B10" s="330"/>
      <c r="C10" s="331" t="s">
        <v>267</v>
      </c>
      <c r="D10" s="331" t="s">
        <v>268</v>
      </c>
      <c r="E10" s="332" t="s">
        <v>205</v>
      </c>
      <c r="F10" s="331" t="s">
        <v>269</v>
      </c>
      <c r="G10" s="584" t="s">
        <v>205</v>
      </c>
      <c r="H10" s="441" t="s">
        <v>270</v>
      </c>
      <c r="I10" s="333" t="s">
        <v>205</v>
      </c>
      <c r="J10" s="334"/>
      <c r="K10" s="450" t="s">
        <v>0</v>
      </c>
    </row>
    <row r="11" spans="2:11" ht="3.6" customHeight="1" x14ac:dyDescent="0.3">
      <c r="B11" s="335"/>
      <c r="C11" s="90" t="str">
        <f>+C10</f>
        <v>Q1 2024</v>
      </c>
      <c r="D11" s="90" t="str">
        <f>+D10</f>
        <v>Q2 2024</v>
      </c>
      <c r="E11" s="336"/>
      <c r="F11" s="90" t="str">
        <f>+F10</f>
        <v>Q3 2024</v>
      </c>
      <c r="G11" s="585"/>
      <c r="H11" s="442" t="str">
        <f>+H10</f>
        <v>Q4 2024</v>
      </c>
      <c r="I11" s="206"/>
      <c r="J11" s="90">
        <v>45322</v>
      </c>
      <c r="K11" s="451"/>
    </row>
    <row r="12" spans="2:11" x14ac:dyDescent="0.3">
      <c r="B12" s="337" t="s">
        <v>290</v>
      </c>
      <c r="C12" s="166">
        <f>SUMIF('Monthly Detail'!$3:$3, 'Quarterly Overview'!C$11, 'Monthly Detail'!11:11)</f>
        <v>26108</v>
      </c>
      <c r="D12" s="166">
        <f>SUMIF('Monthly Detail'!$3:$3, 'Quarterly Overview'!D$11, 'Monthly Detail'!11:11)</f>
        <v>31911.919999999998</v>
      </c>
      <c r="E12" s="338">
        <f>+D12-C12</f>
        <v>5803.9199999999983</v>
      </c>
      <c r="F12" s="166">
        <f>SUMIF('Monthly Detail'!$3:$3, 'Quarterly Overview'!F$11, 'Monthly Detail'!11:11)</f>
        <v>34200.979999999996</v>
      </c>
      <c r="G12" s="586">
        <f>+F12-D12</f>
        <v>2289.0599999999977</v>
      </c>
      <c r="H12" s="443">
        <f>SUMIF('Monthly Detail'!$3:$3, 'Quarterly Overview'!H$11, 'Monthly Detail'!11:11)</f>
        <v>25186.095775425318</v>
      </c>
      <c r="I12" s="222">
        <f>+H12-F12</f>
        <v>-9014.8842245746782</v>
      </c>
      <c r="J12" s="72"/>
      <c r="K12" s="452">
        <f>SUM(C12,D12,F12,H12)</f>
        <v>117406.99577542531</v>
      </c>
    </row>
    <row r="13" spans="2:11" x14ac:dyDescent="0.3">
      <c r="B13" s="339" t="s">
        <v>2</v>
      </c>
      <c r="C13" s="73">
        <f>SUM(C12:C12)</f>
        <v>26108</v>
      </c>
      <c r="D13" s="73">
        <f>SUM(D12:D12)</f>
        <v>31911.919999999998</v>
      </c>
      <c r="E13" s="340">
        <f>+D13-C13</f>
        <v>5803.9199999999983</v>
      </c>
      <c r="F13" s="73">
        <f>SUM(F12:F12)</f>
        <v>34200.979999999996</v>
      </c>
      <c r="G13" s="587">
        <f>+F13-D13</f>
        <v>2289.0599999999977</v>
      </c>
      <c r="H13" s="341">
        <f>SUM(H12:H12)</f>
        <v>25186.095775425318</v>
      </c>
      <c r="I13" s="223">
        <f>+H13-F13</f>
        <v>-9014.8842245746782</v>
      </c>
      <c r="J13" s="74"/>
      <c r="K13" s="453">
        <f>SUM(K12:K12)</f>
        <v>117406.99577542531</v>
      </c>
    </row>
    <row r="14" spans="2:11" x14ac:dyDescent="0.3">
      <c r="B14" s="342" t="s">
        <v>263</v>
      </c>
      <c r="C14" s="343">
        <f>+AVERAGEIFS('Monthly Detail'!13:13,'Monthly Detail'!$3:$3,'Quarterly Overview'!C$10)</f>
        <v>68</v>
      </c>
      <c r="D14" s="343">
        <f>+AVERAGEIFS('Monthly Detail'!13:13,'Monthly Detail'!$3:$3,'Quarterly Overview'!D$10)</f>
        <v>69</v>
      </c>
      <c r="E14" s="344">
        <f>+D14-C14</f>
        <v>1</v>
      </c>
      <c r="F14" s="343">
        <f>+AVERAGEIFS('Monthly Detail'!13:13,'Monthly Detail'!$3:$3,'Quarterly Overview'!F$10)</f>
        <v>61.666666666666664</v>
      </c>
      <c r="G14" s="588">
        <f>+F14-D14</f>
        <v>-7.3333333333333357</v>
      </c>
      <c r="H14" s="444">
        <f>+AVERAGEIFS('Monthly Detail'!13:13,'Monthly Detail'!$3:$3,'Quarterly Overview'!H$10)</f>
        <v>38.901555924062784</v>
      </c>
      <c r="I14" s="345">
        <f>+H14-F14</f>
        <v>-22.765110742603881</v>
      </c>
      <c r="J14" s="74"/>
      <c r="K14" s="463">
        <f>+AVERAGE(C14,D14,F14,H14)</f>
        <v>59.392055647682362</v>
      </c>
    </row>
    <row r="15" spans="2:11" x14ac:dyDescent="0.3">
      <c r="B15" s="342" t="s">
        <v>231</v>
      </c>
      <c r="C15" s="343">
        <f>+AVERAGEIFS('Monthly Detail'!39:39,'Monthly Detail'!$3:$3,'Quarterly Overview'!C$10)</f>
        <v>0</v>
      </c>
      <c r="D15" s="343">
        <f>+AVERAGEIFS('Monthly Detail'!39:39,'Monthly Detail'!$3:$3,'Quarterly Overview'!D$10)</f>
        <v>0</v>
      </c>
      <c r="E15" s="344">
        <f>+D15-C15</f>
        <v>0</v>
      </c>
      <c r="F15" s="343">
        <f>+AVERAGEIFS('Monthly Detail'!39:39,'Monthly Detail'!$3:$3,'Quarterly Overview'!F$10)</f>
        <v>2558.3613617976234</v>
      </c>
      <c r="G15" s="588">
        <f t="shared" ref="G15:G21" si="0">+F15-D15</f>
        <v>2558.3613617976234</v>
      </c>
      <c r="H15" s="444">
        <f>+AVERAGEIFS('Monthly Detail'!39:39,'Monthly Detail'!$3:$3,'Quarterly Overview'!H$10)</f>
        <v>2152.4170008077294</v>
      </c>
      <c r="I15" s="345"/>
      <c r="J15" s="74"/>
      <c r="K15" s="462">
        <f>+AVERAGE(C15,D15,F15,H15)</f>
        <v>1177.6945906513383</v>
      </c>
    </row>
    <row r="16" spans="2:11" x14ac:dyDescent="0.3">
      <c r="B16" s="342" t="s">
        <v>264</v>
      </c>
      <c r="C16" s="343">
        <f>+AVERAGEIFS('Monthly Detail'!15:15,'Monthly Detail'!$3:$3,'Quarterly Overview'!C$10)</f>
        <v>0</v>
      </c>
      <c r="D16" s="343">
        <f>+AVERAGEIFS('Monthly Detail'!15:15,'Monthly Detail'!$3:$3,'Quarterly Overview'!D$10)</f>
        <v>0</v>
      </c>
      <c r="E16" s="344">
        <f>+D16-C16</f>
        <v>0</v>
      </c>
      <c r="F16" s="343">
        <f>+AVERAGEIFS('Monthly Detail'!15:15,'Monthly Detail'!$3:$3,'Quarterly Overview'!F$10)</f>
        <v>9.3333333333333339</v>
      </c>
      <c r="G16" s="588">
        <f t="shared" si="0"/>
        <v>9.3333333333333339</v>
      </c>
      <c r="H16" s="444">
        <f>+AVERAGEIFS('Monthly Detail'!15:15,'Monthly Detail'!$3:$3,'Quarterly Overview'!H$10)</f>
        <v>8.5113407880531184</v>
      </c>
      <c r="I16" s="345"/>
      <c r="J16" s="74"/>
      <c r="K16" s="463">
        <f>+AVERAGE(C16,D16,F16,H16)</f>
        <v>4.4611685303466135</v>
      </c>
    </row>
    <row r="17" spans="2:15" ht="4.95" customHeight="1" x14ac:dyDescent="0.3">
      <c r="B17" s="335"/>
      <c r="C17" s="167"/>
      <c r="D17" s="167"/>
      <c r="E17" s="346"/>
      <c r="F17" s="167"/>
      <c r="G17" s="589"/>
      <c r="H17" s="445"/>
      <c r="I17" s="224"/>
      <c r="K17" s="454"/>
    </row>
    <row r="18" spans="2:15" ht="16.95" customHeight="1" x14ac:dyDescent="0.3">
      <c r="B18" s="335" t="s">
        <v>215</v>
      </c>
      <c r="C18" s="166">
        <f>SUMIF('Monthly Detail'!$3:$3, 'Quarterly Overview'!C$11, 'Monthly Detail'!56:56)</f>
        <v>157</v>
      </c>
      <c r="D18" s="166">
        <f>SUMIF('Monthly Detail'!$3:$3, 'Quarterly Overview'!D$11, 'Monthly Detail'!56:56)</f>
        <v>376.69</v>
      </c>
      <c r="E18" s="344">
        <f>+D18-C18</f>
        <v>219.69</v>
      </c>
      <c r="F18" s="166">
        <f>SUMIF('Monthly Detail'!$3:$3, 'Quarterly Overview'!F$11, 'Monthly Detail'!56:56)</f>
        <v>224.98</v>
      </c>
      <c r="G18" s="589">
        <f t="shared" si="0"/>
        <v>-151.71</v>
      </c>
      <c r="H18" s="443">
        <f>SUMIF('Monthly Detail'!$3:$3, 'Quarterly Overview'!H$11, 'Monthly Detail'!56:56)</f>
        <v>223.34677252154026</v>
      </c>
      <c r="I18" s="224"/>
      <c r="K18" s="452">
        <f>SUM(C18,D18,F18,H18)</f>
        <v>982.01677252154036</v>
      </c>
    </row>
    <row r="19" spans="2:15" ht="16.95" customHeight="1" x14ac:dyDescent="0.3">
      <c r="B19" s="335" t="s">
        <v>214</v>
      </c>
      <c r="C19" s="166">
        <f>SUMIF('Monthly Detail'!$3:$3, 'Quarterly Overview'!C$11, 'Monthly Detail'!57:57)</f>
        <v>3209.52</v>
      </c>
      <c r="D19" s="166">
        <f>SUMIF('Monthly Detail'!$3:$3, 'Quarterly Overview'!D$11, 'Monthly Detail'!57:57)</f>
        <v>4359.96</v>
      </c>
      <c r="E19" s="344">
        <f>+D19-C19</f>
        <v>1150.44</v>
      </c>
      <c r="F19" s="166">
        <f>SUMIF('Monthly Detail'!$3:$3, 'Quarterly Overview'!F$11, 'Monthly Detail'!57:57)</f>
        <v>4367.32</v>
      </c>
      <c r="G19" s="589">
        <f t="shared" si="0"/>
        <v>7.3599999999996726</v>
      </c>
      <c r="H19" s="443">
        <f>SUMIF('Monthly Detail'!$3:$3, 'Quarterly Overview'!H$11, 'Monthly Detail'!57:57)</f>
        <v>3338.1533584883573</v>
      </c>
      <c r="I19" s="224"/>
      <c r="K19" s="452">
        <f>SUM(C19,D19,F19,H19)</f>
        <v>15274.953358488357</v>
      </c>
    </row>
    <row r="20" spans="2:15" ht="16.95" customHeight="1" x14ac:dyDescent="0.3">
      <c r="B20" s="335" t="s">
        <v>215</v>
      </c>
      <c r="C20" s="166">
        <f>SUMIF('Monthly Detail'!$3:$3, 'Quarterly Overview'!C$11, 'Monthly Detail'!58:58)</f>
        <v>3085</v>
      </c>
      <c r="D20" s="166">
        <f>SUMIF('Monthly Detail'!$3:$3, 'Quarterly Overview'!D$11, 'Monthly Detail'!58:58)</f>
        <v>750</v>
      </c>
      <c r="E20" s="344">
        <f>+D20-C20</f>
        <v>-2335</v>
      </c>
      <c r="F20" s="166">
        <f>SUMIF('Monthly Detail'!$3:$3, 'Quarterly Overview'!F$11, 'Monthly Detail'!58:58)</f>
        <v>80</v>
      </c>
      <c r="G20" s="589">
        <f t="shared" ref="G20" si="1">+F20-D20</f>
        <v>-670</v>
      </c>
      <c r="H20" s="443">
        <f>SUMIF('Monthly Detail'!$3:$3, 'Quarterly Overview'!H$11, 'Monthly Detail'!58:58)</f>
        <v>0</v>
      </c>
      <c r="I20" s="224"/>
      <c r="K20" s="452">
        <f>SUM(C20,D20,F20,H20)</f>
        <v>3915</v>
      </c>
    </row>
    <row r="21" spans="2:15" ht="15.6" x14ac:dyDescent="0.3">
      <c r="B21" s="347" t="s">
        <v>227</v>
      </c>
      <c r="C21" s="87">
        <f t="shared" ref="C21:D21" si="2">SUM(C18:C20)</f>
        <v>6451.52</v>
      </c>
      <c r="D21" s="87">
        <f t="shared" si="2"/>
        <v>5486.65</v>
      </c>
      <c r="E21" s="356">
        <f>SUM(E18:E19)</f>
        <v>1370.13</v>
      </c>
      <c r="F21" s="87">
        <f>SUM(F18:F20)</f>
        <v>4672.2999999999993</v>
      </c>
      <c r="G21" s="590">
        <f t="shared" si="0"/>
        <v>-814.35000000000036</v>
      </c>
      <c r="H21" s="349">
        <f>SUM(H18:H20)</f>
        <v>3561.5001310098974</v>
      </c>
      <c r="I21" s="225"/>
      <c r="J21" s="253"/>
      <c r="K21" s="455">
        <f>SUM(K18:K20)</f>
        <v>20171.970131009897</v>
      </c>
    </row>
    <row r="22" spans="2:15" ht="4.95" customHeight="1" x14ac:dyDescent="0.3">
      <c r="B22" s="440"/>
      <c r="C22" s="167"/>
      <c r="D22" s="167"/>
      <c r="E22" s="438"/>
      <c r="F22" s="167"/>
      <c r="G22" s="591"/>
      <c r="H22" s="445"/>
      <c r="I22" s="439"/>
      <c r="K22" s="454"/>
    </row>
    <row r="23" spans="2:15" ht="15.6" x14ac:dyDescent="0.3">
      <c r="B23" s="347" t="s">
        <v>145</v>
      </c>
      <c r="C23" s="87">
        <f>C13-C21</f>
        <v>19656.48</v>
      </c>
      <c r="D23" s="87">
        <f>D13-D21</f>
        <v>26425.269999999997</v>
      </c>
      <c r="E23" s="348">
        <f>+D23-C23</f>
        <v>6768.7899999999972</v>
      </c>
      <c r="F23" s="87">
        <f>F13-F21</f>
        <v>29528.679999999997</v>
      </c>
      <c r="G23" s="590">
        <f>+F23-D23</f>
        <v>3103.41</v>
      </c>
      <c r="H23" s="87">
        <f>H13-H21</f>
        <v>21624.595644415422</v>
      </c>
      <c r="I23" s="225">
        <f>+H23-F23</f>
        <v>-7904.084355584575</v>
      </c>
      <c r="J23" s="253"/>
      <c r="K23" s="456">
        <f>K13-K21</f>
        <v>97235.025644415407</v>
      </c>
    </row>
    <row r="24" spans="2:15" x14ac:dyDescent="0.3">
      <c r="B24" s="350" t="s">
        <v>146</v>
      </c>
      <c r="C24" s="168">
        <f>C23/C13</f>
        <v>0.75289106787191662</v>
      </c>
      <c r="D24" s="168">
        <f>D23/D13</f>
        <v>0.8280689472773809</v>
      </c>
      <c r="E24" s="351">
        <f>+D24-C24</f>
        <v>7.5177879405464276E-2</v>
      </c>
      <c r="F24" s="168">
        <f>F23/F13</f>
        <v>0.8633869555784659</v>
      </c>
      <c r="G24" s="592">
        <f>+F24-D24</f>
        <v>3.5318008301085002E-2</v>
      </c>
      <c r="H24" s="446">
        <f>H23/H13</f>
        <v>0.85859260749397537</v>
      </c>
      <c r="I24" s="226">
        <f>+H24-F24</f>
        <v>-4.7943480844905295E-3</v>
      </c>
      <c r="J24" s="7"/>
      <c r="K24" s="457">
        <f>K23/K13</f>
        <v>0.8281876646465377</v>
      </c>
    </row>
    <row r="25" spans="2:15" ht="5.4" customHeight="1" x14ac:dyDescent="0.3">
      <c r="B25" s="335"/>
      <c r="C25" s="169"/>
      <c r="D25" s="169"/>
      <c r="E25" s="353"/>
      <c r="F25" s="169"/>
      <c r="G25" s="593"/>
      <c r="H25" s="447"/>
      <c r="I25" s="227"/>
      <c r="K25" s="451"/>
    </row>
    <row r="26" spans="2:15" x14ac:dyDescent="0.3">
      <c r="B26" s="335" t="s">
        <v>183</v>
      </c>
      <c r="C26" s="166">
        <f>SUMIF('Monthly Detail'!$3:$3, 'Quarterly Overview'!C$11, 'Monthly Detail'!$92:$92)</f>
        <v>4080.08</v>
      </c>
      <c r="D26" s="166">
        <f>SUMIF('Monthly Detail'!$3:$3, 'Quarterly Overview'!D$11, 'Monthly Detail'!$92:$92)</f>
        <v>2718.05</v>
      </c>
      <c r="E26" s="354">
        <f>+D26-C26</f>
        <v>-1362.0299999999997</v>
      </c>
      <c r="F26" s="166">
        <f>SUMIF('Monthly Detail'!$3:$3, 'Quarterly Overview'!F$11, 'Monthly Detail'!$92:$92)</f>
        <v>5838.84</v>
      </c>
      <c r="G26" s="594">
        <f>+F26-D26</f>
        <v>3120.79</v>
      </c>
      <c r="H26" s="443">
        <f>SUMIF('Monthly Detail'!$3:$3, 'Quarterly Overview'!H$11, 'Monthly Detail'!$92:$92)</f>
        <v>19003.264999999999</v>
      </c>
      <c r="I26" s="228">
        <f>+H26-F26</f>
        <v>13164.424999999999</v>
      </c>
      <c r="K26" s="452">
        <f>SUM(C26,D26,F26,H26)</f>
        <v>31640.235000000001</v>
      </c>
      <c r="O26" s="1"/>
    </row>
    <row r="27" spans="2:15" x14ac:dyDescent="0.3">
      <c r="B27" s="355" t="s">
        <v>147</v>
      </c>
      <c r="C27" s="78">
        <f t="shared" ref="C27:H27" si="3">SUM(C26:C26)</f>
        <v>4080.08</v>
      </c>
      <c r="D27" s="78">
        <f t="shared" si="3"/>
        <v>2718.05</v>
      </c>
      <c r="E27" s="356">
        <f t="shared" si="3"/>
        <v>-1362.0299999999997</v>
      </c>
      <c r="F27" s="78">
        <f t="shared" si="3"/>
        <v>5838.84</v>
      </c>
      <c r="G27" s="595">
        <f t="shared" si="3"/>
        <v>3120.79</v>
      </c>
      <c r="H27" s="357">
        <f t="shared" si="3"/>
        <v>19003.264999999999</v>
      </c>
      <c r="I27" s="229">
        <f>+H27-F27</f>
        <v>13164.424999999999</v>
      </c>
      <c r="J27" s="251"/>
      <c r="K27" s="458">
        <f>SUM(K26:K26)</f>
        <v>31640.235000000001</v>
      </c>
    </row>
    <row r="28" spans="2:15" ht="1.95" customHeight="1" x14ac:dyDescent="0.3">
      <c r="B28" s="335"/>
      <c r="C28" s="169"/>
      <c r="D28" s="169"/>
      <c r="E28" s="353"/>
      <c r="F28" s="169"/>
      <c r="G28" s="593"/>
      <c r="H28" s="447"/>
      <c r="I28" s="227"/>
      <c r="K28" s="451"/>
    </row>
    <row r="29" spans="2:15" ht="15.6" x14ac:dyDescent="0.3">
      <c r="B29" s="347" t="s">
        <v>148</v>
      </c>
      <c r="C29" s="87">
        <f>C23-C27</f>
        <v>15576.4</v>
      </c>
      <c r="D29" s="87">
        <f>D23-D27</f>
        <v>23707.219999999998</v>
      </c>
      <c r="E29" s="348">
        <f>+D29-C29</f>
        <v>8130.8199999999979</v>
      </c>
      <c r="F29" s="87">
        <f>F23-F27</f>
        <v>23689.839999999997</v>
      </c>
      <c r="G29" s="590">
        <f>+F29-D29</f>
        <v>-17.380000000001019</v>
      </c>
      <c r="H29" s="349">
        <f>H23-H27</f>
        <v>2621.3306444154223</v>
      </c>
      <c r="I29" s="225">
        <f>+H29-F29</f>
        <v>-21068.509355584574</v>
      </c>
      <c r="J29" s="253"/>
      <c r="K29" s="456">
        <f>K23-K27</f>
        <v>65594.790644415407</v>
      </c>
    </row>
    <row r="30" spans="2:15" x14ac:dyDescent="0.3">
      <c r="B30" s="350" t="s">
        <v>149</v>
      </c>
      <c r="C30" s="168">
        <f>C29/C13</f>
        <v>0.59661406465451206</v>
      </c>
      <c r="D30" s="168">
        <f>D29/D13</f>
        <v>0.74289544471156854</v>
      </c>
      <c r="E30" s="351">
        <f>+D30-C30</f>
        <v>0.14628138005705649</v>
      </c>
      <c r="F30" s="168">
        <f>F29/F13</f>
        <v>0.69266553180639856</v>
      </c>
      <c r="G30" s="592">
        <f>+F30-D30</f>
        <v>-5.0229912905169982E-2</v>
      </c>
      <c r="H30" s="446">
        <f>H29/H13</f>
        <v>0.10407848313564812</v>
      </c>
      <c r="I30" s="226">
        <f>+H30-F30</f>
        <v>-0.5885870486707504</v>
      </c>
      <c r="J30" s="7"/>
      <c r="K30" s="457">
        <f>K29/K13</f>
        <v>0.55869575923639447</v>
      </c>
    </row>
    <row r="31" spans="2:15" ht="4.2" customHeight="1" x14ac:dyDescent="0.3">
      <c r="B31" s="358"/>
      <c r="C31" s="170"/>
      <c r="D31" s="170"/>
      <c r="E31" s="359"/>
      <c r="F31" s="170"/>
      <c r="G31" s="596"/>
      <c r="H31" s="448"/>
      <c r="I31" s="230"/>
      <c r="K31" s="459"/>
    </row>
    <row r="32" spans="2:15" x14ac:dyDescent="0.3">
      <c r="B32" s="335" t="s">
        <v>150</v>
      </c>
      <c r="C32" s="171">
        <f>-SUMIF('Monthly Detail'!$3:$3, 'Quarterly Overview'!C$11, 'Monthly Detail'!101:101)</f>
        <v>0</v>
      </c>
      <c r="D32" s="171">
        <f>-SUMIF('Monthly Detail'!$3:$3, 'Quarterly Overview'!D$11, 'Monthly Detail'!101:101)</f>
        <v>0</v>
      </c>
      <c r="E32" s="360">
        <f>+D32-C32</f>
        <v>0</v>
      </c>
      <c r="F32" s="171">
        <f>-SUMIF('Monthly Detail'!$3:$3, 'Quarterly Overview'!F$11, 'Monthly Detail'!101:101)</f>
        <v>0</v>
      </c>
      <c r="G32" s="597">
        <f>+F32-D32</f>
        <v>0</v>
      </c>
      <c r="H32" s="449">
        <f>-SUMIF('Monthly Detail'!$3:$3, 'Quarterly Overview'!H$11, 'Monthly Detail'!101:101)</f>
        <v>-109.78214285714287</v>
      </c>
      <c r="I32" s="231">
        <f>+H32-F32</f>
        <v>-109.78214285714287</v>
      </c>
      <c r="J32" s="131"/>
      <c r="K32" s="460">
        <f>SUM(C32,D32,F32,H32)</f>
        <v>-109.78214285714287</v>
      </c>
    </row>
    <row r="33" spans="2:12" ht="15.6" x14ac:dyDescent="0.3">
      <c r="B33" s="347" t="s">
        <v>11</v>
      </c>
      <c r="C33" s="87">
        <f>C29+SUM(C32:C32)</f>
        <v>15576.4</v>
      </c>
      <c r="D33" s="87">
        <f>D29+SUM(D32:D32)</f>
        <v>23707.219999999998</v>
      </c>
      <c r="E33" s="348">
        <f>+D33-C33</f>
        <v>8130.8199999999979</v>
      </c>
      <c r="F33" s="87">
        <f>F29+SUM(F32:F32)</f>
        <v>23689.839999999997</v>
      </c>
      <c r="G33" s="590">
        <f>+F33-D33</f>
        <v>-17.380000000001019</v>
      </c>
      <c r="H33" s="349">
        <f>H29+SUM(H32:H32)</f>
        <v>2511.5485015582794</v>
      </c>
      <c r="I33" s="225">
        <f>+H33-F33</f>
        <v>-21178.291498441718</v>
      </c>
      <c r="J33" s="253"/>
      <c r="K33" s="456">
        <f>K29+SUM(K32:K32)</f>
        <v>65485.008501558266</v>
      </c>
      <c r="L33" s="361"/>
    </row>
    <row r="34" spans="2:12" x14ac:dyDescent="0.3">
      <c r="B34" s="350" t="s">
        <v>151</v>
      </c>
      <c r="C34" s="89">
        <f>C33/C13</f>
        <v>0.59661406465451206</v>
      </c>
      <c r="D34" s="89">
        <f>D33/D13</f>
        <v>0.74289544471156854</v>
      </c>
      <c r="E34" s="362">
        <f>+D34-C34</f>
        <v>0.14628138005705649</v>
      </c>
      <c r="F34" s="89">
        <f>F33/F13</f>
        <v>0.69266553180639856</v>
      </c>
      <c r="G34" s="598">
        <f>+F34-D34</f>
        <v>-5.0229912905169982E-2</v>
      </c>
      <c r="H34" s="352">
        <f>H33/H13</f>
        <v>9.9719643884180656E-2</v>
      </c>
      <c r="I34" s="232">
        <f>+H34-F34</f>
        <v>-0.59294588792221792</v>
      </c>
      <c r="J34" s="7"/>
      <c r="K34" s="457">
        <f>K33/K13</f>
        <v>0.55776070300629443</v>
      </c>
      <c r="L34" s="361"/>
    </row>
    <row r="35" spans="2:12" ht="2.25" customHeight="1" thickBot="1" x14ac:dyDescent="0.35">
      <c r="B35" s="335"/>
      <c r="E35" s="363"/>
      <c r="G35" s="599"/>
      <c r="H35" s="280"/>
      <c r="I35" s="233"/>
      <c r="K35" s="451"/>
    </row>
    <row r="36" spans="2:12" x14ac:dyDescent="0.3">
      <c r="B36" s="364" t="s">
        <v>152</v>
      </c>
      <c r="C36" s="83">
        <f>SUMIF('Monthly Detail'!$4:$4, 'Quarterly Overview'!C$9, 'Monthly Detail'!176:176)</f>
        <v>4915.0999999999949</v>
      </c>
      <c r="D36" s="83">
        <f>SUMIF('Monthly Detail'!$4:$4, 'Quarterly Overview'!D$9, 'Monthly Detail'!176:176)</f>
        <v>6755.5099999999911</v>
      </c>
      <c r="E36" s="365"/>
      <c r="F36" s="83">
        <f>SUMIF('Monthly Detail'!$4:$4, 'Quarterly Overview'!F$9, 'Monthly Detail'!176:176)</f>
        <v>56274.169999999991</v>
      </c>
      <c r="G36" s="600"/>
      <c r="H36" s="161">
        <f>SUMIF('Monthly Detail'!$4:$4, 'Quarterly Overview'!H$9, 'Monthly Detail'!176:176)</f>
        <v>31695.467916251207</v>
      </c>
      <c r="I36" s="216"/>
      <c r="K36" s="451"/>
    </row>
    <row r="37" spans="2:12" x14ac:dyDescent="0.3">
      <c r="B37" s="366" t="s">
        <v>153</v>
      </c>
      <c r="C37" s="367">
        <f>SUMIF('Monthly Detail'!$3:$3, 'Quarterly Overview'!C$10, 'Monthly Detail'!173:173)</f>
        <v>4915.0999999999949</v>
      </c>
      <c r="D37" s="367">
        <f>SUMIF('Monthly Detail'!$3:$3, 'Quarterly Overview'!D$10, 'Monthly Detail'!173:173)</f>
        <v>1840.4099999999962</v>
      </c>
      <c r="E37" s="368">
        <f>+D37-C37</f>
        <v>-3074.6899999999987</v>
      </c>
      <c r="F37" s="367">
        <f>SUMIF('Monthly Detail'!$3:$3, 'Quarterly Overview'!F$10, 'Monthly Detail'!173:173)</f>
        <v>49518.659999999996</v>
      </c>
      <c r="G37" s="601">
        <f>+F37-D37</f>
        <v>47678.25</v>
      </c>
      <c r="H37" s="369">
        <f>SUMIF('Monthly Detail'!$3:$3, 'Quarterly Overview'!H$10, 'Monthly Detail'!173:173)</f>
        <v>-24578.702083748783</v>
      </c>
      <c r="I37" s="370">
        <f>+H37-F37</f>
        <v>-74097.362083748783</v>
      </c>
      <c r="J37" s="371"/>
      <c r="K37" s="461"/>
    </row>
    <row r="41" spans="2:12" x14ac:dyDescent="0.3">
      <c r="C41" t="s">
        <v>271</v>
      </c>
      <c r="D41" t="s">
        <v>272</v>
      </c>
      <c r="F41" t="s">
        <v>273</v>
      </c>
      <c r="H41" t="s">
        <v>274</v>
      </c>
    </row>
    <row r="42" spans="2:12" x14ac:dyDescent="0.3">
      <c r="B42" t="s">
        <v>275</v>
      </c>
      <c r="C42" s="372" t="e">
        <f>+SUM(#REF!)</f>
        <v>#REF!</v>
      </c>
      <c r="D42" s="372" t="e">
        <f>+SUM(#REF!)</f>
        <v>#REF!</v>
      </c>
      <c r="E42" s="372"/>
      <c r="F42" s="372" t="e">
        <f>+SUM(#REF!)</f>
        <v>#REF!</v>
      </c>
      <c r="G42" s="372"/>
      <c r="H42" s="372" t="e">
        <f>+SUM(#REF!)</f>
        <v>#REF!</v>
      </c>
    </row>
    <row r="43" spans="2:12" x14ac:dyDescent="0.3">
      <c r="B43" t="s">
        <v>276</v>
      </c>
      <c r="C43" s="372" t="e">
        <f>+SUM(#REF!)</f>
        <v>#REF!</v>
      </c>
      <c r="D43" s="372" t="e">
        <f>+SUM(#REF!)</f>
        <v>#REF!</v>
      </c>
      <c r="E43" s="372"/>
      <c r="F43" s="372" t="e">
        <f>+SUM(#REF!)</f>
        <v>#REF!</v>
      </c>
      <c r="G43" s="372"/>
      <c r="H43" s="372" t="e">
        <f>+SUM(#REF!)</f>
        <v>#REF!</v>
      </c>
    </row>
    <row r="44" spans="2:12" x14ac:dyDescent="0.3">
      <c r="B44" t="s">
        <v>287</v>
      </c>
      <c r="C44" s="373" t="e">
        <f>+AVERAGE(#REF!)</f>
        <v>#REF!</v>
      </c>
      <c r="D44" s="373" t="e">
        <f>+AVERAGE(#REF!)</f>
        <v>#REF!</v>
      </c>
      <c r="E44" s="373"/>
      <c r="F44" s="373" t="e">
        <f>+AVERAGE(#REF!)</f>
        <v>#REF!</v>
      </c>
      <c r="G44" s="373"/>
      <c r="H44" s="373" t="e">
        <f>+AVERAGE(#REF!)</f>
        <v>#REF!</v>
      </c>
    </row>
    <row r="45" spans="2:12" x14ac:dyDescent="0.3">
      <c r="B45" t="s">
        <v>289</v>
      </c>
      <c r="C45" s="373" t="e">
        <f>+AVERAGE(#REF!)</f>
        <v>#REF!</v>
      </c>
      <c r="D45" s="373" t="e">
        <f>+AVERAGE(#REF!)</f>
        <v>#REF!</v>
      </c>
      <c r="E45" s="373"/>
      <c r="F45" s="373" t="e">
        <f>+AVERAGE(#REF!)</f>
        <v>#REF!</v>
      </c>
      <c r="G45" s="373"/>
      <c r="H45" s="373" t="e">
        <f>+AVERAGE(#REF!)</f>
        <v>#REF!</v>
      </c>
    </row>
    <row r="46" spans="2:12" x14ac:dyDescent="0.3">
      <c r="B46" t="s">
        <v>288</v>
      </c>
      <c r="C46" s="373" t="e">
        <f>+AVERAGE(#REF!)</f>
        <v>#REF!</v>
      </c>
      <c r="D46" s="373" t="e">
        <f>+AVERAGE(#REF!)</f>
        <v>#REF!</v>
      </c>
      <c r="E46" s="373"/>
      <c r="F46" s="373" t="e">
        <f>+AVERAGE(#REF!)</f>
        <v>#REF!</v>
      </c>
      <c r="G46" s="373"/>
      <c r="H46" s="373" t="e">
        <f>+AVERAGE(#REF!)</f>
        <v>#REF!</v>
      </c>
    </row>
  </sheetData>
  <pageMargins left="0.25" right="0.25" top="0.75" bottom="0.75" header="0.3" footer="0.3"/>
  <pageSetup scale="56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F7F-3B90-4D8D-8E65-DF0E18797B46}">
  <dimension ref="A1"/>
  <sheetViews>
    <sheetView showGridLines="0" zoomScaleNormal="100" workbookViewId="0">
      <selection activeCell="B3" sqref="B3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A1:DJ178"/>
  <sheetViews>
    <sheetView tabSelected="1" zoomScale="85" zoomScaleNormal="85" workbookViewId="0">
      <pane xSplit="3" ySplit="4" topLeftCell="AF43" activePane="bottomRight" state="frozen"/>
      <selection activeCell="B1" sqref="B1"/>
      <selection pane="topRight" activeCell="D1" sqref="D1"/>
      <selection pane="bottomLeft" activeCell="B5" sqref="B5"/>
      <selection pane="bottomRight" activeCell="CR27" sqref="CR27"/>
    </sheetView>
  </sheetViews>
  <sheetFormatPr defaultRowHeight="14.4" outlineLevelCol="1" x14ac:dyDescent="0.3"/>
  <cols>
    <col min="1" max="1" width="9.109375" hidden="1" customWidth="1" outlineLevel="1"/>
    <col min="2" max="2" width="39.33203125" bestFit="1" customWidth="1" collapsed="1"/>
    <col min="3" max="3" width="31.33203125" customWidth="1"/>
    <col min="4" max="9" width="10.5546875" customWidth="1" outlineLevel="1"/>
    <col min="10" max="10" width="10.5546875" customWidth="1" outlineLevel="1" collapsed="1"/>
    <col min="11" max="11" width="10.5546875" customWidth="1" outlineLevel="1"/>
    <col min="12" max="15" width="12.88671875" customWidth="1" outlineLevel="1"/>
    <col min="16" max="16" width="12.88671875" customWidth="1" outlineLevel="1" collapsed="1"/>
    <col min="17" max="20" width="12.88671875" customWidth="1" outlineLevel="1"/>
    <col min="21" max="27" width="13.33203125" customWidth="1" outlineLevel="1"/>
    <col min="28" max="28" width="11.44140625" bestFit="1" customWidth="1"/>
    <col min="29" max="32" width="12.109375" bestFit="1" customWidth="1"/>
    <col min="33" max="33" width="14.109375" bestFit="1" customWidth="1"/>
    <col min="34" max="34" width="15.109375" bestFit="1" customWidth="1"/>
    <col min="35" max="38" width="14.109375" bestFit="1" customWidth="1"/>
    <col min="39" max="39" width="14.109375" style="631" bestFit="1" customWidth="1"/>
    <col min="40" max="41" width="14.5546875" bestFit="1" customWidth="1"/>
    <col min="42" max="50" width="13.33203125" bestFit="1" customWidth="1"/>
    <col min="51" max="51" width="13.33203125" style="631" bestFit="1" customWidth="1"/>
    <col min="52" max="62" width="13.5546875" bestFit="1" customWidth="1"/>
    <col min="63" max="63" width="13.5546875" style="631" bestFit="1" customWidth="1"/>
    <col min="64" max="74" width="13.5546875" bestFit="1" customWidth="1"/>
    <col min="75" max="75" width="13.5546875" style="631" bestFit="1" customWidth="1"/>
    <col min="76" max="86" width="13.5546875" bestFit="1" customWidth="1"/>
    <col min="87" max="87" width="13.5546875" style="631" bestFit="1" customWidth="1"/>
    <col min="88" max="98" width="13.5546875" bestFit="1" customWidth="1"/>
    <col min="99" max="99" width="13.5546875" style="631" bestFit="1" customWidth="1"/>
    <col min="100" max="111" width="13.5546875" bestFit="1" customWidth="1"/>
    <col min="112" max="113" width="5.109375" bestFit="1" customWidth="1"/>
    <col min="114" max="114" width="8.5546875" bestFit="1" customWidth="1"/>
  </cols>
  <sheetData>
    <row r="1" spans="1:114" ht="15" thickBot="1" x14ac:dyDescent="0.35">
      <c r="A1" s="30"/>
      <c r="B1" s="30" t="s">
        <v>395</v>
      </c>
      <c r="C1" s="30" t="s">
        <v>396</v>
      </c>
      <c r="D1" s="31">
        <f t="shared" ref="D1:AG1" si="0">YEAR(D4)</f>
        <v>2022</v>
      </c>
      <c r="E1" s="31">
        <f t="shared" si="0"/>
        <v>2022</v>
      </c>
      <c r="F1" s="31">
        <f t="shared" si="0"/>
        <v>2022</v>
      </c>
      <c r="G1" s="31">
        <f t="shared" si="0"/>
        <v>2022</v>
      </c>
      <c r="H1" s="31">
        <f t="shared" si="0"/>
        <v>2022</v>
      </c>
      <c r="I1" s="31">
        <f t="shared" si="0"/>
        <v>2022</v>
      </c>
      <c r="J1" s="31">
        <f t="shared" si="0"/>
        <v>2022</v>
      </c>
      <c r="K1" s="31">
        <f t="shared" si="0"/>
        <v>2022</v>
      </c>
      <c r="L1" s="31">
        <f t="shared" si="0"/>
        <v>2022</v>
      </c>
      <c r="M1" s="31">
        <f t="shared" si="0"/>
        <v>2022</v>
      </c>
      <c r="N1" s="31">
        <f t="shared" si="0"/>
        <v>2022</v>
      </c>
      <c r="O1" s="31">
        <f t="shared" si="0"/>
        <v>2022</v>
      </c>
      <c r="P1" s="31">
        <f t="shared" si="0"/>
        <v>2023</v>
      </c>
      <c r="Q1" s="31">
        <f t="shared" si="0"/>
        <v>2023</v>
      </c>
      <c r="R1" s="31">
        <f t="shared" si="0"/>
        <v>2023</v>
      </c>
      <c r="S1" s="31">
        <f t="shared" si="0"/>
        <v>2023</v>
      </c>
      <c r="T1" s="31">
        <f t="shared" si="0"/>
        <v>2023</v>
      </c>
      <c r="U1" s="31">
        <f t="shared" si="0"/>
        <v>2023</v>
      </c>
      <c r="V1" s="31">
        <f t="shared" si="0"/>
        <v>2023</v>
      </c>
      <c r="W1" s="31">
        <f t="shared" si="0"/>
        <v>2023</v>
      </c>
      <c r="X1" s="31">
        <f t="shared" si="0"/>
        <v>2023</v>
      </c>
      <c r="Y1" s="31">
        <f t="shared" si="0"/>
        <v>2023</v>
      </c>
      <c r="Z1" s="31">
        <f t="shared" si="0"/>
        <v>2023</v>
      </c>
      <c r="AA1" s="31">
        <f t="shared" si="0"/>
        <v>2023</v>
      </c>
      <c r="AB1" s="31">
        <f t="shared" si="0"/>
        <v>2024</v>
      </c>
      <c r="AC1" s="31">
        <f t="shared" si="0"/>
        <v>2024</v>
      </c>
      <c r="AD1" s="31">
        <f t="shared" si="0"/>
        <v>2024</v>
      </c>
      <c r="AE1" s="31">
        <f t="shared" si="0"/>
        <v>2024</v>
      </c>
      <c r="AF1" s="31">
        <f t="shared" si="0"/>
        <v>2024</v>
      </c>
      <c r="AG1" s="31">
        <f t="shared" si="0"/>
        <v>2024</v>
      </c>
      <c r="AH1" s="31">
        <f>YEAR(AH4)</f>
        <v>2024</v>
      </c>
      <c r="AI1" s="277">
        <f>YEAR(AI4)</f>
        <v>2024</v>
      </c>
      <c r="AJ1" s="277">
        <f>YEAR(AJ4)</f>
        <v>2024</v>
      </c>
      <c r="AK1" s="31">
        <f t="shared" ref="AK1:CV1" si="1">YEAR(AK4)</f>
        <v>2024</v>
      </c>
      <c r="AL1" s="31">
        <f t="shared" si="1"/>
        <v>2024</v>
      </c>
      <c r="AM1" s="628">
        <f t="shared" si="1"/>
        <v>2024</v>
      </c>
      <c r="AN1" s="31">
        <f t="shared" si="1"/>
        <v>2025</v>
      </c>
      <c r="AO1" s="31">
        <f t="shared" si="1"/>
        <v>2025</v>
      </c>
      <c r="AP1" s="31">
        <f t="shared" si="1"/>
        <v>2025</v>
      </c>
      <c r="AQ1" s="31">
        <f t="shared" si="1"/>
        <v>2025</v>
      </c>
      <c r="AR1" s="31">
        <f t="shared" si="1"/>
        <v>2025</v>
      </c>
      <c r="AS1" s="31">
        <f t="shared" si="1"/>
        <v>2025</v>
      </c>
      <c r="AT1" s="31">
        <f t="shared" si="1"/>
        <v>2025</v>
      </c>
      <c r="AU1" s="31">
        <f t="shared" si="1"/>
        <v>2025</v>
      </c>
      <c r="AV1" s="31">
        <f t="shared" si="1"/>
        <v>2025</v>
      </c>
      <c r="AW1" s="31">
        <f t="shared" si="1"/>
        <v>2025</v>
      </c>
      <c r="AX1" s="31">
        <f t="shared" si="1"/>
        <v>2025</v>
      </c>
      <c r="AY1" s="628">
        <f t="shared" si="1"/>
        <v>2025</v>
      </c>
      <c r="AZ1" s="31">
        <f t="shared" si="1"/>
        <v>2026</v>
      </c>
      <c r="BA1" s="31">
        <f t="shared" si="1"/>
        <v>2026</v>
      </c>
      <c r="BB1" s="31">
        <f t="shared" si="1"/>
        <v>2026</v>
      </c>
      <c r="BC1" s="31">
        <f t="shared" si="1"/>
        <v>2026</v>
      </c>
      <c r="BD1" s="31">
        <f t="shared" si="1"/>
        <v>2026</v>
      </c>
      <c r="BE1" s="31">
        <f t="shared" si="1"/>
        <v>2026</v>
      </c>
      <c r="BF1" s="31">
        <f t="shared" si="1"/>
        <v>2026</v>
      </c>
      <c r="BG1" s="31">
        <f t="shared" si="1"/>
        <v>2026</v>
      </c>
      <c r="BH1" s="31">
        <f t="shared" si="1"/>
        <v>2026</v>
      </c>
      <c r="BI1" s="31">
        <f t="shared" si="1"/>
        <v>2026</v>
      </c>
      <c r="BJ1" s="31">
        <f t="shared" si="1"/>
        <v>2026</v>
      </c>
      <c r="BK1" s="628">
        <f t="shared" si="1"/>
        <v>2026</v>
      </c>
      <c r="BL1" s="31">
        <f t="shared" si="1"/>
        <v>2027</v>
      </c>
      <c r="BM1" s="31">
        <f t="shared" si="1"/>
        <v>2027</v>
      </c>
      <c r="BN1" s="31">
        <f t="shared" si="1"/>
        <v>2027</v>
      </c>
      <c r="BO1" s="31">
        <f t="shared" si="1"/>
        <v>2027</v>
      </c>
      <c r="BP1" s="31">
        <f t="shared" si="1"/>
        <v>2027</v>
      </c>
      <c r="BQ1" s="31">
        <f t="shared" si="1"/>
        <v>2027</v>
      </c>
      <c r="BR1" s="31">
        <f t="shared" si="1"/>
        <v>2027</v>
      </c>
      <c r="BS1" s="31">
        <f t="shared" si="1"/>
        <v>2027</v>
      </c>
      <c r="BT1" s="31">
        <f t="shared" si="1"/>
        <v>2027</v>
      </c>
      <c r="BU1" s="31">
        <f t="shared" si="1"/>
        <v>2027</v>
      </c>
      <c r="BV1" s="31">
        <f t="shared" si="1"/>
        <v>2027</v>
      </c>
      <c r="BW1" s="628">
        <f t="shared" si="1"/>
        <v>2027</v>
      </c>
      <c r="BX1" s="31">
        <f t="shared" si="1"/>
        <v>2028</v>
      </c>
      <c r="BY1" s="31">
        <f t="shared" si="1"/>
        <v>2028</v>
      </c>
      <c r="BZ1" s="31">
        <f t="shared" si="1"/>
        <v>2028</v>
      </c>
      <c r="CA1" s="31">
        <f t="shared" si="1"/>
        <v>2028</v>
      </c>
      <c r="CB1" s="31">
        <f t="shared" si="1"/>
        <v>2028</v>
      </c>
      <c r="CC1" s="31">
        <f t="shared" si="1"/>
        <v>2028</v>
      </c>
      <c r="CD1" s="31">
        <f t="shared" si="1"/>
        <v>2028</v>
      </c>
      <c r="CE1" s="31">
        <f t="shared" si="1"/>
        <v>2028</v>
      </c>
      <c r="CF1" s="31">
        <f t="shared" si="1"/>
        <v>2028</v>
      </c>
      <c r="CG1" s="31">
        <f t="shared" si="1"/>
        <v>2028</v>
      </c>
      <c r="CH1" s="31">
        <f t="shared" si="1"/>
        <v>2028</v>
      </c>
      <c r="CI1" s="628">
        <f t="shared" si="1"/>
        <v>2028</v>
      </c>
      <c r="CJ1" s="31">
        <f t="shared" si="1"/>
        <v>2029</v>
      </c>
      <c r="CK1" s="31">
        <f t="shared" si="1"/>
        <v>2029</v>
      </c>
      <c r="CL1" s="31">
        <f t="shared" si="1"/>
        <v>2029</v>
      </c>
      <c r="CM1" s="31">
        <f t="shared" si="1"/>
        <v>2029</v>
      </c>
      <c r="CN1" s="31">
        <f t="shared" si="1"/>
        <v>2029</v>
      </c>
      <c r="CO1" s="31">
        <f t="shared" si="1"/>
        <v>2029</v>
      </c>
      <c r="CP1" s="31">
        <f t="shared" si="1"/>
        <v>2029</v>
      </c>
      <c r="CQ1" s="31">
        <f t="shared" si="1"/>
        <v>2029</v>
      </c>
      <c r="CR1" s="31">
        <f t="shared" si="1"/>
        <v>2029</v>
      </c>
      <c r="CS1" s="31">
        <f t="shared" si="1"/>
        <v>2029</v>
      </c>
      <c r="CT1" s="31">
        <f t="shared" si="1"/>
        <v>2029</v>
      </c>
      <c r="CU1" s="628">
        <f t="shared" si="1"/>
        <v>2029</v>
      </c>
      <c r="CV1" s="31">
        <f t="shared" si="1"/>
        <v>2030</v>
      </c>
      <c r="CW1" s="31">
        <f t="shared" ref="CW1:DG1" si="2">YEAR(CW4)</f>
        <v>2030</v>
      </c>
      <c r="CX1" s="31">
        <f t="shared" si="2"/>
        <v>2030</v>
      </c>
      <c r="CY1" s="31">
        <f t="shared" si="2"/>
        <v>2030</v>
      </c>
      <c r="CZ1" s="31">
        <f t="shared" si="2"/>
        <v>2030</v>
      </c>
      <c r="DA1" s="31">
        <f t="shared" si="2"/>
        <v>2030</v>
      </c>
      <c r="DB1" s="31">
        <f t="shared" si="2"/>
        <v>2030</v>
      </c>
      <c r="DC1" s="31">
        <f t="shared" si="2"/>
        <v>2030</v>
      </c>
      <c r="DD1" s="31">
        <f t="shared" si="2"/>
        <v>2030</v>
      </c>
      <c r="DE1" s="31">
        <f t="shared" si="2"/>
        <v>2030</v>
      </c>
      <c r="DF1" s="31">
        <f t="shared" si="2"/>
        <v>2030</v>
      </c>
      <c r="DG1" s="31">
        <f t="shared" si="2"/>
        <v>2030</v>
      </c>
      <c r="DH1" s="31"/>
      <c r="DI1" s="31"/>
      <c r="DJ1" s="51"/>
    </row>
    <row r="2" spans="1:114" x14ac:dyDescent="0.3">
      <c r="A2" s="30"/>
      <c r="B2" s="30"/>
      <c r="C2" s="536"/>
      <c r="D2" s="320"/>
      <c r="E2" s="320"/>
      <c r="F2" s="320"/>
      <c r="G2" s="321" t="s">
        <v>185</v>
      </c>
      <c r="H2" s="321" t="s">
        <v>185</v>
      </c>
      <c r="I2" s="321" t="s">
        <v>187</v>
      </c>
      <c r="J2" s="321" t="s">
        <v>187</v>
      </c>
      <c r="K2" s="321" t="s">
        <v>186</v>
      </c>
      <c r="L2" s="321" t="s">
        <v>187</v>
      </c>
      <c r="M2" s="321" t="s">
        <v>187</v>
      </c>
      <c r="N2" s="321" t="s">
        <v>186</v>
      </c>
      <c r="O2" s="321" t="s">
        <v>187</v>
      </c>
      <c r="P2" s="321" t="s">
        <v>185</v>
      </c>
      <c r="Q2" s="321" t="s">
        <v>185</v>
      </c>
      <c r="R2" s="321" t="s">
        <v>187</v>
      </c>
      <c r="S2" s="321" t="s">
        <v>186</v>
      </c>
      <c r="T2" s="321" t="s">
        <v>186</v>
      </c>
      <c r="U2" s="321" t="s">
        <v>187</v>
      </c>
      <c r="V2" s="321" t="s">
        <v>185</v>
      </c>
      <c r="W2" s="321" t="s">
        <v>187</v>
      </c>
      <c r="X2" s="321" t="s">
        <v>185</v>
      </c>
      <c r="Y2" s="321" t="s">
        <v>185</v>
      </c>
      <c r="Z2" s="321" t="s">
        <v>185</v>
      </c>
      <c r="AA2" s="321" t="s">
        <v>187</v>
      </c>
      <c r="AB2" s="321" t="s">
        <v>187</v>
      </c>
      <c r="AC2" s="321" t="s">
        <v>186</v>
      </c>
      <c r="AD2" s="321" t="s">
        <v>187</v>
      </c>
      <c r="AE2" s="321" t="s">
        <v>186</v>
      </c>
      <c r="AF2" s="322" t="s">
        <v>187</v>
      </c>
      <c r="AG2" s="321" t="s">
        <v>185</v>
      </c>
      <c r="AH2" s="321" t="s">
        <v>185</v>
      </c>
      <c r="AI2" s="321" t="s">
        <v>185</v>
      </c>
      <c r="AJ2" s="322" t="s">
        <v>187</v>
      </c>
      <c r="AK2" s="321" t="s">
        <v>186</v>
      </c>
      <c r="AL2" s="321" t="s">
        <v>187</v>
      </c>
      <c r="AM2" s="321" t="s">
        <v>187</v>
      </c>
      <c r="AN2" s="31" t="str">
        <f t="shared" ref="AN2:CN2" si="3">+AB2</f>
        <v>Shoulder</v>
      </c>
      <c r="AO2" s="31" t="str">
        <f t="shared" si="3"/>
        <v>Trough</v>
      </c>
      <c r="AP2" s="31" t="str">
        <f t="shared" si="3"/>
        <v>Shoulder</v>
      </c>
      <c r="AQ2" s="31" t="str">
        <f t="shared" si="3"/>
        <v>Trough</v>
      </c>
      <c r="AR2" s="31" t="str">
        <f t="shared" si="3"/>
        <v>Shoulder</v>
      </c>
      <c r="AS2" s="31" t="str">
        <f t="shared" si="3"/>
        <v>Peak</v>
      </c>
      <c r="AT2" s="31" t="str">
        <f t="shared" si="3"/>
        <v>Peak</v>
      </c>
      <c r="AU2" s="31" t="str">
        <f t="shared" si="3"/>
        <v>Peak</v>
      </c>
      <c r="AV2" s="31" t="str">
        <f t="shared" si="3"/>
        <v>Shoulder</v>
      </c>
      <c r="AW2" s="31" t="str">
        <f t="shared" si="3"/>
        <v>Trough</v>
      </c>
      <c r="AX2" s="31" t="str">
        <f t="shared" si="3"/>
        <v>Shoulder</v>
      </c>
      <c r="AY2" s="628" t="str">
        <f t="shared" si="3"/>
        <v>Shoulder</v>
      </c>
      <c r="AZ2" s="31" t="str">
        <f t="shared" si="3"/>
        <v>Shoulder</v>
      </c>
      <c r="BA2" s="31" t="str">
        <f t="shared" si="3"/>
        <v>Trough</v>
      </c>
      <c r="BB2" s="31" t="str">
        <f t="shared" si="3"/>
        <v>Shoulder</v>
      </c>
      <c r="BC2" s="31" t="str">
        <f t="shared" si="3"/>
        <v>Trough</v>
      </c>
      <c r="BD2" s="31" t="str">
        <f t="shared" si="3"/>
        <v>Shoulder</v>
      </c>
      <c r="BE2" s="31" t="str">
        <f t="shared" si="3"/>
        <v>Peak</v>
      </c>
      <c r="BF2" s="31" t="str">
        <f t="shared" si="3"/>
        <v>Peak</v>
      </c>
      <c r="BG2" s="31" t="str">
        <f t="shared" si="3"/>
        <v>Peak</v>
      </c>
      <c r="BH2" s="31" t="str">
        <f t="shared" si="3"/>
        <v>Shoulder</v>
      </c>
      <c r="BI2" s="31" t="str">
        <f t="shared" si="3"/>
        <v>Trough</v>
      </c>
      <c r="BJ2" s="31" t="str">
        <f t="shared" si="3"/>
        <v>Shoulder</v>
      </c>
      <c r="BK2" s="628" t="str">
        <f t="shared" si="3"/>
        <v>Shoulder</v>
      </c>
      <c r="BL2" s="31" t="str">
        <f t="shared" si="3"/>
        <v>Shoulder</v>
      </c>
      <c r="BM2" s="31" t="str">
        <f t="shared" si="3"/>
        <v>Trough</v>
      </c>
      <c r="BN2" s="31" t="str">
        <f t="shared" si="3"/>
        <v>Shoulder</v>
      </c>
      <c r="BO2" s="31" t="str">
        <f t="shared" si="3"/>
        <v>Trough</v>
      </c>
      <c r="BP2" s="31" t="str">
        <f t="shared" si="3"/>
        <v>Shoulder</v>
      </c>
      <c r="BQ2" s="31" t="str">
        <f t="shared" si="3"/>
        <v>Peak</v>
      </c>
      <c r="BR2" s="31" t="str">
        <f t="shared" si="3"/>
        <v>Peak</v>
      </c>
      <c r="BS2" s="31" t="str">
        <f t="shared" si="3"/>
        <v>Peak</v>
      </c>
      <c r="BT2" s="31" t="str">
        <f t="shared" si="3"/>
        <v>Shoulder</v>
      </c>
      <c r="BU2" s="31" t="str">
        <f t="shared" si="3"/>
        <v>Trough</v>
      </c>
      <c r="BV2" s="31" t="str">
        <f t="shared" si="3"/>
        <v>Shoulder</v>
      </c>
      <c r="BW2" s="628" t="str">
        <f t="shared" si="3"/>
        <v>Shoulder</v>
      </c>
      <c r="BX2" s="31" t="str">
        <f t="shared" si="3"/>
        <v>Shoulder</v>
      </c>
      <c r="BY2" s="31" t="str">
        <f t="shared" si="3"/>
        <v>Trough</v>
      </c>
      <c r="BZ2" s="31" t="str">
        <f t="shared" si="3"/>
        <v>Shoulder</v>
      </c>
      <c r="CA2" s="31" t="str">
        <f t="shared" si="3"/>
        <v>Trough</v>
      </c>
      <c r="CB2" s="31" t="str">
        <f t="shared" si="3"/>
        <v>Shoulder</v>
      </c>
      <c r="CC2" s="31" t="str">
        <f t="shared" si="3"/>
        <v>Peak</v>
      </c>
      <c r="CD2" s="31" t="str">
        <f t="shared" si="3"/>
        <v>Peak</v>
      </c>
      <c r="CE2" s="31" t="str">
        <f t="shared" si="3"/>
        <v>Peak</v>
      </c>
      <c r="CF2" s="31" t="str">
        <f t="shared" si="3"/>
        <v>Shoulder</v>
      </c>
      <c r="CG2" s="31" t="str">
        <f t="shared" si="3"/>
        <v>Trough</v>
      </c>
      <c r="CH2" s="31" t="str">
        <f t="shared" si="3"/>
        <v>Shoulder</v>
      </c>
      <c r="CI2" s="628" t="str">
        <f t="shared" si="3"/>
        <v>Shoulder</v>
      </c>
      <c r="CJ2" s="31" t="str">
        <f t="shared" si="3"/>
        <v>Shoulder</v>
      </c>
      <c r="CK2" s="31" t="str">
        <f t="shared" si="3"/>
        <v>Trough</v>
      </c>
      <c r="CL2" s="31" t="str">
        <f t="shared" si="3"/>
        <v>Shoulder</v>
      </c>
      <c r="CM2" s="31" t="str">
        <f t="shared" si="3"/>
        <v>Trough</v>
      </c>
      <c r="CN2" s="31" t="str">
        <f t="shared" si="3"/>
        <v>Shoulder</v>
      </c>
      <c r="CO2" s="31" t="str">
        <f t="shared" ref="CO2:DG2" si="4">+CC2</f>
        <v>Peak</v>
      </c>
      <c r="CP2" s="31" t="str">
        <f t="shared" si="4"/>
        <v>Peak</v>
      </c>
      <c r="CQ2" s="31" t="str">
        <f t="shared" si="4"/>
        <v>Peak</v>
      </c>
      <c r="CR2" s="31" t="str">
        <f t="shared" si="4"/>
        <v>Shoulder</v>
      </c>
      <c r="CS2" s="31" t="str">
        <f t="shared" si="4"/>
        <v>Trough</v>
      </c>
      <c r="CT2" s="31" t="str">
        <f t="shared" si="4"/>
        <v>Shoulder</v>
      </c>
      <c r="CU2" s="628" t="str">
        <f t="shared" si="4"/>
        <v>Shoulder</v>
      </c>
      <c r="CV2" s="31" t="str">
        <f t="shared" si="4"/>
        <v>Shoulder</v>
      </c>
      <c r="CW2" s="31" t="str">
        <f t="shared" si="4"/>
        <v>Trough</v>
      </c>
      <c r="CX2" s="31" t="str">
        <f t="shared" si="4"/>
        <v>Shoulder</v>
      </c>
      <c r="CY2" s="31" t="str">
        <f t="shared" si="4"/>
        <v>Trough</v>
      </c>
      <c r="CZ2" s="31" t="str">
        <f t="shared" si="4"/>
        <v>Shoulder</v>
      </c>
      <c r="DA2" s="31" t="str">
        <f t="shared" si="4"/>
        <v>Peak</v>
      </c>
      <c r="DB2" s="31" t="str">
        <f t="shared" si="4"/>
        <v>Peak</v>
      </c>
      <c r="DC2" s="31" t="str">
        <f t="shared" si="4"/>
        <v>Peak</v>
      </c>
      <c r="DD2" s="31" t="str">
        <f t="shared" si="4"/>
        <v>Shoulder</v>
      </c>
      <c r="DE2" s="31" t="str">
        <f t="shared" si="4"/>
        <v>Trough</v>
      </c>
      <c r="DF2" s="31" t="str">
        <f t="shared" si="4"/>
        <v>Shoulder</v>
      </c>
      <c r="DG2" s="31" t="str">
        <f t="shared" si="4"/>
        <v>Shoulder</v>
      </c>
      <c r="DH2" s="31"/>
      <c r="DI2" s="31"/>
      <c r="DJ2" s="31"/>
    </row>
    <row r="3" spans="1:114" x14ac:dyDescent="0.3">
      <c r="A3" s="30"/>
      <c r="B3" s="30"/>
      <c r="C3" s="527"/>
      <c r="D3" s="165" t="str">
        <f>+"Q1 "&amp;D1</f>
        <v>Q1 2022</v>
      </c>
      <c r="E3" s="165" t="str">
        <f>+"Q1 "&amp;E1</f>
        <v>Q1 2022</v>
      </c>
      <c r="F3" s="165" t="str">
        <f>+"Q1 "&amp;F1</f>
        <v>Q1 2022</v>
      </c>
      <c r="G3" s="165" t="str">
        <f>+"Q2 "&amp;G1</f>
        <v>Q2 2022</v>
      </c>
      <c r="H3" s="165" t="str">
        <f>+"Q2 "&amp;H1</f>
        <v>Q2 2022</v>
      </c>
      <c r="I3" s="165" t="str">
        <f>+"Q2 "&amp;I1</f>
        <v>Q2 2022</v>
      </c>
      <c r="J3" s="165" t="str">
        <f>+"Q3 "&amp;J1</f>
        <v>Q3 2022</v>
      </c>
      <c r="K3" s="165" t="str">
        <f>+"Q3 "&amp;K1</f>
        <v>Q3 2022</v>
      </c>
      <c r="L3" s="165" t="str">
        <f>+"Q3 "&amp;L1</f>
        <v>Q3 2022</v>
      </c>
      <c r="M3" s="165" t="str">
        <f>+"Q4 "&amp;M1</f>
        <v>Q4 2022</v>
      </c>
      <c r="N3" s="165" t="str">
        <f>+"Q4 "&amp;N1</f>
        <v>Q4 2022</v>
      </c>
      <c r="O3" s="165" t="str">
        <f>+"Q4 "&amp;O1</f>
        <v>Q4 2022</v>
      </c>
      <c r="P3" s="165" t="str">
        <f>+"Q1 "&amp;P1</f>
        <v>Q1 2023</v>
      </c>
      <c r="Q3" s="165" t="str">
        <f>+"Q1 "&amp;Q1</f>
        <v>Q1 2023</v>
      </c>
      <c r="R3" s="165" t="str">
        <f>+"Q1 "&amp;R1</f>
        <v>Q1 2023</v>
      </c>
      <c r="S3" s="165" t="str">
        <f>+"Q2 "&amp;S1</f>
        <v>Q2 2023</v>
      </c>
      <c r="T3" s="165" t="str">
        <f>+"Q2 "&amp;T1</f>
        <v>Q2 2023</v>
      </c>
      <c r="U3" s="165" t="str">
        <f>+"Q2 "&amp;U1</f>
        <v>Q2 2023</v>
      </c>
      <c r="V3" s="165" t="str">
        <f>+"Q3 "&amp;V1</f>
        <v>Q3 2023</v>
      </c>
      <c r="W3" s="165" t="str">
        <f>+"Q3 "&amp;W1</f>
        <v>Q3 2023</v>
      </c>
      <c r="X3" s="165" t="str">
        <f>+"Q3 "&amp;X1</f>
        <v>Q3 2023</v>
      </c>
      <c r="Y3" s="165" t="str">
        <f>+"Q4 "&amp;Y1</f>
        <v>Q4 2023</v>
      </c>
      <c r="Z3" s="165" t="str">
        <f>+"Q4 "&amp;Z1</f>
        <v>Q4 2023</v>
      </c>
      <c r="AA3" s="165" t="str">
        <f>+"Q4 "&amp;AA1</f>
        <v>Q4 2023</v>
      </c>
      <c r="AB3" s="165" t="str">
        <f>+"Q1 "&amp;AB1</f>
        <v>Q1 2024</v>
      </c>
      <c r="AC3" s="165" t="str">
        <f>+"Q1 "&amp;AC1</f>
        <v>Q1 2024</v>
      </c>
      <c r="AD3" s="165" t="str">
        <f>+"Q1 "&amp;AD1</f>
        <v>Q1 2024</v>
      </c>
      <c r="AE3" s="165" t="str">
        <f>+"Q2 "&amp;AE1</f>
        <v>Q2 2024</v>
      </c>
      <c r="AF3" s="165" t="str">
        <f>+"Q2 "&amp;AF1</f>
        <v>Q2 2024</v>
      </c>
      <c r="AG3" s="165" t="str">
        <f>+"Q2 "&amp;AG1</f>
        <v>Q2 2024</v>
      </c>
      <c r="AH3" s="165" t="str">
        <f>+"Q3 "&amp;AH1</f>
        <v>Q3 2024</v>
      </c>
      <c r="AI3" s="165" t="str">
        <f>+"Q3 "&amp;AI1</f>
        <v>Q3 2024</v>
      </c>
      <c r="AJ3" s="278" t="str">
        <f>+"Q3 "&amp;AJ1</f>
        <v>Q3 2024</v>
      </c>
      <c r="AK3" s="165" t="str">
        <f>+"Q4 "&amp;AK1</f>
        <v>Q4 2024</v>
      </c>
      <c r="AL3" s="165" t="str">
        <f>+"Q4 "&amp;AL1</f>
        <v>Q4 2024</v>
      </c>
      <c r="AM3" s="629" t="str">
        <f>+"Q4 "&amp;AM1</f>
        <v>Q4 2024</v>
      </c>
      <c r="AN3" s="165" t="str">
        <f>+"Q1 "&amp;AN1</f>
        <v>Q1 2025</v>
      </c>
      <c r="AO3" s="165" t="str">
        <f>+"Q1 "&amp;AO1</f>
        <v>Q1 2025</v>
      </c>
      <c r="AP3" s="165" t="str">
        <f>+"Q1 "&amp;AP1</f>
        <v>Q1 2025</v>
      </c>
      <c r="AQ3" s="165" t="str">
        <f>+"Q2 "&amp;AQ1</f>
        <v>Q2 2025</v>
      </c>
      <c r="AR3" s="165" t="str">
        <f>+"Q2 "&amp;AR1</f>
        <v>Q2 2025</v>
      </c>
      <c r="AS3" s="165" t="str">
        <f>+"Q2 "&amp;AS1</f>
        <v>Q2 2025</v>
      </c>
      <c r="AT3" s="165" t="str">
        <f>+"Q3 "&amp;AT1</f>
        <v>Q3 2025</v>
      </c>
      <c r="AU3" s="165" t="str">
        <f>+"Q3 "&amp;AU1</f>
        <v>Q3 2025</v>
      </c>
      <c r="AV3" s="165" t="str">
        <f>+"Q3 "&amp;AV1</f>
        <v>Q3 2025</v>
      </c>
      <c r="AW3" s="165" t="str">
        <f>+"Q4 "&amp;AW1</f>
        <v>Q4 2025</v>
      </c>
      <c r="AX3" s="165" t="str">
        <f>+"Q4 "&amp;AX1</f>
        <v>Q4 2025</v>
      </c>
      <c r="AY3" s="629" t="str">
        <f>+"Q4 "&amp;AY1</f>
        <v>Q4 2025</v>
      </c>
      <c r="AZ3" s="165" t="str">
        <f>+"Q1 "&amp;AZ1</f>
        <v>Q1 2026</v>
      </c>
      <c r="BA3" s="165" t="str">
        <f>+"Q1 "&amp;BA1</f>
        <v>Q1 2026</v>
      </c>
      <c r="BB3" s="165" t="str">
        <f>+"Q1 "&amp;BB1</f>
        <v>Q1 2026</v>
      </c>
      <c r="BC3" s="165" t="str">
        <f>+"Q2 "&amp;BC1</f>
        <v>Q2 2026</v>
      </c>
      <c r="BD3" s="165" t="str">
        <f>+"Q2 "&amp;BD1</f>
        <v>Q2 2026</v>
      </c>
      <c r="BE3" s="165" t="str">
        <f>+"Q2 "&amp;BE1</f>
        <v>Q2 2026</v>
      </c>
      <c r="BF3" s="165" t="str">
        <f>+"Q3 "&amp;BF1</f>
        <v>Q3 2026</v>
      </c>
      <c r="BG3" s="165" t="str">
        <f>+"Q3 "&amp;BG1</f>
        <v>Q3 2026</v>
      </c>
      <c r="BH3" s="165" t="str">
        <f>+"Q3 "&amp;BH1</f>
        <v>Q3 2026</v>
      </c>
      <c r="BI3" s="165" t="str">
        <f>+"Q4 "&amp;BI1</f>
        <v>Q4 2026</v>
      </c>
      <c r="BJ3" s="165" t="str">
        <f>+"Q4 "&amp;BJ1</f>
        <v>Q4 2026</v>
      </c>
      <c r="BK3" s="629" t="str">
        <f>+"Q4 "&amp;BK1</f>
        <v>Q4 2026</v>
      </c>
      <c r="BL3" s="165" t="str">
        <f>+"Q1 "&amp;BL1</f>
        <v>Q1 2027</v>
      </c>
      <c r="BM3" s="165" t="str">
        <f>+"Q1 "&amp;BM1</f>
        <v>Q1 2027</v>
      </c>
      <c r="BN3" s="165" t="str">
        <f>+"Q1 "&amp;BN1</f>
        <v>Q1 2027</v>
      </c>
      <c r="BO3" s="165" t="str">
        <f>+"Q2 "&amp;BO1</f>
        <v>Q2 2027</v>
      </c>
      <c r="BP3" s="165" t="str">
        <f>+"Q2 "&amp;BP1</f>
        <v>Q2 2027</v>
      </c>
      <c r="BQ3" s="165" t="str">
        <f>+"Q2 "&amp;BQ1</f>
        <v>Q2 2027</v>
      </c>
      <c r="BR3" s="165" t="str">
        <f>+"Q3 "&amp;BR1</f>
        <v>Q3 2027</v>
      </c>
      <c r="BS3" s="165" t="str">
        <f>+"Q3 "&amp;BS1</f>
        <v>Q3 2027</v>
      </c>
      <c r="BT3" s="165" t="str">
        <f>+"Q3 "&amp;BT1</f>
        <v>Q3 2027</v>
      </c>
      <c r="BU3" s="165" t="str">
        <f>+"Q4 "&amp;BU1</f>
        <v>Q4 2027</v>
      </c>
      <c r="BV3" s="165" t="str">
        <f>+"Q4 "&amp;BV1</f>
        <v>Q4 2027</v>
      </c>
      <c r="BW3" s="629" t="str">
        <f>+"Q4 "&amp;BW1</f>
        <v>Q4 2027</v>
      </c>
      <c r="BX3" s="165" t="str">
        <f>+"Q1 "&amp;BX1</f>
        <v>Q1 2028</v>
      </c>
      <c r="BY3" s="165" t="str">
        <f>+"Q1 "&amp;BY1</f>
        <v>Q1 2028</v>
      </c>
      <c r="BZ3" s="165" t="str">
        <f>+"Q1 "&amp;BZ1</f>
        <v>Q1 2028</v>
      </c>
      <c r="CA3" s="165" t="str">
        <f>+"Q2 "&amp;CA1</f>
        <v>Q2 2028</v>
      </c>
      <c r="CB3" s="165" t="str">
        <f>+"Q2 "&amp;CB1</f>
        <v>Q2 2028</v>
      </c>
      <c r="CC3" s="165" t="str">
        <f>+"Q2 "&amp;CC1</f>
        <v>Q2 2028</v>
      </c>
      <c r="CD3" s="165" t="str">
        <f>+"Q3 "&amp;CD1</f>
        <v>Q3 2028</v>
      </c>
      <c r="CE3" s="165" t="str">
        <f>+"Q3 "&amp;CE1</f>
        <v>Q3 2028</v>
      </c>
      <c r="CF3" s="165" t="str">
        <f>+"Q3 "&amp;CF1</f>
        <v>Q3 2028</v>
      </c>
      <c r="CG3" s="165" t="str">
        <f>+"Q4 "&amp;CG1</f>
        <v>Q4 2028</v>
      </c>
      <c r="CH3" s="165" t="str">
        <f>+"Q4 "&amp;CH1</f>
        <v>Q4 2028</v>
      </c>
      <c r="CI3" s="629" t="str">
        <f>+"Q4 "&amp;CI1</f>
        <v>Q4 2028</v>
      </c>
      <c r="CJ3" s="165" t="str">
        <f>+"Q1 "&amp;CJ1</f>
        <v>Q1 2029</v>
      </c>
      <c r="CK3" s="165" t="str">
        <f>+"Q1 "&amp;CK1</f>
        <v>Q1 2029</v>
      </c>
      <c r="CL3" s="165" t="str">
        <f>+"Q1 "&amp;CL1</f>
        <v>Q1 2029</v>
      </c>
      <c r="CM3" s="165" t="str">
        <f>+"Q2 "&amp;CM1</f>
        <v>Q2 2029</v>
      </c>
      <c r="CN3" s="165" t="str">
        <f>+"Q2 "&amp;CN1</f>
        <v>Q2 2029</v>
      </c>
      <c r="CO3" s="165" t="str">
        <f>+"Q2 "&amp;CO1</f>
        <v>Q2 2029</v>
      </c>
      <c r="CP3" s="165" t="str">
        <f>+"Q3 "&amp;CP1</f>
        <v>Q3 2029</v>
      </c>
      <c r="CQ3" s="165" t="str">
        <f>+"Q3 "&amp;CQ1</f>
        <v>Q3 2029</v>
      </c>
      <c r="CR3" s="165" t="str">
        <f>+"Q3 "&amp;CR1</f>
        <v>Q3 2029</v>
      </c>
      <c r="CS3" s="165" t="str">
        <f>+"Q4 "&amp;CS1</f>
        <v>Q4 2029</v>
      </c>
      <c r="CT3" s="165" t="str">
        <f>+"Q4 "&amp;CT1</f>
        <v>Q4 2029</v>
      </c>
      <c r="CU3" s="629" t="str">
        <f>+"Q4 "&amp;CU1</f>
        <v>Q4 2029</v>
      </c>
      <c r="CV3" s="165" t="str">
        <f>+"Q1 "&amp;CV1</f>
        <v>Q1 2030</v>
      </c>
      <c r="CW3" s="165" t="str">
        <f>+"Q1 "&amp;CW1</f>
        <v>Q1 2030</v>
      </c>
      <c r="CX3" s="165" t="str">
        <f>+"Q1 "&amp;CX1</f>
        <v>Q1 2030</v>
      </c>
      <c r="CY3" s="165" t="str">
        <f>+"Q2 "&amp;CY1</f>
        <v>Q2 2030</v>
      </c>
      <c r="CZ3" s="165" t="str">
        <f>+"Q2 "&amp;CZ1</f>
        <v>Q2 2030</v>
      </c>
      <c r="DA3" s="165" t="str">
        <f>+"Q2 "&amp;DA1</f>
        <v>Q2 2030</v>
      </c>
      <c r="DB3" s="165" t="str">
        <f>+"Q3 "&amp;DB1</f>
        <v>Q3 2030</v>
      </c>
      <c r="DC3" s="165" t="str">
        <f>+"Q3 "&amp;DC1</f>
        <v>Q3 2030</v>
      </c>
      <c r="DD3" s="165" t="str">
        <f>+"Q3 "&amp;DD1</f>
        <v>Q3 2030</v>
      </c>
      <c r="DE3" s="165" t="str">
        <f>+"Q4 "&amp;DE1</f>
        <v>Q4 2030</v>
      </c>
      <c r="DF3" s="165" t="str">
        <f>+"Q4 "&amp;DF1</f>
        <v>Q4 2030</v>
      </c>
      <c r="DG3" s="165" t="str">
        <f>+"Q4 "&amp;DG1</f>
        <v>Q4 2030</v>
      </c>
      <c r="DH3" s="31"/>
      <c r="DI3" s="31"/>
      <c r="DJ3" s="31"/>
    </row>
    <row r="4" spans="1:114" s="177" customFormat="1" ht="15" thickBot="1" x14ac:dyDescent="0.35">
      <c r="A4" s="603"/>
      <c r="B4" s="602"/>
      <c r="C4" s="604"/>
      <c r="D4" s="602">
        <v>44592</v>
      </c>
      <c r="E4" s="602">
        <f>+EOMONTH(D4,1)</f>
        <v>44620</v>
      </c>
      <c r="F4" s="602">
        <f t="shared" ref="F4:BQ4" si="5">+EOMONTH(E4,1)</f>
        <v>44651</v>
      </c>
      <c r="G4" s="32">
        <f t="shared" si="5"/>
        <v>44681</v>
      </c>
      <c r="H4" s="32">
        <f t="shared" si="5"/>
        <v>44712</v>
      </c>
      <c r="I4" s="32">
        <f t="shared" si="5"/>
        <v>44742</v>
      </c>
      <c r="J4" s="32">
        <f t="shared" si="5"/>
        <v>44773</v>
      </c>
      <c r="K4" s="32">
        <f t="shared" si="5"/>
        <v>44804</v>
      </c>
      <c r="L4" s="32">
        <f t="shared" si="5"/>
        <v>44834</v>
      </c>
      <c r="M4" s="32">
        <f t="shared" si="5"/>
        <v>44865</v>
      </c>
      <c r="N4" s="32">
        <f t="shared" si="5"/>
        <v>44895</v>
      </c>
      <c r="O4" s="32">
        <f t="shared" si="5"/>
        <v>44926</v>
      </c>
      <c r="P4" s="163">
        <f t="shared" si="5"/>
        <v>44957</v>
      </c>
      <c r="Q4" s="32">
        <f t="shared" si="5"/>
        <v>44985</v>
      </c>
      <c r="R4" s="32">
        <f t="shared" si="5"/>
        <v>45016</v>
      </c>
      <c r="S4" s="32">
        <f t="shared" si="5"/>
        <v>45046</v>
      </c>
      <c r="T4" s="32">
        <f t="shared" si="5"/>
        <v>45077</v>
      </c>
      <c r="U4" s="32">
        <f t="shared" si="5"/>
        <v>45107</v>
      </c>
      <c r="V4" s="32">
        <f t="shared" si="5"/>
        <v>45138</v>
      </c>
      <c r="W4" s="32">
        <f t="shared" si="5"/>
        <v>45169</v>
      </c>
      <c r="X4" s="32">
        <f t="shared" si="5"/>
        <v>45199</v>
      </c>
      <c r="Y4" s="32">
        <f t="shared" si="5"/>
        <v>45230</v>
      </c>
      <c r="Z4" s="32">
        <f t="shared" si="5"/>
        <v>45260</v>
      </c>
      <c r="AA4" s="32">
        <f t="shared" si="5"/>
        <v>45291</v>
      </c>
      <c r="AB4" s="32">
        <f t="shared" si="5"/>
        <v>45322</v>
      </c>
      <c r="AC4" s="32">
        <f t="shared" si="5"/>
        <v>45351</v>
      </c>
      <c r="AD4" s="32">
        <f t="shared" si="5"/>
        <v>45382</v>
      </c>
      <c r="AE4" s="32">
        <f t="shared" si="5"/>
        <v>45412</v>
      </c>
      <c r="AF4" s="279">
        <f t="shared" si="5"/>
        <v>45443</v>
      </c>
      <c r="AG4" s="32">
        <f t="shared" si="5"/>
        <v>45473</v>
      </c>
      <c r="AH4" s="32">
        <f t="shared" si="5"/>
        <v>45504</v>
      </c>
      <c r="AI4" s="32">
        <f t="shared" si="5"/>
        <v>45535</v>
      </c>
      <c r="AJ4" s="279">
        <f t="shared" si="5"/>
        <v>45565</v>
      </c>
      <c r="AK4" s="32">
        <f t="shared" si="5"/>
        <v>45596</v>
      </c>
      <c r="AL4" s="32">
        <f t="shared" si="5"/>
        <v>45626</v>
      </c>
      <c r="AM4" s="630">
        <f t="shared" si="5"/>
        <v>45657</v>
      </c>
      <c r="AN4" s="32">
        <f t="shared" si="5"/>
        <v>45688</v>
      </c>
      <c r="AO4" s="32">
        <f t="shared" si="5"/>
        <v>45716</v>
      </c>
      <c r="AP4" s="32">
        <f t="shared" si="5"/>
        <v>45747</v>
      </c>
      <c r="AQ4" s="32">
        <f t="shared" si="5"/>
        <v>45777</v>
      </c>
      <c r="AR4" s="32">
        <f t="shared" si="5"/>
        <v>45808</v>
      </c>
      <c r="AS4" s="32">
        <f t="shared" si="5"/>
        <v>45838</v>
      </c>
      <c r="AT4" s="32">
        <f t="shared" si="5"/>
        <v>45869</v>
      </c>
      <c r="AU4" s="32">
        <f t="shared" si="5"/>
        <v>45900</v>
      </c>
      <c r="AV4" s="32">
        <f t="shared" si="5"/>
        <v>45930</v>
      </c>
      <c r="AW4" s="32">
        <f t="shared" si="5"/>
        <v>45961</v>
      </c>
      <c r="AX4" s="32">
        <f t="shared" si="5"/>
        <v>45991</v>
      </c>
      <c r="AY4" s="630">
        <f t="shared" si="5"/>
        <v>46022</v>
      </c>
      <c r="AZ4" s="32">
        <f t="shared" si="5"/>
        <v>46053</v>
      </c>
      <c r="BA4" s="32">
        <f t="shared" si="5"/>
        <v>46081</v>
      </c>
      <c r="BB4" s="32">
        <f t="shared" si="5"/>
        <v>46112</v>
      </c>
      <c r="BC4" s="32">
        <f t="shared" si="5"/>
        <v>46142</v>
      </c>
      <c r="BD4" s="32">
        <f t="shared" si="5"/>
        <v>46173</v>
      </c>
      <c r="BE4" s="32">
        <f t="shared" si="5"/>
        <v>46203</v>
      </c>
      <c r="BF4" s="32">
        <f t="shared" si="5"/>
        <v>46234</v>
      </c>
      <c r="BG4" s="32">
        <f t="shared" si="5"/>
        <v>46265</v>
      </c>
      <c r="BH4" s="32">
        <f t="shared" si="5"/>
        <v>46295</v>
      </c>
      <c r="BI4" s="32">
        <f t="shared" si="5"/>
        <v>46326</v>
      </c>
      <c r="BJ4" s="32">
        <f t="shared" si="5"/>
        <v>46356</v>
      </c>
      <c r="BK4" s="630">
        <f t="shared" si="5"/>
        <v>46387</v>
      </c>
      <c r="BL4" s="32">
        <f t="shared" si="5"/>
        <v>46418</v>
      </c>
      <c r="BM4" s="32">
        <f t="shared" si="5"/>
        <v>46446</v>
      </c>
      <c r="BN4" s="32">
        <f t="shared" si="5"/>
        <v>46477</v>
      </c>
      <c r="BO4" s="32">
        <f t="shared" si="5"/>
        <v>46507</v>
      </c>
      <c r="BP4" s="32">
        <f t="shared" si="5"/>
        <v>46538</v>
      </c>
      <c r="BQ4" s="32">
        <f t="shared" si="5"/>
        <v>46568</v>
      </c>
      <c r="BR4" s="32">
        <f t="shared" ref="BR4:DG4" si="6">+EOMONTH(BQ4,1)</f>
        <v>46599</v>
      </c>
      <c r="BS4" s="32">
        <f t="shared" si="6"/>
        <v>46630</v>
      </c>
      <c r="BT4" s="32">
        <f t="shared" si="6"/>
        <v>46660</v>
      </c>
      <c r="BU4" s="32">
        <f t="shared" si="6"/>
        <v>46691</v>
      </c>
      <c r="BV4" s="32">
        <f t="shared" si="6"/>
        <v>46721</v>
      </c>
      <c r="BW4" s="630">
        <f t="shared" si="6"/>
        <v>46752</v>
      </c>
      <c r="BX4" s="32">
        <f t="shared" si="6"/>
        <v>46783</v>
      </c>
      <c r="BY4" s="32">
        <f t="shared" si="6"/>
        <v>46812</v>
      </c>
      <c r="BZ4" s="32">
        <f t="shared" si="6"/>
        <v>46843</v>
      </c>
      <c r="CA4" s="32">
        <f t="shared" si="6"/>
        <v>46873</v>
      </c>
      <c r="CB4" s="32">
        <f t="shared" si="6"/>
        <v>46904</v>
      </c>
      <c r="CC4" s="32">
        <f t="shared" si="6"/>
        <v>46934</v>
      </c>
      <c r="CD4" s="32">
        <f t="shared" si="6"/>
        <v>46965</v>
      </c>
      <c r="CE4" s="32">
        <f t="shared" si="6"/>
        <v>46996</v>
      </c>
      <c r="CF4" s="32">
        <f t="shared" si="6"/>
        <v>47026</v>
      </c>
      <c r="CG4" s="32">
        <f t="shared" si="6"/>
        <v>47057</v>
      </c>
      <c r="CH4" s="32">
        <f t="shared" si="6"/>
        <v>47087</v>
      </c>
      <c r="CI4" s="630">
        <f t="shared" si="6"/>
        <v>47118</v>
      </c>
      <c r="CJ4" s="32">
        <f t="shared" si="6"/>
        <v>47149</v>
      </c>
      <c r="CK4" s="32">
        <f t="shared" si="6"/>
        <v>47177</v>
      </c>
      <c r="CL4" s="32">
        <f t="shared" si="6"/>
        <v>47208</v>
      </c>
      <c r="CM4" s="32">
        <f t="shared" si="6"/>
        <v>47238</v>
      </c>
      <c r="CN4" s="32">
        <f t="shared" si="6"/>
        <v>47269</v>
      </c>
      <c r="CO4" s="32">
        <f t="shared" si="6"/>
        <v>47299</v>
      </c>
      <c r="CP4" s="32">
        <f t="shared" si="6"/>
        <v>47330</v>
      </c>
      <c r="CQ4" s="32">
        <f t="shared" si="6"/>
        <v>47361</v>
      </c>
      <c r="CR4" s="32">
        <f t="shared" si="6"/>
        <v>47391</v>
      </c>
      <c r="CS4" s="32">
        <f t="shared" si="6"/>
        <v>47422</v>
      </c>
      <c r="CT4" s="32">
        <f t="shared" si="6"/>
        <v>47452</v>
      </c>
      <c r="CU4" s="630">
        <f t="shared" si="6"/>
        <v>47483</v>
      </c>
      <c r="CV4" s="32">
        <f t="shared" si="6"/>
        <v>47514</v>
      </c>
      <c r="CW4" s="32">
        <f t="shared" si="6"/>
        <v>47542</v>
      </c>
      <c r="CX4" s="32">
        <f t="shared" si="6"/>
        <v>47573</v>
      </c>
      <c r="CY4" s="32">
        <f t="shared" si="6"/>
        <v>47603</v>
      </c>
      <c r="CZ4" s="32">
        <f t="shared" si="6"/>
        <v>47634</v>
      </c>
      <c r="DA4" s="32">
        <f t="shared" si="6"/>
        <v>47664</v>
      </c>
      <c r="DB4" s="32">
        <f t="shared" si="6"/>
        <v>47695</v>
      </c>
      <c r="DC4" s="32">
        <f t="shared" si="6"/>
        <v>47726</v>
      </c>
      <c r="DD4" s="32">
        <f t="shared" si="6"/>
        <v>47756</v>
      </c>
      <c r="DE4" s="32">
        <f t="shared" si="6"/>
        <v>47787</v>
      </c>
      <c r="DF4" s="32">
        <f t="shared" si="6"/>
        <v>47817</v>
      </c>
      <c r="DG4" s="32">
        <f t="shared" si="6"/>
        <v>47848</v>
      </c>
      <c r="DH4" s="32"/>
      <c r="DI4" s="32"/>
      <c r="DJ4" s="52"/>
    </row>
    <row r="5" spans="1:114" x14ac:dyDescent="0.3">
      <c r="B5" s="1" t="s">
        <v>1</v>
      </c>
      <c r="C5" s="528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AJ5" s="280"/>
    </row>
    <row r="6" spans="1:114" s="112" customFormat="1" x14ac:dyDescent="0.3">
      <c r="A6"/>
      <c r="B6" s="1" t="s">
        <v>312</v>
      </c>
      <c r="C6" s="528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>
        <v>0</v>
      </c>
      <c r="W6" s="114"/>
      <c r="X6" s="114"/>
      <c r="Y6" s="114"/>
      <c r="Z6" s="114"/>
      <c r="AA6" s="114"/>
      <c r="AB6" s="114">
        <v>10833.9</v>
      </c>
      <c r="AC6" s="114">
        <v>7249.1</v>
      </c>
      <c r="AD6" s="114">
        <v>8025</v>
      </c>
      <c r="AE6" s="114">
        <v>9444.9599999999991</v>
      </c>
      <c r="AF6" s="114">
        <v>11893.89</v>
      </c>
      <c r="AG6" s="114">
        <v>10573.07</v>
      </c>
      <c r="AH6" s="114">
        <v>13194.02</v>
      </c>
      <c r="AI6" s="114">
        <v>13450.23</v>
      </c>
      <c r="AJ6" s="281">
        <v>7556.73</v>
      </c>
      <c r="AK6" s="114"/>
      <c r="AL6" s="114"/>
      <c r="AM6" s="114"/>
      <c r="AY6" s="114"/>
      <c r="BK6" s="114"/>
      <c r="BW6" s="114"/>
      <c r="CI6" s="114"/>
      <c r="CU6" s="114"/>
    </row>
    <row r="7" spans="1:114" s="112" customFormat="1" x14ac:dyDescent="0.3">
      <c r="A7"/>
      <c r="B7" s="1" t="s">
        <v>302</v>
      </c>
      <c r="C7" s="528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281"/>
      <c r="AK7" s="114"/>
      <c r="AL7" s="114"/>
      <c r="AM7" s="114"/>
      <c r="AY7" s="114"/>
      <c r="BK7" s="114"/>
      <c r="BW7" s="114"/>
      <c r="CI7" s="114"/>
      <c r="CU7" s="114"/>
    </row>
    <row r="8" spans="1:114" s="112" customFormat="1" x14ac:dyDescent="0.3">
      <c r="A8"/>
      <c r="B8" s="1" t="s">
        <v>303</v>
      </c>
      <c r="C8" s="528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281"/>
      <c r="AK8" s="114"/>
      <c r="AL8" s="114"/>
      <c r="AM8" s="114"/>
      <c r="AY8" s="114"/>
      <c r="BK8" s="114"/>
      <c r="BW8" s="114"/>
      <c r="CI8" s="114"/>
      <c r="CU8" s="114"/>
    </row>
    <row r="9" spans="1:114" s="3" customFormat="1" x14ac:dyDescent="0.3">
      <c r="B9" s="4" t="s">
        <v>305</v>
      </c>
      <c r="C9" s="529" t="s">
        <v>262</v>
      </c>
      <c r="D9" s="54">
        <f>+(D6)</f>
        <v>0</v>
      </c>
      <c r="E9" s="54">
        <f>+(E6)</f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f t="shared" ref="K9:AA9" si="7">SUM(K6:K6)</f>
        <v>0</v>
      </c>
      <c r="L9" s="54">
        <f t="shared" si="7"/>
        <v>0</v>
      </c>
      <c r="M9" s="54">
        <f t="shared" si="7"/>
        <v>0</v>
      </c>
      <c r="N9" s="54">
        <f t="shared" si="7"/>
        <v>0</v>
      </c>
      <c r="O9" s="54">
        <f t="shared" si="7"/>
        <v>0</v>
      </c>
      <c r="P9" s="54">
        <f t="shared" si="7"/>
        <v>0</v>
      </c>
      <c r="Q9" s="54">
        <f t="shared" si="7"/>
        <v>0</v>
      </c>
      <c r="R9" s="54">
        <f t="shared" si="7"/>
        <v>0</v>
      </c>
      <c r="S9" s="54">
        <f t="shared" si="7"/>
        <v>0</v>
      </c>
      <c r="T9" s="54">
        <f t="shared" si="7"/>
        <v>0</v>
      </c>
      <c r="U9" s="54">
        <f t="shared" si="7"/>
        <v>0</v>
      </c>
      <c r="V9" s="54">
        <f t="shared" si="7"/>
        <v>0</v>
      </c>
      <c r="W9" s="54">
        <f t="shared" si="7"/>
        <v>0</v>
      </c>
      <c r="X9" s="54">
        <f t="shared" si="7"/>
        <v>0</v>
      </c>
      <c r="Y9" s="54">
        <f t="shared" si="7"/>
        <v>0</v>
      </c>
      <c r="Z9" s="54">
        <f t="shared" si="7"/>
        <v>0</v>
      </c>
      <c r="AA9" s="54">
        <f t="shared" si="7"/>
        <v>0</v>
      </c>
      <c r="AB9" s="54">
        <f>SUM(AB6:AB8)</f>
        <v>10833.9</v>
      </c>
      <c r="AC9" s="54">
        <f t="shared" ref="AC9:AI9" si="8">SUM(AC6:AC8)</f>
        <v>7249.1</v>
      </c>
      <c r="AD9" s="54">
        <f t="shared" si="8"/>
        <v>8025</v>
      </c>
      <c r="AE9" s="54">
        <f t="shared" si="8"/>
        <v>9444.9599999999991</v>
      </c>
      <c r="AF9" s="54">
        <f t="shared" si="8"/>
        <v>11893.89</v>
      </c>
      <c r="AG9" s="54">
        <f t="shared" si="8"/>
        <v>10573.07</v>
      </c>
      <c r="AH9" s="54">
        <f t="shared" si="8"/>
        <v>13194.02</v>
      </c>
      <c r="AI9" s="54">
        <f t="shared" si="8"/>
        <v>13450.23</v>
      </c>
      <c r="AJ9" s="282">
        <f t="shared" ref="AJ9" si="9">SUM(AJ6:AJ8)</f>
        <v>7556.73</v>
      </c>
      <c r="AK9" s="64">
        <f>AK30*AK28</f>
        <v>7120.213204290565</v>
      </c>
      <c r="AL9" s="64">
        <f>AL30*AL28</f>
        <v>8612.8044815874982</v>
      </c>
      <c r="AM9" s="64">
        <f t="shared" ref="AM9:CS9" si="10">AM30*AM28</f>
        <v>9453.0780895472562</v>
      </c>
      <c r="AN9" s="64">
        <f t="shared" si="10"/>
        <v>13134.985987844164</v>
      </c>
      <c r="AO9" s="64">
        <f t="shared" si="10"/>
        <v>7604.8154438017455</v>
      </c>
      <c r="AP9" s="64">
        <f t="shared" si="10"/>
        <v>11742.729729399756</v>
      </c>
      <c r="AQ9" s="64">
        <f t="shared" si="10"/>
        <v>7862.2091972842663</v>
      </c>
      <c r="AR9" s="64">
        <f t="shared" si="10"/>
        <v>11069.391099673618</v>
      </c>
      <c r="AS9" s="64">
        <f t="shared" si="10"/>
        <v>17687.446440080541</v>
      </c>
      <c r="AT9" s="64">
        <f t="shared" si="10"/>
        <v>23679.821881906821</v>
      </c>
      <c r="AU9" s="64">
        <f t="shared" si="10"/>
        <v>16959.170531464475</v>
      </c>
      <c r="AV9" s="64">
        <f t="shared" si="10"/>
        <v>24898.738302303835</v>
      </c>
      <c r="AW9" s="64">
        <f t="shared" si="10"/>
        <v>11443.199792609836</v>
      </c>
      <c r="AX9" s="64">
        <f t="shared" si="10"/>
        <v>10945.669366844191</v>
      </c>
      <c r="AY9" s="64">
        <f t="shared" si="10"/>
        <v>14163.03278679536</v>
      </c>
      <c r="AZ9" s="64">
        <f t="shared" si="10"/>
        <v>17589.459496765227</v>
      </c>
      <c r="BA9" s="64">
        <f t="shared" si="10"/>
        <v>11179.078702388568</v>
      </c>
      <c r="BB9" s="64">
        <f t="shared" si="10"/>
        <v>16792.103513041649</v>
      </c>
      <c r="BC9" s="64">
        <f t="shared" si="10"/>
        <v>11351.064528579162</v>
      </c>
      <c r="BD9" s="64">
        <f t="shared" si="10"/>
        <v>14201.022472599467</v>
      </c>
      <c r="BE9" s="64">
        <f t="shared" si="10"/>
        <v>24509.747209825891</v>
      </c>
      <c r="BF9" s="64">
        <f t="shared" si="10"/>
        <v>33248.122002793585</v>
      </c>
      <c r="BG9" s="64">
        <f t="shared" si="10"/>
        <v>23209.29180598172</v>
      </c>
      <c r="BH9" s="64">
        <f t="shared" si="10"/>
        <v>34733.739931713855</v>
      </c>
      <c r="BI9" s="64">
        <f t="shared" si="10"/>
        <v>15579.336065474898</v>
      </c>
      <c r="BJ9" s="64">
        <f t="shared" si="10"/>
        <v>17552.873421011955</v>
      </c>
      <c r="BK9" s="64">
        <f t="shared" si="10"/>
        <v>21093.631617710795</v>
      </c>
      <c r="BL9" s="64">
        <f t="shared" si="10"/>
        <v>22281.647697748907</v>
      </c>
      <c r="BM9" s="64">
        <f t="shared" si="10"/>
        <v>15091.756248224567</v>
      </c>
      <c r="BN9" s="64">
        <f t="shared" si="10"/>
        <v>22970.540760165339</v>
      </c>
      <c r="BO9" s="64">
        <f t="shared" si="10"/>
        <v>15169.149870010335</v>
      </c>
      <c r="BP9" s="64">
        <f t="shared" si="10"/>
        <v>18405.856470345716</v>
      </c>
      <c r="BQ9" s="64">
        <f t="shared" si="10"/>
        <v>31572.091895543766</v>
      </c>
      <c r="BR9" s="64">
        <f t="shared" si="10"/>
        <v>41285.494104338468</v>
      </c>
      <c r="BS9" s="64">
        <f t="shared" si="10"/>
        <v>31692.688121271593</v>
      </c>
      <c r="BT9" s="64">
        <f t="shared" si="10"/>
        <v>45882.150006570395</v>
      </c>
      <c r="BU9" s="64">
        <f t="shared" si="10"/>
        <v>19966.393516401098</v>
      </c>
      <c r="BV9" s="64">
        <f t="shared" si="10"/>
        <v>24135.200953891443</v>
      </c>
      <c r="BW9" s="64">
        <f t="shared" si="10"/>
        <v>27475.122702056215</v>
      </c>
      <c r="BX9" s="64">
        <f t="shared" si="10"/>
        <v>28280.552847142844</v>
      </c>
      <c r="BY9" s="64">
        <f t="shared" si="10"/>
        <v>20600.247278826533</v>
      </c>
      <c r="BZ9" s="64">
        <f t="shared" si="10"/>
        <v>29181.094373098931</v>
      </c>
      <c r="CA9" s="64">
        <f t="shared" si="10"/>
        <v>17840.988767568972</v>
      </c>
      <c r="CB9" s="64">
        <f t="shared" si="10"/>
        <v>25185.735246131291</v>
      </c>
      <c r="CC9" s="64">
        <f t="shared" si="10"/>
        <v>39557.973963240125</v>
      </c>
      <c r="CD9" s="64">
        <f t="shared" si="10"/>
        <v>49594.337779113674</v>
      </c>
      <c r="CE9" s="64">
        <f t="shared" si="10"/>
        <v>41796.233060690232</v>
      </c>
      <c r="CF9" s="64">
        <f t="shared" si="10"/>
        <v>55812.587368132306</v>
      </c>
      <c r="CG9" s="64">
        <f t="shared" si="10"/>
        <v>27031.425068358414</v>
      </c>
      <c r="CH9" s="64">
        <f t="shared" si="10"/>
        <v>30691.930546365282</v>
      </c>
      <c r="CI9" s="64">
        <f t="shared" si="10"/>
        <v>31715.848162590981</v>
      </c>
      <c r="CJ9" s="64">
        <f t="shared" si="10"/>
        <v>38731.502603836998</v>
      </c>
      <c r="CK9" s="64">
        <f t="shared" si="10"/>
        <v>24825.939028329412</v>
      </c>
      <c r="CL9" s="64">
        <f t="shared" si="10"/>
        <v>34691.064987646801</v>
      </c>
      <c r="CM9" s="64">
        <f t="shared" si="10"/>
        <v>23660.64173403359</v>
      </c>
      <c r="CN9" s="64">
        <f t="shared" si="10"/>
        <v>31227.632371665983</v>
      </c>
      <c r="CO9" s="64">
        <f t="shared" si="10"/>
        <v>46348.928328312366</v>
      </c>
      <c r="CP9" s="64">
        <f t="shared" si="10"/>
        <v>64259.65729416447</v>
      </c>
      <c r="CQ9" s="64">
        <f t="shared" si="10"/>
        <v>51750.018043929755</v>
      </c>
      <c r="CR9" s="64">
        <f t="shared" si="10"/>
        <v>66817.886285792207</v>
      </c>
      <c r="CS9" s="64">
        <f t="shared" si="10"/>
        <v>36164.130256581499</v>
      </c>
      <c r="CT9" s="64">
        <f t="shared" ref="CT9:DG9" si="11">CT30*CT28</f>
        <v>38435.307519072121</v>
      </c>
      <c r="CU9" s="64">
        <f t="shared" si="11"/>
        <v>39510.421016109103</v>
      </c>
      <c r="CV9" s="64">
        <f t="shared" si="11"/>
        <v>47808.274588094988</v>
      </c>
      <c r="CW9" s="64">
        <f t="shared" si="11"/>
        <v>31058.834358846168</v>
      </c>
      <c r="CX9" s="64">
        <f t="shared" si="11"/>
        <v>40764.720095985591</v>
      </c>
      <c r="CY9" s="64">
        <f t="shared" si="11"/>
        <v>31043.902226942875</v>
      </c>
      <c r="CZ9" s="64">
        <f t="shared" si="11"/>
        <v>38106.151394073488</v>
      </c>
      <c r="DA9" s="64">
        <f t="shared" si="11"/>
        <v>53329.188618720866</v>
      </c>
      <c r="DB9" s="64">
        <f t="shared" si="11"/>
        <v>81193.993827544953</v>
      </c>
      <c r="DC9" s="64">
        <f t="shared" si="11"/>
        <v>60382.741642178655</v>
      </c>
      <c r="DD9" s="64">
        <f t="shared" si="11"/>
        <v>86233.395331688807</v>
      </c>
      <c r="DE9" s="64">
        <f t="shared" si="11"/>
        <v>45112.434281607428</v>
      </c>
      <c r="DF9" s="64">
        <f t="shared" si="11"/>
        <v>45338.208115985188</v>
      </c>
      <c r="DG9" s="64">
        <f t="shared" si="11"/>
        <v>50601.560629916865</v>
      </c>
    </row>
    <row r="10" spans="1:114" s="112" customFormat="1" x14ac:dyDescent="0.3">
      <c r="B10" s="113" t="s">
        <v>304</v>
      </c>
      <c r="C10" s="530"/>
      <c r="D10" s="114">
        <f>0</f>
        <v>0</v>
      </c>
      <c r="E10" s="114">
        <f>0</f>
        <v>0</v>
      </c>
      <c r="F10" s="114">
        <f>0</f>
        <v>0</v>
      </c>
      <c r="G10" s="114">
        <f>0</f>
        <v>0</v>
      </c>
      <c r="H10" s="114">
        <f>0</f>
        <v>0</v>
      </c>
      <c r="I10" s="114">
        <f>0</f>
        <v>0</v>
      </c>
      <c r="J10" s="114">
        <f>0</f>
        <v>0</v>
      </c>
      <c r="K10" s="114">
        <v>0</v>
      </c>
      <c r="L10" s="114">
        <v>0</v>
      </c>
      <c r="M10" s="114"/>
      <c r="N10" s="114">
        <v>0</v>
      </c>
      <c r="O10" s="114">
        <v>0</v>
      </c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281"/>
      <c r="AK10" s="114">
        <f>AJ10</f>
        <v>0</v>
      </c>
      <c r="AL10" s="114">
        <f t="shared" ref="AL10:CA10" si="12">AK10</f>
        <v>0</v>
      </c>
      <c r="AM10" s="114">
        <f t="shared" si="12"/>
        <v>0</v>
      </c>
      <c r="AN10" s="112">
        <f t="shared" si="12"/>
        <v>0</v>
      </c>
      <c r="AO10" s="112">
        <f t="shared" si="12"/>
        <v>0</v>
      </c>
      <c r="AP10" s="112">
        <f t="shared" si="12"/>
        <v>0</v>
      </c>
      <c r="AQ10" s="112">
        <f t="shared" si="12"/>
        <v>0</v>
      </c>
      <c r="AR10" s="112">
        <f t="shared" si="12"/>
        <v>0</v>
      </c>
      <c r="AS10" s="112">
        <f t="shared" si="12"/>
        <v>0</v>
      </c>
      <c r="AT10" s="112">
        <f t="shared" si="12"/>
        <v>0</v>
      </c>
      <c r="AU10" s="112">
        <f t="shared" si="12"/>
        <v>0</v>
      </c>
      <c r="AV10" s="112">
        <f t="shared" si="12"/>
        <v>0</v>
      </c>
      <c r="AW10" s="112">
        <f t="shared" si="12"/>
        <v>0</v>
      </c>
      <c r="AX10" s="112">
        <f t="shared" si="12"/>
        <v>0</v>
      </c>
      <c r="AY10" s="114">
        <f t="shared" si="12"/>
        <v>0</v>
      </c>
      <c r="AZ10" s="112">
        <f t="shared" si="12"/>
        <v>0</v>
      </c>
      <c r="BA10" s="112">
        <f t="shared" si="12"/>
        <v>0</v>
      </c>
      <c r="BB10" s="112">
        <f t="shared" si="12"/>
        <v>0</v>
      </c>
      <c r="BC10" s="112">
        <f t="shared" si="12"/>
        <v>0</v>
      </c>
      <c r="BD10" s="112">
        <f t="shared" si="12"/>
        <v>0</v>
      </c>
      <c r="BE10" s="112">
        <f t="shared" si="12"/>
        <v>0</v>
      </c>
      <c r="BF10" s="112">
        <f t="shared" si="12"/>
        <v>0</v>
      </c>
      <c r="BG10" s="112">
        <f t="shared" si="12"/>
        <v>0</v>
      </c>
      <c r="BH10" s="112">
        <f t="shared" si="12"/>
        <v>0</v>
      </c>
      <c r="BI10" s="112">
        <f t="shared" si="12"/>
        <v>0</v>
      </c>
      <c r="BJ10" s="112">
        <f t="shared" si="12"/>
        <v>0</v>
      </c>
      <c r="BK10" s="114">
        <f t="shared" si="12"/>
        <v>0</v>
      </c>
      <c r="BL10" s="112">
        <f t="shared" si="12"/>
        <v>0</v>
      </c>
      <c r="BM10" s="112">
        <f t="shared" si="12"/>
        <v>0</v>
      </c>
      <c r="BN10" s="112">
        <f t="shared" si="12"/>
        <v>0</v>
      </c>
      <c r="BO10" s="112">
        <f t="shared" si="12"/>
        <v>0</v>
      </c>
      <c r="BP10" s="112">
        <f t="shared" si="12"/>
        <v>0</v>
      </c>
      <c r="BQ10" s="112">
        <f t="shared" si="12"/>
        <v>0</v>
      </c>
      <c r="BR10" s="112">
        <f t="shared" si="12"/>
        <v>0</v>
      </c>
      <c r="BS10" s="112">
        <f t="shared" si="12"/>
        <v>0</v>
      </c>
      <c r="BT10" s="112">
        <f t="shared" si="12"/>
        <v>0</v>
      </c>
      <c r="BU10" s="112">
        <f t="shared" si="12"/>
        <v>0</v>
      </c>
      <c r="BV10" s="112">
        <f t="shared" si="12"/>
        <v>0</v>
      </c>
      <c r="BW10" s="114">
        <f t="shared" si="12"/>
        <v>0</v>
      </c>
      <c r="BX10" s="112">
        <f t="shared" si="12"/>
        <v>0</v>
      </c>
      <c r="BY10" s="112">
        <f t="shared" si="12"/>
        <v>0</v>
      </c>
      <c r="BZ10" s="112">
        <f t="shared" si="12"/>
        <v>0</v>
      </c>
      <c r="CA10" s="112">
        <f t="shared" si="12"/>
        <v>0</v>
      </c>
      <c r="CB10" s="112">
        <f t="shared" ref="CB10:DG10" si="13">CA10</f>
        <v>0</v>
      </c>
      <c r="CC10" s="112">
        <f t="shared" si="13"/>
        <v>0</v>
      </c>
      <c r="CD10" s="112">
        <f t="shared" si="13"/>
        <v>0</v>
      </c>
      <c r="CE10" s="112">
        <f t="shared" si="13"/>
        <v>0</v>
      </c>
      <c r="CF10" s="112">
        <f t="shared" si="13"/>
        <v>0</v>
      </c>
      <c r="CG10" s="112">
        <f t="shared" si="13"/>
        <v>0</v>
      </c>
      <c r="CH10" s="112">
        <f t="shared" si="13"/>
        <v>0</v>
      </c>
      <c r="CI10" s="114">
        <f t="shared" si="13"/>
        <v>0</v>
      </c>
      <c r="CJ10" s="112">
        <f t="shared" si="13"/>
        <v>0</v>
      </c>
      <c r="CK10" s="112">
        <f t="shared" si="13"/>
        <v>0</v>
      </c>
      <c r="CL10" s="112">
        <f t="shared" si="13"/>
        <v>0</v>
      </c>
      <c r="CM10" s="112">
        <f t="shared" si="13"/>
        <v>0</v>
      </c>
      <c r="CN10" s="112">
        <f t="shared" si="13"/>
        <v>0</v>
      </c>
      <c r="CO10" s="112">
        <f t="shared" si="13"/>
        <v>0</v>
      </c>
      <c r="CP10" s="112">
        <f t="shared" si="13"/>
        <v>0</v>
      </c>
      <c r="CQ10" s="112">
        <f t="shared" si="13"/>
        <v>0</v>
      </c>
      <c r="CR10" s="112">
        <f t="shared" si="13"/>
        <v>0</v>
      </c>
      <c r="CS10" s="112">
        <f t="shared" si="13"/>
        <v>0</v>
      </c>
      <c r="CT10" s="112">
        <f t="shared" si="13"/>
        <v>0</v>
      </c>
      <c r="CU10" s="114">
        <f t="shared" si="13"/>
        <v>0</v>
      </c>
      <c r="CV10" s="112">
        <f t="shared" si="13"/>
        <v>0</v>
      </c>
      <c r="CW10" s="112">
        <f t="shared" si="13"/>
        <v>0</v>
      </c>
      <c r="CX10" s="112">
        <f t="shared" si="13"/>
        <v>0</v>
      </c>
      <c r="CY10" s="112">
        <f t="shared" si="13"/>
        <v>0</v>
      </c>
      <c r="CZ10" s="112">
        <f t="shared" si="13"/>
        <v>0</v>
      </c>
      <c r="DA10" s="112">
        <f t="shared" si="13"/>
        <v>0</v>
      </c>
      <c r="DB10" s="112">
        <f t="shared" si="13"/>
        <v>0</v>
      </c>
      <c r="DC10" s="112">
        <f t="shared" si="13"/>
        <v>0</v>
      </c>
      <c r="DD10" s="112">
        <f t="shared" si="13"/>
        <v>0</v>
      </c>
      <c r="DE10" s="112">
        <f t="shared" si="13"/>
        <v>0</v>
      </c>
      <c r="DF10" s="112">
        <f t="shared" si="13"/>
        <v>0</v>
      </c>
      <c r="DG10" s="112">
        <f t="shared" si="13"/>
        <v>0</v>
      </c>
    </row>
    <row r="11" spans="1:114" s="3" customFormat="1" x14ac:dyDescent="0.3">
      <c r="B11" s="4" t="s">
        <v>2</v>
      </c>
      <c r="C11" s="529" t="s">
        <v>391</v>
      </c>
      <c r="D11" s="54">
        <f t="shared" ref="D11:J11" si="14">(D9)+(D10)</f>
        <v>0</v>
      </c>
      <c r="E11" s="54">
        <f t="shared" si="14"/>
        <v>0</v>
      </c>
      <c r="F11" s="54">
        <f t="shared" si="14"/>
        <v>0</v>
      </c>
      <c r="G11" s="54">
        <f t="shared" si="14"/>
        <v>0</v>
      </c>
      <c r="H11" s="54">
        <f t="shared" si="14"/>
        <v>0</v>
      </c>
      <c r="I11" s="54">
        <f t="shared" si="14"/>
        <v>0</v>
      </c>
      <c r="J11" s="54">
        <f t="shared" si="14"/>
        <v>0</v>
      </c>
      <c r="K11" s="54">
        <f t="shared" ref="K11:P11" si="15">K10+K9</f>
        <v>0</v>
      </c>
      <c r="L11" s="54">
        <f t="shared" si="15"/>
        <v>0</v>
      </c>
      <c r="M11" s="54">
        <f t="shared" si="15"/>
        <v>0</v>
      </c>
      <c r="N11" s="54">
        <f t="shared" si="15"/>
        <v>0</v>
      </c>
      <c r="O11" s="54">
        <f t="shared" si="15"/>
        <v>0</v>
      </c>
      <c r="P11" s="54">
        <f t="shared" si="15"/>
        <v>0</v>
      </c>
      <c r="Q11" s="54">
        <f t="shared" ref="Q11:V11" si="16">Q10+Q9</f>
        <v>0</v>
      </c>
      <c r="R11" s="54">
        <f t="shared" si="16"/>
        <v>0</v>
      </c>
      <c r="S11" s="54">
        <f t="shared" si="16"/>
        <v>0</v>
      </c>
      <c r="T11" s="54">
        <f t="shared" si="16"/>
        <v>0</v>
      </c>
      <c r="U11" s="54">
        <f t="shared" si="16"/>
        <v>0</v>
      </c>
      <c r="V11" s="54">
        <f t="shared" si="16"/>
        <v>0</v>
      </c>
      <c r="W11" s="54">
        <f t="shared" ref="W11:AE11" si="17">W10+W9</f>
        <v>0</v>
      </c>
      <c r="X11" s="54">
        <f t="shared" si="17"/>
        <v>0</v>
      </c>
      <c r="Y11" s="54">
        <f t="shared" si="17"/>
        <v>0</v>
      </c>
      <c r="Z11" s="54">
        <f t="shared" si="17"/>
        <v>0</v>
      </c>
      <c r="AA11" s="54">
        <f t="shared" si="17"/>
        <v>0</v>
      </c>
      <c r="AB11" s="54">
        <f t="shared" si="17"/>
        <v>10833.9</v>
      </c>
      <c r="AC11" s="54">
        <f t="shared" si="17"/>
        <v>7249.1</v>
      </c>
      <c r="AD11" s="54">
        <f t="shared" si="17"/>
        <v>8025</v>
      </c>
      <c r="AE11" s="54">
        <f t="shared" si="17"/>
        <v>9444.9599999999991</v>
      </c>
      <c r="AF11" s="54">
        <f t="shared" ref="AF11:AS11" si="18">AF10+AF9</f>
        <v>11893.89</v>
      </c>
      <c r="AG11" s="54">
        <f t="shared" si="18"/>
        <v>10573.07</v>
      </c>
      <c r="AH11" s="54">
        <f t="shared" si="18"/>
        <v>13194.02</v>
      </c>
      <c r="AI11" s="54">
        <f t="shared" ref="AI11:AJ11" si="19">AI10+AI9</f>
        <v>13450.23</v>
      </c>
      <c r="AJ11" s="282">
        <f t="shared" si="19"/>
        <v>7556.73</v>
      </c>
      <c r="AK11" s="54">
        <f t="shared" ref="AK11" si="20">AK10+AK9</f>
        <v>7120.213204290565</v>
      </c>
      <c r="AL11" s="54">
        <f t="shared" si="18"/>
        <v>8612.8044815874982</v>
      </c>
      <c r="AM11" s="54">
        <f t="shared" si="18"/>
        <v>9453.0780895472562</v>
      </c>
      <c r="AN11" s="54">
        <f t="shared" si="18"/>
        <v>13134.985987844164</v>
      </c>
      <c r="AO11" s="54">
        <f t="shared" si="18"/>
        <v>7604.8154438017455</v>
      </c>
      <c r="AP11" s="54">
        <f t="shared" si="18"/>
        <v>11742.729729399756</v>
      </c>
      <c r="AQ11" s="54">
        <f t="shared" si="18"/>
        <v>7862.2091972842663</v>
      </c>
      <c r="AR11" s="54">
        <f t="shared" si="18"/>
        <v>11069.391099673618</v>
      </c>
      <c r="AS11" s="54">
        <f t="shared" si="18"/>
        <v>17687.446440080541</v>
      </c>
      <c r="AT11" s="54">
        <f t="shared" ref="AT11:BY11" si="21">AT10+AT9</f>
        <v>23679.821881906821</v>
      </c>
      <c r="AU11" s="54">
        <f t="shared" si="21"/>
        <v>16959.170531464475</v>
      </c>
      <c r="AV11" s="54">
        <f t="shared" si="21"/>
        <v>24898.738302303835</v>
      </c>
      <c r="AW11" s="54">
        <f t="shared" si="21"/>
        <v>11443.199792609836</v>
      </c>
      <c r="AX11" s="54">
        <f t="shared" si="21"/>
        <v>10945.669366844191</v>
      </c>
      <c r="AY11" s="54">
        <f t="shared" si="21"/>
        <v>14163.03278679536</v>
      </c>
      <c r="AZ11" s="54">
        <f t="shared" si="21"/>
        <v>17589.459496765227</v>
      </c>
      <c r="BA11" s="54">
        <f t="shared" si="21"/>
        <v>11179.078702388568</v>
      </c>
      <c r="BB11" s="54">
        <f t="shared" si="21"/>
        <v>16792.103513041649</v>
      </c>
      <c r="BC11" s="54">
        <f t="shared" si="21"/>
        <v>11351.064528579162</v>
      </c>
      <c r="BD11" s="54">
        <f t="shared" si="21"/>
        <v>14201.022472599467</v>
      </c>
      <c r="BE11" s="54">
        <f t="shared" si="21"/>
        <v>24509.747209825891</v>
      </c>
      <c r="BF11" s="54">
        <f t="shared" si="21"/>
        <v>33248.122002793585</v>
      </c>
      <c r="BG11" s="54">
        <f t="shared" si="21"/>
        <v>23209.29180598172</v>
      </c>
      <c r="BH11" s="54">
        <f t="shared" si="21"/>
        <v>34733.739931713855</v>
      </c>
      <c r="BI11" s="54">
        <f t="shared" si="21"/>
        <v>15579.336065474898</v>
      </c>
      <c r="BJ11" s="54">
        <f t="shared" si="21"/>
        <v>17552.873421011955</v>
      </c>
      <c r="BK11" s="54">
        <f t="shared" si="21"/>
        <v>21093.631617710795</v>
      </c>
      <c r="BL11" s="54">
        <f t="shared" si="21"/>
        <v>22281.647697748907</v>
      </c>
      <c r="BM11" s="54">
        <f t="shared" si="21"/>
        <v>15091.756248224567</v>
      </c>
      <c r="BN11" s="54">
        <f t="shared" si="21"/>
        <v>22970.540760165339</v>
      </c>
      <c r="BO11" s="54">
        <f t="shared" si="21"/>
        <v>15169.149870010335</v>
      </c>
      <c r="BP11" s="54">
        <f t="shared" si="21"/>
        <v>18405.856470345716</v>
      </c>
      <c r="BQ11" s="54">
        <f t="shared" si="21"/>
        <v>31572.091895543766</v>
      </c>
      <c r="BR11" s="54">
        <f t="shared" si="21"/>
        <v>41285.494104338468</v>
      </c>
      <c r="BS11" s="54">
        <f t="shared" si="21"/>
        <v>31692.688121271593</v>
      </c>
      <c r="BT11" s="54">
        <f t="shared" si="21"/>
        <v>45882.150006570395</v>
      </c>
      <c r="BU11" s="54">
        <f t="shared" si="21"/>
        <v>19966.393516401098</v>
      </c>
      <c r="BV11" s="54">
        <f t="shared" si="21"/>
        <v>24135.200953891443</v>
      </c>
      <c r="BW11" s="54">
        <f t="shared" si="21"/>
        <v>27475.122702056215</v>
      </c>
      <c r="BX11" s="54">
        <f t="shared" si="21"/>
        <v>28280.552847142844</v>
      </c>
      <c r="BY11" s="54">
        <f t="shared" si="21"/>
        <v>20600.247278826533</v>
      </c>
      <c r="BZ11" s="54">
        <f t="shared" ref="BZ11:DE11" si="22">BZ10+BZ9</f>
        <v>29181.094373098931</v>
      </c>
      <c r="CA11" s="54">
        <f t="shared" si="22"/>
        <v>17840.988767568972</v>
      </c>
      <c r="CB11" s="54">
        <f t="shared" si="22"/>
        <v>25185.735246131291</v>
      </c>
      <c r="CC11" s="54">
        <f t="shared" si="22"/>
        <v>39557.973963240125</v>
      </c>
      <c r="CD11" s="54">
        <f t="shared" si="22"/>
        <v>49594.337779113674</v>
      </c>
      <c r="CE11" s="54">
        <f t="shared" si="22"/>
        <v>41796.233060690232</v>
      </c>
      <c r="CF11" s="54">
        <f t="shared" si="22"/>
        <v>55812.587368132306</v>
      </c>
      <c r="CG11" s="54">
        <f t="shared" si="22"/>
        <v>27031.425068358414</v>
      </c>
      <c r="CH11" s="54">
        <f t="shared" si="22"/>
        <v>30691.930546365282</v>
      </c>
      <c r="CI11" s="54">
        <f t="shared" si="22"/>
        <v>31715.848162590981</v>
      </c>
      <c r="CJ11" s="54">
        <f t="shared" si="22"/>
        <v>38731.502603836998</v>
      </c>
      <c r="CK11" s="54">
        <f t="shared" si="22"/>
        <v>24825.939028329412</v>
      </c>
      <c r="CL11" s="54">
        <f t="shared" si="22"/>
        <v>34691.064987646801</v>
      </c>
      <c r="CM11" s="54">
        <f t="shared" si="22"/>
        <v>23660.64173403359</v>
      </c>
      <c r="CN11" s="54">
        <f t="shared" si="22"/>
        <v>31227.632371665983</v>
      </c>
      <c r="CO11" s="54">
        <f t="shared" si="22"/>
        <v>46348.928328312366</v>
      </c>
      <c r="CP11" s="54">
        <f t="shared" si="22"/>
        <v>64259.65729416447</v>
      </c>
      <c r="CQ11" s="54">
        <f t="shared" si="22"/>
        <v>51750.018043929755</v>
      </c>
      <c r="CR11" s="54">
        <f t="shared" si="22"/>
        <v>66817.886285792207</v>
      </c>
      <c r="CS11" s="54">
        <f t="shared" si="22"/>
        <v>36164.130256581499</v>
      </c>
      <c r="CT11" s="54">
        <f t="shared" si="22"/>
        <v>38435.307519072121</v>
      </c>
      <c r="CU11" s="54">
        <f t="shared" si="22"/>
        <v>39510.421016109103</v>
      </c>
      <c r="CV11" s="54">
        <f t="shared" si="22"/>
        <v>47808.274588094988</v>
      </c>
      <c r="CW11" s="54">
        <f t="shared" si="22"/>
        <v>31058.834358846168</v>
      </c>
      <c r="CX11" s="54">
        <f t="shared" si="22"/>
        <v>40764.720095985591</v>
      </c>
      <c r="CY11" s="54">
        <f t="shared" si="22"/>
        <v>31043.902226942875</v>
      </c>
      <c r="CZ11" s="54">
        <f t="shared" si="22"/>
        <v>38106.151394073488</v>
      </c>
      <c r="DA11" s="54">
        <f t="shared" si="22"/>
        <v>53329.188618720866</v>
      </c>
      <c r="DB11" s="54">
        <f t="shared" si="22"/>
        <v>81193.993827544953</v>
      </c>
      <c r="DC11" s="54">
        <f t="shared" si="22"/>
        <v>60382.741642178655</v>
      </c>
      <c r="DD11" s="54">
        <f t="shared" si="22"/>
        <v>86233.395331688807</v>
      </c>
      <c r="DE11" s="54">
        <f t="shared" si="22"/>
        <v>45112.434281607428</v>
      </c>
      <c r="DF11" s="54">
        <f>DF10+DF9</f>
        <v>45338.208115985188</v>
      </c>
      <c r="DG11" s="54">
        <f>DG10+DG9</f>
        <v>50601.560629916865</v>
      </c>
    </row>
    <row r="12" spans="1:114" hidden="1" x14ac:dyDescent="0.3">
      <c r="B12" s="1"/>
      <c r="C12" s="528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283"/>
      <c r="AK12" s="56"/>
      <c r="AL12" s="56"/>
      <c r="AM12" s="632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632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632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632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632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632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</row>
    <row r="13" spans="1:114" s="3" customFormat="1" x14ac:dyDescent="0.3">
      <c r="A13" s="144"/>
      <c r="B13" s="144"/>
      <c r="C13" s="531" t="s">
        <v>388</v>
      </c>
      <c r="D13" s="145"/>
      <c r="E13" s="146">
        <v>12</v>
      </c>
      <c r="F13" s="146">
        <v>8</v>
      </c>
      <c r="G13" s="146">
        <v>7</v>
      </c>
      <c r="H13" s="146">
        <v>10</v>
      </c>
      <c r="I13" s="146">
        <v>13</v>
      </c>
      <c r="J13" s="146">
        <v>11</v>
      </c>
      <c r="K13" s="146">
        <v>5</v>
      </c>
      <c r="L13" s="146">
        <v>9</v>
      </c>
      <c r="M13" s="146">
        <v>17</v>
      </c>
      <c r="N13" s="146">
        <v>11</v>
      </c>
      <c r="O13" s="146">
        <v>7</v>
      </c>
      <c r="P13" s="146">
        <v>12</v>
      </c>
      <c r="Q13" s="146">
        <v>10</v>
      </c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559">
        <v>66</v>
      </c>
      <c r="AC13" s="559">
        <v>70</v>
      </c>
      <c r="AD13" s="559">
        <v>68</v>
      </c>
      <c r="AE13" s="559">
        <v>65</v>
      </c>
      <c r="AF13" s="559">
        <v>69</v>
      </c>
      <c r="AG13" s="146">
        <v>73</v>
      </c>
      <c r="AH13" s="146">
        <v>58</v>
      </c>
      <c r="AI13" s="146">
        <v>80</v>
      </c>
      <c r="AJ13" s="562">
        <v>47</v>
      </c>
      <c r="AK13" s="147">
        <f>+AK14*AK24</f>
        <v>28.664304365098893</v>
      </c>
      <c r="AL13" s="147">
        <f t="shared" ref="AL13:CS13" si="23">+AL14*AL24</f>
        <v>41.972731391751942</v>
      </c>
      <c r="AM13" s="147">
        <f t="shared" si="23"/>
        <v>46.067632015337502</v>
      </c>
      <c r="AN13" s="147">
        <f t="shared" si="23"/>
        <v>55.281158418405006</v>
      </c>
      <c r="AO13" s="147">
        <f t="shared" si="23"/>
        <v>35.830380456373611</v>
      </c>
      <c r="AP13" s="147">
        <f t="shared" si="23"/>
        <v>51.18625779481944</v>
      </c>
      <c r="AQ13" s="147">
        <f t="shared" si="23"/>
        <v>32.759204988684445</v>
      </c>
      <c r="AR13" s="147">
        <f t="shared" si="23"/>
        <v>51.18625779481944</v>
      </c>
      <c r="AS13" s="147">
        <f t="shared" si="23"/>
        <v>78.826837004021954</v>
      </c>
      <c r="AT13" s="147">
        <f t="shared" si="23"/>
        <v>88.040363407089458</v>
      </c>
      <c r="AU13" s="147">
        <f t="shared" si="23"/>
        <v>91.111538874778617</v>
      </c>
      <c r="AV13" s="147">
        <f t="shared" si="23"/>
        <v>71.660760912747222</v>
      </c>
      <c r="AW13" s="147">
        <f t="shared" si="23"/>
        <v>46.067632015337502</v>
      </c>
      <c r="AX13" s="147">
        <f t="shared" si="23"/>
        <v>56.304883574301392</v>
      </c>
      <c r="AY13" s="147">
        <f t="shared" si="23"/>
        <v>62.447234509679724</v>
      </c>
      <c r="AZ13" s="147">
        <f t="shared" si="23"/>
        <v>73.708211224540008</v>
      </c>
      <c r="BA13" s="147">
        <f t="shared" si="23"/>
        <v>50.162532638923061</v>
      </c>
      <c r="BB13" s="147">
        <f t="shared" si="23"/>
        <v>66.542135133265276</v>
      </c>
      <c r="BC13" s="147">
        <f t="shared" si="23"/>
        <v>45.043906859441115</v>
      </c>
      <c r="BD13" s="147">
        <f t="shared" si="23"/>
        <v>65.51840997736889</v>
      </c>
      <c r="BE13" s="147">
        <f t="shared" si="23"/>
        <v>99.301340121949721</v>
      </c>
      <c r="BF13" s="147">
        <f t="shared" si="23"/>
        <v>112.60976714860278</v>
      </c>
      <c r="BG13" s="147">
        <f t="shared" si="23"/>
        <v>118.75211808398112</v>
      </c>
      <c r="BH13" s="147">
        <f t="shared" si="23"/>
        <v>95.206439498364176</v>
      </c>
      <c r="BI13" s="147">
        <f t="shared" si="23"/>
        <v>62.447234509679724</v>
      </c>
      <c r="BJ13" s="147">
        <f t="shared" si="23"/>
        <v>73.708211224540008</v>
      </c>
      <c r="BK13" s="147">
        <f t="shared" si="23"/>
        <v>80.874287315814726</v>
      </c>
      <c r="BL13" s="147">
        <f t="shared" si="23"/>
        <v>93.158989186571389</v>
      </c>
      <c r="BM13" s="147">
        <f t="shared" si="23"/>
        <v>64.494684821472504</v>
      </c>
      <c r="BN13" s="147">
        <f t="shared" si="23"/>
        <v>82.921737627607513</v>
      </c>
      <c r="BO13" s="147">
        <f t="shared" si="23"/>
        <v>57.328608730197786</v>
      </c>
      <c r="BP13" s="147">
        <f t="shared" si="23"/>
        <v>80.874287315814726</v>
      </c>
      <c r="BQ13" s="147">
        <f t="shared" si="23"/>
        <v>121.82329355167028</v>
      </c>
      <c r="BR13" s="147">
        <f t="shared" si="23"/>
        <v>139.2266212019089</v>
      </c>
      <c r="BS13" s="147">
        <f t="shared" si="23"/>
        <v>147.41642244908002</v>
      </c>
      <c r="BT13" s="147">
        <f t="shared" si="23"/>
        <v>119.7758432398775</v>
      </c>
      <c r="BU13" s="147">
        <f t="shared" si="23"/>
        <v>79.850562159918326</v>
      </c>
      <c r="BV13" s="147">
        <f t="shared" si="23"/>
        <v>92.135264030675003</v>
      </c>
      <c r="BW13" s="147">
        <f t="shared" si="23"/>
        <v>100.32506527784612</v>
      </c>
      <c r="BX13" s="147">
        <f t="shared" si="23"/>
        <v>112.60976714860278</v>
      </c>
      <c r="BY13" s="147">
        <f t="shared" si="23"/>
        <v>79.850562159918326</v>
      </c>
      <c r="BZ13" s="147">
        <f t="shared" si="23"/>
        <v>100.32506527784612</v>
      </c>
      <c r="CA13" s="147">
        <f t="shared" si="23"/>
        <v>70.637035756850835</v>
      </c>
      <c r="CB13" s="147">
        <f t="shared" si="23"/>
        <v>96.230164654260562</v>
      </c>
      <c r="CC13" s="147">
        <f t="shared" si="23"/>
        <v>145.36897213728722</v>
      </c>
      <c r="CD13" s="147">
        <f t="shared" si="23"/>
        <v>166.86720041111138</v>
      </c>
      <c r="CE13" s="147">
        <f t="shared" si="23"/>
        <v>177.10445197007527</v>
      </c>
      <c r="CF13" s="147">
        <f t="shared" si="23"/>
        <v>145.36897213728722</v>
      </c>
      <c r="CG13" s="147">
        <f t="shared" si="23"/>
        <v>98.277614966053335</v>
      </c>
      <c r="CH13" s="147">
        <f t="shared" si="23"/>
        <v>111.58604199270638</v>
      </c>
      <c r="CI13" s="147">
        <f t="shared" si="23"/>
        <v>120.79956839577389</v>
      </c>
      <c r="CJ13" s="147">
        <f t="shared" si="23"/>
        <v>134.10799542242694</v>
      </c>
      <c r="CK13" s="147">
        <f t="shared" si="23"/>
        <v>96.230164654260562</v>
      </c>
      <c r="CL13" s="147">
        <f t="shared" si="23"/>
        <v>118.75211808398112</v>
      </c>
      <c r="CM13" s="147">
        <f t="shared" si="23"/>
        <v>84.969187939400271</v>
      </c>
      <c r="CN13" s="147">
        <f t="shared" si="23"/>
        <v>113.63349230449917</v>
      </c>
      <c r="CO13" s="147">
        <f t="shared" si="23"/>
        <v>169.93837587880054</v>
      </c>
      <c r="CP13" s="147">
        <f t="shared" si="23"/>
        <v>196.55522993210667</v>
      </c>
      <c r="CQ13" s="147">
        <f t="shared" si="23"/>
        <v>208.83993180286333</v>
      </c>
      <c r="CR13" s="147">
        <f t="shared" si="23"/>
        <v>174.03327650238612</v>
      </c>
      <c r="CS13" s="147">
        <f t="shared" si="23"/>
        <v>119.7758432398775</v>
      </c>
      <c r="CT13" s="147">
        <f t="shared" ref="CT13:DG13" si="24">+CT14*CT24</f>
        <v>133.08427026653055</v>
      </c>
      <c r="CU13" s="147">
        <f t="shared" si="24"/>
        <v>143.32152182549444</v>
      </c>
      <c r="CV13" s="147">
        <f t="shared" si="24"/>
        <v>157.65367400804391</v>
      </c>
      <c r="CW13" s="147">
        <f t="shared" si="24"/>
        <v>114.65721746039557</v>
      </c>
      <c r="CX13" s="147">
        <f t="shared" si="24"/>
        <v>139.2266212019089</v>
      </c>
      <c r="CY13" s="147">
        <f t="shared" si="24"/>
        <v>101.34879043374251</v>
      </c>
      <c r="CZ13" s="147">
        <f t="shared" si="24"/>
        <v>132.06054511063417</v>
      </c>
      <c r="DA13" s="147">
        <f t="shared" si="24"/>
        <v>195.53150477621028</v>
      </c>
      <c r="DB13" s="147">
        <f t="shared" si="24"/>
        <v>226.24325945310193</v>
      </c>
      <c r="DC13" s="147">
        <f t="shared" si="24"/>
        <v>242.62286194744419</v>
      </c>
      <c r="DD13" s="147">
        <f t="shared" si="24"/>
        <v>203.7213060233814</v>
      </c>
      <c r="DE13" s="147">
        <f t="shared" si="24"/>
        <v>142.29779666959806</v>
      </c>
      <c r="DF13" s="147">
        <f t="shared" si="24"/>
        <v>156.62994885214749</v>
      </c>
      <c r="DG13" s="148">
        <f t="shared" si="24"/>
        <v>166.86720041111138</v>
      </c>
    </row>
    <row r="14" spans="1:114" x14ac:dyDescent="0.3">
      <c r="A14" s="33"/>
      <c r="B14" s="33"/>
      <c r="C14" s="532" t="s">
        <v>220</v>
      </c>
      <c r="D14" s="15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>
        <v>54</v>
      </c>
      <c r="AB14" s="560">
        <v>54</v>
      </c>
      <c r="AC14" s="560">
        <v>69</v>
      </c>
      <c r="AD14" s="560">
        <v>67</v>
      </c>
      <c r="AE14" s="560">
        <v>64</v>
      </c>
      <c r="AF14" s="560">
        <v>68</v>
      </c>
      <c r="AG14" s="48">
        <v>59</v>
      </c>
      <c r="AH14" s="48">
        <v>51</v>
      </c>
      <c r="AI14" s="48">
        <v>62</v>
      </c>
      <c r="AJ14" s="563">
        <v>38</v>
      </c>
      <c r="AK14" s="147">
        <f>+AK20*AK23</f>
        <v>26.479726896165257</v>
      </c>
      <c r="AL14" s="147">
        <f t="shared" ref="AL14:CS14" si="25">+AL20*AL23</f>
        <v>38.773885812241978</v>
      </c>
      <c r="AM14" s="147">
        <f t="shared" si="25"/>
        <v>42.556703940265592</v>
      </c>
      <c r="AN14" s="147">
        <f t="shared" si="25"/>
        <v>51.068044728318711</v>
      </c>
      <c r="AO14" s="147">
        <f t="shared" si="25"/>
        <v>33.099658620206569</v>
      </c>
      <c r="AP14" s="147">
        <f t="shared" si="25"/>
        <v>47.285226600295097</v>
      </c>
      <c r="AQ14" s="147">
        <f t="shared" si="25"/>
        <v>30.262545024188864</v>
      </c>
      <c r="AR14" s="147">
        <f t="shared" si="25"/>
        <v>47.285226600295097</v>
      </c>
      <c r="AS14" s="147">
        <f t="shared" si="25"/>
        <v>72.819248964454459</v>
      </c>
      <c r="AT14" s="147">
        <f t="shared" si="25"/>
        <v>81.330589752507578</v>
      </c>
      <c r="AU14" s="147">
        <f t="shared" si="25"/>
        <v>84.167703348525279</v>
      </c>
      <c r="AV14" s="147">
        <f t="shared" si="25"/>
        <v>66.199317240413137</v>
      </c>
      <c r="AW14" s="147">
        <f t="shared" si="25"/>
        <v>42.556703940265592</v>
      </c>
      <c r="AX14" s="147">
        <f t="shared" si="25"/>
        <v>52.013749260324609</v>
      </c>
      <c r="AY14" s="147">
        <f t="shared" si="25"/>
        <v>57.687976452360019</v>
      </c>
      <c r="AZ14" s="147">
        <f t="shared" si="25"/>
        <v>68.090726304424948</v>
      </c>
      <c r="BA14" s="147">
        <f t="shared" si="25"/>
        <v>46.339522068289199</v>
      </c>
      <c r="BB14" s="147">
        <f t="shared" si="25"/>
        <v>61.470794580383632</v>
      </c>
      <c r="BC14" s="147">
        <f t="shared" si="25"/>
        <v>41.610999408259687</v>
      </c>
      <c r="BD14" s="147">
        <f t="shared" si="25"/>
        <v>60.525090048377727</v>
      </c>
      <c r="BE14" s="147">
        <f t="shared" si="25"/>
        <v>91.733339604572492</v>
      </c>
      <c r="BF14" s="147">
        <f t="shared" si="25"/>
        <v>104.02749852064922</v>
      </c>
      <c r="BG14" s="147">
        <f t="shared" si="25"/>
        <v>109.70172571268463</v>
      </c>
      <c r="BH14" s="147">
        <f t="shared" si="25"/>
        <v>87.950521476548886</v>
      </c>
      <c r="BI14" s="147">
        <f t="shared" si="25"/>
        <v>57.687976452360019</v>
      </c>
      <c r="BJ14" s="147">
        <f t="shared" si="25"/>
        <v>68.090726304424948</v>
      </c>
      <c r="BK14" s="147">
        <f t="shared" si="25"/>
        <v>74.710658028466256</v>
      </c>
      <c r="BL14" s="147">
        <f t="shared" si="25"/>
        <v>86.059112412537075</v>
      </c>
      <c r="BM14" s="147">
        <f t="shared" si="25"/>
        <v>59.579385516371822</v>
      </c>
      <c r="BN14" s="147">
        <f t="shared" si="25"/>
        <v>76.602067092478066</v>
      </c>
      <c r="BO14" s="147">
        <f t="shared" si="25"/>
        <v>52.959453792330514</v>
      </c>
      <c r="BP14" s="147">
        <f t="shared" si="25"/>
        <v>74.710658028466256</v>
      </c>
      <c r="BQ14" s="147">
        <f t="shared" si="25"/>
        <v>112.53883930870234</v>
      </c>
      <c r="BR14" s="147">
        <f t="shared" si="25"/>
        <v>128.61581635280268</v>
      </c>
      <c r="BS14" s="147">
        <f t="shared" si="25"/>
        <v>136.1814526088499</v>
      </c>
      <c r="BT14" s="147">
        <f t="shared" si="25"/>
        <v>110.64743024469053</v>
      </c>
      <c r="BU14" s="147">
        <f t="shared" si="25"/>
        <v>73.76495349646035</v>
      </c>
      <c r="BV14" s="147">
        <f t="shared" si="25"/>
        <v>85.113407880531184</v>
      </c>
      <c r="BW14" s="147">
        <f t="shared" si="25"/>
        <v>92.679044136578398</v>
      </c>
      <c r="BX14" s="147">
        <f t="shared" si="25"/>
        <v>104.02749852064922</v>
      </c>
      <c r="BY14" s="147">
        <f t="shared" si="25"/>
        <v>73.76495349646035</v>
      </c>
      <c r="BZ14" s="147">
        <f t="shared" si="25"/>
        <v>92.679044136578398</v>
      </c>
      <c r="CA14" s="147">
        <f t="shared" si="25"/>
        <v>65.253612708407232</v>
      </c>
      <c r="CB14" s="147">
        <f t="shared" si="25"/>
        <v>88.896226008554791</v>
      </c>
      <c r="CC14" s="147">
        <f t="shared" si="25"/>
        <v>134.29004354483808</v>
      </c>
      <c r="CD14" s="147">
        <f t="shared" si="25"/>
        <v>154.14983871696202</v>
      </c>
      <c r="CE14" s="147">
        <f t="shared" si="25"/>
        <v>163.60688403702105</v>
      </c>
      <c r="CF14" s="147">
        <f t="shared" si="25"/>
        <v>134.29004354483808</v>
      </c>
      <c r="CG14" s="147">
        <f t="shared" si="25"/>
        <v>90.787635072566587</v>
      </c>
      <c r="CH14" s="147">
        <f t="shared" si="25"/>
        <v>103.08179398864331</v>
      </c>
      <c r="CI14" s="147">
        <f t="shared" si="25"/>
        <v>111.59313477669643</v>
      </c>
      <c r="CJ14" s="147">
        <f t="shared" si="25"/>
        <v>123.88729369277316</v>
      </c>
      <c r="CK14" s="147">
        <f t="shared" si="25"/>
        <v>88.896226008554791</v>
      </c>
      <c r="CL14" s="147">
        <f t="shared" si="25"/>
        <v>109.70172571268463</v>
      </c>
      <c r="CM14" s="147">
        <f t="shared" si="25"/>
        <v>78.493476156489862</v>
      </c>
      <c r="CN14" s="147">
        <f t="shared" si="25"/>
        <v>104.97320305265512</v>
      </c>
      <c r="CO14" s="147">
        <f t="shared" si="25"/>
        <v>156.98695231297972</v>
      </c>
      <c r="CP14" s="147">
        <f t="shared" si="25"/>
        <v>181.57527014513317</v>
      </c>
      <c r="CQ14" s="147">
        <f t="shared" si="25"/>
        <v>192.92372452920401</v>
      </c>
      <c r="CR14" s="147">
        <f t="shared" si="25"/>
        <v>160.76977044100335</v>
      </c>
      <c r="CS14" s="147">
        <f t="shared" si="25"/>
        <v>110.64743024469053</v>
      </c>
      <c r="CT14" s="147">
        <f t="shared" ref="CT14:DG14" si="26">+CT20*CT23</f>
        <v>122.94158916076726</v>
      </c>
      <c r="CU14" s="147">
        <f t="shared" si="26"/>
        <v>132.39863448082627</v>
      </c>
      <c r="CV14" s="147">
        <f t="shared" si="26"/>
        <v>145.63849792890892</v>
      </c>
      <c r="CW14" s="147">
        <f t="shared" si="26"/>
        <v>105.91890758466103</v>
      </c>
      <c r="CX14" s="147">
        <f t="shared" si="26"/>
        <v>128.61581635280268</v>
      </c>
      <c r="CY14" s="147">
        <f t="shared" si="26"/>
        <v>93.624748668584303</v>
      </c>
      <c r="CZ14" s="147">
        <f t="shared" si="26"/>
        <v>121.99588462876136</v>
      </c>
      <c r="DA14" s="147">
        <f t="shared" si="26"/>
        <v>180.62956561312728</v>
      </c>
      <c r="DB14" s="147">
        <f t="shared" si="26"/>
        <v>209.00070157330433</v>
      </c>
      <c r="DC14" s="147">
        <f t="shared" si="26"/>
        <v>224.13197408539878</v>
      </c>
      <c r="DD14" s="147">
        <f t="shared" si="26"/>
        <v>188.1952018691745</v>
      </c>
      <c r="DE14" s="147">
        <f t="shared" si="26"/>
        <v>131.45292994882038</v>
      </c>
      <c r="DF14" s="147">
        <f t="shared" si="26"/>
        <v>144.692793396903</v>
      </c>
      <c r="DG14" s="148">
        <f t="shared" si="26"/>
        <v>154.14983871696202</v>
      </c>
    </row>
    <row r="15" spans="1:114" x14ac:dyDescent="0.3">
      <c r="A15" s="33"/>
      <c r="B15" s="33"/>
      <c r="C15" s="532" t="s">
        <v>252</v>
      </c>
      <c r="D15" s="15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560">
        <v>0</v>
      </c>
      <c r="AC15" s="560">
        <v>0</v>
      </c>
      <c r="AD15" s="560">
        <v>0</v>
      </c>
      <c r="AE15" s="560">
        <v>0</v>
      </c>
      <c r="AF15" s="560">
        <v>0</v>
      </c>
      <c r="AG15" s="560">
        <v>0</v>
      </c>
      <c r="AH15" s="48">
        <v>10</v>
      </c>
      <c r="AI15" s="48">
        <v>9</v>
      </c>
      <c r="AJ15" s="563">
        <v>9</v>
      </c>
      <c r="AK15" s="147">
        <f>+AJ15*(1+AK22)</f>
        <v>6.2715142648812447</v>
      </c>
      <c r="AL15" s="147">
        <f t="shared" ref="AL15:CS15" si="27">+AK15*(1+AL22)</f>
        <v>9.1832887450046794</v>
      </c>
      <c r="AM15" s="147">
        <f t="shared" si="27"/>
        <v>10.079219354273429</v>
      </c>
      <c r="AN15" s="147">
        <f t="shared" si="27"/>
        <v>12.095063225128113</v>
      </c>
      <c r="AO15" s="147">
        <f t="shared" si="27"/>
        <v>7.8393928311015548</v>
      </c>
      <c r="AP15" s="147">
        <f t="shared" si="27"/>
        <v>11.199132615859364</v>
      </c>
      <c r="AQ15" s="147">
        <f t="shared" si="27"/>
        <v>7.167444874149993</v>
      </c>
      <c r="AR15" s="147">
        <f t="shared" si="27"/>
        <v>11.199132615859364</v>
      </c>
      <c r="AS15" s="147">
        <f t="shared" si="27"/>
        <v>17.246664228423423</v>
      </c>
      <c r="AT15" s="147">
        <f t="shared" si="27"/>
        <v>19.262508099278108</v>
      </c>
      <c r="AU15" s="147">
        <f t="shared" si="27"/>
        <v>19.934456056229667</v>
      </c>
      <c r="AV15" s="147">
        <f t="shared" si="27"/>
        <v>15.678785662203108</v>
      </c>
      <c r="AW15" s="147">
        <f t="shared" si="27"/>
        <v>10.079219354273427</v>
      </c>
      <c r="AX15" s="147">
        <f t="shared" si="27"/>
        <v>12.319045877445298</v>
      </c>
      <c r="AY15" s="147">
        <f t="shared" si="27"/>
        <v>13.662941791348421</v>
      </c>
      <c r="AZ15" s="147">
        <f t="shared" si="27"/>
        <v>16.126750966837484</v>
      </c>
      <c r="BA15" s="147">
        <f t="shared" si="27"/>
        <v>10.975149963542178</v>
      </c>
      <c r="BB15" s="147">
        <f t="shared" si="27"/>
        <v>14.558872400617174</v>
      </c>
      <c r="BC15" s="147">
        <f t="shared" si="27"/>
        <v>9.8552367019562404</v>
      </c>
      <c r="BD15" s="147">
        <f t="shared" si="27"/>
        <v>14.334889748299986</v>
      </c>
      <c r="BE15" s="147">
        <f t="shared" si="27"/>
        <v>21.726317274767165</v>
      </c>
      <c r="BF15" s="147">
        <f t="shared" si="27"/>
        <v>24.638091754890599</v>
      </c>
      <c r="BG15" s="147">
        <f t="shared" si="27"/>
        <v>25.981987668793725</v>
      </c>
      <c r="BH15" s="147">
        <f t="shared" si="27"/>
        <v>20.830386665498416</v>
      </c>
      <c r="BI15" s="147">
        <f t="shared" si="27"/>
        <v>13.662941791348423</v>
      </c>
      <c r="BJ15" s="147">
        <f t="shared" si="27"/>
        <v>16.126750966837484</v>
      </c>
      <c r="BK15" s="147">
        <f t="shared" si="27"/>
        <v>17.694629533057793</v>
      </c>
      <c r="BL15" s="147">
        <f t="shared" si="27"/>
        <v>20.382421360864036</v>
      </c>
      <c r="BM15" s="147">
        <f t="shared" si="27"/>
        <v>14.110907095982794</v>
      </c>
      <c r="BN15" s="147">
        <f t="shared" si="27"/>
        <v>18.142594837692165</v>
      </c>
      <c r="BO15" s="147">
        <f t="shared" si="27"/>
        <v>12.543028529762484</v>
      </c>
      <c r="BP15" s="147">
        <f t="shared" si="27"/>
        <v>17.694629533057789</v>
      </c>
      <c r="BQ15" s="147">
        <f t="shared" si="27"/>
        <v>26.653935625745277</v>
      </c>
      <c r="BR15" s="147">
        <f t="shared" si="27"/>
        <v>30.461640715137463</v>
      </c>
      <c r="BS15" s="147">
        <f t="shared" si="27"/>
        <v>32.253501933674961</v>
      </c>
      <c r="BT15" s="147">
        <f t="shared" si="27"/>
        <v>26.205970321110904</v>
      </c>
      <c r="BU15" s="147">
        <f t="shared" si="27"/>
        <v>17.470646880740603</v>
      </c>
      <c r="BV15" s="147">
        <f t="shared" si="27"/>
        <v>20.15843870854685</v>
      </c>
      <c r="BW15" s="147">
        <f t="shared" si="27"/>
        <v>21.950299927084345</v>
      </c>
      <c r="BX15" s="147">
        <f t="shared" si="27"/>
        <v>24.638091754890588</v>
      </c>
      <c r="BY15" s="147">
        <f t="shared" si="27"/>
        <v>17.470646880740599</v>
      </c>
      <c r="BZ15" s="147">
        <f t="shared" si="27"/>
        <v>21.950299927084345</v>
      </c>
      <c r="CA15" s="147">
        <f t="shared" si="27"/>
        <v>15.454803009885914</v>
      </c>
      <c r="CB15" s="147">
        <f t="shared" si="27"/>
        <v>21.054369317815599</v>
      </c>
      <c r="CC15" s="147">
        <f t="shared" si="27"/>
        <v>31.805536629040581</v>
      </c>
      <c r="CD15" s="147">
        <f t="shared" si="27"/>
        <v>36.509172327701513</v>
      </c>
      <c r="CE15" s="147">
        <f t="shared" si="27"/>
        <v>38.748998850873392</v>
      </c>
      <c r="CF15" s="147">
        <f t="shared" si="27"/>
        <v>31.805536629040589</v>
      </c>
      <c r="CG15" s="147">
        <f t="shared" si="27"/>
        <v>21.502334622449975</v>
      </c>
      <c r="CH15" s="147">
        <f t="shared" si="27"/>
        <v>24.414109102573413</v>
      </c>
      <c r="CI15" s="147">
        <f t="shared" si="27"/>
        <v>26.429952973428097</v>
      </c>
      <c r="CJ15" s="147">
        <f t="shared" si="27"/>
        <v>29.341727453551531</v>
      </c>
      <c r="CK15" s="147">
        <f t="shared" si="27"/>
        <v>21.054369317815606</v>
      </c>
      <c r="CL15" s="147">
        <f t="shared" si="27"/>
        <v>25.981987668793728</v>
      </c>
      <c r="CM15" s="147">
        <f t="shared" si="27"/>
        <v>18.590560142326545</v>
      </c>
      <c r="CN15" s="147">
        <f t="shared" si="27"/>
        <v>24.862074407207789</v>
      </c>
      <c r="CO15" s="147">
        <f t="shared" si="27"/>
        <v>37.181120284653083</v>
      </c>
      <c r="CP15" s="147">
        <f t="shared" si="27"/>
        <v>43.004669244899951</v>
      </c>
      <c r="CQ15" s="147">
        <f t="shared" si="27"/>
        <v>45.692461072706195</v>
      </c>
      <c r="CR15" s="147">
        <f t="shared" si="27"/>
        <v>38.077050893921829</v>
      </c>
      <c r="CS15" s="147">
        <f t="shared" si="27"/>
        <v>26.2059703211109</v>
      </c>
      <c r="CT15" s="147">
        <f t="shared" ref="CT15:DG15" si="28">+CS15*(1+CT22)</f>
        <v>29.117744801234334</v>
      </c>
      <c r="CU15" s="147">
        <f t="shared" si="28"/>
        <v>31.357571324406205</v>
      </c>
      <c r="CV15" s="147">
        <f t="shared" si="28"/>
        <v>34.493328456846825</v>
      </c>
      <c r="CW15" s="147">
        <f t="shared" si="28"/>
        <v>25.086057059524965</v>
      </c>
      <c r="CX15" s="147">
        <f t="shared" si="28"/>
        <v>30.46164071513746</v>
      </c>
      <c r="CY15" s="147">
        <f t="shared" si="28"/>
        <v>22.174282579401531</v>
      </c>
      <c r="CZ15" s="147">
        <f t="shared" si="28"/>
        <v>28.893762148917144</v>
      </c>
      <c r="DA15" s="147">
        <f t="shared" si="28"/>
        <v>42.780686592582747</v>
      </c>
      <c r="DB15" s="147">
        <f t="shared" si="28"/>
        <v>49.500166162098353</v>
      </c>
      <c r="DC15" s="147">
        <f t="shared" si="28"/>
        <v>53.083888599173356</v>
      </c>
      <c r="DD15" s="147">
        <f t="shared" si="28"/>
        <v>44.572547811120245</v>
      </c>
      <c r="DE15" s="147">
        <f t="shared" si="28"/>
        <v>31.133588672089015</v>
      </c>
      <c r="DF15" s="147">
        <f t="shared" si="28"/>
        <v>34.269345804529628</v>
      </c>
      <c r="DG15" s="148">
        <f t="shared" si="28"/>
        <v>36.509172327701499</v>
      </c>
    </row>
    <row r="16" spans="1:114" x14ac:dyDescent="0.3">
      <c r="A16" s="33"/>
      <c r="B16" s="33"/>
      <c r="C16" s="533" t="s">
        <v>297</v>
      </c>
      <c r="D16" s="15"/>
      <c r="E16" s="49">
        <f t="shared" ref="E16:V16" si="29">SUM(E17:E18)</f>
        <v>0</v>
      </c>
      <c r="F16" s="49">
        <f t="shared" si="29"/>
        <v>-4</v>
      </c>
      <c r="G16" s="49">
        <f t="shared" si="29"/>
        <v>-1</v>
      </c>
      <c r="H16" s="49">
        <f t="shared" si="29"/>
        <v>3</v>
      </c>
      <c r="I16" s="49">
        <f t="shared" si="29"/>
        <v>3</v>
      </c>
      <c r="J16" s="49">
        <f t="shared" si="29"/>
        <v>-2</v>
      </c>
      <c r="K16" s="49">
        <f t="shared" si="29"/>
        <v>-6</v>
      </c>
      <c r="L16" s="49">
        <f t="shared" si="29"/>
        <v>4</v>
      </c>
      <c r="M16" s="49">
        <f t="shared" si="29"/>
        <v>8</v>
      </c>
      <c r="N16" s="49">
        <f t="shared" si="29"/>
        <v>-6</v>
      </c>
      <c r="O16" s="49">
        <f t="shared" si="29"/>
        <v>-4</v>
      </c>
      <c r="P16" s="49">
        <f t="shared" si="29"/>
        <v>5</v>
      </c>
      <c r="Q16" s="49">
        <f t="shared" si="29"/>
        <v>-2</v>
      </c>
      <c r="R16" s="49">
        <f t="shared" si="29"/>
        <v>-10</v>
      </c>
      <c r="S16" s="49">
        <f t="shared" si="29"/>
        <v>0</v>
      </c>
      <c r="T16" s="49">
        <f t="shared" si="29"/>
        <v>0</v>
      </c>
      <c r="U16" s="49">
        <f t="shared" si="29"/>
        <v>0</v>
      </c>
      <c r="V16" s="49">
        <f t="shared" si="29"/>
        <v>0</v>
      </c>
      <c r="W16" s="49">
        <f>SUM(W17:W18)</f>
        <v>24</v>
      </c>
      <c r="X16" s="49">
        <f t="shared" ref="X16:CI16" si="30">SUM(X17:X18)</f>
        <v>24</v>
      </c>
      <c r="Y16" s="49">
        <f t="shared" si="30"/>
        <v>3</v>
      </c>
      <c r="Z16" s="49">
        <f t="shared" si="30"/>
        <v>9</v>
      </c>
      <c r="AA16" s="49">
        <f t="shared" si="30"/>
        <v>2</v>
      </c>
      <c r="AB16" s="49">
        <f t="shared" si="30"/>
        <v>0</v>
      </c>
      <c r="AC16" s="49">
        <f t="shared" si="30"/>
        <v>0</v>
      </c>
      <c r="AD16" s="49">
        <f t="shared" si="30"/>
        <v>0</v>
      </c>
      <c r="AE16" s="49">
        <f t="shared" si="30"/>
        <v>0</v>
      </c>
      <c r="AF16" s="49">
        <f t="shared" si="30"/>
        <v>0</v>
      </c>
      <c r="AG16" s="49">
        <f>SUM(AG17:AG18)</f>
        <v>0</v>
      </c>
      <c r="AH16" s="49">
        <f>SUM(AH17:AH18)</f>
        <v>-8</v>
      </c>
      <c r="AI16" s="49">
        <f>SUM(AI17:AI18)</f>
        <v>12</v>
      </c>
      <c r="AJ16" s="564">
        <f>SUM(AJ17:AJ18)</f>
        <v>-24</v>
      </c>
      <c r="AK16" s="59">
        <f>SUM(AK17:AK18)</f>
        <v>-11</v>
      </c>
      <c r="AL16" s="59">
        <f t="shared" si="30"/>
        <v>13</v>
      </c>
      <c r="AM16" s="59">
        <f t="shared" si="30"/>
        <v>4</v>
      </c>
      <c r="AN16" s="59">
        <f t="shared" si="30"/>
        <v>9</v>
      </c>
      <c r="AO16" s="59">
        <f t="shared" si="30"/>
        <v>-19</v>
      </c>
      <c r="AP16" s="59">
        <f t="shared" si="30"/>
        <v>15</v>
      </c>
      <c r="AQ16" s="59">
        <f t="shared" si="30"/>
        <v>-18</v>
      </c>
      <c r="AR16" s="59">
        <f t="shared" si="30"/>
        <v>18</v>
      </c>
      <c r="AS16" s="59">
        <f t="shared" si="30"/>
        <v>27</v>
      </c>
      <c r="AT16" s="59">
        <f t="shared" si="30"/>
        <v>9</v>
      </c>
      <c r="AU16" s="59">
        <f t="shared" si="30"/>
        <v>3</v>
      </c>
      <c r="AV16" s="59">
        <f t="shared" si="30"/>
        <v>-19</v>
      </c>
      <c r="AW16" s="59">
        <f t="shared" si="30"/>
        <v>-25</v>
      </c>
      <c r="AX16" s="59">
        <f t="shared" si="30"/>
        <v>10</v>
      </c>
      <c r="AY16" s="59">
        <f t="shared" si="30"/>
        <v>6</v>
      </c>
      <c r="AZ16" s="59">
        <f t="shared" si="30"/>
        <v>11</v>
      </c>
      <c r="BA16" s="59">
        <f t="shared" si="30"/>
        <v>-23</v>
      </c>
      <c r="BB16" s="59">
        <f t="shared" si="30"/>
        <v>16</v>
      </c>
      <c r="BC16" s="59">
        <f t="shared" si="30"/>
        <v>-21</v>
      </c>
      <c r="BD16" s="59">
        <f t="shared" si="30"/>
        <v>20</v>
      </c>
      <c r="BE16" s="59">
        <f t="shared" si="30"/>
        <v>33</v>
      </c>
      <c r="BF16" s="59">
        <f t="shared" si="30"/>
        <v>13</v>
      </c>
      <c r="BG16" s="59">
        <f t="shared" si="30"/>
        <v>6</v>
      </c>
      <c r="BH16" s="59">
        <f t="shared" si="30"/>
        <v>-23</v>
      </c>
      <c r="BI16" s="59">
        <f t="shared" si="30"/>
        <v>-32</v>
      </c>
      <c r="BJ16" s="59">
        <f t="shared" si="30"/>
        <v>11</v>
      </c>
      <c r="BK16" s="59">
        <f t="shared" si="30"/>
        <v>7</v>
      </c>
      <c r="BL16" s="59">
        <f t="shared" si="30"/>
        <v>12</v>
      </c>
      <c r="BM16" s="59">
        <f t="shared" si="30"/>
        <v>-28</v>
      </c>
      <c r="BN16" s="59">
        <f t="shared" si="30"/>
        <v>18</v>
      </c>
      <c r="BO16" s="59">
        <f t="shared" si="30"/>
        <v>-25</v>
      </c>
      <c r="BP16" s="59">
        <f t="shared" si="30"/>
        <v>23</v>
      </c>
      <c r="BQ16" s="59">
        <f t="shared" si="30"/>
        <v>40</v>
      </c>
      <c r="BR16" s="59">
        <f t="shared" si="30"/>
        <v>17</v>
      </c>
      <c r="BS16" s="59">
        <f t="shared" si="30"/>
        <v>8</v>
      </c>
      <c r="BT16" s="59">
        <f t="shared" si="30"/>
        <v>-27</v>
      </c>
      <c r="BU16" s="59">
        <f t="shared" si="30"/>
        <v>-39</v>
      </c>
      <c r="BV16" s="59">
        <f t="shared" si="30"/>
        <v>12</v>
      </c>
      <c r="BW16" s="59">
        <f t="shared" si="30"/>
        <v>8</v>
      </c>
      <c r="BX16" s="59">
        <f t="shared" si="30"/>
        <v>12</v>
      </c>
      <c r="BY16" s="59">
        <f t="shared" si="30"/>
        <v>-32</v>
      </c>
      <c r="BZ16" s="59">
        <f t="shared" si="30"/>
        <v>20</v>
      </c>
      <c r="CA16" s="59">
        <f t="shared" si="30"/>
        <v>-29</v>
      </c>
      <c r="CB16" s="59">
        <f t="shared" si="30"/>
        <v>25</v>
      </c>
      <c r="CC16" s="59">
        <f t="shared" si="30"/>
        <v>48</v>
      </c>
      <c r="CD16" s="59">
        <f t="shared" si="30"/>
        <v>21</v>
      </c>
      <c r="CE16" s="59">
        <f t="shared" si="30"/>
        <v>10</v>
      </c>
      <c r="CF16" s="59">
        <f t="shared" si="30"/>
        <v>-31</v>
      </c>
      <c r="CG16" s="59">
        <f t="shared" si="30"/>
        <v>-46</v>
      </c>
      <c r="CH16" s="59">
        <f t="shared" si="30"/>
        <v>13</v>
      </c>
      <c r="CI16" s="59">
        <f t="shared" si="30"/>
        <v>9</v>
      </c>
      <c r="CJ16" s="59">
        <f t="shared" ref="CJ16:DG16" si="31">SUM(CJ17:CJ18)</f>
        <v>13</v>
      </c>
      <c r="CK16" s="59">
        <f t="shared" si="31"/>
        <v>-37</v>
      </c>
      <c r="CL16" s="59">
        <f t="shared" si="31"/>
        <v>22</v>
      </c>
      <c r="CM16" s="59">
        <f t="shared" si="31"/>
        <v>-33</v>
      </c>
      <c r="CN16" s="59">
        <f t="shared" si="31"/>
        <v>28</v>
      </c>
      <c r="CO16" s="59">
        <f t="shared" si="31"/>
        <v>55</v>
      </c>
      <c r="CP16" s="59">
        <f t="shared" si="31"/>
        <v>26</v>
      </c>
      <c r="CQ16" s="59">
        <f t="shared" si="31"/>
        <v>12</v>
      </c>
      <c r="CR16" s="59">
        <f t="shared" si="31"/>
        <v>-34</v>
      </c>
      <c r="CS16" s="59">
        <f t="shared" si="31"/>
        <v>-53</v>
      </c>
      <c r="CT16" s="59">
        <f t="shared" si="31"/>
        <v>13</v>
      </c>
      <c r="CU16" s="59">
        <f t="shared" si="31"/>
        <v>10</v>
      </c>
      <c r="CV16" s="59">
        <f t="shared" si="31"/>
        <v>14</v>
      </c>
      <c r="CW16" s="59">
        <f t="shared" si="31"/>
        <v>-42</v>
      </c>
      <c r="CX16" s="59">
        <f t="shared" si="31"/>
        <v>24</v>
      </c>
      <c r="CY16" s="59">
        <f t="shared" si="31"/>
        <v>-37</v>
      </c>
      <c r="CZ16" s="59">
        <f t="shared" si="31"/>
        <v>30</v>
      </c>
      <c r="DA16" s="59">
        <f t="shared" si="31"/>
        <v>62</v>
      </c>
      <c r="DB16" s="59">
        <f t="shared" si="31"/>
        <v>30</v>
      </c>
      <c r="DC16" s="59">
        <f t="shared" si="31"/>
        <v>16</v>
      </c>
      <c r="DD16" s="59">
        <f t="shared" si="31"/>
        <v>-38</v>
      </c>
      <c r="DE16" s="59">
        <f t="shared" si="31"/>
        <v>-60</v>
      </c>
      <c r="DF16" s="59">
        <f t="shared" si="31"/>
        <v>14</v>
      </c>
      <c r="DG16" s="139">
        <f t="shared" si="31"/>
        <v>10</v>
      </c>
    </row>
    <row r="17" spans="1:111" x14ac:dyDescent="0.3">
      <c r="A17" s="33"/>
      <c r="B17" s="33"/>
      <c r="C17" s="533" t="s">
        <v>206</v>
      </c>
      <c r="D17" s="15"/>
      <c r="E17" s="49"/>
      <c r="F17" s="49">
        <f>+IF(F13&gt;E13,F13-E13, 0)</f>
        <v>0</v>
      </c>
      <c r="G17" s="49">
        <f t="shared" ref="G17:V17" si="32">+IF(G13&gt;F13,G13-F13, 0)</f>
        <v>0</v>
      </c>
      <c r="H17" s="49">
        <f t="shared" si="32"/>
        <v>3</v>
      </c>
      <c r="I17" s="49">
        <f t="shared" si="32"/>
        <v>3</v>
      </c>
      <c r="J17" s="49">
        <f>+IF(J13&gt;I13,J13-I13, 0)</f>
        <v>0</v>
      </c>
      <c r="K17" s="49">
        <f t="shared" si="32"/>
        <v>0</v>
      </c>
      <c r="L17" s="49">
        <f t="shared" si="32"/>
        <v>4</v>
      </c>
      <c r="M17" s="49">
        <f t="shared" si="32"/>
        <v>8</v>
      </c>
      <c r="N17" s="49">
        <f t="shared" si="32"/>
        <v>0</v>
      </c>
      <c r="O17" s="49">
        <f t="shared" si="32"/>
        <v>0</v>
      </c>
      <c r="P17" s="49">
        <f>+IF(P13&gt;O13,P13-O13, 0)</f>
        <v>5</v>
      </c>
      <c r="Q17" s="49">
        <f t="shared" si="32"/>
        <v>0</v>
      </c>
      <c r="R17" s="49">
        <f t="shared" si="32"/>
        <v>0</v>
      </c>
      <c r="S17" s="49">
        <f t="shared" si="32"/>
        <v>0</v>
      </c>
      <c r="T17" s="49">
        <f t="shared" si="32"/>
        <v>0</v>
      </c>
      <c r="U17" s="49">
        <f t="shared" si="32"/>
        <v>0</v>
      </c>
      <c r="V17" s="49">
        <f t="shared" si="32"/>
        <v>0</v>
      </c>
      <c r="W17" s="49">
        <v>62</v>
      </c>
      <c r="X17" s="49">
        <v>62</v>
      </c>
      <c r="Y17" s="49">
        <v>56</v>
      </c>
      <c r="Z17" s="49">
        <v>29</v>
      </c>
      <c r="AA17" s="49">
        <v>19</v>
      </c>
      <c r="AB17" s="49">
        <v>0</v>
      </c>
      <c r="AC17" s="49"/>
      <c r="AD17" s="49"/>
      <c r="AE17" s="49"/>
      <c r="AF17" s="49"/>
      <c r="AG17" s="49"/>
      <c r="AH17" s="49">
        <v>41</v>
      </c>
      <c r="AI17" s="49">
        <v>52</v>
      </c>
      <c r="AJ17" s="564">
        <v>29</v>
      </c>
      <c r="AK17" s="186">
        <f>IF(AK2="Trough",INDEX($H$48:$H$50,MATCH(AK2,$E$48:$E$50,0)),IF(AK2="Shoulder",INDEX($H$48:$H$50,MATCH(AK2,$E$48:$E$50,0)),INDEX($H$48:$H$50,MATCH(AK2,$E$48:$E$50,0))))</f>
        <v>20</v>
      </c>
      <c r="AL17" s="186">
        <f>IF(AL2="Trough",INDEX($H$48:$H$50,MATCH(AL2,$E$48:$E$50,0)),IF(AL2="Shoulder",INDEX($H$48:$H$50,MATCH(AL2,$E$48:$E$50,0)),INDEX($H$48:$H$50,MATCH(AL2,$E$48:$E$50,0))))</f>
        <v>35</v>
      </c>
      <c r="AM17" s="186">
        <f>IF(AM2="Trough",INDEX($H$48:$H$50,MATCH(AM2,$E$48:$E$50,0)),IF(AM2="Shoulder",INDEX($H$48:$H$50,MATCH(AM2,$E$48:$E$50,0)),INDEX($H$48:$H$50,MATCH(AM2,$E$48:$E$50,0))))</f>
        <v>35</v>
      </c>
      <c r="AN17" s="186">
        <f t="shared" ref="AN17:AY17" si="33">IF(AN2="Trough",INDEX($I$48:$I$50,MATCH(AN2,$E$48:$E$50,0)),IF(AN2="Shoulder",INDEX($I$48:$I$50,MATCH(AN2,$E$48:$E$50,0)),INDEX($I$48:$I$50,MATCH(AN2,$E$48:$E$50,0))))</f>
        <v>45</v>
      </c>
      <c r="AO17" s="186">
        <f t="shared" si="33"/>
        <v>25</v>
      </c>
      <c r="AP17" s="186">
        <f t="shared" si="33"/>
        <v>45</v>
      </c>
      <c r="AQ17" s="186">
        <f t="shared" si="33"/>
        <v>25</v>
      </c>
      <c r="AR17" s="186">
        <f t="shared" si="33"/>
        <v>45</v>
      </c>
      <c r="AS17" s="186">
        <f t="shared" si="33"/>
        <v>65</v>
      </c>
      <c r="AT17" s="186">
        <f t="shared" si="33"/>
        <v>65</v>
      </c>
      <c r="AU17" s="186">
        <f t="shared" si="33"/>
        <v>65</v>
      </c>
      <c r="AV17" s="186">
        <f t="shared" si="33"/>
        <v>45</v>
      </c>
      <c r="AW17" s="186">
        <f t="shared" si="33"/>
        <v>25</v>
      </c>
      <c r="AX17" s="186">
        <f t="shared" si="33"/>
        <v>45</v>
      </c>
      <c r="AY17" s="186">
        <f t="shared" si="33"/>
        <v>45</v>
      </c>
      <c r="AZ17" s="186">
        <f t="shared" ref="AZ17:BK17" si="34">IF(AZ2="Trough",INDEX($J$48:$J$50,MATCH(AZ2,$E$48:$E$50,0)),IF(AZ2="Shoulder",INDEX($J$48:$J$50,MATCH(AZ2,$E$48:$E$50,0)),INDEX($J$48:$J$50,MATCH(AZ2,$E$48:$E$50,0))))</f>
        <v>55</v>
      </c>
      <c r="BA17" s="186">
        <f t="shared" si="34"/>
        <v>30</v>
      </c>
      <c r="BB17" s="186">
        <f t="shared" si="34"/>
        <v>55</v>
      </c>
      <c r="BC17" s="186">
        <f t="shared" si="34"/>
        <v>30</v>
      </c>
      <c r="BD17" s="186">
        <f t="shared" si="34"/>
        <v>55</v>
      </c>
      <c r="BE17" s="186">
        <f t="shared" si="34"/>
        <v>80</v>
      </c>
      <c r="BF17" s="186">
        <f t="shared" si="34"/>
        <v>80</v>
      </c>
      <c r="BG17" s="186">
        <f t="shared" si="34"/>
        <v>80</v>
      </c>
      <c r="BH17" s="186">
        <f t="shared" si="34"/>
        <v>55</v>
      </c>
      <c r="BI17" s="186">
        <f t="shared" si="34"/>
        <v>30</v>
      </c>
      <c r="BJ17" s="186">
        <f t="shared" si="34"/>
        <v>55</v>
      </c>
      <c r="BK17" s="186">
        <f t="shared" si="34"/>
        <v>55</v>
      </c>
      <c r="BL17" s="186">
        <f t="shared" ref="BL17:BW17" si="35">+IF(BL2="Trough",INDEX($K$48:$K$50,MATCH(BL2,$E$48:$E$50,0)),IF(BL2="Shoulder",INDEX($K$48:$K$50,MATCH(BL2,$E$48:$E$50,0)),INDEX($K$48:$K$50,MATCH(BL2,$E$48:$E$50,0))))</f>
        <v>65</v>
      </c>
      <c r="BM17" s="186">
        <f t="shared" si="35"/>
        <v>35</v>
      </c>
      <c r="BN17" s="186">
        <f t="shared" si="35"/>
        <v>65</v>
      </c>
      <c r="BO17" s="186">
        <f t="shared" si="35"/>
        <v>35</v>
      </c>
      <c r="BP17" s="186">
        <f t="shared" si="35"/>
        <v>65</v>
      </c>
      <c r="BQ17" s="186">
        <f t="shared" si="35"/>
        <v>95</v>
      </c>
      <c r="BR17" s="186">
        <f t="shared" si="35"/>
        <v>95</v>
      </c>
      <c r="BS17" s="186">
        <f t="shared" si="35"/>
        <v>95</v>
      </c>
      <c r="BT17" s="186">
        <f t="shared" si="35"/>
        <v>65</v>
      </c>
      <c r="BU17" s="186">
        <f t="shared" si="35"/>
        <v>35</v>
      </c>
      <c r="BV17" s="186">
        <f t="shared" si="35"/>
        <v>65</v>
      </c>
      <c r="BW17" s="186">
        <f t="shared" si="35"/>
        <v>65</v>
      </c>
      <c r="BX17" s="186">
        <f t="shared" ref="BX17:CI17" si="36">IF(BX2="Trough",INDEX($L$48:$L$50,MATCH(BX2,$E$48:$E$50,0)),IF(BX2="Shoulder",INDEX($L$48:$L$50,MATCH(BX2,$E$48:$E$50,0)),INDEX($L$48:$L$50,MATCH(BX2,$E$48:$E$50,0))))</f>
        <v>75</v>
      </c>
      <c r="BY17" s="186">
        <f t="shared" si="36"/>
        <v>40</v>
      </c>
      <c r="BZ17" s="186">
        <f t="shared" si="36"/>
        <v>75</v>
      </c>
      <c r="CA17" s="186">
        <f t="shared" si="36"/>
        <v>40</v>
      </c>
      <c r="CB17" s="186">
        <f t="shared" si="36"/>
        <v>75</v>
      </c>
      <c r="CC17" s="186">
        <f t="shared" si="36"/>
        <v>110</v>
      </c>
      <c r="CD17" s="186">
        <f t="shared" si="36"/>
        <v>110</v>
      </c>
      <c r="CE17" s="186">
        <f t="shared" si="36"/>
        <v>110</v>
      </c>
      <c r="CF17" s="186">
        <f t="shared" si="36"/>
        <v>75</v>
      </c>
      <c r="CG17" s="186">
        <f t="shared" si="36"/>
        <v>40</v>
      </c>
      <c r="CH17" s="186">
        <f t="shared" si="36"/>
        <v>75</v>
      </c>
      <c r="CI17" s="186">
        <f t="shared" si="36"/>
        <v>75</v>
      </c>
      <c r="CJ17" s="186">
        <f t="shared" ref="CJ17:CU17" si="37">IF(CJ2="Trough",INDEX($M$48:$M$50,MATCH(CJ2,$E$48:$E$50,0)),IF(CJ2="Shoulder",INDEX($M$48:$M$50,MATCH(CJ2,$E$48:$E$50,0)),INDEX($M$48:$M$50,MATCH(CJ2,$E$48:$E$50,0))))</f>
        <v>85</v>
      </c>
      <c r="CK17" s="186">
        <f t="shared" si="37"/>
        <v>45</v>
      </c>
      <c r="CL17" s="186">
        <f t="shared" si="37"/>
        <v>85</v>
      </c>
      <c r="CM17" s="186">
        <f t="shared" si="37"/>
        <v>45</v>
      </c>
      <c r="CN17" s="186">
        <f t="shared" si="37"/>
        <v>85</v>
      </c>
      <c r="CO17" s="186">
        <f t="shared" si="37"/>
        <v>125</v>
      </c>
      <c r="CP17" s="186">
        <f t="shared" si="37"/>
        <v>125</v>
      </c>
      <c r="CQ17" s="186">
        <f t="shared" si="37"/>
        <v>125</v>
      </c>
      <c r="CR17" s="186">
        <f t="shared" si="37"/>
        <v>85</v>
      </c>
      <c r="CS17" s="186">
        <f t="shared" si="37"/>
        <v>45</v>
      </c>
      <c r="CT17" s="186">
        <f t="shared" si="37"/>
        <v>85</v>
      </c>
      <c r="CU17" s="186">
        <f t="shared" si="37"/>
        <v>85</v>
      </c>
      <c r="CV17" s="186">
        <f t="shared" ref="CV17:DG17" si="38">IF(CV2="Trough",INDEX($N$48:$N$50,MATCH(CV2,$E$48:$E$50,0)),IF(CV2="Shoulder",INDEX($N$48:$N$50,MATCH(CV2,$E$48:$E$50,0)),INDEX($N$48:$N$50,MATCH(CV2,$E$48:$E$50,0))))</f>
        <v>95</v>
      </c>
      <c r="CW17" s="186">
        <f t="shared" si="38"/>
        <v>50</v>
      </c>
      <c r="CX17" s="186">
        <f t="shared" si="38"/>
        <v>95</v>
      </c>
      <c r="CY17" s="186">
        <f t="shared" si="38"/>
        <v>50</v>
      </c>
      <c r="CZ17" s="186">
        <f t="shared" si="38"/>
        <v>95</v>
      </c>
      <c r="DA17" s="186">
        <f t="shared" si="38"/>
        <v>140</v>
      </c>
      <c r="DB17" s="186">
        <f t="shared" si="38"/>
        <v>140</v>
      </c>
      <c r="DC17" s="186">
        <f t="shared" si="38"/>
        <v>140</v>
      </c>
      <c r="DD17" s="186">
        <f t="shared" si="38"/>
        <v>95</v>
      </c>
      <c r="DE17" s="186">
        <f t="shared" si="38"/>
        <v>50</v>
      </c>
      <c r="DF17" s="186">
        <f t="shared" si="38"/>
        <v>95</v>
      </c>
      <c r="DG17" s="187">
        <f t="shared" si="38"/>
        <v>95</v>
      </c>
    </row>
    <row r="18" spans="1:111" x14ac:dyDescent="0.3">
      <c r="A18" s="33"/>
      <c r="B18" s="33"/>
      <c r="C18" s="533" t="s">
        <v>207</v>
      </c>
      <c r="D18" s="15"/>
      <c r="E18" s="49"/>
      <c r="F18" s="49">
        <f>+IF(F13&lt;E13,F13-E13, 0)</f>
        <v>-4</v>
      </c>
      <c r="G18" s="49">
        <f t="shared" ref="G18:V18" si="39">+IF(G13&lt;F13,G13-F13, 0)</f>
        <v>-1</v>
      </c>
      <c r="H18" s="49">
        <f t="shared" si="39"/>
        <v>0</v>
      </c>
      <c r="I18" s="49">
        <f t="shared" si="39"/>
        <v>0</v>
      </c>
      <c r="J18" s="49">
        <f>+IF(J13&lt;I13,J13-I13, 0)</f>
        <v>-2</v>
      </c>
      <c r="K18" s="49">
        <f t="shared" si="39"/>
        <v>-6</v>
      </c>
      <c r="L18" s="49">
        <f t="shared" si="39"/>
        <v>0</v>
      </c>
      <c r="M18" s="49">
        <f t="shared" si="39"/>
        <v>0</v>
      </c>
      <c r="N18" s="49">
        <f t="shared" si="39"/>
        <v>-6</v>
      </c>
      <c r="O18" s="49">
        <f t="shared" si="39"/>
        <v>-4</v>
      </c>
      <c r="P18" s="49">
        <f>+IF(P13&lt;O13,P13-O13, 0)</f>
        <v>0</v>
      </c>
      <c r="Q18" s="49">
        <f t="shared" si="39"/>
        <v>-2</v>
      </c>
      <c r="R18" s="49">
        <f t="shared" si="39"/>
        <v>-10</v>
      </c>
      <c r="S18" s="49">
        <f t="shared" si="39"/>
        <v>0</v>
      </c>
      <c r="T18" s="49">
        <f t="shared" si="39"/>
        <v>0</v>
      </c>
      <c r="U18" s="49">
        <f t="shared" si="39"/>
        <v>0</v>
      </c>
      <c r="V18" s="49">
        <f t="shared" si="39"/>
        <v>0</v>
      </c>
      <c r="W18" s="49">
        <v>-38</v>
      </c>
      <c r="X18" s="49">
        <v>-38</v>
      </c>
      <c r="Y18" s="49">
        <v>-53</v>
      </c>
      <c r="Z18" s="49">
        <v>-20</v>
      </c>
      <c r="AA18" s="49">
        <v>-17</v>
      </c>
      <c r="AB18" s="49">
        <v>0</v>
      </c>
      <c r="AC18" s="49"/>
      <c r="AD18" s="49"/>
      <c r="AE18" s="49"/>
      <c r="AF18" s="49"/>
      <c r="AG18" s="49"/>
      <c r="AH18" s="49">
        <v>-49</v>
      </c>
      <c r="AI18" s="49">
        <v>-40</v>
      </c>
      <c r="AJ18" s="564">
        <v>-53</v>
      </c>
      <c r="AK18" s="186">
        <f t="shared" ref="AK18:BL18" si="40">ROUNDUP(AJ14*AK34, 0)</f>
        <v>-31</v>
      </c>
      <c r="AL18" s="186">
        <f t="shared" si="40"/>
        <v>-22</v>
      </c>
      <c r="AM18" s="186">
        <f t="shared" si="40"/>
        <v>-31</v>
      </c>
      <c r="AN18" s="186">
        <f t="shared" si="40"/>
        <v>-36</v>
      </c>
      <c r="AO18" s="186">
        <f t="shared" si="40"/>
        <v>-44</v>
      </c>
      <c r="AP18" s="186">
        <f t="shared" si="40"/>
        <v>-30</v>
      </c>
      <c r="AQ18" s="186">
        <f t="shared" si="40"/>
        <v>-43</v>
      </c>
      <c r="AR18" s="186">
        <f t="shared" si="40"/>
        <v>-27</v>
      </c>
      <c r="AS18" s="186">
        <f t="shared" si="40"/>
        <v>-38</v>
      </c>
      <c r="AT18" s="186">
        <f t="shared" si="40"/>
        <v>-56</v>
      </c>
      <c r="AU18" s="186">
        <f t="shared" si="40"/>
        <v>-62</v>
      </c>
      <c r="AV18" s="186">
        <f t="shared" si="40"/>
        <v>-64</v>
      </c>
      <c r="AW18" s="186">
        <f t="shared" si="40"/>
        <v>-50</v>
      </c>
      <c r="AX18" s="186">
        <f t="shared" si="40"/>
        <v>-35</v>
      </c>
      <c r="AY18" s="186">
        <f t="shared" si="40"/>
        <v>-39</v>
      </c>
      <c r="AZ18" s="186">
        <f t="shared" si="40"/>
        <v>-44</v>
      </c>
      <c r="BA18" s="186">
        <f t="shared" si="40"/>
        <v>-53</v>
      </c>
      <c r="BB18" s="186">
        <f t="shared" si="40"/>
        <v>-39</v>
      </c>
      <c r="BC18" s="186">
        <f t="shared" si="40"/>
        <v>-51</v>
      </c>
      <c r="BD18" s="186">
        <f t="shared" si="40"/>
        <v>-35</v>
      </c>
      <c r="BE18" s="186">
        <f t="shared" si="40"/>
        <v>-47</v>
      </c>
      <c r="BF18" s="186">
        <f t="shared" si="40"/>
        <v>-67</v>
      </c>
      <c r="BG18" s="186">
        <f t="shared" si="40"/>
        <v>-74</v>
      </c>
      <c r="BH18" s="186">
        <f t="shared" si="40"/>
        <v>-78</v>
      </c>
      <c r="BI18" s="186">
        <f t="shared" si="40"/>
        <v>-62</v>
      </c>
      <c r="BJ18" s="186">
        <f t="shared" si="40"/>
        <v>-44</v>
      </c>
      <c r="BK18" s="186">
        <f t="shared" si="40"/>
        <v>-48</v>
      </c>
      <c r="BL18" s="186">
        <f t="shared" si="40"/>
        <v>-53</v>
      </c>
      <c r="BM18" s="186">
        <f t="shared" ref="BM18:CR18" si="41">ROUNDUP(BL14*BM34, 0)</f>
        <v>-63</v>
      </c>
      <c r="BN18" s="186">
        <f t="shared" si="41"/>
        <v>-47</v>
      </c>
      <c r="BO18" s="186">
        <f t="shared" si="41"/>
        <v>-60</v>
      </c>
      <c r="BP18" s="186">
        <f t="shared" si="41"/>
        <v>-42</v>
      </c>
      <c r="BQ18" s="186">
        <f t="shared" si="41"/>
        <v>-55</v>
      </c>
      <c r="BR18" s="186">
        <f t="shared" si="41"/>
        <v>-78</v>
      </c>
      <c r="BS18" s="186">
        <f t="shared" si="41"/>
        <v>-87</v>
      </c>
      <c r="BT18" s="186">
        <f t="shared" si="41"/>
        <v>-92</v>
      </c>
      <c r="BU18" s="186">
        <f t="shared" si="41"/>
        <v>-74</v>
      </c>
      <c r="BV18" s="186">
        <f t="shared" si="41"/>
        <v>-53</v>
      </c>
      <c r="BW18" s="186">
        <f t="shared" si="41"/>
        <v>-57</v>
      </c>
      <c r="BX18" s="186">
        <f t="shared" si="41"/>
        <v>-63</v>
      </c>
      <c r="BY18" s="186">
        <f t="shared" si="41"/>
        <v>-72</v>
      </c>
      <c r="BZ18" s="186">
        <f t="shared" si="41"/>
        <v>-55</v>
      </c>
      <c r="CA18" s="186">
        <f t="shared" si="41"/>
        <v>-69</v>
      </c>
      <c r="CB18" s="186">
        <f t="shared" si="41"/>
        <v>-50</v>
      </c>
      <c r="CC18" s="186">
        <f t="shared" si="41"/>
        <v>-62</v>
      </c>
      <c r="CD18" s="186">
        <f t="shared" si="41"/>
        <v>-89</v>
      </c>
      <c r="CE18" s="186">
        <f t="shared" si="41"/>
        <v>-100</v>
      </c>
      <c r="CF18" s="186">
        <f t="shared" si="41"/>
        <v>-106</v>
      </c>
      <c r="CG18" s="186">
        <f t="shared" si="41"/>
        <v>-86</v>
      </c>
      <c r="CH18" s="186">
        <f t="shared" si="41"/>
        <v>-62</v>
      </c>
      <c r="CI18" s="186">
        <f t="shared" si="41"/>
        <v>-66</v>
      </c>
      <c r="CJ18" s="186">
        <f t="shared" si="41"/>
        <v>-72</v>
      </c>
      <c r="CK18" s="186">
        <f t="shared" si="41"/>
        <v>-82</v>
      </c>
      <c r="CL18" s="186">
        <f t="shared" si="41"/>
        <v>-63</v>
      </c>
      <c r="CM18" s="186">
        <f t="shared" si="41"/>
        <v>-78</v>
      </c>
      <c r="CN18" s="186">
        <f t="shared" si="41"/>
        <v>-57</v>
      </c>
      <c r="CO18" s="186">
        <f t="shared" si="41"/>
        <v>-70</v>
      </c>
      <c r="CP18" s="186">
        <f t="shared" si="41"/>
        <v>-99</v>
      </c>
      <c r="CQ18" s="186">
        <f t="shared" si="41"/>
        <v>-113</v>
      </c>
      <c r="CR18" s="186">
        <f t="shared" si="41"/>
        <v>-119</v>
      </c>
      <c r="CS18" s="186">
        <f t="shared" ref="CS18:DG18" si="42">ROUNDUP(CR14*CS34, 0)</f>
        <v>-98</v>
      </c>
      <c r="CT18" s="186">
        <f t="shared" si="42"/>
        <v>-72</v>
      </c>
      <c r="CU18" s="186">
        <f t="shared" si="42"/>
        <v>-75</v>
      </c>
      <c r="CV18" s="186">
        <f t="shared" si="42"/>
        <v>-81</v>
      </c>
      <c r="CW18" s="186">
        <f t="shared" si="42"/>
        <v>-92</v>
      </c>
      <c r="CX18" s="186">
        <f t="shared" si="42"/>
        <v>-71</v>
      </c>
      <c r="CY18" s="186">
        <f t="shared" si="42"/>
        <v>-87</v>
      </c>
      <c r="CZ18" s="186">
        <f t="shared" si="42"/>
        <v>-65</v>
      </c>
      <c r="DA18" s="186">
        <f t="shared" si="42"/>
        <v>-78</v>
      </c>
      <c r="DB18" s="186">
        <f t="shared" si="42"/>
        <v>-110</v>
      </c>
      <c r="DC18" s="186">
        <f t="shared" si="42"/>
        <v>-124</v>
      </c>
      <c r="DD18" s="186">
        <f t="shared" si="42"/>
        <v>-133</v>
      </c>
      <c r="DE18" s="186">
        <f t="shared" si="42"/>
        <v>-110</v>
      </c>
      <c r="DF18" s="186">
        <f t="shared" si="42"/>
        <v>-81</v>
      </c>
      <c r="DG18" s="187">
        <f t="shared" si="42"/>
        <v>-85</v>
      </c>
    </row>
    <row r="19" spans="1:111" x14ac:dyDescent="0.3">
      <c r="A19" s="33"/>
      <c r="B19" s="33"/>
      <c r="C19" s="532" t="s">
        <v>380</v>
      </c>
      <c r="D19" s="15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8">
        <v>21</v>
      </c>
      <c r="Q19" s="48">
        <v>22</v>
      </c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560">
        <v>70</v>
      </c>
      <c r="AC19" s="560">
        <v>69</v>
      </c>
      <c r="AD19" s="560">
        <v>66</v>
      </c>
      <c r="AE19" s="560">
        <v>64</v>
      </c>
      <c r="AF19" s="560">
        <v>72</v>
      </c>
      <c r="AG19" s="48">
        <v>86</v>
      </c>
      <c r="AH19" s="48">
        <v>60</v>
      </c>
      <c r="AI19" s="48">
        <v>92</v>
      </c>
      <c r="AJ19" s="563">
        <v>56</v>
      </c>
      <c r="AK19" s="147">
        <f>+(AK21*AJ13)+AK13</f>
        <v>32.594184760760697</v>
      </c>
      <c r="AL19" s="147">
        <f t="shared" ref="AL19:CT19" si="43">+(AL21*AK13)+AL13</f>
        <v>44.369482195575031</v>
      </c>
      <c r="AM19" s="147">
        <f t="shared" si="43"/>
        <v>49.577159978078456</v>
      </c>
      <c r="AN19" s="147">
        <f t="shared" si="43"/>
        <v>59.427245299785383</v>
      </c>
      <c r="AO19" s="147">
        <f t="shared" si="43"/>
        <v>40.805684714030065</v>
      </c>
      <c r="AP19" s="147">
        <f t="shared" si="43"/>
        <v>54.410992035893067</v>
      </c>
      <c r="AQ19" s="147">
        <f t="shared" si="43"/>
        <v>37.365968190218197</v>
      </c>
      <c r="AR19" s="147">
        <f t="shared" si="43"/>
        <v>54.134586243801039</v>
      </c>
      <c r="AS19" s="147">
        <f t="shared" si="43"/>
        <v>83.433600205555706</v>
      </c>
      <c r="AT19" s="147">
        <f t="shared" si="43"/>
        <v>95.134778737451427</v>
      </c>
      <c r="AU19" s="147">
        <f t="shared" si="43"/>
        <v>99.035171581416662</v>
      </c>
      <c r="AV19" s="147">
        <f t="shared" si="43"/>
        <v>79.860799411477302</v>
      </c>
      <c r="AW19" s="147">
        <f t="shared" si="43"/>
        <v>52.517100497484748</v>
      </c>
      <c r="AX19" s="147">
        <f t="shared" si="43"/>
        <v>60.45097045568177</v>
      </c>
      <c r="AY19" s="147">
        <f t="shared" si="43"/>
        <v>67.514674031366852</v>
      </c>
      <c r="AZ19" s="147">
        <f t="shared" si="43"/>
        <v>78.703989985314394</v>
      </c>
      <c r="BA19" s="147">
        <f t="shared" si="43"/>
        <v>56.059189536886265</v>
      </c>
      <c r="BB19" s="147">
        <f t="shared" si="43"/>
        <v>70.555137744379124</v>
      </c>
      <c r="BC19" s="147">
        <f t="shared" si="43"/>
        <v>50.367277670102339</v>
      </c>
      <c r="BD19" s="147">
        <f t="shared" si="43"/>
        <v>69.12192252612418</v>
      </c>
      <c r="BE19" s="147">
        <f t="shared" si="43"/>
        <v>104.54281292013923</v>
      </c>
      <c r="BF19" s="147">
        <f t="shared" si="43"/>
        <v>120.55387435835877</v>
      </c>
      <c r="BG19" s="147">
        <f t="shared" si="43"/>
        <v>127.76089945586934</v>
      </c>
      <c r="BH19" s="147">
        <f t="shared" si="43"/>
        <v>104.70660894508266</v>
      </c>
      <c r="BI19" s="147">
        <f t="shared" si="43"/>
        <v>70.063749669548855</v>
      </c>
      <c r="BJ19" s="147">
        <f t="shared" si="43"/>
        <v>78.703989985314394</v>
      </c>
      <c r="BK19" s="147">
        <f t="shared" si="43"/>
        <v>86.770944213777923</v>
      </c>
      <c r="BL19" s="147">
        <f t="shared" si="43"/>
        <v>97.202703552362124</v>
      </c>
      <c r="BM19" s="147">
        <f t="shared" si="43"/>
        <v>69.152634280801067</v>
      </c>
      <c r="BN19" s="147">
        <f t="shared" si="43"/>
        <v>86.146471868681132</v>
      </c>
      <c r="BO19" s="147">
        <f t="shared" si="43"/>
        <v>61.474695611578163</v>
      </c>
      <c r="BP19" s="147">
        <f t="shared" si="43"/>
        <v>83.740717752324613</v>
      </c>
      <c r="BQ19" s="147">
        <f t="shared" si="43"/>
        <v>125.86700791746101</v>
      </c>
      <c r="BR19" s="147">
        <f t="shared" si="43"/>
        <v>145.31778587949242</v>
      </c>
      <c r="BS19" s="147">
        <f t="shared" si="43"/>
        <v>154.37775350917545</v>
      </c>
      <c r="BT19" s="147">
        <f t="shared" si="43"/>
        <v>127.14666436233151</v>
      </c>
      <c r="BU19" s="147">
        <f t="shared" si="43"/>
        <v>85.839354321912197</v>
      </c>
      <c r="BV19" s="147">
        <f t="shared" si="43"/>
        <v>96.127792138670912</v>
      </c>
      <c r="BW19" s="147">
        <f t="shared" si="43"/>
        <v>104.93182847937987</v>
      </c>
      <c r="BX19" s="147">
        <f t="shared" si="43"/>
        <v>115.61951910693817</v>
      </c>
      <c r="BY19" s="147">
        <f t="shared" si="43"/>
        <v>83.228855174376406</v>
      </c>
      <c r="BZ19" s="147">
        <f t="shared" si="43"/>
        <v>102.72058214264368</v>
      </c>
      <c r="CA19" s="147">
        <f t="shared" si="43"/>
        <v>73.646787715186221</v>
      </c>
      <c r="CB19" s="147">
        <f t="shared" si="43"/>
        <v>98.349275726966084</v>
      </c>
      <c r="CC19" s="147">
        <f t="shared" si="43"/>
        <v>148.25587707691503</v>
      </c>
      <c r="CD19" s="147">
        <f t="shared" si="43"/>
        <v>171.22826957523</v>
      </c>
      <c r="CE19" s="147">
        <f t="shared" si="43"/>
        <v>182.11046798240861</v>
      </c>
      <c r="CF19" s="147">
        <f t="shared" si="43"/>
        <v>150.68210569638947</v>
      </c>
      <c r="CG19" s="147">
        <f t="shared" si="43"/>
        <v>102.63868413017195</v>
      </c>
      <c r="CH19" s="147">
        <f t="shared" si="43"/>
        <v>114.53437044168798</v>
      </c>
      <c r="CI19" s="147">
        <f t="shared" si="43"/>
        <v>124.14714965555508</v>
      </c>
      <c r="CJ19" s="147">
        <f t="shared" si="43"/>
        <v>137.73198247430017</v>
      </c>
      <c r="CK19" s="147">
        <f t="shared" si="43"/>
        <v>100.25340451693337</v>
      </c>
      <c r="CL19" s="147">
        <f t="shared" si="43"/>
        <v>121.63902302360893</v>
      </c>
      <c r="CM19" s="147">
        <f t="shared" si="43"/>
        <v>88.531751481919699</v>
      </c>
      <c r="CN19" s="147">
        <f t="shared" si="43"/>
        <v>116.18256794268117</v>
      </c>
      <c r="CO19" s="147">
        <f t="shared" si="43"/>
        <v>173.34738064793552</v>
      </c>
      <c r="CP19" s="147">
        <f t="shared" si="43"/>
        <v>201.65338120847068</v>
      </c>
      <c r="CQ19" s="147">
        <f t="shared" si="43"/>
        <v>214.73658870082653</v>
      </c>
      <c r="CR19" s="147">
        <f t="shared" si="43"/>
        <v>180.29847445647201</v>
      </c>
      <c r="CS19" s="147">
        <f t="shared" si="43"/>
        <v>124.99684153494908</v>
      </c>
      <c r="CT19" s="147">
        <f t="shared" si="43"/>
        <v>136.67754556372688</v>
      </c>
      <c r="CU19" s="147">
        <f t="shared" ref="CU19:DG19" si="44">+(CU21*CT13)+CU13</f>
        <v>147.31404993349037</v>
      </c>
      <c r="CV19" s="147">
        <f t="shared" si="44"/>
        <v>161.95331966280875</v>
      </c>
      <c r="CW19" s="147">
        <f t="shared" si="44"/>
        <v>119.38682768063688</v>
      </c>
      <c r="CX19" s="147">
        <f t="shared" si="44"/>
        <v>142.66633772572075</v>
      </c>
      <c r="CY19" s="147">
        <f t="shared" si="44"/>
        <v>105.52558906979978</v>
      </c>
      <c r="CZ19" s="147">
        <f t="shared" si="44"/>
        <v>135.10100882364645</v>
      </c>
      <c r="DA19" s="147">
        <f t="shared" si="44"/>
        <v>199.49332112952931</v>
      </c>
      <c r="DB19" s="147">
        <f t="shared" si="44"/>
        <v>232.10920459638822</v>
      </c>
      <c r="DC19" s="147">
        <f t="shared" si="44"/>
        <v>249.41015973103725</v>
      </c>
      <c r="DD19" s="147">
        <f t="shared" si="44"/>
        <v>210.99999188180473</v>
      </c>
      <c r="DE19" s="147">
        <f t="shared" si="44"/>
        <v>148.4094358502995</v>
      </c>
      <c r="DF19" s="147">
        <f t="shared" si="44"/>
        <v>160.89888275223544</v>
      </c>
      <c r="DG19" s="148">
        <f t="shared" si="44"/>
        <v>171.5660988766758</v>
      </c>
    </row>
    <row r="20" spans="1:111" x14ac:dyDescent="0.3">
      <c r="A20" s="33"/>
      <c r="B20" s="33"/>
      <c r="C20" s="532" t="s">
        <v>253</v>
      </c>
      <c r="D20" s="15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560">
        <v>58</v>
      </c>
      <c r="AC20" s="560">
        <v>77</v>
      </c>
      <c r="AD20" s="560">
        <v>73</v>
      </c>
      <c r="AE20" s="560">
        <v>74</v>
      </c>
      <c r="AF20" s="560">
        <v>73</v>
      </c>
      <c r="AG20" s="48">
        <v>60</v>
      </c>
      <c r="AH20" s="48">
        <v>52</v>
      </c>
      <c r="AI20" s="48">
        <v>66</v>
      </c>
      <c r="AJ20" s="563">
        <v>39</v>
      </c>
      <c r="AK20" s="16">
        <f>+AJ20+AK16</f>
        <v>28</v>
      </c>
      <c r="AL20" s="16">
        <f t="shared" ref="AL20:CS20" si="45">+AK20+AL16</f>
        <v>41</v>
      </c>
      <c r="AM20" s="16">
        <f t="shared" si="45"/>
        <v>45</v>
      </c>
      <c r="AN20" s="16">
        <f>+AM20+AN16</f>
        <v>54</v>
      </c>
      <c r="AO20" s="16">
        <f t="shared" si="45"/>
        <v>35</v>
      </c>
      <c r="AP20" s="16">
        <f t="shared" si="45"/>
        <v>50</v>
      </c>
      <c r="AQ20" s="16">
        <f t="shared" si="45"/>
        <v>32</v>
      </c>
      <c r="AR20" s="16">
        <f t="shared" si="45"/>
        <v>50</v>
      </c>
      <c r="AS20" s="16">
        <f t="shared" si="45"/>
        <v>77</v>
      </c>
      <c r="AT20" s="16">
        <f t="shared" si="45"/>
        <v>86</v>
      </c>
      <c r="AU20" s="16">
        <f t="shared" si="45"/>
        <v>89</v>
      </c>
      <c r="AV20" s="16">
        <f t="shared" si="45"/>
        <v>70</v>
      </c>
      <c r="AW20" s="16">
        <f t="shared" si="45"/>
        <v>45</v>
      </c>
      <c r="AX20" s="16">
        <f t="shared" si="45"/>
        <v>55</v>
      </c>
      <c r="AY20" s="16">
        <f t="shared" si="45"/>
        <v>61</v>
      </c>
      <c r="AZ20" s="16">
        <f t="shared" si="45"/>
        <v>72</v>
      </c>
      <c r="BA20" s="16">
        <f t="shared" si="45"/>
        <v>49</v>
      </c>
      <c r="BB20" s="16">
        <f t="shared" si="45"/>
        <v>65</v>
      </c>
      <c r="BC20" s="16">
        <f t="shared" si="45"/>
        <v>44</v>
      </c>
      <c r="BD20" s="16">
        <f t="shared" si="45"/>
        <v>64</v>
      </c>
      <c r="BE20" s="16">
        <f t="shared" si="45"/>
        <v>97</v>
      </c>
      <c r="BF20" s="16">
        <f t="shared" si="45"/>
        <v>110</v>
      </c>
      <c r="BG20" s="16">
        <f t="shared" si="45"/>
        <v>116</v>
      </c>
      <c r="BH20" s="16">
        <f t="shared" si="45"/>
        <v>93</v>
      </c>
      <c r="BI20" s="16">
        <f t="shared" si="45"/>
        <v>61</v>
      </c>
      <c r="BJ20" s="16">
        <f t="shared" si="45"/>
        <v>72</v>
      </c>
      <c r="BK20" s="16">
        <f t="shared" si="45"/>
        <v>79</v>
      </c>
      <c r="BL20" s="16">
        <f t="shared" si="45"/>
        <v>91</v>
      </c>
      <c r="BM20" s="16">
        <f t="shared" si="45"/>
        <v>63</v>
      </c>
      <c r="BN20" s="16">
        <f t="shared" si="45"/>
        <v>81</v>
      </c>
      <c r="BO20" s="16">
        <f t="shared" si="45"/>
        <v>56</v>
      </c>
      <c r="BP20" s="16">
        <f t="shared" si="45"/>
        <v>79</v>
      </c>
      <c r="BQ20" s="16">
        <f t="shared" si="45"/>
        <v>119</v>
      </c>
      <c r="BR20" s="16">
        <f t="shared" si="45"/>
        <v>136</v>
      </c>
      <c r="BS20" s="16">
        <f t="shared" si="45"/>
        <v>144</v>
      </c>
      <c r="BT20" s="16">
        <f t="shared" si="45"/>
        <v>117</v>
      </c>
      <c r="BU20" s="16">
        <f t="shared" si="45"/>
        <v>78</v>
      </c>
      <c r="BV20" s="16">
        <f t="shared" si="45"/>
        <v>90</v>
      </c>
      <c r="BW20" s="16">
        <f t="shared" si="45"/>
        <v>98</v>
      </c>
      <c r="BX20" s="16">
        <f t="shared" si="45"/>
        <v>110</v>
      </c>
      <c r="BY20" s="16">
        <f t="shared" si="45"/>
        <v>78</v>
      </c>
      <c r="BZ20" s="16">
        <f t="shared" si="45"/>
        <v>98</v>
      </c>
      <c r="CA20" s="16">
        <f t="shared" si="45"/>
        <v>69</v>
      </c>
      <c r="CB20" s="16">
        <f t="shared" si="45"/>
        <v>94</v>
      </c>
      <c r="CC20" s="16">
        <f t="shared" si="45"/>
        <v>142</v>
      </c>
      <c r="CD20" s="16">
        <f t="shared" si="45"/>
        <v>163</v>
      </c>
      <c r="CE20" s="16">
        <f t="shared" si="45"/>
        <v>173</v>
      </c>
      <c r="CF20" s="16">
        <f t="shared" si="45"/>
        <v>142</v>
      </c>
      <c r="CG20" s="16">
        <f t="shared" si="45"/>
        <v>96</v>
      </c>
      <c r="CH20" s="16">
        <f t="shared" si="45"/>
        <v>109</v>
      </c>
      <c r="CI20" s="16">
        <f t="shared" si="45"/>
        <v>118</v>
      </c>
      <c r="CJ20" s="16">
        <f t="shared" si="45"/>
        <v>131</v>
      </c>
      <c r="CK20" s="16">
        <f t="shared" si="45"/>
        <v>94</v>
      </c>
      <c r="CL20" s="16">
        <f t="shared" si="45"/>
        <v>116</v>
      </c>
      <c r="CM20" s="16">
        <f t="shared" si="45"/>
        <v>83</v>
      </c>
      <c r="CN20" s="16">
        <f t="shared" si="45"/>
        <v>111</v>
      </c>
      <c r="CO20" s="16">
        <f t="shared" si="45"/>
        <v>166</v>
      </c>
      <c r="CP20" s="16">
        <f t="shared" si="45"/>
        <v>192</v>
      </c>
      <c r="CQ20" s="16">
        <f t="shared" si="45"/>
        <v>204</v>
      </c>
      <c r="CR20" s="16">
        <f t="shared" si="45"/>
        <v>170</v>
      </c>
      <c r="CS20" s="16">
        <f t="shared" si="45"/>
        <v>117</v>
      </c>
      <c r="CT20" s="16">
        <f t="shared" ref="CT20:DG20" si="46">+CS20+CT16</f>
        <v>130</v>
      </c>
      <c r="CU20" s="16">
        <f t="shared" si="46"/>
        <v>140</v>
      </c>
      <c r="CV20" s="16">
        <f t="shared" si="46"/>
        <v>154</v>
      </c>
      <c r="CW20" s="16">
        <f t="shared" si="46"/>
        <v>112</v>
      </c>
      <c r="CX20" s="16">
        <f t="shared" si="46"/>
        <v>136</v>
      </c>
      <c r="CY20" s="16">
        <f t="shared" si="46"/>
        <v>99</v>
      </c>
      <c r="CZ20" s="16">
        <f t="shared" si="46"/>
        <v>129</v>
      </c>
      <c r="DA20" s="16">
        <f t="shared" si="46"/>
        <v>191</v>
      </c>
      <c r="DB20" s="16">
        <f t="shared" si="46"/>
        <v>221</v>
      </c>
      <c r="DC20" s="16">
        <f t="shared" si="46"/>
        <v>237</v>
      </c>
      <c r="DD20" s="16">
        <f t="shared" si="46"/>
        <v>199</v>
      </c>
      <c r="DE20" s="16">
        <f t="shared" si="46"/>
        <v>139</v>
      </c>
      <c r="DF20" s="16">
        <f t="shared" si="46"/>
        <v>153</v>
      </c>
      <c r="DG20" s="16">
        <f t="shared" si="46"/>
        <v>163</v>
      </c>
    </row>
    <row r="21" spans="1:111" x14ac:dyDescent="0.3">
      <c r="A21" s="33"/>
      <c r="B21" s="33"/>
      <c r="C21" s="532" t="s">
        <v>251</v>
      </c>
      <c r="D21" s="15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8"/>
      <c r="Q21" s="48"/>
      <c r="R21" s="48"/>
      <c r="S21" s="48"/>
      <c r="T21" s="48"/>
      <c r="U21" s="48"/>
      <c r="V21" s="296" t="e">
        <f>+(V19-V13)/V19</f>
        <v>#DIV/0!</v>
      </c>
      <c r="W21" s="296" t="e">
        <f>+(W19-W13)/W19</f>
        <v>#DIV/0!</v>
      </c>
      <c r="X21" s="296" t="e">
        <f>+(X19-X13)/X19</f>
        <v>#DIV/0!</v>
      </c>
      <c r="Y21" s="296" t="e">
        <f t="shared" ref="Y21:AE21" si="47">+(Y19-Y13)/Y19</f>
        <v>#DIV/0!</v>
      </c>
      <c r="Z21" s="296" t="e">
        <f t="shared" si="47"/>
        <v>#DIV/0!</v>
      </c>
      <c r="AA21" s="296" t="e">
        <f t="shared" si="47"/>
        <v>#DIV/0!</v>
      </c>
      <c r="AB21" s="296">
        <f t="shared" si="47"/>
        <v>5.7142857142857141E-2</v>
      </c>
      <c r="AC21" s="296">
        <f t="shared" si="47"/>
        <v>-1.4492753623188406E-2</v>
      </c>
      <c r="AD21" s="296">
        <f t="shared" si="47"/>
        <v>-3.0303030303030304E-2</v>
      </c>
      <c r="AE21" s="296">
        <f t="shared" si="47"/>
        <v>-1.5625E-2</v>
      </c>
      <c r="AF21" s="296">
        <f>+(AF19-AF13)/AF19</f>
        <v>4.1666666666666664E-2</v>
      </c>
      <c r="AG21" s="296">
        <f>+(AG19-AG13)/AG19</f>
        <v>0.15116279069767441</v>
      </c>
      <c r="AH21" s="296">
        <f>+(AH19-AH13)/AH19</f>
        <v>3.3333333333333333E-2</v>
      </c>
      <c r="AI21" s="296">
        <f>+(AI19-AI13)/AI19</f>
        <v>0.13043478260869565</v>
      </c>
      <c r="AJ21" s="565">
        <f>+(AJ19-AJ13)/AJ19</f>
        <v>0.16071428571428573</v>
      </c>
      <c r="AK21" s="486">
        <f>+AVERAGE(AE21:AJ21)</f>
        <v>8.3614476503442628E-2</v>
      </c>
      <c r="AL21" s="297">
        <f>+AK21</f>
        <v>8.3614476503442628E-2</v>
      </c>
      <c r="AM21" s="297">
        <f>+AL21</f>
        <v>8.3614476503442628E-2</v>
      </c>
      <c r="AN21" s="295">
        <v>0.09</v>
      </c>
      <c r="AO21" s="297">
        <f>+AN21</f>
        <v>0.09</v>
      </c>
      <c r="AP21" s="297">
        <f t="shared" ref="AP21:DA21" si="48">+AO21</f>
        <v>0.09</v>
      </c>
      <c r="AQ21" s="297">
        <f t="shared" si="48"/>
        <v>0.09</v>
      </c>
      <c r="AR21" s="297">
        <f t="shared" si="48"/>
        <v>0.09</v>
      </c>
      <c r="AS21" s="297">
        <f t="shared" si="48"/>
        <v>0.09</v>
      </c>
      <c r="AT21" s="297">
        <f t="shared" si="48"/>
        <v>0.09</v>
      </c>
      <c r="AU21" s="297">
        <f t="shared" si="48"/>
        <v>0.09</v>
      </c>
      <c r="AV21" s="297">
        <f t="shared" si="48"/>
        <v>0.09</v>
      </c>
      <c r="AW21" s="297">
        <f t="shared" si="48"/>
        <v>0.09</v>
      </c>
      <c r="AX21" s="297">
        <f t="shared" si="48"/>
        <v>0.09</v>
      </c>
      <c r="AY21" s="297">
        <f t="shared" si="48"/>
        <v>0.09</v>
      </c>
      <c r="AZ21" s="295">
        <v>0.08</v>
      </c>
      <c r="BA21" s="297">
        <f t="shared" si="48"/>
        <v>0.08</v>
      </c>
      <c r="BB21" s="297">
        <f t="shared" si="48"/>
        <v>0.08</v>
      </c>
      <c r="BC21" s="297">
        <f t="shared" si="48"/>
        <v>0.08</v>
      </c>
      <c r="BD21" s="297">
        <f t="shared" si="48"/>
        <v>0.08</v>
      </c>
      <c r="BE21" s="297">
        <f t="shared" si="48"/>
        <v>0.08</v>
      </c>
      <c r="BF21" s="297">
        <f t="shared" si="48"/>
        <v>0.08</v>
      </c>
      <c r="BG21" s="297">
        <f t="shared" si="48"/>
        <v>0.08</v>
      </c>
      <c r="BH21" s="297">
        <f t="shared" si="48"/>
        <v>0.08</v>
      </c>
      <c r="BI21" s="297">
        <f t="shared" si="48"/>
        <v>0.08</v>
      </c>
      <c r="BJ21" s="297">
        <f t="shared" si="48"/>
        <v>0.08</v>
      </c>
      <c r="BK21" s="297">
        <f t="shared" si="48"/>
        <v>0.08</v>
      </c>
      <c r="BL21" s="295">
        <v>0.05</v>
      </c>
      <c r="BM21" s="297">
        <f t="shared" si="48"/>
        <v>0.05</v>
      </c>
      <c r="BN21" s="297">
        <f t="shared" si="48"/>
        <v>0.05</v>
      </c>
      <c r="BO21" s="297">
        <f t="shared" si="48"/>
        <v>0.05</v>
      </c>
      <c r="BP21" s="297">
        <f t="shared" si="48"/>
        <v>0.05</v>
      </c>
      <c r="BQ21" s="297">
        <f t="shared" si="48"/>
        <v>0.05</v>
      </c>
      <c r="BR21" s="297">
        <f t="shared" si="48"/>
        <v>0.05</v>
      </c>
      <c r="BS21" s="297">
        <f t="shared" si="48"/>
        <v>0.05</v>
      </c>
      <c r="BT21" s="297">
        <f t="shared" si="48"/>
        <v>0.05</v>
      </c>
      <c r="BU21" s="297">
        <f t="shared" si="48"/>
        <v>0.05</v>
      </c>
      <c r="BV21" s="297">
        <f t="shared" si="48"/>
        <v>0.05</v>
      </c>
      <c r="BW21" s="297">
        <f t="shared" si="48"/>
        <v>0.05</v>
      </c>
      <c r="BX21" s="295">
        <v>0.03</v>
      </c>
      <c r="BY21" s="297">
        <f t="shared" si="48"/>
        <v>0.03</v>
      </c>
      <c r="BZ21" s="297">
        <f t="shared" si="48"/>
        <v>0.03</v>
      </c>
      <c r="CA21" s="297">
        <f t="shared" si="48"/>
        <v>0.03</v>
      </c>
      <c r="CB21" s="297">
        <f t="shared" si="48"/>
        <v>0.03</v>
      </c>
      <c r="CC21" s="297">
        <f t="shared" si="48"/>
        <v>0.03</v>
      </c>
      <c r="CD21" s="297">
        <f t="shared" si="48"/>
        <v>0.03</v>
      </c>
      <c r="CE21" s="297">
        <f t="shared" si="48"/>
        <v>0.03</v>
      </c>
      <c r="CF21" s="297">
        <f t="shared" si="48"/>
        <v>0.03</v>
      </c>
      <c r="CG21" s="297">
        <f t="shared" si="48"/>
        <v>0.03</v>
      </c>
      <c r="CH21" s="297">
        <f t="shared" si="48"/>
        <v>0.03</v>
      </c>
      <c r="CI21" s="297">
        <f t="shared" si="48"/>
        <v>0.03</v>
      </c>
      <c r="CJ21" s="297">
        <f t="shared" si="48"/>
        <v>0.03</v>
      </c>
      <c r="CK21" s="297">
        <f t="shared" si="48"/>
        <v>0.03</v>
      </c>
      <c r="CL21" s="297">
        <f t="shared" si="48"/>
        <v>0.03</v>
      </c>
      <c r="CM21" s="297">
        <f t="shared" si="48"/>
        <v>0.03</v>
      </c>
      <c r="CN21" s="297">
        <f t="shared" si="48"/>
        <v>0.03</v>
      </c>
      <c r="CO21" s="297">
        <f t="shared" si="48"/>
        <v>0.03</v>
      </c>
      <c r="CP21" s="297">
        <f t="shared" si="48"/>
        <v>0.03</v>
      </c>
      <c r="CQ21" s="297">
        <f t="shared" si="48"/>
        <v>0.03</v>
      </c>
      <c r="CR21" s="297">
        <f t="shared" si="48"/>
        <v>0.03</v>
      </c>
      <c r="CS21" s="297">
        <f t="shared" si="48"/>
        <v>0.03</v>
      </c>
      <c r="CT21" s="297">
        <f t="shared" si="48"/>
        <v>0.03</v>
      </c>
      <c r="CU21" s="297">
        <f t="shared" si="48"/>
        <v>0.03</v>
      </c>
      <c r="CV21" s="297">
        <f t="shared" si="48"/>
        <v>0.03</v>
      </c>
      <c r="CW21" s="297">
        <f t="shared" si="48"/>
        <v>0.03</v>
      </c>
      <c r="CX21" s="297">
        <f t="shared" si="48"/>
        <v>0.03</v>
      </c>
      <c r="CY21" s="297">
        <f t="shared" si="48"/>
        <v>0.03</v>
      </c>
      <c r="CZ21" s="297">
        <f t="shared" si="48"/>
        <v>0.03</v>
      </c>
      <c r="DA21" s="297">
        <f t="shared" si="48"/>
        <v>0.03</v>
      </c>
      <c r="DB21" s="297">
        <f t="shared" ref="DB21:DG21" si="49">+DA21</f>
        <v>0.03</v>
      </c>
      <c r="DC21" s="297">
        <f t="shared" si="49"/>
        <v>0.03</v>
      </c>
      <c r="DD21" s="297">
        <f t="shared" si="49"/>
        <v>0.03</v>
      </c>
      <c r="DE21" s="297">
        <f t="shared" si="49"/>
        <v>0.03</v>
      </c>
      <c r="DF21" s="297">
        <f t="shared" si="49"/>
        <v>0.03</v>
      </c>
      <c r="DG21" s="297">
        <f t="shared" si="49"/>
        <v>0.03</v>
      </c>
    </row>
    <row r="22" spans="1:111" s="325" customFormat="1" x14ac:dyDescent="0.3">
      <c r="A22" s="33"/>
      <c r="B22" s="33"/>
      <c r="C22" s="532" t="s">
        <v>257</v>
      </c>
      <c r="D22" s="15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8"/>
      <c r="Q22" s="48"/>
      <c r="R22" s="48"/>
      <c r="S22" s="48"/>
      <c r="T22" s="48"/>
      <c r="U22" s="48"/>
      <c r="V22" s="323"/>
      <c r="W22" s="323"/>
      <c r="X22" s="323" t="e">
        <f>+(X14/W14)-1</f>
        <v>#DIV/0!</v>
      </c>
      <c r="Y22" s="323" t="e">
        <f t="shared" ref="Y22:CJ22" si="50">+(Y14/X14)-1</f>
        <v>#DIV/0!</v>
      </c>
      <c r="Z22" s="323" t="e">
        <f t="shared" si="50"/>
        <v>#DIV/0!</v>
      </c>
      <c r="AA22" s="323" t="e">
        <f t="shared" si="50"/>
        <v>#DIV/0!</v>
      </c>
      <c r="AB22" s="323">
        <f>+(AB14/AA14)-1</f>
        <v>0</v>
      </c>
      <c r="AC22" s="323">
        <f t="shared" si="50"/>
        <v>0.27777777777777768</v>
      </c>
      <c r="AD22" s="323">
        <f t="shared" si="50"/>
        <v>-2.8985507246376829E-2</v>
      </c>
      <c r="AE22" s="323">
        <f t="shared" si="50"/>
        <v>-4.4776119402985093E-2</v>
      </c>
      <c r="AF22" s="323">
        <f t="shared" si="50"/>
        <v>6.25E-2</v>
      </c>
      <c r="AG22" s="323">
        <f>+(AG14/AF14)-1</f>
        <v>-0.13235294117647056</v>
      </c>
      <c r="AH22" s="323">
        <f>+(AH14/AG14)-1</f>
        <v>-0.13559322033898302</v>
      </c>
      <c r="AI22" s="323">
        <f>+(AI14/AH14)-1</f>
        <v>0.21568627450980382</v>
      </c>
      <c r="AJ22" s="566">
        <f>+(AJ14/AI14)-1</f>
        <v>-0.38709677419354838</v>
      </c>
      <c r="AK22" s="324">
        <f>+(AK14/AJ14)-1</f>
        <v>-0.30316508167986167</v>
      </c>
      <c r="AL22" s="324">
        <f t="shared" si="50"/>
        <v>0.46428571428571419</v>
      </c>
      <c r="AM22" s="324">
        <f t="shared" si="50"/>
        <v>9.7560975609756184E-2</v>
      </c>
      <c r="AN22" s="203">
        <f>+(AN14/AM14)-1</f>
        <v>0.19999999999999996</v>
      </c>
      <c r="AO22" s="324">
        <f t="shared" si="50"/>
        <v>-0.35185185185185186</v>
      </c>
      <c r="AP22" s="324">
        <f t="shared" si="50"/>
        <v>0.4285714285714286</v>
      </c>
      <c r="AQ22" s="324">
        <f t="shared" si="50"/>
        <v>-0.36</v>
      </c>
      <c r="AR22" s="324">
        <f t="shared" si="50"/>
        <v>0.5625</v>
      </c>
      <c r="AS22" s="324">
        <f t="shared" si="50"/>
        <v>0.54000000000000026</v>
      </c>
      <c r="AT22" s="324">
        <f t="shared" si="50"/>
        <v>0.11688311688311681</v>
      </c>
      <c r="AU22" s="324">
        <f t="shared" si="50"/>
        <v>3.4883720930232398E-2</v>
      </c>
      <c r="AV22" s="324">
        <f t="shared" si="50"/>
        <v>-0.21348314606741581</v>
      </c>
      <c r="AW22" s="324">
        <f t="shared" si="50"/>
        <v>-0.3571428571428571</v>
      </c>
      <c r="AX22" s="324">
        <f t="shared" si="50"/>
        <v>0.2222222222222221</v>
      </c>
      <c r="AY22" s="324">
        <f t="shared" si="50"/>
        <v>0.10909090909090913</v>
      </c>
      <c r="AZ22" s="324">
        <f t="shared" si="50"/>
        <v>0.18032786885245922</v>
      </c>
      <c r="BA22" s="324">
        <f t="shared" si="50"/>
        <v>-0.31944444444444442</v>
      </c>
      <c r="BB22" s="324">
        <f t="shared" si="50"/>
        <v>0.32653061224489788</v>
      </c>
      <c r="BC22" s="324">
        <f t="shared" si="50"/>
        <v>-0.32307692307692315</v>
      </c>
      <c r="BD22" s="324">
        <f t="shared" si="50"/>
        <v>0.45454545454545459</v>
      </c>
      <c r="BE22" s="324">
        <f t="shared" si="50"/>
        <v>0.515625</v>
      </c>
      <c r="BF22" s="324">
        <f t="shared" si="50"/>
        <v>0.134020618556701</v>
      </c>
      <c r="BG22" s="324">
        <f t="shared" si="50"/>
        <v>5.4545454545454675E-2</v>
      </c>
      <c r="BH22" s="324">
        <f t="shared" si="50"/>
        <v>-0.19827586206896552</v>
      </c>
      <c r="BI22" s="324">
        <f t="shared" si="50"/>
        <v>-0.34408602150537637</v>
      </c>
      <c r="BJ22" s="324">
        <f t="shared" si="50"/>
        <v>0.18032786885245922</v>
      </c>
      <c r="BK22" s="324">
        <f t="shared" si="50"/>
        <v>9.7222222222222099E-2</v>
      </c>
      <c r="BL22" s="324">
        <f t="shared" si="50"/>
        <v>0.15189873417721511</v>
      </c>
      <c r="BM22" s="324">
        <f t="shared" si="50"/>
        <v>-0.30769230769230771</v>
      </c>
      <c r="BN22" s="324">
        <f t="shared" si="50"/>
        <v>0.28571428571428581</v>
      </c>
      <c r="BO22" s="324">
        <f t="shared" si="50"/>
        <v>-0.30864197530864201</v>
      </c>
      <c r="BP22" s="324">
        <f t="shared" si="50"/>
        <v>0.41071428571428559</v>
      </c>
      <c r="BQ22" s="324">
        <f t="shared" si="50"/>
        <v>0.50632911392405067</v>
      </c>
      <c r="BR22" s="324">
        <f t="shared" si="50"/>
        <v>0.14285714285714302</v>
      </c>
      <c r="BS22" s="324">
        <f t="shared" si="50"/>
        <v>5.8823529411764719E-2</v>
      </c>
      <c r="BT22" s="324">
        <f t="shared" si="50"/>
        <v>-0.18750000000000011</v>
      </c>
      <c r="BU22" s="324">
        <f t="shared" si="50"/>
        <v>-0.33333333333333337</v>
      </c>
      <c r="BV22" s="324">
        <f t="shared" si="50"/>
        <v>0.15384615384615397</v>
      </c>
      <c r="BW22" s="324">
        <f t="shared" si="50"/>
        <v>8.8888888888888795E-2</v>
      </c>
      <c r="BX22" s="324">
        <f t="shared" si="50"/>
        <v>0.12244897959183665</v>
      </c>
      <c r="BY22" s="324">
        <f t="shared" si="50"/>
        <v>-0.29090909090909089</v>
      </c>
      <c r="BZ22" s="324">
        <f t="shared" si="50"/>
        <v>0.25641025641025661</v>
      </c>
      <c r="CA22" s="324">
        <f t="shared" si="50"/>
        <v>-0.29591836734693888</v>
      </c>
      <c r="CB22" s="324">
        <f t="shared" si="50"/>
        <v>0.36231884057971042</v>
      </c>
      <c r="CC22" s="324">
        <f t="shared" si="50"/>
        <v>0.51063829787234027</v>
      </c>
      <c r="CD22" s="324">
        <f t="shared" si="50"/>
        <v>0.147887323943662</v>
      </c>
      <c r="CE22" s="324">
        <f t="shared" si="50"/>
        <v>6.1349693251533832E-2</v>
      </c>
      <c r="CF22" s="324">
        <f t="shared" si="50"/>
        <v>-0.17919075144508667</v>
      </c>
      <c r="CG22" s="324">
        <f t="shared" si="50"/>
        <v>-0.323943661971831</v>
      </c>
      <c r="CH22" s="324">
        <f t="shared" si="50"/>
        <v>0.13541666666666674</v>
      </c>
      <c r="CI22" s="324">
        <f t="shared" si="50"/>
        <v>8.256880733944949E-2</v>
      </c>
      <c r="CJ22" s="324">
        <f t="shared" si="50"/>
        <v>0.11016949152542366</v>
      </c>
      <c r="CK22" s="324">
        <f t="shared" ref="CK22:DG22" si="51">+(CK14/CJ14)-1</f>
        <v>-0.28244274809160297</v>
      </c>
      <c r="CL22" s="324">
        <f t="shared" si="51"/>
        <v>0.23404255319148937</v>
      </c>
      <c r="CM22" s="324">
        <f t="shared" si="51"/>
        <v>-0.28448275862068972</v>
      </c>
      <c r="CN22" s="324">
        <f t="shared" si="51"/>
        <v>0.33734939759036142</v>
      </c>
      <c r="CO22" s="324">
        <f t="shared" si="51"/>
        <v>0.49549549549549532</v>
      </c>
      <c r="CP22" s="324">
        <f t="shared" si="51"/>
        <v>0.15662650602409633</v>
      </c>
      <c r="CQ22" s="324">
        <f t="shared" si="51"/>
        <v>6.25E-2</v>
      </c>
      <c r="CR22" s="324">
        <f t="shared" si="51"/>
        <v>-0.16666666666666663</v>
      </c>
      <c r="CS22" s="324">
        <f t="shared" si="51"/>
        <v>-0.31176470588235305</v>
      </c>
      <c r="CT22" s="324">
        <f t="shared" si="51"/>
        <v>0.11111111111111116</v>
      </c>
      <c r="CU22" s="324">
        <f t="shared" si="51"/>
        <v>7.6923076923076872E-2</v>
      </c>
      <c r="CV22" s="324">
        <f t="shared" si="51"/>
        <v>0.10000000000000009</v>
      </c>
      <c r="CW22" s="324">
        <f t="shared" si="51"/>
        <v>-0.27272727272727271</v>
      </c>
      <c r="CX22" s="324">
        <f t="shared" si="51"/>
        <v>0.21428571428571441</v>
      </c>
      <c r="CY22" s="324">
        <f t="shared" si="51"/>
        <v>-0.2720588235294118</v>
      </c>
      <c r="CZ22" s="324">
        <f t="shared" si="51"/>
        <v>0.30303030303030298</v>
      </c>
      <c r="DA22" s="324">
        <f t="shared" si="51"/>
        <v>0.48062015503875966</v>
      </c>
      <c r="DB22" s="324">
        <f t="shared" si="51"/>
        <v>0.15706806282722496</v>
      </c>
      <c r="DC22" s="324">
        <f t="shared" si="51"/>
        <v>7.2398190045249056E-2</v>
      </c>
      <c r="DD22" s="324">
        <f t="shared" si="51"/>
        <v>-0.16033755274261607</v>
      </c>
      <c r="DE22" s="324">
        <f t="shared" si="51"/>
        <v>-0.30150753768844218</v>
      </c>
      <c r="DF22" s="324">
        <f t="shared" si="51"/>
        <v>0.10071942446043147</v>
      </c>
      <c r="DG22" s="324">
        <f t="shared" si="51"/>
        <v>6.5359477124182996E-2</v>
      </c>
    </row>
    <row r="23" spans="1:111" s="325" customFormat="1" x14ac:dyDescent="0.3">
      <c r="A23" s="33"/>
      <c r="B23" s="33"/>
      <c r="C23" s="532" t="s">
        <v>258</v>
      </c>
      <c r="D23" s="15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8"/>
      <c r="Q23" s="48"/>
      <c r="R23" s="48"/>
      <c r="S23" s="48"/>
      <c r="T23" s="48"/>
      <c r="U23" s="48"/>
      <c r="V23" s="323"/>
      <c r="W23" s="323" t="e">
        <f>+(W14/W20)</f>
        <v>#DIV/0!</v>
      </c>
      <c r="X23" s="323" t="e">
        <f>+(X14/X20)</f>
        <v>#DIV/0!</v>
      </c>
      <c r="Y23" s="323" t="e">
        <f t="shared" ref="Y23:AF23" si="52">+(Y14/Y20)</f>
        <v>#DIV/0!</v>
      </c>
      <c r="Z23" s="323" t="e">
        <f t="shared" si="52"/>
        <v>#DIV/0!</v>
      </c>
      <c r="AA23" s="323" t="e">
        <f t="shared" si="52"/>
        <v>#DIV/0!</v>
      </c>
      <c r="AB23" s="323">
        <f t="shared" si="52"/>
        <v>0.93103448275862066</v>
      </c>
      <c r="AC23" s="323">
        <f t="shared" si="52"/>
        <v>0.89610389610389607</v>
      </c>
      <c r="AD23" s="323">
        <f t="shared" si="52"/>
        <v>0.9178082191780822</v>
      </c>
      <c r="AE23" s="323">
        <f t="shared" si="52"/>
        <v>0.86486486486486491</v>
      </c>
      <c r="AF23" s="323">
        <f t="shared" si="52"/>
        <v>0.93150684931506844</v>
      </c>
      <c r="AG23" s="323">
        <f>+(AG14/AG20)</f>
        <v>0.98333333333333328</v>
      </c>
      <c r="AH23" s="323">
        <f>+(AH14/AH20)</f>
        <v>0.98076923076923073</v>
      </c>
      <c r="AI23" s="323">
        <f>+(AI14/AI20)</f>
        <v>0.93939393939393945</v>
      </c>
      <c r="AJ23" s="566">
        <f>+(AJ14/AJ20)</f>
        <v>0.97435897435897434</v>
      </c>
      <c r="AK23" s="487">
        <f>+AVERAGE(AE23:AJ23)</f>
        <v>0.94570453200590199</v>
      </c>
      <c r="AL23" s="324">
        <f t="shared" ref="AL23:CT23" si="53">+AK23</f>
        <v>0.94570453200590199</v>
      </c>
      <c r="AM23" s="324">
        <f t="shared" si="53"/>
        <v>0.94570453200590199</v>
      </c>
      <c r="AN23" s="203">
        <f t="shared" si="53"/>
        <v>0.94570453200590199</v>
      </c>
      <c r="AO23" s="324">
        <f t="shared" si="53"/>
        <v>0.94570453200590199</v>
      </c>
      <c r="AP23" s="324">
        <f t="shared" si="53"/>
        <v>0.94570453200590199</v>
      </c>
      <c r="AQ23" s="324">
        <f t="shared" si="53"/>
        <v>0.94570453200590199</v>
      </c>
      <c r="AR23" s="324">
        <f t="shared" si="53"/>
        <v>0.94570453200590199</v>
      </c>
      <c r="AS23" s="324">
        <f t="shared" si="53"/>
        <v>0.94570453200590199</v>
      </c>
      <c r="AT23" s="324">
        <f t="shared" si="53"/>
        <v>0.94570453200590199</v>
      </c>
      <c r="AU23" s="324">
        <f t="shared" si="53"/>
        <v>0.94570453200590199</v>
      </c>
      <c r="AV23" s="324">
        <f t="shared" si="53"/>
        <v>0.94570453200590199</v>
      </c>
      <c r="AW23" s="324">
        <f t="shared" si="53"/>
        <v>0.94570453200590199</v>
      </c>
      <c r="AX23" s="324">
        <f t="shared" si="53"/>
        <v>0.94570453200590199</v>
      </c>
      <c r="AY23" s="324">
        <f t="shared" si="53"/>
        <v>0.94570453200590199</v>
      </c>
      <c r="AZ23" s="324">
        <f t="shared" si="53"/>
        <v>0.94570453200590199</v>
      </c>
      <c r="BA23" s="324">
        <f t="shared" si="53"/>
        <v>0.94570453200590199</v>
      </c>
      <c r="BB23" s="324">
        <f t="shared" si="53"/>
        <v>0.94570453200590199</v>
      </c>
      <c r="BC23" s="324">
        <f t="shared" si="53"/>
        <v>0.94570453200590199</v>
      </c>
      <c r="BD23" s="324">
        <f t="shared" si="53"/>
        <v>0.94570453200590199</v>
      </c>
      <c r="BE23" s="324">
        <f t="shared" si="53"/>
        <v>0.94570453200590199</v>
      </c>
      <c r="BF23" s="324">
        <f t="shared" si="53"/>
        <v>0.94570453200590199</v>
      </c>
      <c r="BG23" s="324">
        <f t="shared" si="53"/>
        <v>0.94570453200590199</v>
      </c>
      <c r="BH23" s="324">
        <f t="shared" si="53"/>
        <v>0.94570453200590199</v>
      </c>
      <c r="BI23" s="324">
        <f t="shared" si="53"/>
        <v>0.94570453200590199</v>
      </c>
      <c r="BJ23" s="324">
        <f t="shared" si="53"/>
        <v>0.94570453200590199</v>
      </c>
      <c r="BK23" s="324">
        <f t="shared" si="53"/>
        <v>0.94570453200590199</v>
      </c>
      <c r="BL23" s="324">
        <f t="shared" si="53"/>
        <v>0.94570453200590199</v>
      </c>
      <c r="BM23" s="324">
        <f t="shared" si="53"/>
        <v>0.94570453200590199</v>
      </c>
      <c r="BN23" s="324">
        <f t="shared" si="53"/>
        <v>0.94570453200590199</v>
      </c>
      <c r="BO23" s="324">
        <f t="shared" si="53"/>
        <v>0.94570453200590199</v>
      </c>
      <c r="BP23" s="324">
        <f t="shared" si="53"/>
        <v>0.94570453200590199</v>
      </c>
      <c r="BQ23" s="324">
        <f t="shared" si="53"/>
        <v>0.94570453200590199</v>
      </c>
      <c r="BR23" s="324">
        <f t="shared" si="53"/>
        <v>0.94570453200590199</v>
      </c>
      <c r="BS23" s="324">
        <f t="shared" si="53"/>
        <v>0.94570453200590199</v>
      </c>
      <c r="BT23" s="324">
        <f t="shared" si="53"/>
        <v>0.94570453200590199</v>
      </c>
      <c r="BU23" s="324">
        <f t="shared" si="53"/>
        <v>0.94570453200590199</v>
      </c>
      <c r="BV23" s="324">
        <f t="shared" si="53"/>
        <v>0.94570453200590199</v>
      </c>
      <c r="BW23" s="324">
        <f t="shared" si="53"/>
        <v>0.94570453200590199</v>
      </c>
      <c r="BX23" s="324">
        <f t="shared" si="53"/>
        <v>0.94570453200590199</v>
      </c>
      <c r="BY23" s="324">
        <f t="shared" si="53"/>
        <v>0.94570453200590199</v>
      </c>
      <c r="BZ23" s="324">
        <f t="shared" si="53"/>
        <v>0.94570453200590199</v>
      </c>
      <c r="CA23" s="324">
        <f t="shared" si="53"/>
        <v>0.94570453200590199</v>
      </c>
      <c r="CB23" s="324">
        <f t="shared" si="53"/>
        <v>0.94570453200590199</v>
      </c>
      <c r="CC23" s="324">
        <f t="shared" si="53"/>
        <v>0.94570453200590199</v>
      </c>
      <c r="CD23" s="324">
        <f t="shared" si="53"/>
        <v>0.94570453200590199</v>
      </c>
      <c r="CE23" s="324">
        <f t="shared" si="53"/>
        <v>0.94570453200590199</v>
      </c>
      <c r="CF23" s="324">
        <f t="shared" si="53"/>
        <v>0.94570453200590199</v>
      </c>
      <c r="CG23" s="324">
        <f t="shared" si="53"/>
        <v>0.94570453200590199</v>
      </c>
      <c r="CH23" s="324">
        <f t="shared" si="53"/>
        <v>0.94570453200590199</v>
      </c>
      <c r="CI23" s="324">
        <f t="shared" si="53"/>
        <v>0.94570453200590199</v>
      </c>
      <c r="CJ23" s="324">
        <f t="shared" si="53"/>
        <v>0.94570453200590199</v>
      </c>
      <c r="CK23" s="324">
        <f t="shared" si="53"/>
        <v>0.94570453200590199</v>
      </c>
      <c r="CL23" s="324">
        <f t="shared" si="53"/>
        <v>0.94570453200590199</v>
      </c>
      <c r="CM23" s="324">
        <f t="shared" si="53"/>
        <v>0.94570453200590199</v>
      </c>
      <c r="CN23" s="324">
        <f t="shared" si="53"/>
        <v>0.94570453200590199</v>
      </c>
      <c r="CO23" s="324">
        <f t="shared" si="53"/>
        <v>0.94570453200590199</v>
      </c>
      <c r="CP23" s="324">
        <f t="shared" si="53"/>
        <v>0.94570453200590199</v>
      </c>
      <c r="CQ23" s="324">
        <f t="shared" si="53"/>
        <v>0.94570453200590199</v>
      </c>
      <c r="CR23" s="324">
        <f t="shared" si="53"/>
        <v>0.94570453200590199</v>
      </c>
      <c r="CS23" s="324">
        <f t="shared" si="53"/>
        <v>0.94570453200590199</v>
      </c>
      <c r="CT23" s="324">
        <f t="shared" si="53"/>
        <v>0.94570453200590199</v>
      </c>
      <c r="CU23" s="324">
        <f t="shared" ref="CU23:DG23" si="54">+CT23</f>
        <v>0.94570453200590199</v>
      </c>
      <c r="CV23" s="324">
        <f t="shared" si="54"/>
        <v>0.94570453200590199</v>
      </c>
      <c r="CW23" s="324">
        <f t="shared" si="54"/>
        <v>0.94570453200590199</v>
      </c>
      <c r="CX23" s="324">
        <f t="shared" si="54"/>
        <v>0.94570453200590199</v>
      </c>
      <c r="CY23" s="324">
        <f t="shared" si="54"/>
        <v>0.94570453200590199</v>
      </c>
      <c r="CZ23" s="324">
        <f t="shared" si="54"/>
        <v>0.94570453200590199</v>
      </c>
      <c r="DA23" s="324">
        <f t="shared" si="54"/>
        <v>0.94570453200590199</v>
      </c>
      <c r="DB23" s="324">
        <f t="shared" si="54"/>
        <v>0.94570453200590199</v>
      </c>
      <c r="DC23" s="324">
        <f t="shared" si="54"/>
        <v>0.94570453200590199</v>
      </c>
      <c r="DD23" s="324">
        <f t="shared" si="54"/>
        <v>0.94570453200590199</v>
      </c>
      <c r="DE23" s="324">
        <f t="shared" si="54"/>
        <v>0.94570453200590199</v>
      </c>
      <c r="DF23" s="324">
        <f t="shared" si="54"/>
        <v>0.94570453200590199</v>
      </c>
      <c r="DG23" s="324">
        <f t="shared" si="54"/>
        <v>0.94570453200590199</v>
      </c>
    </row>
    <row r="24" spans="1:111" ht="18" x14ac:dyDescent="0.3">
      <c r="A24" s="35"/>
      <c r="B24" s="35"/>
      <c r="C24" s="534" t="s">
        <v>260</v>
      </c>
      <c r="D24" s="27"/>
      <c r="E24" s="27"/>
      <c r="F24" s="27"/>
      <c r="G24" s="27"/>
      <c r="H24" s="27"/>
      <c r="I24" s="27"/>
      <c r="J24" s="27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6"/>
      <c r="V24" s="199"/>
      <c r="W24" s="196" t="e">
        <f t="shared" ref="W24:AF24" si="55">+W13/W14</f>
        <v>#DIV/0!</v>
      </c>
      <c r="X24" s="196" t="e">
        <f t="shared" si="55"/>
        <v>#DIV/0!</v>
      </c>
      <c r="Y24" s="196" t="e">
        <f t="shared" si="55"/>
        <v>#DIV/0!</v>
      </c>
      <c r="Z24" s="196" t="e">
        <f t="shared" si="55"/>
        <v>#DIV/0!</v>
      </c>
      <c r="AA24" s="196">
        <f t="shared" si="55"/>
        <v>0</v>
      </c>
      <c r="AB24" s="196">
        <f t="shared" si="55"/>
        <v>1.2222222222222223</v>
      </c>
      <c r="AC24" s="196">
        <f>+AC13/AC14</f>
        <v>1.0144927536231885</v>
      </c>
      <c r="AD24" s="196">
        <f>+AD13/AD14</f>
        <v>1.0149253731343284</v>
      </c>
      <c r="AE24" s="196">
        <f t="shared" si="55"/>
        <v>1.015625</v>
      </c>
      <c r="AF24" s="196">
        <f t="shared" si="55"/>
        <v>1.0147058823529411</v>
      </c>
      <c r="AG24" s="196">
        <f>+AG13/AG14</f>
        <v>1.2372881355932204</v>
      </c>
      <c r="AH24" s="196">
        <f>+AH13/AH14</f>
        <v>1.1372549019607843</v>
      </c>
      <c r="AI24" s="196">
        <f>+AI13/AI14</f>
        <v>1.2903225806451613</v>
      </c>
      <c r="AJ24" s="567">
        <f>+AJ13/AJ14</f>
        <v>1.236842105263158</v>
      </c>
      <c r="AK24" s="488">
        <f>4.33/4</f>
        <v>1.0825</v>
      </c>
      <c r="AL24" s="197">
        <f t="shared" ref="AL24:CT24" si="56">+AK24</f>
        <v>1.0825</v>
      </c>
      <c r="AM24" s="197">
        <f t="shared" si="56"/>
        <v>1.0825</v>
      </c>
      <c r="AN24" s="488">
        <f>+AM24</f>
        <v>1.0825</v>
      </c>
      <c r="AO24" s="197">
        <f t="shared" si="56"/>
        <v>1.0825</v>
      </c>
      <c r="AP24" s="197">
        <f t="shared" si="56"/>
        <v>1.0825</v>
      </c>
      <c r="AQ24" s="197">
        <f t="shared" si="56"/>
        <v>1.0825</v>
      </c>
      <c r="AR24" s="197">
        <f t="shared" si="56"/>
        <v>1.0825</v>
      </c>
      <c r="AS24" s="197">
        <f t="shared" si="56"/>
        <v>1.0825</v>
      </c>
      <c r="AT24" s="197">
        <f t="shared" si="56"/>
        <v>1.0825</v>
      </c>
      <c r="AU24" s="197">
        <f t="shared" si="56"/>
        <v>1.0825</v>
      </c>
      <c r="AV24" s="197">
        <f t="shared" si="56"/>
        <v>1.0825</v>
      </c>
      <c r="AW24" s="197">
        <f t="shared" si="56"/>
        <v>1.0825</v>
      </c>
      <c r="AX24" s="197">
        <f t="shared" si="56"/>
        <v>1.0825</v>
      </c>
      <c r="AY24" s="197">
        <f t="shared" si="56"/>
        <v>1.0825</v>
      </c>
      <c r="AZ24" s="197">
        <f t="shared" si="56"/>
        <v>1.0825</v>
      </c>
      <c r="BA24" s="197">
        <f t="shared" si="56"/>
        <v>1.0825</v>
      </c>
      <c r="BB24" s="197">
        <f t="shared" si="56"/>
        <v>1.0825</v>
      </c>
      <c r="BC24" s="197">
        <f t="shared" si="56"/>
        <v>1.0825</v>
      </c>
      <c r="BD24" s="197">
        <f t="shared" si="56"/>
        <v>1.0825</v>
      </c>
      <c r="BE24" s="197">
        <f t="shared" si="56"/>
        <v>1.0825</v>
      </c>
      <c r="BF24" s="197">
        <f t="shared" si="56"/>
        <v>1.0825</v>
      </c>
      <c r="BG24" s="197">
        <f t="shared" si="56"/>
        <v>1.0825</v>
      </c>
      <c r="BH24" s="197">
        <f t="shared" si="56"/>
        <v>1.0825</v>
      </c>
      <c r="BI24" s="197">
        <f t="shared" si="56"/>
        <v>1.0825</v>
      </c>
      <c r="BJ24" s="197">
        <f t="shared" si="56"/>
        <v>1.0825</v>
      </c>
      <c r="BK24" s="197">
        <f t="shared" si="56"/>
        <v>1.0825</v>
      </c>
      <c r="BL24" s="197">
        <f t="shared" si="56"/>
        <v>1.0825</v>
      </c>
      <c r="BM24" s="197">
        <f t="shared" si="56"/>
        <v>1.0825</v>
      </c>
      <c r="BN24" s="197">
        <f t="shared" si="56"/>
        <v>1.0825</v>
      </c>
      <c r="BO24" s="197">
        <f t="shared" si="56"/>
        <v>1.0825</v>
      </c>
      <c r="BP24" s="197">
        <f t="shared" si="56"/>
        <v>1.0825</v>
      </c>
      <c r="BQ24" s="197">
        <f t="shared" si="56"/>
        <v>1.0825</v>
      </c>
      <c r="BR24" s="197">
        <f t="shared" si="56"/>
        <v>1.0825</v>
      </c>
      <c r="BS24" s="197">
        <f t="shared" si="56"/>
        <v>1.0825</v>
      </c>
      <c r="BT24" s="197">
        <f t="shared" si="56"/>
        <v>1.0825</v>
      </c>
      <c r="BU24" s="197">
        <f t="shared" si="56"/>
        <v>1.0825</v>
      </c>
      <c r="BV24" s="197">
        <f t="shared" si="56"/>
        <v>1.0825</v>
      </c>
      <c r="BW24" s="197">
        <f t="shared" si="56"/>
        <v>1.0825</v>
      </c>
      <c r="BX24" s="197">
        <f t="shared" si="56"/>
        <v>1.0825</v>
      </c>
      <c r="BY24" s="197">
        <f t="shared" si="56"/>
        <v>1.0825</v>
      </c>
      <c r="BZ24" s="197">
        <f t="shared" si="56"/>
        <v>1.0825</v>
      </c>
      <c r="CA24" s="197">
        <f t="shared" si="56"/>
        <v>1.0825</v>
      </c>
      <c r="CB24" s="197">
        <f t="shared" si="56"/>
        <v>1.0825</v>
      </c>
      <c r="CC24" s="197">
        <f t="shared" si="56"/>
        <v>1.0825</v>
      </c>
      <c r="CD24" s="197">
        <f t="shared" si="56"/>
        <v>1.0825</v>
      </c>
      <c r="CE24" s="197">
        <f t="shared" si="56"/>
        <v>1.0825</v>
      </c>
      <c r="CF24" s="197">
        <f t="shared" si="56"/>
        <v>1.0825</v>
      </c>
      <c r="CG24" s="197">
        <f t="shared" si="56"/>
        <v>1.0825</v>
      </c>
      <c r="CH24" s="197">
        <f t="shared" si="56"/>
        <v>1.0825</v>
      </c>
      <c r="CI24" s="197">
        <f t="shared" si="56"/>
        <v>1.0825</v>
      </c>
      <c r="CJ24" s="197">
        <f t="shared" si="56"/>
        <v>1.0825</v>
      </c>
      <c r="CK24" s="197">
        <f t="shared" si="56"/>
        <v>1.0825</v>
      </c>
      <c r="CL24" s="197">
        <f t="shared" si="56"/>
        <v>1.0825</v>
      </c>
      <c r="CM24" s="197">
        <f t="shared" si="56"/>
        <v>1.0825</v>
      </c>
      <c r="CN24" s="197">
        <f t="shared" si="56"/>
        <v>1.0825</v>
      </c>
      <c r="CO24" s="197">
        <f t="shared" si="56"/>
        <v>1.0825</v>
      </c>
      <c r="CP24" s="197">
        <f t="shared" si="56"/>
        <v>1.0825</v>
      </c>
      <c r="CQ24" s="197">
        <f t="shared" si="56"/>
        <v>1.0825</v>
      </c>
      <c r="CR24" s="197">
        <f t="shared" si="56"/>
        <v>1.0825</v>
      </c>
      <c r="CS24" s="197">
        <f t="shared" si="56"/>
        <v>1.0825</v>
      </c>
      <c r="CT24" s="197">
        <f t="shared" si="56"/>
        <v>1.0825</v>
      </c>
      <c r="CU24" s="197">
        <f t="shared" ref="CU24:DG24" si="57">+CT24</f>
        <v>1.0825</v>
      </c>
      <c r="CV24" s="197">
        <f t="shared" si="57"/>
        <v>1.0825</v>
      </c>
      <c r="CW24" s="197">
        <f t="shared" si="57"/>
        <v>1.0825</v>
      </c>
      <c r="CX24" s="197">
        <f t="shared" si="57"/>
        <v>1.0825</v>
      </c>
      <c r="CY24" s="197">
        <f t="shared" si="57"/>
        <v>1.0825</v>
      </c>
      <c r="CZ24" s="197">
        <f t="shared" si="57"/>
        <v>1.0825</v>
      </c>
      <c r="DA24" s="197">
        <f t="shared" si="57"/>
        <v>1.0825</v>
      </c>
      <c r="DB24" s="197">
        <f t="shared" si="57"/>
        <v>1.0825</v>
      </c>
      <c r="DC24" s="197">
        <f t="shared" si="57"/>
        <v>1.0825</v>
      </c>
      <c r="DD24" s="197">
        <f t="shared" si="57"/>
        <v>1.0825</v>
      </c>
      <c r="DE24" s="197">
        <f t="shared" si="57"/>
        <v>1.0825</v>
      </c>
      <c r="DF24" s="197">
        <f t="shared" si="57"/>
        <v>1.0825</v>
      </c>
      <c r="DG24" s="198">
        <f t="shared" si="57"/>
        <v>1.0825</v>
      </c>
    </row>
    <row r="25" spans="1:111" x14ac:dyDescent="0.3">
      <c r="A25" s="33"/>
      <c r="B25" s="110" t="s">
        <v>157</v>
      </c>
      <c r="C25" s="533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568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7"/>
    </row>
    <row r="26" spans="1:111" x14ac:dyDescent="0.3">
      <c r="A26" s="34"/>
      <c r="B26" s="111">
        <v>173</v>
      </c>
      <c r="C26" s="534" t="s">
        <v>46</v>
      </c>
      <c r="D26" s="18"/>
      <c r="E26" s="18">
        <f>NETWORKDAYS(D4+1,E4,Holidays!$B$3:$B$62)</f>
        <v>19</v>
      </c>
      <c r="F26" s="18">
        <f>NETWORKDAYS(E4+1,F4,Holidays!$B$3:$B$62)</f>
        <v>23</v>
      </c>
      <c r="G26" s="18">
        <f>NETWORKDAYS(F4+1,G4,Holidays!$B$3:$B$62)</f>
        <v>21</v>
      </c>
      <c r="H26" s="18">
        <f>NETWORKDAYS(G4+1,H4,Holidays!$B$3:$B$62)</f>
        <v>21</v>
      </c>
      <c r="I26" s="18">
        <f>NETWORKDAYS(H4+1,I4,Holidays!$B$3:$B$62)</f>
        <v>22</v>
      </c>
      <c r="J26" s="18">
        <f>NETWORKDAYS(I4+1,J4,Holidays!$B$3:$B$62)</f>
        <v>20</v>
      </c>
      <c r="K26" s="18">
        <f>NETWORKDAYS(J4+1,K4,Holidays!$B$3:$B$62)</f>
        <v>23</v>
      </c>
      <c r="L26" s="18">
        <f>NETWORKDAYS(K4+1,L4,Holidays!$B$3:$B$62)</f>
        <v>21</v>
      </c>
      <c r="M26" s="18">
        <f>NETWORKDAYS(L4+1,M4,Holidays!$B$3:$B$62)</f>
        <v>21</v>
      </c>
      <c r="N26" s="18">
        <f>NETWORKDAYS(M4+1,N4,Holidays!$B$3:$B$62)</f>
        <v>21</v>
      </c>
      <c r="O26" s="18">
        <f>NETWORKDAYS(N4+1,O4,Holidays!$B$3:$B$62)</f>
        <v>21</v>
      </c>
      <c r="P26" s="18">
        <f>NETWORKDAYS(O4+1,P4,Holidays!$B$3:$B$62)</f>
        <v>21</v>
      </c>
      <c r="Q26" s="18">
        <f>NETWORKDAYS(P4+1,Q4,Holidays!$B$3:$B$62)</f>
        <v>19</v>
      </c>
      <c r="R26" s="18">
        <f>NETWORKDAYS(Q4+1,R4,Holidays!$B$3:$B$62)</f>
        <v>23</v>
      </c>
      <c r="S26" s="18">
        <f>NETWORKDAYS(R4+1,S4,Holidays!$B$3:$B$62)</f>
        <v>20</v>
      </c>
      <c r="T26" s="18">
        <f>NETWORKDAYS(S4+1,T4,Holidays!$B$3:$B$62)</f>
        <v>22</v>
      </c>
      <c r="U26" s="18">
        <f>NETWORKDAYS(T4+1,U4,Holidays!$B$3:$B$62)</f>
        <v>22</v>
      </c>
      <c r="V26" s="18">
        <f>NETWORKDAYS(U4+1,V4,Holidays!$B$3:$B$62)</f>
        <v>20</v>
      </c>
      <c r="W26" s="18">
        <f>NETWORKDAYS(V4+1,W4,Holidays!$B$3:$B$62)</f>
        <v>23</v>
      </c>
      <c r="X26" s="18">
        <f>NETWORKDAYS(W4+1,X4,Holidays!$B$3:$B$62)</f>
        <v>20</v>
      </c>
      <c r="Y26" s="18">
        <f>NETWORKDAYS(X4+1,Y4,Holidays!$B$3:$B$62)</f>
        <v>22</v>
      </c>
      <c r="Z26" s="18">
        <f>NETWORKDAYS(Y4+1,Z4,Holidays!$B$3:$B$62)</f>
        <v>20</v>
      </c>
      <c r="AA26" s="18">
        <f>NETWORKDAYS(Z4+1,AA4,Holidays!$B$3:$B$62)</f>
        <v>19</v>
      </c>
      <c r="AB26" s="18">
        <f>NETWORKDAYS(AA4+1,AB4,Holidays!$B$3:$B$62)</f>
        <v>22</v>
      </c>
      <c r="AC26" s="18">
        <f>NETWORKDAYS(AB4+1,AC4,Holidays!$B$3:$B$62)</f>
        <v>21</v>
      </c>
      <c r="AD26" s="18">
        <f>NETWORKDAYS(AC4+1,AD4,Holidays!$B$3:$B$62)</f>
        <v>21</v>
      </c>
      <c r="AE26" s="18">
        <f>NETWORKDAYS(AD4+1,AE4,Holidays!$B$3:$B$62)</f>
        <v>22</v>
      </c>
      <c r="AF26" s="18">
        <f>NETWORKDAYS(AE4+1,AF4,Holidays!$B$3:$B$62)</f>
        <v>23</v>
      </c>
      <c r="AG26" s="18">
        <f>NETWORKDAYS(AF4+1,AG4,Holidays!$B$3:$B$62)</f>
        <v>20</v>
      </c>
      <c r="AH26" s="18">
        <f>NETWORKDAYS(AG4+1,AH4,Holidays!$B$3:$B$62)</f>
        <v>22</v>
      </c>
      <c r="AI26" s="18">
        <f>NETWORKDAYS(AH4+1,AI4,Holidays!$B$3:$B$62)</f>
        <v>22</v>
      </c>
      <c r="AJ26" s="569">
        <f>NETWORKDAYS(AI4+1,AJ4,Holidays!$B$3:$B$62)</f>
        <v>21</v>
      </c>
      <c r="AK26" s="19">
        <f>NETWORKDAYS(AJ4+1,AK4,Holidays!$B$3:$B$62)</f>
        <v>23</v>
      </c>
      <c r="AL26" s="19">
        <f>NETWORKDAYS(AK4+1,AL4,Holidays!$B$3:$B$62)</f>
        <v>19</v>
      </c>
      <c r="AM26" s="19">
        <f>NETWORKDAYS(AL4+1,AM4,Holidays!$B$3:$B$62)</f>
        <v>19</v>
      </c>
      <c r="AN26" s="19">
        <f>NETWORKDAYS(AM4+1,AN4,Holidays!$B$3:$B$62)</f>
        <v>23</v>
      </c>
      <c r="AO26" s="19">
        <f>NETWORKDAYS(AN4+1,AO4,Holidays!$B$3:$B$62)</f>
        <v>20</v>
      </c>
      <c r="AP26" s="19">
        <f>NETWORKDAYS(AO4+1,AP4,Holidays!$B$3:$B$62)</f>
        <v>21</v>
      </c>
      <c r="AQ26" s="19">
        <f>NETWORKDAYS(AP4+1,AQ4,Holidays!$B$3:$B$62)</f>
        <v>22</v>
      </c>
      <c r="AR26" s="19">
        <f>NETWORKDAYS(AQ4+1,AR4,Holidays!$B$3:$B$62)</f>
        <v>22</v>
      </c>
      <c r="AS26" s="19">
        <f>NETWORKDAYS(AR4+1,AS4,Holidays!$B$3:$B$62)</f>
        <v>21</v>
      </c>
      <c r="AT26" s="19">
        <f>NETWORKDAYS(AS4+1,AT4,Holidays!$B$3:$B$62)</f>
        <v>22</v>
      </c>
      <c r="AU26" s="19">
        <f>NETWORKDAYS(AT4+1,AU4,Holidays!$B$3:$B$62)</f>
        <v>21</v>
      </c>
      <c r="AV26" s="19">
        <f>NETWORKDAYS(AU4+1,AV4,Holidays!$B$3:$B$62)</f>
        <v>22</v>
      </c>
      <c r="AW26" s="19">
        <f>NETWORKDAYS(AV4+1,AW4,Holidays!$B$3:$B$62)</f>
        <v>23</v>
      </c>
      <c r="AX26" s="19">
        <f>NETWORKDAYS(AW4+1,AX4,Holidays!$B$3:$B$62)</f>
        <v>18</v>
      </c>
      <c r="AY26" s="19">
        <f>NETWORKDAYS(AX4+1,AY4,Holidays!$B$3:$B$62)</f>
        <v>21</v>
      </c>
      <c r="AZ26" s="19">
        <f>NETWORKDAYS(AY4+1,AZ4,Holidays!$B$3:$B$62)</f>
        <v>22</v>
      </c>
      <c r="BA26" s="19">
        <f>NETWORKDAYS(AZ4+1,BA4,Holidays!$B$3:$B$62)</f>
        <v>20</v>
      </c>
      <c r="BB26" s="19">
        <f>NETWORKDAYS(BA4+1,BB4,Holidays!$B$3:$B$62)</f>
        <v>22</v>
      </c>
      <c r="BC26" s="19">
        <f>NETWORKDAYS(BB4+1,BC4,Holidays!$B$3:$B$62)</f>
        <v>22</v>
      </c>
      <c r="BD26" s="19">
        <f>NETWORKDAYS(BC4+1,BD4,Holidays!$B$3:$B$62)</f>
        <v>21</v>
      </c>
      <c r="BE26" s="19">
        <f>NETWORKDAYS(BD4+1,BE4,Holidays!$B$3:$B$62)</f>
        <v>22</v>
      </c>
      <c r="BF26" s="19">
        <f>NETWORKDAYS(BE4+1,BF4,Holidays!$B$3:$B$62)</f>
        <v>23</v>
      </c>
      <c r="BG26" s="19">
        <f>NETWORKDAYS(BF4+1,BG4,Holidays!$B$3:$B$62)</f>
        <v>21</v>
      </c>
      <c r="BH26" s="19">
        <f>NETWORKDAYS(BG4+1,BH4,Holidays!$B$3:$B$62)</f>
        <v>22</v>
      </c>
      <c r="BI26" s="19">
        <f>NETWORKDAYS(BH4+1,BI4,Holidays!$B$3:$B$62)</f>
        <v>22</v>
      </c>
      <c r="BJ26" s="19">
        <f>NETWORKDAYS(BI4+1,BJ4,Holidays!$B$3:$B$62)</f>
        <v>21</v>
      </c>
      <c r="BK26" s="19">
        <f>NETWORKDAYS(BJ4+1,BK4,Holidays!$B$3:$B$62)</f>
        <v>23</v>
      </c>
      <c r="BL26" s="19">
        <f>NETWORKDAYS(BK4+1,BL4,Holidays!$B$3:$B$62)</f>
        <v>21</v>
      </c>
      <c r="BM26" s="19">
        <f>NETWORKDAYS(BL4+1,BM4,Holidays!$B$3:$B$62)</f>
        <v>20</v>
      </c>
      <c r="BN26" s="19">
        <f>NETWORKDAYS(BM4+1,BN4,Holidays!$B$3:$B$62)</f>
        <v>23</v>
      </c>
      <c r="BO26" s="19">
        <f>NETWORKDAYS(BN4+1,BO4,Holidays!$B$3:$B$62)</f>
        <v>22</v>
      </c>
      <c r="BP26" s="19">
        <f>NETWORKDAYS(BO4+1,BP4,Holidays!$B$3:$B$62)</f>
        <v>21</v>
      </c>
      <c r="BQ26" s="19">
        <f>NETWORKDAYS(BP4+1,BQ4,Holidays!$B$3:$B$62)</f>
        <v>22</v>
      </c>
      <c r="BR26" s="19">
        <f>NETWORKDAYS(BQ4+1,BR4,Holidays!$B$3:$B$62)</f>
        <v>22</v>
      </c>
      <c r="BS26" s="19">
        <f>NETWORKDAYS(BR4+1,BS4,Holidays!$B$3:$B$62)</f>
        <v>22</v>
      </c>
      <c r="BT26" s="19">
        <f>NETWORKDAYS(BS4+1,BT4,Holidays!$B$3:$B$62)</f>
        <v>22</v>
      </c>
      <c r="BU26" s="19">
        <f>NETWORKDAYS(BT4+1,BU4,Holidays!$B$3:$B$62)</f>
        <v>21</v>
      </c>
      <c r="BV26" s="19">
        <f>NETWORKDAYS(BU4+1,BV4,Holidays!$B$3:$B$62)</f>
        <v>22</v>
      </c>
      <c r="BW26" s="19">
        <f>NETWORKDAYS(BV4+1,BW4,Holidays!$B$3:$B$62)</f>
        <v>23</v>
      </c>
      <c r="BX26" s="19">
        <f>NETWORKDAYS(BW4+1,BX4,Holidays!$B$3:$B$62)</f>
        <v>21</v>
      </c>
      <c r="BY26" s="19">
        <f>NETWORKDAYS(BX4+1,BY4,Holidays!$B$3:$B$62)</f>
        <v>21</v>
      </c>
      <c r="BZ26" s="19">
        <f>NETWORKDAYS(BY4+1,BZ4,Holidays!$B$3:$B$62)</f>
        <v>23</v>
      </c>
      <c r="CA26" s="19">
        <f>NETWORKDAYS(BZ4+1,CA4,Holidays!$B$3:$B$62)</f>
        <v>20</v>
      </c>
      <c r="CB26" s="19">
        <f>NETWORKDAYS(CA4+1,CB4,Holidays!$B$3:$B$62)</f>
        <v>23</v>
      </c>
      <c r="CC26" s="19">
        <f>NETWORKDAYS(CB4+1,CC4,Holidays!$B$3:$B$62)</f>
        <v>22</v>
      </c>
      <c r="CD26" s="19">
        <f>NETWORKDAYS(CC4+1,CD4,Holidays!$B$3:$B$62)</f>
        <v>21</v>
      </c>
      <c r="CE26" s="19">
        <f>NETWORKDAYS(CD4+1,CE4,Holidays!$B$3:$B$62)</f>
        <v>23</v>
      </c>
      <c r="CF26" s="19">
        <f>NETWORKDAYS(CE4+1,CF4,Holidays!$B$3:$B$62)</f>
        <v>21</v>
      </c>
      <c r="CG26" s="19">
        <f>NETWORKDAYS(CF4+1,CG4,Holidays!$B$3:$B$62)</f>
        <v>22</v>
      </c>
      <c r="CH26" s="19">
        <f>NETWORKDAYS(CG4+1,CH4,Holidays!$B$3:$B$62)</f>
        <v>22</v>
      </c>
      <c r="CI26" s="19">
        <f>NETWORKDAYS(CH4+1,CI4,Holidays!$B$3:$B$62)</f>
        <v>21</v>
      </c>
      <c r="CJ26" s="19">
        <f>NETWORKDAYS(CI4+1,CJ4,Holidays!$B$3:$B$62)</f>
        <v>23</v>
      </c>
      <c r="CK26" s="19">
        <f>NETWORKDAYS(CJ4+1,CK4,Holidays!$B$3:$B$62)</f>
        <v>20</v>
      </c>
      <c r="CL26" s="19">
        <f>NETWORKDAYS(CK4+1,CL4,Holidays!$B$3:$B$62)</f>
        <v>22</v>
      </c>
      <c r="CM26" s="19">
        <f>NETWORKDAYS(CL4+1,CM4,Holidays!$B$3:$B$62)</f>
        <v>21</v>
      </c>
      <c r="CN26" s="19">
        <f>NETWORKDAYS(CM4+1,CN4,Holidays!$B$3:$B$62)</f>
        <v>23</v>
      </c>
      <c r="CO26" s="19">
        <f>NETWORKDAYS(CN4+1,CO4,Holidays!$B$3:$B$62)</f>
        <v>21</v>
      </c>
      <c r="CP26" s="19">
        <f>NETWORKDAYS(CO4+1,CP4,Holidays!$B$3:$B$62)</f>
        <v>22</v>
      </c>
      <c r="CQ26" s="19">
        <f>NETWORKDAYS(CP4+1,CQ4,Holidays!$B$3:$B$62)</f>
        <v>23</v>
      </c>
      <c r="CR26" s="19">
        <f>NETWORKDAYS(CQ4+1,CR4,Holidays!$B$3:$B$62)</f>
        <v>20</v>
      </c>
      <c r="CS26" s="19">
        <f>NETWORKDAYS(CR4+1,CS4,Holidays!$B$3:$B$62)</f>
        <v>23</v>
      </c>
      <c r="CT26" s="19">
        <f>NETWORKDAYS(CS4+1,CT4,Holidays!$B$3:$B$62)</f>
        <v>22</v>
      </c>
      <c r="CU26" s="19">
        <f>NETWORKDAYS(CT4+1,CU4,Holidays!$B$3:$B$62)</f>
        <v>21</v>
      </c>
      <c r="CV26" s="19">
        <f>NETWORKDAYS(CU4+1,CV4,Holidays!$B$3:$B$62)</f>
        <v>23</v>
      </c>
      <c r="CW26" s="19">
        <f>NETWORKDAYS(CV4+1,CW4,Holidays!$B$3:$B$62)</f>
        <v>20</v>
      </c>
      <c r="CX26" s="19">
        <f>NETWORKDAYS(CW4+1,CX4,Holidays!$B$3:$B$62)</f>
        <v>21</v>
      </c>
      <c r="CY26" s="19">
        <f>NETWORKDAYS(CX4+1,CY4,Holidays!$B$3:$B$62)</f>
        <v>22</v>
      </c>
      <c r="CZ26" s="19">
        <f>NETWORKDAYS(CY4+1,CZ4,Holidays!$B$3:$B$62)</f>
        <v>23</v>
      </c>
      <c r="DA26" s="19">
        <f>NETWORKDAYS(CZ4+1,DA4,Holidays!$B$3:$B$62)</f>
        <v>20</v>
      </c>
      <c r="DB26" s="19">
        <f>NETWORKDAYS(DA4+1,DB4,Holidays!$B$3:$B$62)</f>
        <v>23</v>
      </c>
      <c r="DC26" s="19">
        <f>NETWORKDAYS(DB4+1,DC4,Holidays!$B$3:$B$62)</f>
        <v>22</v>
      </c>
      <c r="DD26" s="19">
        <f>NETWORKDAYS(DC4+1,DD4,Holidays!$B$3:$B$62)</f>
        <v>21</v>
      </c>
      <c r="DE26" s="19">
        <f>NETWORKDAYS(DD4+1,DE4,Holidays!$B$3:$B$62)</f>
        <v>23</v>
      </c>
      <c r="DF26" s="19">
        <f>NETWORKDAYS(DE4+1,DF4,Holidays!$B$3:$B$62)</f>
        <v>21</v>
      </c>
      <c r="DG26" s="20">
        <f>NETWORKDAYS(DF4+1,DG4,Holidays!$B$3:$B$62)</f>
        <v>22</v>
      </c>
    </row>
    <row r="27" spans="1:111" ht="18" x14ac:dyDescent="0.3">
      <c r="A27" s="35"/>
      <c r="B27" s="35"/>
      <c r="C27" s="534" t="s">
        <v>218</v>
      </c>
      <c r="D27" s="21"/>
      <c r="E27" s="21">
        <f t="shared" ref="E27:AF27" si="58">+E28/E26/E13</f>
        <v>4.3859649122807015E-3</v>
      </c>
      <c r="F27" s="21">
        <f t="shared" si="58"/>
        <v>5.434782608695652E-3</v>
      </c>
      <c r="G27" s="21">
        <f t="shared" si="58"/>
        <v>6.8027210884353739E-3</v>
      </c>
      <c r="H27" s="21">
        <f t="shared" si="58"/>
        <v>4.7619047619047615E-3</v>
      </c>
      <c r="I27" s="21">
        <f t="shared" si="58"/>
        <v>3.4965034965034965E-3</v>
      </c>
      <c r="J27" s="21">
        <f t="shared" si="58"/>
        <v>4.5454545454545461E-3</v>
      </c>
      <c r="K27" s="21">
        <f t="shared" si="58"/>
        <v>6.5217391304347824E-2</v>
      </c>
      <c r="L27" s="21">
        <f t="shared" si="58"/>
        <v>0.10846560846560846</v>
      </c>
      <c r="M27" s="21">
        <f t="shared" si="58"/>
        <v>0.16036414565826332</v>
      </c>
      <c r="N27" s="21">
        <f t="shared" si="58"/>
        <v>0.13419913419913421</v>
      </c>
      <c r="O27" s="21">
        <f t="shared" si="58"/>
        <v>0.10204081632653061</v>
      </c>
      <c r="P27" s="21">
        <f t="shared" si="58"/>
        <v>0.10448412698412697</v>
      </c>
      <c r="Q27" s="21">
        <f t="shared" si="58"/>
        <v>0.1118421052631579</v>
      </c>
      <c r="R27" s="21" t="e">
        <f t="shared" si="58"/>
        <v>#DIV/0!</v>
      </c>
      <c r="S27" s="21" t="e">
        <f t="shared" si="58"/>
        <v>#DIV/0!</v>
      </c>
      <c r="T27" s="21" t="e">
        <f t="shared" si="58"/>
        <v>#DIV/0!</v>
      </c>
      <c r="U27" s="21" t="e">
        <f t="shared" si="58"/>
        <v>#DIV/0!</v>
      </c>
      <c r="V27" s="21" t="e">
        <f t="shared" si="58"/>
        <v>#DIV/0!</v>
      </c>
      <c r="W27" s="21" t="e">
        <f t="shared" si="58"/>
        <v>#DIV/0!</v>
      </c>
      <c r="X27" s="21" t="e">
        <f t="shared" si="58"/>
        <v>#DIV/0!</v>
      </c>
      <c r="Y27" s="21" t="e">
        <f t="shared" si="58"/>
        <v>#DIV/0!</v>
      </c>
      <c r="Z27" s="21" t="e">
        <f t="shared" si="58"/>
        <v>#DIV/0!</v>
      </c>
      <c r="AA27" s="21" t="e">
        <f t="shared" si="58"/>
        <v>#DIV/0!</v>
      </c>
      <c r="AB27" s="21">
        <f t="shared" si="58"/>
        <v>8.6088154269972447E-2</v>
      </c>
      <c r="AC27" s="21">
        <f t="shared" si="58"/>
        <v>8.8435374149659865E-2</v>
      </c>
      <c r="AD27" s="21">
        <f t="shared" si="58"/>
        <v>9.103641456582634E-2</v>
      </c>
      <c r="AE27" s="21">
        <f t="shared" si="58"/>
        <v>9.0909090909090912E-2</v>
      </c>
      <c r="AF27" s="21">
        <f t="shared" si="58"/>
        <v>8.1915563957151868E-2</v>
      </c>
      <c r="AG27" s="21">
        <f>+AG28/AG26/AG13</f>
        <v>8.9041095890410954E-2</v>
      </c>
      <c r="AH27" s="21">
        <f>+AH28/AH26/AH13</f>
        <v>0.10188087774294671</v>
      </c>
      <c r="AI27" s="21">
        <f>+AI28/AI26/AI13</f>
        <v>7.3863636363636367E-2</v>
      </c>
      <c r="AJ27" s="570">
        <f>+AJ28/AJ26/AJ13</f>
        <v>0.13161094224924014</v>
      </c>
      <c r="AK27" s="489">
        <v>0.09</v>
      </c>
      <c r="AL27" s="23">
        <f t="shared" ref="AL27:AM27" si="59">+AK27</f>
        <v>0.09</v>
      </c>
      <c r="AM27" s="23">
        <f t="shared" si="59"/>
        <v>0.09</v>
      </c>
      <c r="AN27" s="23">
        <f t="shared" ref="AN27:CT27" si="60">+AB27</f>
        <v>8.6088154269972447E-2</v>
      </c>
      <c r="AO27" s="23">
        <f t="shared" si="60"/>
        <v>8.8435374149659865E-2</v>
      </c>
      <c r="AP27" s="23">
        <f t="shared" si="60"/>
        <v>9.103641456582634E-2</v>
      </c>
      <c r="AQ27" s="23">
        <f t="shared" si="60"/>
        <v>9.0909090909090912E-2</v>
      </c>
      <c r="AR27" s="23">
        <f t="shared" si="60"/>
        <v>8.1915563957151868E-2</v>
      </c>
      <c r="AS27" s="23">
        <f t="shared" si="60"/>
        <v>8.9041095890410954E-2</v>
      </c>
      <c r="AT27" s="23">
        <f t="shared" si="60"/>
        <v>0.10188087774294671</v>
      </c>
      <c r="AU27" s="23">
        <f t="shared" si="60"/>
        <v>7.3863636363636367E-2</v>
      </c>
      <c r="AV27" s="23">
        <f t="shared" si="60"/>
        <v>0.13161094224924014</v>
      </c>
      <c r="AW27" s="23">
        <f t="shared" si="60"/>
        <v>0.09</v>
      </c>
      <c r="AX27" s="23">
        <f t="shared" si="60"/>
        <v>0.09</v>
      </c>
      <c r="AY27" s="23">
        <f t="shared" si="60"/>
        <v>0.09</v>
      </c>
      <c r="AZ27" s="23">
        <f t="shared" si="60"/>
        <v>8.6088154269972447E-2</v>
      </c>
      <c r="BA27" s="23">
        <f t="shared" si="60"/>
        <v>8.8435374149659865E-2</v>
      </c>
      <c r="BB27" s="23">
        <f t="shared" si="60"/>
        <v>9.103641456582634E-2</v>
      </c>
      <c r="BC27" s="23">
        <f t="shared" si="60"/>
        <v>9.0909090909090912E-2</v>
      </c>
      <c r="BD27" s="23">
        <f t="shared" si="60"/>
        <v>8.1915563957151868E-2</v>
      </c>
      <c r="BE27" s="23">
        <f t="shared" si="60"/>
        <v>8.9041095890410954E-2</v>
      </c>
      <c r="BF27" s="23">
        <f t="shared" si="60"/>
        <v>0.10188087774294671</v>
      </c>
      <c r="BG27" s="23">
        <f t="shared" si="60"/>
        <v>7.3863636363636367E-2</v>
      </c>
      <c r="BH27" s="23">
        <f t="shared" si="60"/>
        <v>0.13161094224924014</v>
      </c>
      <c r="BI27" s="23">
        <f t="shared" si="60"/>
        <v>0.09</v>
      </c>
      <c r="BJ27" s="23">
        <f t="shared" si="60"/>
        <v>0.09</v>
      </c>
      <c r="BK27" s="23">
        <f t="shared" si="60"/>
        <v>0.09</v>
      </c>
      <c r="BL27" s="23">
        <f t="shared" si="60"/>
        <v>8.6088154269972447E-2</v>
      </c>
      <c r="BM27" s="23">
        <f t="shared" si="60"/>
        <v>8.8435374149659865E-2</v>
      </c>
      <c r="BN27" s="23">
        <f t="shared" si="60"/>
        <v>9.103641456582634E-2</v>
      </c>
      <c r="BO27" s="23">
        <f t="shared" si="60"/>
        <v>9.0909090909090912E-2</v>
      </c>
      <c r="BP27" s="23">
        <f t="shared" si="60"/>
        <v>8.1915563957151868E-2</v>
      </c>
      <c r="BQ27" s="23">
        <f t="shared" si="60"/>
        <v>8.9041095890410954E-2</v>
      </c>
      <c r="BR27" s="23">
        <f t="shared" si="60"/>
        <v>0.10188087774294671</v>
      </c>
      <c r="BS27" s="23">
        <f t="shared" si="60"/>
        <v>7.3863636363636367E-2</v>
      </c>
      <c r="BT27" s="23">
        <f t="shared" si="60"/>
        <v>0.13161094224924014</v>
      </c>
      <c r="BU27" s="23">
        <f t="shared" si="60"/>
        <v>0.09</v>
      </c>
      <c r="BV27" s="23">
        <f t="shared" si="60"/>
        <v>0.09</v>
      </c>
      <c r="BW27" s="23">
        <f t="shared" si="60"/>
        <v>0.09</v>
      </c>
      <c r="BX27" s="23">
        <f t="shared" si="60"/>
        <v>8.6088154269972447E-2</v>
      </c>
      <c r="BY27" s="23">
        <f t="shared" si="60"/>
        <v>8.8435374149659865E-2</v>
      </c>
      <c r="BZ27" s="23">
        <f t="shared" si="60"/>
        <v>9.103641456582634E-2</v>
      </c>
      <c r="CA27" s="23">
        <f t="shared" si="60"/>
        <v>9.0909090909090912E-2</v>
      </c>
      <c r="CB27" s="23">
        <f t="shared" si="60"/>
        <v>8.1915563957151868E-2</v>
      </c>
      <c r="CC27" s="23">
        <f t="shared" si="60"/>
        <v>8.9041095890410954E-2</v>
      </c>
      <c r="CD27" s="23">
        <f t="shared" si="60"/>
        <v>0.10188087774294671</v>
      </c>
      <c r="CE27" s="23">
        <f t="shared" si="60"/>
        <v>7.3863636363636367E-2</v>
      </c>
      <c r="CF27" s="23">
        <f t="shared" si="60"/>
        <v>0.13161094224924014</v>
      </c>
      <c r="CG27" s="23">
        <f t="shared" si="60"/>
        <v>0.09</v>
      </c>
      <c r="CH27" s="23">
        <f t="shared" si="60"/>
        <v>0.09</v>
      </c>
      <c r="CI27" s="23">
        <f t="shared" si="60"/>
        <v>0.09</v>
      </c>
      <c r="CJ27" s="23">
        <f t="shared" si="60"/>
        <v>8.6088154269972447E-2</v>
      </c>
      <c r="CK27" s="23">
        <f t="shared" si="60"/>
        <v>8.8435374149659865E-2</v>
      </c>
      <c r="CL27" s="23">
        <f t="shared" si="60"/>
        <v>9.103641456582634E-2</v>
      </c>
      <c r="CM27" s="23">
        <f t="shared" si="60"/>
        <v>9.0909090909090912E-2</v>
      </c>
      <c r="CN27" s="23">
        <f t="shared" si="60"/>
        <v>8.1915563957151868E-2</v>
      </c>
      <c r="CO27" s="23">
        <f t="shared" si="60"/>
        <v>8.9041095890410954E-2</v>
      </c>
      <c r="CP27" s="23">
        <f t="shared" si="60"/>
        <v>0.10188087774294671</v>
      </c>
      <c r="CQ27" s="23">
        <f t="shared" si="60"/>
        <v>7.3863636363636367E-2</v>
      </c>
      <c r="CR27" s="23">
        <f t="shared" si="60"/>
        <v>0.13161094224924014</v>
      </c>
      <c r="CS27" s="23">
        <f t="shared" si="60"/>
        <v>0.09</v>
      </c>
      <c r="CT27" s="23">
        <f t="shared" si="60"/>
        <v>0.09</v>
      </c>
      <c r="CU27" s="23">
        <f t="shared" ref="CU27:DG27" si="61">+CI27</f>
        <v>0.09</v>
      </c>
      <c r="CV27" s="23">
        <f t="shared" si="61"/>
        <v>8.6088154269972447E-2</v>
      </c>
      <c r="CW27" s="23">
        <f t="shared" si="61"/>
        <v>8.8435374149659865E-2</v>
      </c>
      <c r="CX27" s="23">
        <f t="shared" si="61"/>
        <v>9.103641456582634E-2</v>
      </c>
      <c r="CY27" s="23">
        <f t="shared" si="61"/>
        <v>9.0909090909090912E-2</v>
      </c>
      <c r="CZ27" s="23">
        <f t="shared" si="61"/>
        <v>8.1915563957151868E-2</v>
      </c>
      <c r="DA27" s="23">
        <f t="shared" si="61"/>
        <v>8.9041095890410954E-2</v>
      </c>
      <c r="DB27" s="23">
        <f t="shared" si="61"/>
        <v>0.10188087774294671</v>
      </c>
      <c r="DC27" s="23">
        <f t="shared" si="61"/>
        <v>7.3863636363636367E-2</v>
      </c>
      <c r="DD27" s="23">
        <f t="shared" si="61"/>
        <v>0.13161094224924014</v>
      </c>
      <c r="DE27" s="23">
        <f t="shared" si="61"/>
        <v>0.09</v>
      </c>
      <c r="DF27" s="23">
        <f t="shared" si="61"/>
        <v>0.09</v>
      </c>
      <c r="DG27" s="24">
        <f t="shared" si="61"/>
        <v>0.09</v>
      </c>
    </row>
    <row r="28" spans="1:111" ht="18" x14ac:dyDescent="0.3">
      <c r="A28" s="35"/>
      <c r="B28" s="35"/>
      <c r="C28" s="534" t="s">
        <v>233</v>
      </c>
      <c r="D28" s="15"/>
      <c r="E28" s="15">
        <v>1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48">
        <v>7.5</v>
      </c>
      <c r="L28" s="48">
        <f>20.5</f>
        <v>20.5</v>
      </c>
      <c r="M28" s="48">
        <v>57.25</v>
      </c>
      <c r="N28" s="48">
        <v>31</v>
      </c>
      <c r="O28" s="48">
        <v>15</v>
      </c>
      <c r="P28" s="48">
        <v>26.33</v>
      </c>
      <c r="Q28" s="48">
        <v>21.25</v>
      </c>
      <c r="R28" s="48">
        <v>19.75</v>
      </c>
      <c r="S28" s="48">
        <v>18.25</v>
      </c>
      <c r="T28" s="48">
        <v>41.25</v>
      </c>
      <c r="U28" s="48">
        <v>41.5</v>
      </c>
      <c r="V28" s="48">
        <v>32.25</v>
      </c>
      <c r="W28" s="48">
        <v>115.25</v>
      </c>
      <c r="X28" s="48">
        <v>123.25</v>
      </c>
      <c r="Y28" s="48">
        <v>120.5</v>
      </c>
      <c r="Z28" s="48">
        <v>121.25</v>
      </c>
      <c r="AA28" s="48">
        <v>129.5</v>
      </c>
      <c r="AB28" s="560">
        <v>125</v>
      </c>
      <c r="AC28" s="560">
        <v>130</v>
      </c>
      <c r="AD28" s="560">
        <v>130</v>
      </c>
      <c r="AE28" s="560">
        <v>130</v>
      </c>
      <c r="AF28" s="560">
        <v>130</v>
      </c>
      <c r="AG28" s="560">
        <v>130</v>
      </c>
      <c r="AH28" s="560">
        <v>130</v>
      </c>
      <c r="AI28" s="560">
        <v>130</v>
      </c>
      <c r="AJ28" s="583">
        <f>6*5*4.33</f>
        <v>129.9</v>
      </c>
      <c r="AK28" s="25">
        <f>+AK13*AK26*AK27</f>
        <v>59.33511003575471</v>
      </c>
      <c r="AL28" s="25">
        <f>+AL13*AL26*AL27</f>
        <v>71.77337067989582</v>
      </c>
      <c r="AM28" s="25">
        <f t="shared" ref="AM28:BL28" si="62">+AM13*AM26*AM27</f>
        <v>78.775650746227129</v>
      </c>
      <c r="AN28" s="25">
        <f t="shared" si="62"/>
        <v>109.45821656536803</v>
      </c>
      <c r="AO28" s="25">
        <f t="shared" si="62"/>
        <v>63.373462031681214</v>
      </c>
      <c r="AP28" s="25">
        <f t="shared" si="62"/>
        <v>97.8560810783313</v>
      </c>
      <c r="AQ28" s="25">
        <f t="shared" si="62"/>
        <v>65.51840997736889</v>
      </c>
      <c r="AR28" s="25">
        <f t="shared" si="62"/>
        <v>92.244925830613482</v>
      </c>
      <c r="AS28" s="25">
        <f t="shared" si="62"/>
        <v>147.39538700067118</v>
      </c>
      <c r="AT28" s="25">
        <f t="shared" si="62"/>
        <v>197.33184901589016</v>
      </c>
      <c r="AU28" s="25">
        <f t="shared" si="62"/>
        <v>141.32642109553728</v>
      </c>
      <c r="AV28" s="25">
        <f t="shared" si="62"/>
        <v>207.48948585253194</v>
      </c>
      <c r="AW28" s="25">
        <f t="shared" si="62"/>
        <v>95.359998271748637</v>
      </c>
      <c r="AX28" s="25">
        <f t="shared" si="62"/>
        <v>91.213911390368253</v>
      </c>
      <c r="AY28" s="25">
        <f t="shared" si="62"/>
        <v>118.02527322329468</v>
      </c>
      <c r="AZ28" s="25">
        <f t="shared" si="62"/>
        <v>139.59888489496211</v>
      </c>
      <c r="BA28" s="25">
        <f t="shared" si="62"/>
        <v>88.722846844353711</v>
      </c>
      <c r="BB28" s="25">
        <f t="shared" si="62"/>
        <v>133.27066280191787</v>
      </c>
      <c r="BC28" s="25">
        <f t="shared" si="62"/>
        <v>90.087813718882231</v>
      </c>
      <c r="BD28" s="25">
        <f t="shared" si="62"/>
        <v>112.70652756031323</v>
      </c>
      <c r="BE28" s="25">
        <f t="shared" si="62"/>
        <v>194.52180325258644</v>
      </c>
      <c r="BF28" s="25">
        <f t="shared" si="62"/>
        <v>263.87398414915543</v>
      </c>
      <c r="BG28" s="25">
        <f t="shared" si="62"/>
        <v>184.20072861890253</v>
      </c>
      <c r="BH28" s="25">
        <f t="shared" si="62"/>
        <v>275.66460263264963</v>
      </c>
      <c r="BI28" s="25">
        <f t="shared" si="62"/>
        <v>123.64552432916585</v>
      </c>
      <c r="BJ28" s="25">
        <f t="shared" si="62"/>
        <v>139.3085192143806</v>
      </c>
      <c r="BK28" s="25">
        <f t="shared" si="62"/>
        <v>167.40977474373648</v>
      </c>
      <c r="BL28" s="25">
        <f t="shared" si="62"/>
        <v>168.41759408729331</v>
      </c>
      <c r="BM28" s="25">
        <f t="shared" ref="BM28:CR28" si="63">+BM13*BM26*BM27</f>
        <v>114.07223165702619</v>
      </c>
      <c r="BN28" s="25">
        <f t="shared" si="63"/>
        <v>173.62464671326785</v>
      </c>
      <c r="BO28" s="25">
        <f t="shared" si="63"/>
        <v>114.65721746039557</v>
      </c>
      <c r="BP28" s="25">
        <f t="shared" si="63"/>
        <v>139.12211995726165</v>
      </c>
      <c r="BQ28" s="25">
        <f t="shared" si="63"/>
        <v>238.64015038203902</v>
      </c>
      <c r="BR28" s="25">
        <f t="shared" si="63"/>
        <v>312.05966821117511</v>
      </c>
      <c r="BS28" s="25">
        <f t="shared" si="63"/>
        <v>239.55168647975503</v>
      </c>
      <c r="BT28" s="25">
        <f t="shared" si="63"/>
        <v>346.80385492494628</v>
      </c>
      <c r="BU28" s="25">
        <f t="shared" si="63"/>
        <v>150.91756248224561</v>
      </c>
      <c r="BV28" s="25">
        <f t="shared" si="63"/>
        <v>182.42782278073651</v>
      </c>
      <c r="BW28" s="25">
        <f t="shared" si="63"/>
        <v>207.67288512514145</v>
      </c>
      <c r="BX28" s="25">
        <f t="shared" si="63"/>
        <v>203.58170713848642</v>
      </c>
      <c r="BY28" s="25">
        <f t="shared" si="63"/>
        <v>148.29390115413403</v>
      </c>
      <c r="BZ28" s="25">
        <f t="shared" si="63"/>
        <v>210.06438738148455</v>
      </c>
      <c r="CA28" s="25">
        <f t="shared" si="63"/>
        <v>128.43097410336514</v>
      </c>
      <c r="CB28" s="25">
        <f t="shared" si="63"/>
        <v>181.30320876889672</v>
      </c>
      <c r="CC28" s="25">
        <f t="shared" si="63"/>
        <v>284.76387692646671</v>
      </c>
      <c r="CD28" s="25">
        <f t="shared" si="63"/>
        <v>357.01211373223674</v>
      </c>
      <c r="CE28" s="25">
        <f t="shared" si="63"/>
        <v>300.8763132900711</v>
      </c>
      <c r="CF28" s="25">
        <f t="shared" si="63"/>
        <v>401.77509533263003</v>
      </c>
      <c r="CG28" s="25">
        <f t="shared" si="63"/>
        <v>194.58967763278559</v>
      </c>
      <c r="CH28" s="25">
        <f t="shared" si="63"/>
        <v>220.94036314555862</v>
      </c>
      <c r="CI28" s="25">
        <f t="shared" si="63"/>
        <v>228.31118426801265</v>
      </c>
      <c r="CJ28" s="25">
        <f t="shared" si="63"/>
        <v>265.53752537154094</v>
      </c>
      <c r="CK28" s="25">
        <f t="shared" si="63"/>
        <v>170.20301231365812</v>
      </c>
      <c r="CL28" s="25">
        <f t="shared" si="63"/>
        <v>237.83687515419189</v>
      </c>
      <c r="CM28" s="25">
        <f t="shared" si="63"/>
        <v>162.21390424794598</v>
      </c>
      <c r="CN28" s="25">
        <f t="shared" si="63"/>
        <v>214.09208695050572</v>
      </c>
      <c r="CO28" s="25">
        <f t="shared" si="63"/>
        <v>317.76148366378453</v>
      </c>
      <c r="CP28" s="25">
        <f t="shared" si="63"/>
        <v>440.55482570989426</v>
      </c>
      <c r="CQ28" s="25">
        <f t="shared" si="63"/>
        <v>354.79056596054625</v>
      </c>
      <c r="CR28" s="25">
        <f t="shared" si="63"/>
        <v>458.09367006403158</v>
      </c>
      <c r="CS28" s="25">
        <f t="shared" ref="CS28:DG28" si="64">+CS13*CS26*CS27</f>
        <v>247.93599550654642</v>
      </c>
      <c r="CT28" s="25">
        <f t="shared" si="64"/>
        <v>263.50685512773049</v>
      </c>
      <c r="CU28" s="25">
        <f t="shared" si="64"/>
        <v>270.87767625018449</v>
      </c>
      <c r="CV28" s="25">
        <f t="shared" si="64"/>
        <v>312.15861761234589</v>
      </c>
      <c r="CW28" s="25">
        <f t="shared" si="64"/>
        <v>202.79507850137995</v>
      </c>
      <c r="CX28" s="25">
        <f t="shared" si="64"/>
        <v>266.16854053306116</v>
      </c>
      <c r="CY28" s="25">
        <f t="shared" si="64"/>
        <v>202.69758086748504</v>
      </c>
      <c r="CZ28" s="25">
        <f t="shared" si="64"/>
        <v>248.80972267220935</v>
      </c>
      <c r="DA28" s="25">
        <f t="shared" si="64"/>
        <v>348.20678932749775</v>
      </c>
      <c r="DB28" s="25">
        <f t="shared" si="64"/>
        <v>530.14682269966681</v>
      </c>
      <c r="DC28" s="25">
        <f t="shared" si="64"/>
        <v>394.26215066459685</v>
      </c>
      <c r="DD28" s="25">
        <f t="shared" si="64"/>
        <v>563.0510138816436</v>
      </c>
      <c r="DE28" s="25">
        <f t="shared" si="64"/>
        <v>294.55643910606796</v>
      </c>
      <c r="DF28" s="25">
        <f t="shared" si="64"/>
        <v>296.03060333055873</v>
      </c>
      <c r="DG28" s="26">
        <f t="shared" si="64"/>
        <v>330.39705681400051</v>
      </c>
    </row>
    <row r="29" spans="1:111" ht="18" x14ac:dyDescent="0.3">
      <c r="A29" s="35"/>
      <c r="B29" s="35"/>
      <c r="C29" s="534" t="s">
        <v>232</v>
      </c>
      <c r="D29" s="15"/>
      <c r="E29" s="15"/>
      <c r="F29" s="15"/>
      <c r="G29" s="15"/>
      <c r="H29" s="15"/>
      <c r="I29" s="15"/>
      <c r="J29" s="15"/>
      <c r="K29" s="48"/>
      <c r="L29" s="48">
        <v>3.75</v>
      </c>
      <c r="M29" s="48">
        <v>14.75</v>
      </c>
      <c r="N29" s="48">
        <v>13.5</v>
      </c>
      <c r="O29" s="48">
        <v>14</v>
      </c>
      <c r="P29" s="48">
        <v>14</v>
      </c>
      <c r="Q29" s="48">
        <v>14</v>
      </c>
      <c r="R29" s="48">
        <v>5.5</v>
      </c>
      <c r="S29" s="48">
        <v>4.5</v>
      </c>
      <c r="T29" s="48">
        <v>5</v>
      </c>
      <c r="U29" s="48">
        <v>25.75</v>
      </c>
      <c r="V29" s="48">
        <v>11.75</v>
      </c>
      <c r="W29" s="48">
        <v>26.75</v>
      </c>
      <c r="X29" s="48">
        <v>33.75</v>
      </c>
      <c r="Y29" s="48">
        <v>32.5</v>
      </c>
      <c r="Z29" s="48">
        <v>31.5</v>
      </c>
      <c r="AA29" s="48">
        <v>10.75</v>
      </c>
      <c r="AB29" s="560">
        <v>5</v>
      </c>
      <c r="AC29" s="560">
        <v>0</v>
      </c>
      <c r="AD29" s="560">
        <v>0</v>
      </c>
      <c r="AE29" s="560">
        <v>0</v>
      </c>
      <c r="AF29" s="560">
        <v>0</v>
      </c>
      <c r="AG29" s="560">
        <v>0</v>
      </c>
      <c r="AH29" s="560">
        <v>0</v>
      </c>
      <c r="AI29" s="560">
        <v>0</v>
      </c>
      <c r="AJ29" s="583">
        <v>0</v>
      </c>
      <c r="AK29" s="25">
        <f>+AK31*(AK19-AK13)</f>
        <v>0</v>
      </c>
      <c r="AL29" s="25">
        <f t="shared" ref="AL29:BL29" si="65">+AL31*(AL19-AL13)</f>
        <v>0</v>
      </c>
      <c r="AM29" s="25">
        <f t="shared" si="65"/>
        <v>0</v>
      </c>
      <c r="AN29" s="25">
        <f t="shared" si="65"/>
        <v>0</v>
      </c>
      <c r="AO29" s="25">
        <f t="shared" si="65"/>
        <v>0</v>
      </c>
      <c r="AP29" s="25">
        <f t="shared" si="65"/>
        <v>0</v>
      </c>
      <c r="AQ29" s="25">
        <f t="shared" si="65"/>
        <v>0</v>
      </c>
      <c r="AR29" s="25">
        <f t="shared" si="65"/>
        <v>0</v>
      </c>
      <c r="AS29" s="25">
        <f t="shared" si="65"/>
        <v>0</v>
      </c>
      <c r="AT29" s="25">
        <f t="shared" si="65"/>
        <v>0</v>
      </c>
      <c r="AU29" s="25">
        <f t="shared" si="65"/>
        <v>0</v>
      </c>
      <c r="AV29" s="25">
        <f t="shared" si="65"/>
        <v>0</v>
      </c>
      <c r="AW29" s="25">
        <f t="shared" si="65"/>
        <v>0</v>
      </c>
      <c r="AX29" s="25">
        <f t="shared" si="65"/>
        <v>0</v>
      </c>
      <c r="AY29" s="25">
        <f t="shared" si="65"/>
        <v>0</v>
      </c>
      <c r="AZ29" s="25">
        <f t="shared" si="65"/>
        <v>0</v>
      </c>
      <c r="BA29" s="25">
        <f t="shared" si="65"/>
        <v>0</v>
      </c>
      <c r="BB29" s="25">
        <f t="shared" si="65"/>
        <v>0</v>
      </c>
      <c r="BC29" s="25">
        <f t="shared" si="65"/>
        <v>0</v>
      </c>
      <c r="BD29" s="25">
        <f t="shared" si="65"/>
        <v>0</v>
      </c>
      <c r="BE29" s="25">
        <f t="shared" si="65"/>
        <v>0</v>
      </c>
      <c r="BF29" s="25">
        <f t="shared" si="65"/>
        <v>0</v>
      </c>
      <c r="BG29" s="25">
        <f t="shared" si="65"/>
        <v>0</v>
      </c>
      <c r="BH29" s="25">
        <f t="shared" si="65"/>
        <v>0</v>
      </c>
      <c r="BI29" s="25">
        <f t="shared" si="65"/>
        <v>0</v>
      </c>
      <c r="BJ29" s="25">
        <f t="shared" si="65"/>
        <v>0</v>
      </c>
      <c r="BK29" s="25">
        <f t="shared" si="65"/>
        <v>0</v>
      </c>
      <c r="BL29" s="25">
        <f t="shared" si="65"/>
        <v>0</v>
      </c>
      <c r="BM29" s="25">
        <f t="shared" ref="BM29:CR29" si="66">+BM31*(BM19-BM13)</f>
        <v>0</v>
      </c>
      <c r="BN29" s="25">
        <f t="shared" si="66"/>
        <v>0</v>
      </c>
      <c r="BO29" s="25">
        <f t="shared" si="66"/>
        <v>0</v>
      </c>
      <c r="BP29" s="25">
        <f t="shared" si="66"/>
        <v>0</v>
      </c>
      <c r="BQ29" s="25">
        <f t="shared" si="66"/>
        <v>0</v>
      </c>
      <c r="BR29" s="25">
        <f t="shared" si="66"/>
        <v>0</v>
      </c>
      <c r="BS29" s="25">
        <f t="shared" si="66"/>
        <v>0</v>
      </c>
      <c r="BT29" s="25">
        <f t="shared" si="66"/>
        <v>0</v>
      </c>
      <c r="BU29" s="25">
        <f t="shared" si="66"/>
        <v>0</v>
      </c>
      <c r="BV29" s="25">
        <f t="shared" si="66"/>
        <v>0</v>
      </c>
      <c r="BW29" s="25">
        <f t="shared" si="66"/>
        <v>0</v>
      </c>
      <c r="BX29" s="25">
        <f t="shared" si="66"/>
        <v>0</v>
      </c>
      <c r="BY29" s="25">
        <f t="shared" si="66"/>
        <v>0</v>
      </c>
      <c r="BZ29" s="25">
        <f t="shared" si="66"/>
        <v>0</v>
      </c>
      <c r="CA29" s="25">
        <f t="shared" si="66"/>
        <v>0</v>
      </c>
      <c r="CB29" s="25">
        <f t="shared" si="66"/>
        <v>0</v>
      </c>
      <c r="CC29" s="25">
        <f t="shared" si="66"/>
        <v>0</v>
      </c>
      <c r="CD29" s="25">
        <f t="shared" si="66"/>
        <v>0</v>
      </c>
      <c r="CE29" s="25">
        <f t="shared" si="66"/>
        <v>0</v>
      </c>
      <c r="CF29" s="25">
        <f t="shared" si="66"/>
        <v>0</v>
      </c>
      <c r="CG29" s="25">
        <f t="shared" si="66"/>
        <v>0</v>
      </c>
      <c r="CH29" s="25">
        <f t="shared" si="66"/>
        <v>0</v>
      </c>
      <c r="CI29" s="25">
        <f t="shared" si="66"/>
        <v>0</v>
      </c>
      <c r="CJ29" s="25">
        <f t="shared" si="66"/>
        <v>0</v>
      </c>
      <c r="CK29" s="25">
        <f t="shared" si="66"/>
        <v>0</v>
      </c>
      <c r="CL29" s="25">
        <f t="shared" si="66"/>
        <v>0</v>
      </c>
      <c r="CM29" s="25">
        <f t="shared" si="66"/>
        <v>0</v>
      </c>
      <c r="CN29" s="25">
        <f t="shared" si="66"/>
        <v>0</v>
      </c>
      <c r="CO29" s="25">
        <f t="shared" si="66"/>
        <v>0</v>
      </c>
      <c r="CP29" s="25">
        <f t="shared" si="66"/>
        <v>0</v>
      </c>
      <c r="CQ29" s="25">
        <f t="shared" si="66"/>
        <v>0</v>
      </c>
      <c r="CR29" s="25">
        <f t="shared" si="66"/>
        <v>0</v>
      </c>
      <c r="CS29" s="25">
        <f t="shared" ref="CS29:DG29" si="67">+CS31*(CS19-CS13)</f>
        <v>0</v>
      </c>
      <c r="CT29" s="25">
        <f t="shared" si="67"/>
        <v>0</v>
      </c>
      <c r="CU29" s="25">
        <f t="shared" si="67"/>
        <v>0</v>
      </c>
      <c r="CV29" s="25">
        <f t="shared" si="67"/>
        <v>0</v>
      </c>
      <c r="CW29" s="25">
        <f t="shared" si="67"/>
        <v>0</v>
      </c>
      <c r="CX29" s="25">
        <f t="shared" si="67"/>
        <v>0</v>
      </c>
      <c r="CY29" s="25">
        <f t="shared" si="67"/>
        <v>0</v>
      </c>
      <c r="CZ29" s="25">
        <f t="shared" si="67"/>
        <v>0</v>
      </c>
      <c r="DA29" s="25">
        <f t="shared" si="67"/>
        <v>0</v>
      </c>
      <c r="DB29" s="25">
        <f t="shared" si="67"/>
        <v>0</v>
      </c>
      <c r="DC29" s="25">
        <f t="shared" si="67"/>
        <v>0</v>
      </c>
      <c r="DD29" s="25">
        <f t="shared" si="67"/>
        <v>0</v>
      </c>
      <c r="DE29" s="25">
        <f t="shared" si="67"/>
        <v>0</v>
      </c>
      <c r="DF29" s="25">
        <f t="shared" si="67"/>
        <v>0</v>
      </c>
      <c r="DG29" s="26">
        <f t="shared" si="67"/>
        <v>0</v>
      </c>
    </row>
    <row r="30" spans="1:111" s="3" customFormat="1" ht="18" x14ac:dyDescent="0.3">
      <c r="A30" s="35"/>
      <c r="B30" s="35"/>
      <c r="C30" s="534" t="s">
        <v>47</v>
      </c>
      <c r="D30" s="27"/>
      <c r="E30" s="27">
        <f t="shared" ref="E30:AF30" si="68">+E11/(E28+E29)</f>
        <v>0</v>
      </c>
      <c r="F30" s="27">
        <f t="shared" si="68"/>
        <v>0</v>
      </c>
      <c r="G30" s="27">
        <f t="shared" si="68"/>
        <v>0</v>
      </c>
      <c r="H30" s="27">
        <f t="shared" si="68"/>
        <v>0</v>
      </c>
      <c r="I30" s="27">
        <f t="shared" si="68"/>
        <v>0</v>
      </c>
      <c r="J30" s="27">
        <f t="shared" si="68"/>
        <v>0</v>
      </c>
      <c r="K30" s="27">
        <f t="shared" si="68"/>
        <v>0</v>
      </c>
      <c r="L30" s="27">
        <f t="shared" si="68"/>
        <v>0</v>
      </c>
      <c r="M30" s="27">
        <f t="shared" si="68"/>
        <v>0</v>
      </c>
      <c r="N30" s="27">
        <f t="shared" si="68"/>
        <v>0</v>
      </c>
      <c r="O30" s="27">
        <f t="shared" si="68"/>
        <v>0</v>
      </c>
      <c r="P30" s="27">
        <f t="shared" si="68"/>
        <v>0</v>
      </c>
      <c r="Q30" s="27">
        <f t="shared" si="68"/>
        <v>0</v>
      </c>
      <c r="R30" s="27">
        <f t="shared" si="68"/>
        <v>0</v>
      </c>
      <c r="S30" s="27">
        <f t="shared" si="68"/>
        <v>0</v>
      </c>
      <c r="T30" s="27">
        <f t="shared" si="68"/>
        <v>0</v>
      </c>
      <c r="U30" s="27">
        <f t="shared" si="68"/>
        <v>0</v>
      </c>
      <c r="V30" s="27">
        <f t="shared" si="68"/>
        <v>0</v>
      </c>
      <c r="W30" s="27">
        <f t="shared" si="68"/>
        <v>0</v>
      </c>
      <c r="X30" s="27">
        <f t="shared" si="68"/>
        <v>0</v>
      </c>
      <c r="Y30" s="27">
        <f t="shared" si="68"/>
        <v>0</v>
      </c>
      <c r="Z30" s="27">
        <f t="shared" si="68"/>
        <v>0</v>
      </c>
      <c r="AA30" s="27">
        <f t="shared" si="68"/>
        <v>0</v>
      </c>
      <c r="AB30" s="27">
        <f>+AB11/(AB28+AB29)</f>
        <v>83.337692307692308</v>
      </c>
      <c r="AC30" s="27">
        <f t="shared" si="68"/>
        <v>55.762307692307694</v>
      </c>
      <c r="AD30" s="27">
        <f>+AD11/(AD28+AD29)</f>
        <v>61.730769230769234</v>
      </c>
      <c r="AE30" s="27">
        <f t="shared" si="68"/>
        <v>72.65353846153846</v>
      </c>
      <c r="AF30" s="27">
        <f t="shared" si="68"/>
        <v>91.491461538461536</v>
      </c>
      <c r="AG30" s="27">
        <f>+AG11/(AG28+AG29)</f>
        <v>81.331307692307689</v>
      </c>
      <c r="AH30" s="27">
        <f>+AH11/(AH28+AH29)</f>
        <v>101.49246153846154</v>
      </c>
      <c r="AI30" s="27">
        <f>+AI11/(AI28+AI29)</f>
        <v>103.46330769230769</v>
      </c>
      <c r="AJ30" s="571">
        <f>+AJ11/(AJ28+AJ29)</f>
        <v>58.173441108545028</v>
      </c>
      <c r="AK30" s="490">
        <v>120</v>
      </c>
      <c r="AL30" s="28">
        <f t="shared" ref="AL30:CC31" si="69">+AK30</f>
        <v>120</v>
      </c>
      <c r="AM30" s="28">
        <f t="shared" si="69"/>
        <v>120</v>
      </c>
      <c r="AN30" s="23">
        <f>+AM30</f>
        <v>120</v>
      </c>
      <c r="AO30" s="28">
        <f t="shared" si="69"/>
        <v>120</v>
      </c>
      <c r="AP30" s="28">
        <f t="shared" si="69"/>
        <v>120</v>
      </c>
      <c r="AQ30" s="28">
        <f t="shared" si="69"/>
        <v>120</v>
      </c>
      <c r="AR30" s="28">
        <f t="shared" si="69"/>
        <v>120</v>
      </c>
      <c r="AS30" s="28">
        <f t="shared" si="69"/>
        <v>120</v>
      </c>
      <c r="AT30" s="28">
        <f t="shared" si="69"/>
        <v>120</v>
      </c>
      <c r="AU30" s="28">
        <f t="shared" si="69"/>
        <v>120</v>
      </c>
      <c r="AV30" s="28">
        <f t="shared" si="69"/>
        <v>120</v>
      </c>
      <c r="AW30" s="28">
        <f t="shared" si="69"/>
        <v>120</v>
      </c>
      <c r="AX30" s="28">
        <f t="shared" si="69"/>
        <v>120</v>
      </c>
      <c r="AY30" s="28">
        <f t="shared" si="69"/>
        <v>120</v>
      </c>
      <c r="AZ30" s="22">
        <f t="shared" ref="AZ30:CE30" si="70">+IF(AZ1&lt;&gt;AY1, AY30*1.05, AY30)</f>
        <v>126</v>
      </c>
      <c r="BA30" s="28">
        <f t="shared" si="70"/>
        <v>126</v>
      </c>
      <c r="BB30" s="28">
        <f t="shared" si="70"/>
        <v>126</v>
      </c>
      <c r="BC30" s="28">
        <f t="shared" si="70"/>
        <v>126</v>
      </c>
      <c r="BD30" s="28">
        <f t="shared" si="70"/>
        <v>126</v>
      </c>
      <c r="BE30" s="28">
        <f t="shared" si="70"/>
        <v>126</v>
      </c>
      <c r="BF30" s="28">
        <f t="shared" si="70"/>
        <v>126</v>
      </c>
      <c r="BG30" s="28">
        <f t="shared" si="70"/>
        <v>126</v>
      </c>
      <c r="BH30" s="28">
        <f t="shared" si="70"/>
        <v>126</v>
      </c>
      <c r="BI30" s="28">
        <f t="shared" si="70"/>
        <v>126</v>
      </c>
      <c r="BJ30" s="28">
        <f t="shared" si="70"/>
        <v>126</v>
      </c>
      <c r="BK30" s="28">
        <f t="shared" si="70"/>
        <v>126</v>
      </c>
      <c r="BL30" s="28">
        <f t="shared" si="70"/>
        <v>132.30000000000001</v>
      </c>
      <c r="BM30" s="28">
        <f t="shared" si="70"/>
        <v>132.30000000000001</v>
      </c>
      <c r="BN30" s="28">
        <f t="shared" si="70"/>
        <v>132.30000000000001</v>
      </c>
      <c r="BO30" s="28">
        <f t="shared" si="70"/>
        <v>132.30000000000001</v>
      </c>
      <c r="BP30" s="28">
        <f t="shared" si="70"/>
        <v>132.30000000000001</v>
      </c>
      <c r="BQ30" s="28">
        <f t="shared" si="70"/>
        <v>132.30000000000001</v>
      </c>
      <c r="BR30" s="28">
        <f t="shared" si="70"/>
        <v>132.30000000000001</v>
      </c>
      <c r="BS30" s="28">
        <f t="shared" si="70"/>
        <v>132.30000000000001</v>
      </c>
      <c r="BT30" s="28">
        <f t="shared" si="70"/>
        <v>132.30000000000001</v>
      </c>
      <c r="BU30" s="28">
        <f t="shared" si="70"/>
        <v>132.30000000000001</v>
      </c>
      <c r="BV30" s="28">
        <f t="shared" si="70"/>
        <v>132.30000000000001</v>
      </c>
      <c r="BW30" s="28">
        <f t="shared" si="70"/>
        <v>132.30000000000001</v>
      </c>
      <c r="BX30" s="28">
        <f t="shared" si="70"/>
        <v>138.91500000000002</v>
      </c>
      <c r="BY30" s="28">
        <f t="shared" si="70"/>
        <v>138.91500000000002</v>
      </c>
      <c r="BZ30" s="28">
        <f t="shared" si="70"/>
        <v>138.91500000000002</v>
      </c>
      <c r="CA30" s="28">
        <f t="shared" si="70"/>
        <v>138.91500000000002</v>
      </c>
      <c r="CB30" s="28">
        <f t="shared" si="70"/>
        <v>138.91500000000002</v>
      </c>
      <c r="CC30" s="28">
        <f t="shared" si="70"/>
        <v>138.91500000000002</v>
      </c>
      <c r="CD30" s="28">
        <f t="shared" si="70"/>
        <v>138.91500000000002</v>
      </c>
      <c r="CE30" s="28">
        <f t="shared" si="70"/>
        <v>138.91500000000002</v>
      </c>
      <c r="CF30" s="28">
        <f t="shared" ref="CF30:DG30" si="71">+IF(CF1&lt;&gt;CE1, CE30*1.05, CE30)</f>
        <v>138.91500000000002</v>
      </c>
      <c r="CG30" s="28">
        <f t="shared" si="71"/>
        <v>138.91500000000002</v>
      </c>
      <c r="CH30" s="28">
        <f t="shared" si="71"/>
        <v>138.91500000000002</v>
      </c>
      <c r="CI30" s="28">
        <f t="shared" si="71"/>
        <v>138.91500000000002</v>
      </c>
      <c r="CJ30" s="28">
        <f t="shared" si="71"/>
        <v>145.86075000000002</v>
      </c>
      <c r="CK30" s="28">
        <f t="shared" si="71"/>
        <v>145.86075000000002</v>
      </c>
      <c r="CL30" s="28">
        <f t="shared" si="71"/>
        <v>145.86075000000002</v>
      </c>
      <c r="CM30" s="28">
        <f t="shared" si="71"/>
        <v>145.86075000000002</v>
      </c>
      <c r="CN30" s="28">
        <f t="shared" si="71"/>
        <v>145.86075000000002</v>
      </c>
      <c r="CO30" s="28">
        <f t="shared" si="71"/>
        <v>145.86075000000002</v>
      </c>
      <c r="CP30" s="28">
        <f t="shared" si="71"/>
        <v>145.86075000000002</v>
      </c>
      <c r="CQ30" s="28">
        <f t="shared" si="71"/>
        <v>145.86075000000002</v>
      </c>
      <c r="CR30" s="28">
        <f t="shared" si="71"/>
        <v>145.86075000000002</v>
      </c>
      <c r="CS30" s="28">
        <f t="shared" si="71"/>
        <v>145.86075000000002</v>
      </c>
      <c r="CT30" s="28">
        <f t="shared" si="71"/>
        <v>145.86075000000002</v>
      </c>
      <c r="CU30" s="28">
        <f t="shared" si="71"/>
        <v>145.86075000000002</v>
      </c>
      <c r="CV30" s="28">
        <f t="shared" si="71"/>
        <v>153.15378750000002</v>
      </c>
      <c r="CW30" s="28">
        <f t="shared" si="71"/>
        <v>153.15378750000002</v>
      </c>
      <c r="CX30" s="28">
        <f t="shared" si="71"/>
        <v>153.15378750000002</v>
      </c>
      <c r="CY30" s="28">
        <f t="shared" si="71"/>
        <v>153.15378750000002</v>
      </c>
      <c r="CZ30" s="28">
        <f t="shared" si="71"/>
        <v>153.15378750000002</v>
      </c>
      <c r="DA30" s="28">
        <f t="shared" si="71"/>
        <v>153.15378750000002</v>
      </c>
      <c r="DB30" s="28">
        <f t="shared" si="71"/>
        <v>153.15378750000002</v>
      </c>
      <c r="DC30" s="28">
        <f t="shared" si="71"/>
        <v>153.15378750000002</v>
      </c>
      <c r="DD30" s="28">
        <f t="shared" si="71"/>
        <v>153.15378750000002</v>
      </c>
      <c r="DE30" s="28">
        <f t="shared" si="71"/>
        <v>153.15378750000002</v>
      </c>
      <c r="DF30" s="28">
        <f t="shared" si="71"/>
        <v>153.15378750000002</v>
      </c>
      <c r="DG30" s="29">
        <f t="shared" si="71"/>
        <v>153.15378750000002</v>
      </c>
    </row>
    <row r="31" spans="1:111" ht="18" x14ac:dyDescent="0.3">
      <c r="A31" s="35"/>
      <c r="B31" s="35"/>
      <c r="C31" s="534" t="s">
        <v>256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326" t="e">
        <f t="shared" ref="W31:AF31" si="72">+(W29/(W19-W13))</f>
        <v>#DIV/0!</v>
      </c>
      <c r="X31" s="326" t="e">
        <f t="shared" si="72"/>
        <v>#DIV/0!</v>
      </c>
      <c r="Y31" s="326" t="e">
        <f t="shared" si="72"/>
        <v>#DIV/0!</v>
      </c>
      <c r="Z31" s="326" t="e">
        <f t="shared" si="72"/>
        <v>#DIV/0!</v>
      </c>
      <c r="AA31" s="326" t="e">
        <f t="shared" si="72"/>
        <v>#DIV/0!</v>
      </c>
      <c r="AB31" s="464">
        <f>+(AB29/(AB19-AB13))</f>
        <v>1.25</v>
      </c>
      <c r="AC31" s="464">
        <f>+(AC29/(AC19-AC13))</f>
        <v>0</v>
      </c>
      <c r="AD31" s="464">
        <f t="shared" si="72"/>
        <v>0</v>
      </c>
      <c r="AE31" s="464">
        <f t="shared" si="72"/>
        <v>0</v>
      </c>
      <c r="AF31" s="464">
        <f t="shared" si="72"/>
        <v>0</v>
      </c>
      <c r="AG31" s="464">
        <f>+(AG29/(AG19-AG13))</f>
        <v>0</v>
      </c>
      <c r="AH31" s="464">
        <f>+(AH29/(AH19-AH13))</f>
        <v>0</v>
      </c>
      <c r="AI31" s="464">
        <f>+(AI29/(AI19-AI13))</f>
        <v>0</v>
      </c>
      <c r="AJ31" s="572">
        <f>+(AJ29/(AJ19-AJ13))</f>
        <v>0</v>
      </c>
      <c r="AK31" s="466">
        <f>+AVERAGE(AE31:AJ31)</f>
        <v>0</v>
      </c>
      <c r="AL31" s="465">
        <f t="shared" si="69"/>
        <v>0</v>
      </c>
      <c r="AM31" s="465">
        <f t="shared" si="69"/>
        <v>0</v>
      </c>
      <c r="AN31" s="465">
        <f>+AM31</f>
        <v>0</v>
      </c>
      <c r="AO31" s="465">
        <f t="shared" si="69"/>
        <v>0</v>
      </c>
      <c r="AP31" s="465">
        <f t="shared" si="69"/>
        <v>0</v>
      </c>
      <c r="AQ31" s="465">
        <f t="shared" si="69"/>
        <v>0</v>
      </c>
      <c r="AR31" s="465">
        <f t="shared" si="69"/>
        <v>0</v>
      </c>
      <c r="AS31" s="465">
        <f t="shared" si="69"/>
        <v>0</v>
      </c>
      <c r="AT31" s="465">
        <f t="shared" si="69"/>
        <v>0</v>
      </c>
      <c r="AU31" s="465">
        <f t="shared" si="69"/>
        <v>0</v>
      </c>
      <c r="AV31" s="465">
        <f t="shared" si="69"/>
        <v>0</v>
      </c>
      <c r="AW31" s="465">
        <f t="shared" si="69"/>
        <v>0</v>
      </c>
      <c r="AX31" s="465">
        <f t="shared" si="69"/>
        <v>0</v>
      </c>
      <c r="AY31" s="465">
        <f t="shared" si="69"/>
        <v>0</v>
      </c>
      <c r="AZ31" s="466">
        <f>+AY31</f>
        <v>0</v>
      </c>
      <c r="BA31" s="465">
        <f t="shared" si="69"/>
        <v>0</v>
      </c>
      <c r="BB31" s="465">
        <f t="shared" si="69"/>
        <v>0</v>
      </c>
      <c r="BC31" s="465">
        <f t="shared" si="69"/>
        <v>0</v>
      </c>
      <c r="BD31" s="465">
        <f t="shared" si="69"/>
        <v>0</v>
      </c>
      <c r="BE31" s="465">
        <f t="shared" si="69"/>
        <v>0</v>
      </c>
      <c r="BF31" s="465">
        <f t="shared" si="69"/>
        <v>0</v>
      </c>
      <c r="BG31" s="465">
        <f t="shared" si="69"/>
        <v>0</v>
      </c>
      <c r="BH31" s="465">
        <f t="shared" si="69"/>
        <v>0</v>
      </c>
      <c r="BI31" s="465">
        <f t="shared" si="69"/>
        <v>0</v>
      </c>
      <c r="BJ31" s="465">
        <f t="shared" si="69"/>
        <v>0</v>
      </c>
      <c r="BK31" s="465">
        <f t="shared" si="69"/>
        <v>0</v>
      </c>
      <c r="BL31" s="465">
        <f t="shared" si="69"/>
        <v>0</v>
      </c>
      <c r="BM31" s="465">
        <f t="shared" si="69"/>
        <v>0</v>
      </c>
      <c r="BN31" s="465">
        <f t="shared" si="69"/>
        <v>0</v>
      </c>
      <c r="BO31" s="465">
        <f t="shared" si="69"/>
        <v>0</v>
      </c>
      <c r="BP31" s="465">
        <f t="shared" si="69"/>
        <v>0</v>
      </c>
      <c r="BQ31" s="465">
        <f t="shared" si="69"/>
        <v>0</v>
      </c>
      <c r="BR31" s="465">
        <f t="shared" si="69"/>
        <v>0</v>
      </c>
      <c r="BS31" s="465">
        <f t="shared" si="69"/>
        <v>0</v>
      </c>
      <c r="BT31" s="465">
        <f t="shared" si="69"/>
        <v>0</v>
      </c>
      <c r="BU31" s="465">
        <f t="shared" si="69"/>
        <v>0</v>
      </c>
      <c r="BV31" s="465">
        <f t="shared" si="69"/>
        <v>0</v>
      </c>
      <c r="BW31" s="465">
        <f t="shared" si="69"/>
        <v>0</v>
      </c>
      <c r="BX31" s="465">
        <f t="shared" si="69"/>
        <v>0</v>
      </c>
      <c r="BY31" s="465">
        <f t="shared" si="69"/>
        <v>0</v>
      </c>
      <c r="BZ31" s="465">
        <f t="shared" si="69"/>
        <v>0</v>
      </c>
      <c r="CA31" s="465">
        <f t="shared" si="69"/>
        <v>0</v>
      </c>
      <c r="CB31" s="465">
        <f t="shared" si="69"/>
        <v>0</v>
      </c>
      <c r="CC31" s="465">
        <f t="shared" si="69"/>
        <v>0</v>
      </c>
      <c r="CD31" s="465">
        <f t="shared" ref="CD31:DG31" si="73">+CC31</f>
        <v>0</v>
      </c>
      <c r="CE31" s="465">
        <f t="shared" si="73"/>
        <v>0</v>
      </c>
      <c r="CF31" s="465">
        <f t="shared" si="73"/>
        <v>0</v>
      </c>
      <c r="CG31" s="465">
        <f t="shared" si="73"/>
        <v>0</v>
      </c>
      <c r="CH31" s="465">
        <f t="shared" si="73"/>
        <v>0</v>
      </c>
      <c r="CI31" s="465">
        <f t="shared" si="73"/>
        <v>0</v>
      </c>
      <c r="CJ31" s="465">
        <f t="shared" si="73"/>
        <v>0</v>
      </c>
      <c r="CK31" s="465">
        <f t="shared" si="73"/>
        <v>0</v>
      </c>
      <c r="CL31" s="465">
        <f t="shared" si="73"/>
        <v>0</v>
      </c>
      <c r="CM31" s="465">
        <f t="shared" si="73"/>
        <v>0</v>
      </c>
      <c r="CN31" s="465">
        <f t="shared" si="73"/>
        <v>0</v>
      </c>
      <c r="CO31" s="465">
        <f t="shared" si="73"/>
        <v>0</v>
      </c>
      <c r="CP31" s="465">
        <f t="shared" si="73"/>
        <v>0</v>
      </c>
      <c r="CQ31" s="465">
        <f t="shared" si="73"/>
        <v>0</v>
      </c>
      <c r="CR31" s="465">
        <f t="shared" si="73"/>
        <v>0</v>
      </c>
      <c r="CS31" s="465">
        <f t="shared" si="73"/>
        <v>0</v>
      </c>
      <c r="CT31" s="465">
        <f t="shared" si="73"/>
        <v>0</v>
      </c>
      <c r="CU31" s="465">
        <f t="shared" si="73"/>
        <v>0</v>
      </c>
      <c r="CV31" s="465">
        <f t="shared" si="73"/>
        <v>0</v>
      </c>
      <c r="CW31" s="465">
        <f t="shared" si="73"/>
        <v>0</v>
      </c>
      <c r="CX31" s="465">
        <f t="shared" si="73"/>
        <v>0</v>
      </c>
      <c r="CY31" s="465">
        <f t="shared" si="73"/>
        <v>0</v>
      </c>
      <c r="CZ31" s="465">
        <f t="shared" si="73"/>
        <v>0</v>
      </c>
      <c r="DA31" s="465">
        <f t="shared" si="73"/>
        <v>0</v>
      </c>
      <c r="DB31" s="465">
        <f t="shared" si="73"/>
        <v>0</v>
      </c>
      <c r="DC31" s="465">
        <f t="shared" si="73"/>
        <v>0</v>
      </c>
      <c r="DD31" s="465">
        <f t="shared" si="73"/>
        <v>0</v>
      </c>
      <c r="DE31" s="465">
        <f t="shared" si="73"/>
        <v>0</v>
      </c>
      <c r="DF31" s="465">
        <f t="shared" si="73"/>
        <v>0</v>
      </c>
      <c r="DG31" s="467">
        <f t="shared" si="73"/>
        <v>0</v>
      </c>
    </row>
    <row r="32" spans="1:111" ht="18" x14ac:dyDescent="0.3">
      <c r="A32" s="35"/>
      <c r="B32" s="35"/>
      <c r="C32" s="534" t="s">
        <v>246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184">
        <f t="shared" ref="V32:AF32" si="74">+V28/(V28+V29)</f>
        <v>0.73295454545454541</v>
      </c>
      <c r="W32" s="184">
        <f t="shared" si="74"/>
        <v>0.81161971830985913</v>
      </c>
      <c r="X32" s="184">
        <f t="shared" si="74"/>
        <v>0.78503184713375795</v>
      </c>
      <c r="Y32" s="184">
        <f t="shared" si="74"/>
        <v>0.78758169934640521</v>
      </c>
      <c r="Z32" s="184">
        <f t="shared" si="74"/>
        <v>0.79378068739770868</v>
      </c>
      <c r="AA32" s="184">
        <f t="shared" si="74"/>
        <v>0.92335115864527628</v>
      </c>
      <c r="AB32" s="184">
        <f t="shared" si="74"/>
        <v>0.96153846153846156</v>
      </c>
      <c r="AC32" s="184">
        <f t="shared" si="74"/>
        <v>1</v>
      </c>
      <c r="AD32" s="184">
        <f t="shared" si="74"/>
        <v>1</v>
      </c>
      <c r="AE32" s="184">
        <f t="shared" si="74"/>
        <v>1</v>
      </c>
      <c r="AF32" s="184">
        <f t="shared" si="74"/>
        <v>1</v>
      </c>
      <c r="AG32" s="184">
        <f>+AG28/(AG28+AG29)</f>
        <v>1</v>
      </c>
      <c r="AH32" s="184">
        <f>+AH28/(AH28+AH29)</f>
        <v>1</v>
      </c>
      <c r="AI32" s="184">
        <f>+AI28/(AI28+AI29)</f>
        <v>1</v>
      </c>
      <c r="AJ32" s="573">
        <f>+AJ28/(AJ28+AJ29)</f>
        <v>1</v>
      </c>
      <c r="AK32" s="491">
        <f>+AK28/(AK28+AK29)</f>
        <v>1</v>
      </c>
      <c r="AL32" s="193">
        <f t="shared" ref="AL32:CR32" si="75">+AL28/(AL28+AL29)</f>
        <v>1</v>
      </c>
      <c r="AM32" s="193">
        <f t="shared" si="75"/>
        <v>1</v>
      </c>
      <c r="AN32" s="193">
        <f t="shared" si="75"/>
        <v>1</v>
      </c>
      <c r="AO32" s="193">
        <f t="shared" si="75"/>
        <v>1</v>
      </c>
      <c r="AP32" s="193">
        <f t="shared" si="75"/>
        <v>1</v>
      </c>
      <c r="AQ32" s="193">
        <f t="shared" si="75"/>
        <v>1</v>
      </c>
      <c r="AR32" s="193">
        <f t="shared" si="75"/>
        <v>1</v>
      </c>
      <c r="AS32" s="193">
        <f t="shared" si="75"/>
        <v>1</v>
      </c>
      <c r="AT32" s="193">
        <f t="shared" si="75"/>
        <v>1</v>
      </c>
      <c r="AU32" s="193">
        <f t="shared" si="75"/>
        <v>1</v>
      </c>
      <c r="AV32" s="193">
        <f t="shared" si="75"/>
        <v>1</v>
      </c>
      <c r="AW32" s="193">
        <f t="shared" si="75"/>
        <v>1</v>
      </c>
      <c r="AX32" s="193">
        <f t="shared" si="75"/>
        <v>1</v>
      </c>
      <c r="AY32" s="193">
        <f t="shared" si="75"/>
        <v>1</v>
      </c>
      <c r="AZ32" s="193">
        <f t="shared" si="75"/>
        <v>1</v>
      </c>
      <c r="BA32" s="193">
        <f t="shared" si="75"/>
        <v>1</v>
      </c>
      <c r="BB32" s="193">
        <f t="shared" si="75"/>
        <v>1</v>
      </c>
      <c r="BC32" s="193">
        <f t="shared" si="75"/>
        <v>1</v>
      </c>
      <c r="BD32" s="193">
        <f t="shared" si="75"/>
        <v>1</v>
      </c>
      <c r="BE32" s="193">
        <f t="shared" si="75"/>
        <v>1</v>
      </c>
      <c r="BF32" s="193">
        <f t="shared" si="75"/>
        <v>1</v>
      </c>
      <c r="BG32" s="193">
        <f t="shared" si="75"/>
        <v>1</v>
      </c>
      <c r="BH32" s="193">
        <f t="shared" si="75"/>
        <v>1</v>
      </c>
      <c r="BI32" s="193">
        <f t="shared" si="75"/>
        <v>1</v>
      </c>
      <c r="BJ32" s="193">
        <f t="shared" si="75"/>
        <v>1</v>
      </c>
      <c r="BK32" s="193">
        <f t="shared" si="75"/>
        <v>1</v>
      </c>
      <c r="BL32" s="193">
        <f t="shared" si="75"/>
        <v>1</v>
      </c>
      <c r="BM32" s="193">
        <f t="shared" si="75"/>
        <v>1</v>
      </c>
      <c r="BN32" s="193">
        <f t="shared" si="75"/>
        <v>1</v>
      </c>
      <c r="BO32" s="193">
        <f t="shared" si="75"/>
        <v>1</v>
      </c>
      <c r="BP32" s="193">
        <f t="shared" si="75"/>
        <v>1</v>
      </c>
      <c r="BQ32" s="193">
        <f t="shared" si="75"/>
        <v>1</v>
      </c>
      <c r="BR32" s="193">
        <f t="shared" si="75"/>
        <v>1</v>
      </c>
      <c r="BS32" s="193">
        <f t="shared" si="75"/>
        <v>1</v>
      </c>
      <c r="BT32" s="193">
        <f t="shared" si="75"/>
        <v>1</v>
      </c>
      <c r="BU32" s="193">
        <f t="shared" si="75"/>
        <v>1</v>
      </c>
      <c r="BV32" s="193">
        <f t="shared" si="75"/>
        <v>1</v>
      </c>
      <c r="BW32" s="193">
        <f t="shared" si="75"/>
        <v>1</v>
      </c>
      <c r="BX32" s="193">
        <f t="shared" si="75"/>
        <v>1</v>
      </c>
      <c r="BY32" s="193">
        <f t="shared" si="75"/>
        <v>1</v>
      </c>
      <c r="BZ32" s="193">
        <f t="shared" si="75"/>
        <v>1</v>
      </c>
      <c r="CA32" s="193">
        <f t="shared" si="75"/>
        <v>1</v>
      </c>
      <c r="CB32" s="193">
        <f t="shared" si="75"/>
        <v>1</v>
      </c>
      <c r="CC32" s="193">
        <f t="shared" si="75"/>
        <v>1</v>
      </c>
      <c r="CD32" s="193">
        <f t="shared" si="75"/>
        <v>1</v>
      </c>
      <c r="CE32" s="193">
        <f t="shared" si="75"/>
        <v>1</v>
      </c>
      <c r="CF32" s="193">
        <f t="shared" si="75"/>
        <v>1</v>
      </c>
      <c r="CG32" s="193">
        <f t="shared" si="75"/>
        <v>1</v>
      </c>
      <c r="CH32" s="193">
        <f t="shared" si="75"/>
        <v>1</v>
      </c>
      <c r="CI32" s="193">
        <f t="shared" si="75"/>
        <v>1</v>
      </c>
      <c r="CJ32" s="193">
        <f t="shared" si="75"/>
        <v>1</v>
      </c>
      <c r="CK32" s="193">
        <f t="shared" si="75"/>
        <v>1</v>
      </c>
      <c r="CL32" s="193">
        <f t="shared" si="75"/>
        <v>1</v>
      </c>
      <c r="CM32" s="193">
        <f t="shared" si="75"/>
        <v>1</v>
      </c>
      <c r="CN32" s="193">
        <f t="shared" si="75"/>
        <v>1</v>
      </c>
      <c r="CO32" s="193">
        <f t="shared" si="75"/>
        <v>1</v>
      </c>
      <c r="CP32" s="193">
        <f t="shared" si="75"/>
        <v>1</v>
      </c>
      <c r="CQ32" s="193">
        <f t="shared" si="75"/>
        <v>1</v>
      </c>
      <c r="CR32" s="193">
        <f t="shared" si="75"/>
        <v>1</v>
      </c>
      <c r="CS32" s="193">
        <f t="shared" ref="CS32:DG32" si="76">+CS28/(CS28+CS29)</f>
        <v>1</v>
      </c>
      <c r="CT32" s="193">
        <f t="shared" si="76"/>
        <v>1</v>
      </c>
      <c r="CU32" s="193">
        <f t="shared" si="76"/>
        <v>1</v>
      </c>
      <c r="CV32" s="193">
        <f t="shared" si="76"/>
        <v>1</v>
      </c>
      <c r="CW32" s="193">
        <f t="shared" si="76"/>
        <v>1</v>
      </c>
      <c r="CX32" s="193">
        <f t="shared" si="76"/>
        <v>1</v>
      </c>
      <c r="CY32" s="193">
        <f t="shared" si="76"/>
        <v>1</v>
      </c>
      <c r="CZ32" s="193">
        <f t="shared" si="76"/>
        <v>1</v>
      </c>
      <c r="DA32" s="193">
        <f t="shared" si="76"/>
        <v>1</v>
      </c>
      <c r="DB32" s="193">
        <f t="shared" si="76"/>
        <v>1</v>
      </c>
      <c r="DC32" s="193">
        <f t="shared" si="76"/>
        <v>1</v>
      </c>
      <c r="DD32" s="193">
        <f t="shared" si="76"/>
        <v>1</v>
      </c>
      <c r="DE32" s="193">
        <f t="shared" si="76"/>
        <v>1</v>
      </c>
      <c r="DF32" s="193">
        <f t="shared" si="76"/>
        <v>1</v>
      </c>
      <c r="DG32" s="194">
        <f t="shared" si="76"/>
        <v>1</v>
      </c>
    </row>
    <row r="33" spans="1:111" ht="18" x14ac:dyDescent="0.3">
      <c r="A33" s="35"/>
      <c r="B33" s="35"/>
      <c r="C33" s="534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571"/>
      <c r="AK33" s="193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9"/>
    </row>
    <row r="34" spans="1:111" ht="18" x14ac:dyDescent="0.3">
      <c r="A34" s="35"/>
      <c r="B34" s="35"/>
      <c r="C34" s="534" t="s">
        <v>212</v>
      </c>
      <c r="D34" s="27"/>
      <c r="E34" s="27"/>
      <c r="F34" s="27"/>
      <c r="G34" s="27"/>
      <c r="H34" s="27"/>
      <c r="I34" s="185"/>
      <c r="J34" s="185"/>
      <c r="K34" s="185"/>
      <c r="L34" s="185">
        <f t="shared" ref="L34:V34" si="77">+AVERAGE(F18:L18)/L13</f>
        <v>-0.20634920634920637</v>
      </c>
      <c r="M34" s="185">
        <f t="shared" si="77"/>
        <v>-7.5630252100840345E-2</v>
      </c>
      <c r="N34" s="185">
        <f t="shared" si="77"/>
        <v>-0.18181818181818182</v>
      </c>
      <c r="O34" s="185">
        <f t="shared" si="77"/>
        <v>-0.36734693877551022</v>
      </c>
      <c r="P34" s="184">
        <f t="shared" si="77"/>
        <v>-0.2142857142857143</v>
      </c>
      <c r="Q34" s="184">
        <f t="shared" si="77"/>
        <v>-0.25714285714285717</v>
      </c>
      <c r="R34" s="184" t="e">
        <f t="shared" si="77"/>
        <v>#DIV/0!</v>
      </c>
      <c r="S34" s="184" t="e">
        <f t="shared" si="77"/>
        <v>#DIV/0!</v>
      </c>
      <c r="T34" s="184" t="e">
        <f t="shared" si="77"/>
        <v>#DIV/0!</v>
      </c>
      <c r="U34" s="184" t="e">
        <f t="shared" si="77"/>
        <v>#DIV/0!</v>
      </c>
      <c r="V34" s="184" t="e">
        <f t="shared" si="77"/>
        <v>#DIV/0!</v>
      </c>
      <c r="W34" s="184" t="e">
        <f>+AVERAGE(Q18:W18)/W14</f>
        <v>#DIV/0!</v>
      </c>
      <c r="X34" s="184" t="e">
        <f t="shared" ref="X34:BC34" si="78">+AVERAGE(Q18:W18)/AVERAGE(Q14:W14)</f>
        <v>#DIV/0!</v>
      </c>
      <c r="Y34" s="184" t="e">
        <f t="shared" si="78"/>
        <v>#DIV/0!</v>
      </c>
      <c r="Z34" s="184" t="e">
        <f t="shared" si="78"/>
        <v>#DIV/0!</v>
      </c>
      <c r="AA34" s="184" t="e">
        <f t="shared" si="78"/>
        <v>#DIV/0!</v>
      </c>
      <c r="AB34" s="184">
        <f t="shared" si="78"/>
        <v>-0.43915343915343918</v>
      </c>
      <c r="AC34" s="184">
        <f t="shared" si="78"/>
        <v>-0.43915343915343918</v>
      </c>
      <c r="AD34" s="184">
        <f t="shared" si="78"/>
        <v>-0.46892655367231639</v>
      </c>
      <c r="AE34" s="184">
        <f t="shared" si="78"/>
        <v>-0.41967213114754098</v>
      </c>
      <c r="AF34" s="184">
        <f t="shared" si="78"/>
        <v>-0.36525974025974023</v>
      </c>
      <c r="AG34" s="184">
        <f>+AVERAGE(Z18:AF18)/AVERAGE(Z14:AF14)</f>
        <v>-0.19680851063829788</v>
      </c>
      <c r="AH34" s="184">
        <f>+AVERAGE(AA18:AG18)/AVERAGE(AA14:AG14)</f>
        <v>-0.1367816091954023</v>
      </c>
      <c r="AI34" s="184">
        <f>+AVERAGE(AB18:AH18)/AVERAGE(AB14:AH14)</f>
        <v>-0.39699074074074076</v>
      </c>
      <c r="AJ34" s="573">
        <f>+AVERAGE(AC18:AI18)/AVERAGE(AC14:AI14)</f>
        <v>-0.7079545454545455</v>
      </c>
      <c r="AK34" s="193">
        <f t="shared" si="78"/>
        <v>-0.81010594947025261</v>
      </c>
      <c r="AL34" s="193">
        <f t="shared" si="78"/>
        <v>-0.82161914998735508</v>
      </c>
      <c r="AM34" s="193">
        <f t="shared" si="78"/>
        <v>-0.79533030357909906</v>
      </c>
      <c r="AN34" s="193">
        <f t="shared" si="78"/>
        <v>-0.82963532917070182</v>
      </c>
      <c r="AO34" s="193">
        <f t="shared" si="78"/>
        <v>-0.84549304712908402</v>
      </c>
      <c r="AP34" s="193">
        <f t="shared" si="78"/>
        <v>-0.88020324270459205</v>
      </c>
      <c r="AQ34" s="193">
        <f t="shared" si="78"/>
        <v>-0.89085013261268353</v>
      </c>
      <c r="AR34" s="193">
        <f t="shared" si="78"/>
        <v>-0.87932215530847357</v>
      </c>
      <c r="AS34" s="193">
        <f t="shared" si="78"/>
        <v>-0.80253147683804327</v>
      </c>
      <c r="AT34" s="193">
        <f t="shared" si="78"/>
        <v>-0.76762614251843164</v>
      </c>
      <c r="AU34" s="193">
        <f t="shared" si="78"/>
        <v>-0.7545080334480343</v>
      </c>
      <c r="AV34" s="193">
        <f t="shared" si="78"/>
        <v>-0.75709741174863288</v>
      </c>
      <c r="AW34" s="193">
        <f t="shared" si="78"/>
        <v>-0.74531292927501247</v>
      </c>
      <c r="AX34" s="193">
        <f t="shared" si="78"/>
        <v>-0.80071341705798238</v>
      </c>
      <c r="AY34" s="193">
        <f t="shared" si="78"/>
        <v>-0.74377335277915835</v>
      </c>
      <c r="AZ34" s="193">
        <f t="shared" si="78"/>
        <v>-0.75310553857695606</v>
      </c>
      <c r="BA34" s="193">
        <f t="shared" si="78"/>
        <v>-0.77425617456720375</v>
      </c>
      <c r="BB34" s="193">
        <f t="shared" si="78"/>
        <v>-0.83202315938298543</v>
      </c>
      <c r="BC34" s="193">
        <f t="shared" si="78"/>
        <v>-0.82158686034650197</v>
      </c>
      <c r="BD34" s="193">
        <f t="shared" ref="BD34:CI34" si="79">+AVERAGE(AW18:BC18)/AVERAGE(AW14:BC14)</f>
        <v>-0.84106229008996269</v>
      </c>
      <c r="BE34" s="193">
        <f t="shared" si="79"/>
        <v>-0.7634004015830278</v>
      </c>
      <c r="BF34" s="193">
        <f t="shared" si="79"/>
        <v>-0.72053787006625791</v>
      </c>
      <c r="BG34" s="193">
        <f t="shared" si="79"/>
        <v>-0.70916302072933812</v>
      </c>
      <c r="BH34" s="193">
        <f t="shared" si="79"/>
        <v>-0.71011569713333234</v>
      </c>
      <c r="BI34" s="193">
        <f t="shared" si="79"/>
        <v>-0.70194969931729922</v>
      </c>
      <c r="BJ34" s="193">
        <f t="shared" si="79"/>
        <v>-0.74832284687400774</v>
      </c>
      <c r="BK34" s="193">
        <f t="shared" si="79"/>
        <v>-0.70206684566465249</v>
      </c>
      <c r="BL34" s="193">
        <f t="shared" si="79"/>
        <v>-0.70718684989131853</v>
      </c>
      <c r="BM34" s="193">
        <f t="shared" si="79"/>
        <v>-0.72420871067878068</v>
      </c>
      <c r="BN34" s="193">
        <f t="shared" si="79"/>
        <v>-0.77604898638011455</v>
      </c>
      <c r="BO34" s="193">
        <f t="shared" si="79"/>
        <v>-0.77347782179912028</v>
      </c>
      <c r="BP34" s="193">
        <f t="shared" si="79"/>
        <v>-0.79253398576573408</v>
      </c>
      <c r="BQ34" s="193">
        <f t="shared" si="79"/>
        <v>-0.72456111414968494</v>
      </c>
      <c r="BR34" s="193">
        <f t="shared" si="79"/>
        <v>-0.68508429643395063</v>
      </c>
      <c r="BS34" s="193">
        <f t="shared" si="79"/>
        <v>-0.67336041908280275</v>
      </c>
      <c r="BT34" s="193">
        <f t="shared" si="79"/>
        <v>-0.67374969668533202</v>
      </c>
      <c r="BU34" s="193">
        <f t="shared" si="79"/>
        <v>-0.6659388841345818</v>
      </c>
      <c r="BV34" s="193">
        <f t="shared" si="79"/>
        <v>-0.70784280738484884</v>
      </c>
      <c r="BW34" s="193">
        <f t="shared" si="79"/>
        <v>-0.66659962982266363</v>
      </c>
      <c r="BX34" s="193">
        <f t="shared" si="79"/>
        <v>-0.67068632778878057</v>
      </c>
      <c r="BY34" s="193">
        <f t="shared" si="79"/>
        <v>-0.68943856413725435</v>
      </c>
      <c r="BZ34" s="193">
        <f t="shared" si="79"/>
        <v>-0.73649165561908247</v>
      </c>
      <c r="CA34" s="193">
        <f t="shared" si="79"/>
        <v>-0.73655355273327139</v>
      </c>
      <c r="CB34" s="193">
        <f t="shared" si="79"/>
        <v>-0.75432179429171209</v>
      </c>
      <c r="CC34" s="193">
        <f t="shared" si="79"/>
        <v>-0.69553521038200805</v>
      </c>
      <c r="CD34" s="193">
        <f t="shared" si="79"/>
        <v>-0.65685434467201664</v>
      </c>
      <c r="CE34" s="193">
        <f t="shared" si="79"/>
        <v>-0.64510590247759292</v>
      </c>
      <c r="CF34" s="193">
        <f t="shared" si="79"/>
        <v>-0.64324861817531853</v>
      </c>
      <c r="CG34" s="193">
        <f t="shared" si="79"/>
        <v>-0.63732821052796673</v>
      </c>
      <c r="CH34" s="193">
        <f t="shared" si="79"/>
        <v>-0.676070475251212</v>
      </c>
      <c r="CI34" s="193">
        <f t="shared" si="79"/>
        <v>-0.63858983538297376</v>
      </c>
      <c r="CJ34" s="193">
        <f t="shared" ref="CJ34:DG34" si="80">+AVERAGE(CC18:CI18)/AVERAGE(CC14:CI14)</f>
        <v>-0.6402785389305361</v>
      </c>
      <c r="CK34" s="193">
        <f t="shared" si="80"/>
        <v>-0.65918110450170053</v>
      </c>
      <c r="CL34" s="193">
        <f t="shared" si="80"/>
        <v>-0.70330811166480001</v>
      </c>
      <c r="CM34" s="193">
        <f t="shared" si="80"/>
        <v>-0.70450450345606963</v>
      </c>
      <c r="CN34" s="193">
        <f t="shared" si="80"/>
        <v>-0.72051281615815566</v>
      </c>
      <c r="CO34" s="193">
        <f t="shared" si="80"/>
        <v>-0.66608675175365284</v>
      </c>
      <c r="CP34" s="193">
        <f t="shared" si="80"/>
        <v>-0.6300578834964039</v>
      </c>
      <c r="CQ34" s="193">
        <f t="shared" si="80"/>
        <v>-0.61692276180408667</v>
      </c>
      <c r="CR34" s="193">
        <f t="shared" si="80"/>
        <v>-0.6151821405236183</v>
      </c>
      <c r="CS34" s="193">
        <f t="shared" si="80"/>
        <v>-0.60786009436367117</v>
      </c>
      <c r="CT34" s="193">
        <f t="shared" si="80"/>
        <v>-0.64276094292546271</v>
      </c>
      <c r="CU34" s="193">
        <f t="shared" si="80"/>
        <v>-0.60922494234936164</v>
      </c>
      <c r="CV34" s="193">
        <f t="shared" si="80"/>
        <v>-0.61044559078835114</v>
      </c>
      <c r="CW34" s="193">
        <f t="shared" si="80"/>
        <v>-0.6275701499500117</v>
      </c>
      <c r="CX34" s="193">
        <f t="shared" si="80"/>
        <v>-0.66924855595501509</v>
      </c>
      <c r="CY34" s="193">
        <f t="shared" si="80"/>
        <v>-0.67039304775039188</v>
      </c>
      <c r="CZ34" s="193">
        <f t="shared" si="80"/>
        <v>-0.68588933085984261</v>
      </c>
      <c r="DA34" s="193">
        <f t="shared" si="80"/>
        <v>-0.63797234010671744</v>
      </c>
      <c r="DB34" s="193">
        <f t="shared" si="80"/>
        <v>-0.60407864974661718</v>
      </c>
      <c r="DC34" s="193">
        <f t="shared" si="80"/>
        <v>-0.59263822221766949</v>
      </c>
      <c r="DD34" s="193">
        <f t="shared" si="80"/>
        <v>-0.58933135505990686</v>
      </c>
      <c r="DE34" s="193">
        <f t="shared" si="80"/>
        <v>-0.58279842895805378</v>
      </c>
      <c r="DF34" s="193">
        <f t="shared" si="80"/>
        <v>-0.61530106330461665</v>
      </c>
      <c r="DG34" s="194">
        <f t="shared" si="80"/>
        <v>-0.58411845201312507</v>
      </c>
    </row>
    <row r="35" spans="1:111" ht="18" x14ac:dyDescent="0.3">
      <c r="A35" s="35"/>
      <c r="B35" s="35"/>
      <c r="C35" s="534" t="s">
        <v>208</v>
      </c>
      <c r="D35" s="27"/>
      <c r="E35" s="27"/>
      <c r="F35" s="27"/>
      <c r="G35" s="27"/>
      <c r="H35" s="27"/>
      <c r="I35" s="190"/>
      <c r="J35" s="190"/>
      <c r="K35" s="190"/>
      <c r="L35" s="190">
        <f t="shared" ref="L35:Q35" si="81">1/-L34</f>
        <v>4.8461538461538458</v>
      </c>
      <c r="M35" s="190">
        <f t="shared" si="81"/>
        <v>13.222222222222221</v>
      </c>
      <c r="N35" s="190">
        <f t="shared" si="81"/>
        <v>5.5</v>
      </c>
      <c r="O35" s="190">
        <f t="shared" si="81"/>
        <v>2.7222222222222219</v>
      </c>
      <c r="P35" s="190">
        <f t="shared" si="81"/>
        <v>4.6666666666666661</v>
      </c>
      <c r="Q35" s="190">
        <f t="shared" si="81"/>
        <v>3.8888888888888884</v>
      </c>
      <c r="R35" s="190" t="e">
        <f t="shared" ref="R35:CC35" si="82">1/-R34</f>
        <v>#DIV/0!</v>
      </c>
      <c r="S35" s="190" t="e">
        <f>1/-S34</f>
        <v>#DIV/0!</v>
      </c>
      <c r="T35" s="190" t="e">
        <f>1/-T34</f>
        <v>#DIV/0!</v>
      </c>
      <c r="U35" s="190" t="e">
        <f>1/-U34</f>
        <v>#DIV/0!</v>
      </c>
      <c r="V35" s="190" t="e">
        <f t="shared" si="82"/>
        <v>#DIV/0!</v>
      </c>
      <c r="W35" s="190" t="e">
        <f t="shared" ref="W35:AE35" si="83">1/-W34</f>
        <v>#DIV/0!</v>
      </c>
      <c r="X35" s="190" t="e">
        <f t="shared" si="83"/>
        <v>#DIV/0!</v>
      </c>
      <c r="Y35" s="190" t="e">
        <f t="shared" si="83"/>
        <v>#DIV/0!</v>
      </c>
      <c r="Z35" s="190" t="e">
        <f>1/-Z34</f>
        <v>#DIV/0!</v>
      </c>
      <c r="AA35" s="190" t="e">
        <f t="shared" si="83"/>
        <v>#DIV/0!</v>
      </c>
      <c r="AB35" s="190">
        <f t="shared" si="83"/>
        <v>2.2771084337349397</v>
      </c>
      <c r="AC35" s="190">
        <f t="shared" si="83"/>
        <v>2.2771084337349397</v>
      </c>
      <c r="AD35" s="190">
        <f>1/-AD34</f>
        <v>2.1325301204819276</v>
      </c>
      <c r="AE35" s="190">
        <f t="shared" si="83"/>
        <v>2.3828125</v>
      </c>
      <c r="AF35" s="190">
        <f t="shared" ref="AF35:AK35" si="84">1/-AF34</f>
        <v>2.7377777777777781</v>
      </c>
      <c r="AG35" s="190">
        <f t="shared" si="84"/>
        <v>5.0810810810810807</v>
      </c>
      <c r="AH35" s="190">
        <f t="shared" si="84"/>
        <v>7.3109243697478989</v>
      </c>
      <c r="AI35" s="190">
        <f t="shared" si="84"/>
        <v>2.518950437317784</v>
      </c>
      <c r="AJ35" s="574">
        <f t="shared" si="84"/>
        <v>1.4125200642054574</v>
      </c>
      <c r="AK35" s="492">
        <f t="shared" si="84"/>
        <v>1.2344064386317908</v>
      </c>
      <c r="AL35" s="191">
        <f t="shared" si="82"/>
        <v>1.2171089245125193</v>
      </c>
      <c r="AM35" s="191">
        <f t="shared" si="82"/>
        <v>1.2573392406901363</v>
      </c>
      <c r="AN35" s="191">
        <f t="shared" si="82"/>
        <v>1.2053488621315025</v>
      </c>
      <c r="AO35" s="191">
        <f t="shared" si="82"/>
        <v>1.1827418373167615</v>
      </c>
      <c r="AP35" s="191">
        <f t="shared" si="82"/>
        <v>1.1361012451252845</v>
      </c>
      <c r="AQ35" s="191">
        <f t="shared" si="82"/>
        <v>1.1225232655768955</v>
      </c>
      <c r="AR35" s="191">
        <f t="shared" si="82"/>
        <v>1.1372396270957048</v>
      </c>
      <c r="AS35" s="191">
        <f t="shared" si="82"/>
        <v>1.2460570443167893</v>
      </c>
      <c r="AT35" s="191">
        <f t="shared" si="82"/>
        <v>1.3027174878635517</v>
      </c>
      <c r="AU35" s="191">
        <f t="shared" si="82"/>
        <v>1.3253669353659356</v>
      </c>
      <c r="AV35" s="191">
        <f t="shared" si="82"/>
        <v>1.3208339963682432</v>
      </c>
      <c r="AW35" s="191">
        <f t="shared" si="82"/>
        <v>1.3417183047833734</v>
      </c>
      <c r="AX35" s="191">
        <f t="shared" si="82"/>
        <v>1.2488862790313235</v>
      </c>
      <c r="AY35" s="191">
        <f t="shared" si="82"/>
        <v>1.344495599719234</v>
      </c>
      <c r="AZ35" s="191">
        <f t="shared" si="82"/>
        <v>1.3278351423222405</v>
      </c>
      <c r="BA35" s="191">
        <f t="shared" si="82"/>
        <v>1.2915621894252032</v>
      </c>
      <c r="BB35" s="191">
        <f t="shared" si="82"/>
        <v>1.2018896213677315</v>
      </c>
      <c r="BC35" s="191">
        <f t="shared" si="82"/>
        <v>1.217156758785374</v>
      </c>
      <c r="BD35" s="191">
        <f t="shared" si="82"/>
        <v>1.1889725788241401</v>
      </c>
      <c r="BE35" s="191">
        <f t="shared" si="82"/>
        <v>1.309928574737905</v>
      </c>
      <c r="BF35" s="191">
        <f t="shared" si="82"/>
        <v>1.3878521054112587</v>
      </c>
      <c r="BG35" s="191">
        <f t="shared" si="82"/>
        <v>1.4101130075445147</v>
      </c>
      <c r="BH35" s="191">
        <f t="shared" si="82"/>
        <v>1.4082212293530509</v>
      </c>
      <c r="BI35" s="191">
        <f t="shared" si="82"/>
        <v>1.4246035021776886</v>
      </c>
      <c r="BJ35" s="191">
        <f t="shared" si="82"/>
        <v>1.3363216213126874</v>
      </c>
      <c r="BK35" s="191">
        <f t="shared" si="82"/>
        <v>1.4243657939056953</v>
      </c>
      <c r="BL35" s="191">
        <f t="shared" si="82"/>
        <v>1.4140534430945393</v>
      </c>
      <c r="BM35" s="191">
        <f t="shared" si="82"/>
        <v>1.3808174152762231</v>
      </c>
      <c r="BN35" s="191">
        <f t="shared" si="82"/>
        <v>1.2885784500080419</v>
      </c>
      <c r="BO35" s="191">
        <f t="shared" si="82"/>
        <v>1.2928618918561698</v>
      </c>
      <c r="BP35" s="191">
        <f t="shared" si="82"/>
        <v>1.261775542702835</v>
      </c>
      <c r="BQ35" s="191">
        <f t="shared" si="82"/>
        <v>1.3801458296220586</v>
      </c>
      <c r="BR35" s="191">
        <f t="shared" si="82"/>
        <v>1.4596743863569359</v>
      </c>
      <c r="BS35" s="191">
        <f t="shared" si="82"/>
        <v>1.4850887751348962</v>
      </c>
      <c r="BT35" s="191">
        <f t="shared" si="82"/>
        <v>1.4842307238425962</v>
      </c>
      <c r="BU35" s="191">
        <f t="shared" si="82"/>
        <v>1.5016393002783521</v>
      </c>
      <c r="BV35" s="191">
        <f t="shared" si="82"/>
        <v>1.4127430406399644</v>
      </c>
      <c r="BW35" s="191">
        <f t="shared" si="82"/>
        <v>1.5001508480675745</v>
      </c>
      <c r="BX35" s="191">
        <f t="shared" si="82"/>
        <v>1.4910099677996274</v>
      </c>
      <c r="BY35" s="191">
        <f t="shared" si="82"/>
        <v>1.4504555619852426</v>
      </c>
      <c r="BZ35" s="191">
        <f t="shared" si="82"/>
        <v>1.3577886353096789</v>
      </c>
      <c r="CA35" s="191">
        <f t="shared" si="82"/>
        <v>1.3576745319998893</v>
      </c>
      <c r="CB35" s="191">
        <f t="shared" si="82"/>
        <v>1.3256941633762196</v>
      </c>
      <c r="CC35" s="191">
        <f t="shared" si="82"/>
        <v>1.4377417348156551</v>
      </c>
      <c r="CD35" s="191">
        <f t="shared" ref="CD35:DG35" si="85">1/-CD34</f>
        <v>1.5224075293272581</v>
      </c>
      <c r="CE35" s="191">
        <f t="shared" si="85"/>
        <v>1.5501330807227174</v>
      </c>
      <c r="CF35" s="191">
        <f t="shared" si="85"/>
        <v>1.5546088584483337</v>
      </c>
      <c r="CG35" s="191">
        <f t="shared" si="85"/>
        <v>1.5690502687329557</v>
      </c>
      <c r="CH35" s="191">
        <f t="shared" si="85"/>
        <v>1.4791357360021133</v>
      </c>
      <c r="CI35" s="191">
        <f t="shared" si="85"/>
        <v>1.5659503872313942</v>
      </c>
      <c r="CJ35" s="191">
        <f t="shared" si="85"/>
        <v>1.5618202691445982</v>
      </c>
      <c r="CK35" s="191">
        <f t="shared" si="85"/>
        <v>1.5170337759543899</v>
      </c>
      <c r="CL35" s="191">
        <f t="shared" si="85"/>
        <v>1.4218519357510335</v>
      </c>
      <c r="CM35" s="191">
        <f t="shared" si="85"/>
        <v>1.4194373422658417</v>
      </c>
      <c r="CN35" s="191">
        <f t="shared" si="85"/>
        <v>1.3879003642601351</v>
      </c>
      <c r="CO35" s="191">
        <f t="shared" si="85"/>
        <v>1.5013059445593695</v>
      </c>
      <c r="CP35" s="191">
        <f t="shared" si="85"/>
        <v>1.5871557617066268</v>
      </c>
      <c r="CQ35" s="191">
        <f t="shared" si="85"/>
        <v>1.6209484588891947</v>
      </c>
      <c r="CR35" s="191">
        <f t="shared" si="85"/>
        <v>1.6255348361524933</v>
      </c>
      <c r="CS35" s="191">
        <f t="shared" si="85"/>
        <v>1.6451153962439899</v>
      </c>
      <c r="CT35" s="191">
        <f t="shared" si="85"/>
        <v>1.5557883704765867</v>
      </c>
      <c r="CU35" s="191">
        <f t="shared" si="85"/>
        <v>1.6414298405834924</v>
      </c>
      <c r="CV35" s="191">
        <f t="shared" si="85"/>
        <v>1.6381476336139384</v>
      </c>
      <c r="CW35" s="191">
        <f t="shared" si="85"/>
        <v>1.5934473621469309</v>
      </c>
      <c r="CX35" s="191">
        <f t="shared" si="85"/>
        <v>1.4942131605693252</v>
      </c>
      <c r="CY35" s="191">
        <f t="shared" si="85"/>
        <v>1.4916622470290459</v>
      </c>
      <c r="CZ35" s="191">
        <f t="shared" si="85"/>
        <v>1.4579611535090988</v>
      </c>
      <c r="DA35" s="191">
        <f t="shared" si="85"/>
        <v>1.5674660751479037</v>
      </c>
      <c r="DB35" s="191">
        <f t="shared" si="85"/>
        <v>1.6554135797043206</v>
      </c>
      <c r="DC35" s="191">
        <f t="shared" si="85"/>
        <v>1.6873700725173797</v>
      </c>
      <c r="DD35" s="191">
        <f t="shared" si="85"/>
        <v>1.6968382751302071</v>
      </c>
      <c r="DE35" s="191">
        <f t="shared" si="85"/>
        <v>1.7158591209448402</v>
      </c>
      <c r="DF35" s="191">
        <f t="shared" si="85"/>
        <v>1.6252206596706802</v>
      </c>
      <c r="DG35" s="192">
        <f t="shared" si="85"/>
        <v>1.7119815279821533</v>
      </c>
    </row>
    <row r="36" spans="1:111" ht="18" x14ac:dyDescent="0.3">
      <c r="A36" s="35"/>
      <c r="B36" s="35"/>
      <c r="C36" s="534" t="s">
        <v>254</v>
      </c>
      <c r="D36" s="27"/>
      <c r="E36" s="27"/>
      <c r="F36" s="27"/>
      <c r="G36" s="27"/>
      <c r="H36" s="27"/>
      <c r="I36" s="27"/>
      <c r="J36" s="27"/>
      <c r="K36" s="27"/>
      <c r="L36" s="27">
        <f t="shared" ref="L36:V36" si="86">+L11/L13</f>
        <v>0</v>
      </c>
      <c r="M36" s="27">
        <f t="shared" si="86"/>
        <v>0</v>
      </c>
      <c r="N36" s="27">
        <f t="shared" si="86"/>
        <v>0</v>
      </c>
      <c r="O36" s="27">
        <f t="shared" si="86"/>
        <v>0</v>
      </c>
      <c r="P36" s="27">
        <f t="shared" si="86"/>
        <v>0</v>
      </c>
      <c r="Q36" s="27">
        <f t="shared" si="86"/>
        <v>0</v>
      </c>
      <c r="R36" s="27" t="e">
        <f t="shared" si="86"/>
        <v>#DIV/0!</v>
      </c>
      <c r="S36" s="27" t="e">
        <f t="shared" si="86"/>
        <v>#DIV/0!</v>
      </c>
      <c r="T36" s="27" t="e">
        <f t="shared" si="86"/>
        <v>#DIV/0!</v>
      </c>
      <c r="U36" s="27" t="e">
        <f t="shared" si="86"/>
        <v>#DIV/0!</v>
      </c>
      <c r="V36" s="27" t="e">
        <f t="shared" si="86"/>
        <v>#DIV/0!</v>
      </c>
      <c r="W36" s="27" t="e">
        <f>+W11/W14</f>
        <v>#DIV/0!</v>
      </c>
      <c r="X36" s="27" t="e">
        <f>+X11/X14</f>
        <v>#DIV/0!</v>
      </c>
      <c r="Y36" s="27" t="e">
        <f>+Y11/Y14</f>
        <v>#DIV/0!</v>
      </c>
      <c r="Z36" s="27" t="e">
        <f>+Z11/Z14</f>
        <v>#DIV/0!</v>
      </c>
      <c r="AA36" s="27">
        <f>+AA11/AA14</f>
        <v>0</v>
      </c>
      <c r="AB36" s="27">
        <f t="shared" ref="AB36:AH36" si="87">+(AB11/AB14)*AB24</f>
        <v>245.21172839506173</v>
      </c>
      <c r="AC36" s="27">
        <f t="shared" si="87"/>
        <v>106.58202058391096</v>
      </c>
      <c r="AD36" s="27">
        <f t="shared" si="87"/>
        <v>121.5638226776565</v>
      </c>
      <c r="AE36" s="27">
        <f t="shared" si="87"/>
        <v>149.88339843749998</v>
      </c>
      <c r="AF36" s="27">
        <f t="shared" si="87"/>
        <v>177.48235510380621</v>
      </c>
      <c r="AG36" s="27">
        <f t="shared" si="87"/>
        <v>221.72769606434932</v>
      </c>
      <c r="AH36" s="27">
        <f t="shared" si="87"/>
        <v>294.21497885428676</v>
      </c>
      <c r="AI36" s="27">
        <f>+(AI11/AI14)*AI24</f>
        <v>279.92154006243493</v>
      </c>
      <c r="AJ36" s="571">
        <f>+(AJ11/AJ14)*AJ24</f>
        <v>245.96004847645429</v>
      </c>
      <c r="AK36" s="28">
        <f t="shared" ref="AK36" si="88">+(AK11/AK14)*AK24</f>
        <v>291.07667250000003</v>
      </c>
      <c r="AL36" s="28">
        <f t="shared" ref="AL36:CS36" si="89">+(AL11/AL14)*AL24</f>
        <v>240.45464250000001</v>
      </c>
      <c r="AM36" s="28">
        <f t="shared" si="89"/>
        <v>240.45464250000003</v>
      </c>
      <c r="AN36" s="28">
        <f t="shared" si="89"/>
        <v>278.42503873966945</v>
      </c>
      <c r="AO36" s="28">
        <f t="shared" si="89"/>
        <v>248.70989795918368</v>
      </c>
      <c r="AP36" s="28">
        <f t="shared" si="89"/>
        <v>268.82613970588238</v>
      </c>
      <c r="AQ36" s="28">
        <f t="shared" si="89"/>
        <v>281.23349999999999</v>
      </c>
      <c r="AR36" s="28">
        <f t="shared" si="89"/>
        <v>253.41140831758031</v>
      </c>
      <c r="AS36" s="28">
        <f t="shared" si="89"/>
        <v>262.93405993150685</v>
      </c>
      <c r="AT36" s="28">
        <f t="shared" si="89"/>
        <v>315.17547413793108</v>
      </c>
      <c r="AU36" s="28">
        <f t="shared" si="89"/>
        <v>218.11575426136363</v>
      </c>
      <c r="AV36" s="28">
        <f t="shared" si="89"/>
        <v>407.14746519756847</v>
      </c>
      <c r="AW36" s="28">
        <f t="shared" si="89"/>
        <v>291.07667249999997</v>
      </c>
      <c r="AX36" s="28">
        <f t="shared" si="89"/>
        <v>227.79913500000004</v>
      </c>
      <c r="AY36" s="28">
        <f t="shared" si="89"/>
        <v>265.76565749999997</v>
      </c>
      <c r="AZ36" s="28">
        <f t="shared" si="89"/>
        <v>279.63558238636364</v>
      </c>
      <c r="BA36" s="28">
        <f t="shared" si="89"/>
        <v>261.14539285714289</v>
      </c>
      <c r="BB36" s="28">
        <f t="shared" si="89"/>
        <v>295.70875367647056</v>
      </c>
      <c r="BC36" s="28">
        <f t="shared" si="89"/>
        <v>295.29517500000003</v>
      </c>
      <c r="BD36" s="28">
        <f t="shared" si="89"/>
        <v>253.98734333648397</v>
      </c>
      <c r="BE36" s="28">
        <f t="shared" si="89"/>
        <v>289.22746592465751</v>
      </c>
      <c r="BF36" s="28">
        <f t="shared" si="89"/>
        <v>345.97671365595613</v>
      </c>
      <c r="BG36" s="28">
        <f t="shared" si="89"/>
        <v>229.02154197443181</v>
      </c>
      <c r="BH36" s="28">
        <f t="shared" si="89"/>
        <v>427.50483845744697</v>
      </c>
      <c r="BI36" s="28">
        <f t="shared" si="89"/>
        <v>292.34222325000007</v>
      </c>
      <c r="BJ36" s="28">
        <f t="shared" si="89"/>
        <v>279.05394037499997</v>
      </c>
      <c r="BK36" s="28">
        <f t="shared" si="89"/>
        <v>305.63050612500001</v>
      </c>
      <c r="BL36" s="28">
        <f t="shared" si="89"/>
        <v>280.27111780087819</v>
      </c>
      <c r="BM36" s="28">
        <f t="shared" si="89"/>
        <v>274.20266250000003</v>
      </c>
      <c r="BN36" s="28">
        <f t="shared" si="89"/>
        <v>324.60756369485301</v>
      </c>
      <c r="BO36" s="28">
        <f t="shared" si="89"/>
        <v>310.05993375000003</v>
      </c>
      <c r="BP36" s="28">
        <f t="shared" si="89"/>
        <v>266.68671050330818</v>
      </c>
      <c r="BQ36" s="28">
        <f t="shared" si="89"/>
        <v>303.68883922089043</v>
      </c>
      <c r="BR36" s="28">
        <f t="shared" si="89"/>
        <v>347.48096023706893</v>
      </c>
      <c r="BS36" s="28">
        <f t="shared" si="89"/>
        <v>251.92369617187504</v>
      </c>
      <c r="BT36" s="28">
        <f t="shared" si="89"/>
        <v>448.88008038031927</v>
      </c>
      <c r="BU36" s="28">
        <f t="shared" si="89"/>
        <v>293.00663739375</v>
      </c>
      <c r="BV36" s="28">
        <f t="shared" si="89"/>
        <v>306.95933441250008</v>
      </c>
      <c r="BW36" s="28">
        <f t="shared" si="89"/>
        <v>320.91203143125</v>
      </c>
      <c r="BX36" s="28">
        <f t="shared" si="89"/>
        <v>294.28467369092203</v>
      </c>
      <c r="BY36" s="28">
        <f t="shared" si="89"/>
        <v>302.30843540625006</v>
      </c>
      <c r="BZ36" s="28">
        <f t="shared" si="89"/>
        <v>340.83794187959569</v>
      </c>
      <c r="CA36" s="28">
        <f t="shared" si="89"/>
        <v>295.96630039772731</v>
      </c>
      <c r="CB36" s="28">
        <f t="shared" si="89"/>
        <v>306.68971707880439</v>
      </c>
      <c r="CC36" s="28">
        <f t="shared" si="89"/>
        <v>318.87328118193494</v>
      </c>
      <c r="CD36" s="28">
        <f t="shared" si="89"/>
        <v>348.27068969215327</v>
      </c>
      <c r="CE36" s="28">
        <f t="shared" si="89"/>
        <v>276.54351193412646</v>
      </c>
      <c r="CF36" s="28">
        <f t="shared" si="89"/>
        <v>449.90026238118355</v>
      </c>
      <c r="CG36" s="28">
        <f t="shared" si="89"/>
        <v>322.30730113312507</v>
      </c>
      <c r="CH36" s="28">
        <f t="shared" si="89"/>
        <v>322.30730113312507</v>
      </c>
      <c r="CI36" s="28">
        <f t="shared" si="89"/>
        <v>307.65696926343753</v>
      </c>
      <c r="CJ36" s="28">
        <f t="shared" si="89"/>
        <v>338.42737474456038</v>
      </c>
      <c r="CK36" s="28">
        <f t="shared" si="89"/>
        <v>302.30843540625006</v>
      </c>
      <c r="CL36" s="28">
        <f t="shared" si="89"/>
        <v>342.31984597472439</v>
      </c>
      <c r="CM36" s="28">
        <f t="shared" si="89"/>
        <v>326.30284618849436</v>
      </c>
      <c r="CN36" s="28">
        <f t="shared" si="89"/>
        <v>322.02420293274469</v>
      </c>
      <c r="CO36" s="28">
        <f t="shared" si="89"/>
        <v>319.59799318462115</v>
      </c>
      <c r="CP36" s="28">
        <f t="shared" si="89"/>
        <v>383.09775866136863</v>
      </c>
      <c r="CQ36" s="28">
        <f t="shared" si="89"/>
        <v>290.37068753083275</v>
      </c>
      <c r="CR36" s="28">
        <f t="shared" si="89"/>
        <v>449.90026238118361</v>
      </c>
      <c r="CS36" s="28">
        <f t="shared" si="89"/>
        <v>353.80551465295321</v>
      </c>
      <c r="CT36" s="28">
        <f t="shared" ref="CT36:DG36" si="90">+(CT11/CT14)*CT24</f>
        <v>338.4226661897813</v>
      </c>
      <c r="CU36" s="28">
        <f t="shared" si="90"/>
        <v>323.03981772660944</v>
      </c>
      <c r="CV36" s="28">
        <f t="shared" si="90"/>
        <v>355.3487434817884</v>
      </c>
      <c r="CW36" s="28">
        <f t="shared" si="90"/>
        <v>317.42385717656265</v>
      </c>
      <c r="CX36" s="28">
        <f t="shared" si="90"/>
        <v>343.09784562466689</v>
      </c>
      <c r="CY36" s="28">
        <f t="shared" si="90"/>
        <v>358.93313080734384</v>
      </c>
      <c r="CZ36" s="28">
        <f t="shared" si="90"/>
        <v>338.12541307938187</v>
      </c>
      <c r="DA36" s="28">
        <f t="shared" si="90"/>
        <v>319.5979931846212</v>
      </c>
      <c r="DB36" s="28">
        <f t="shared" si="90"/>
        <v>420.5368578032751</v>
      </c>
      <c r="DC36" s="28">
        <f t="shared" si="90"/>
        <v>291.63316878096691</v>
      </c>
      <c r="DD36" s="28">
        <f t="shared" si="90"/>
        <v>496.01503927525499</v>
      </c>
      <c r="DE36" s="28">
        <f t="shared" si="90"/>
        <v>371.4957903856008</v>
      </c>
      <c r="DF36" s="28">
        <f t="shared" si="90"/>
        <v>339.19180861293984</v>
      </c>
      <c r="DG36" s="29">
        <f t="shared" si="90"/>
        <v>355.34379949927029</v>
      </c>
    </row>
    <row r="37" spans="1:111" ht="18" x14ac:dyDescent="0.3">
      <c r="A37" s="35"/>
      <c r="B37" s="35"/>
      <c r="C37" s="534" t="s">
        <v>255</v>
      </c>
      <c r="D37" s="27"/>
      <c r="E37" s="27"/>
      <c r="F37" s="27"/>
      <c r="G37" s="27"/>
      <c r="H37" s="27"/>
      <c r="I37" s="27"/>
      <c r="J37" s="27"/>
      <c r="K37" s="27"/>
      <c r="L37" s="27">
        <f t="shared" ref="L37:Q37" si="91">+L36*L35</f>
        <v>0</v>
      </c>
      <c r="M37" s="27">
        <f t="shared" si="91"/>
        <v>0</v>
      </c>
      <c r="N37" s="27">
        <f t="shared" si="91"/>
        <v>0</v>
      </c>
      <c r="O37" s="27">
        <f t="shared" si="91"/>
        <v>0</v>
      </c>
      <c r="P37" s="27">
        <f t="shared" si="91"/>
        <v>0</v>
      </c>
      <c r="Q37" s="27">
        <f t="shared" si="91"/>
        <v>0</v>
      </c>
      <c r="R37" s="27" t="e">
        <f t="shared" ref="R37:CC37" si="92">+R36*R35</f>
        <v>#DIV/0!</v>
      </c>
      <c r="S37" s="27" t="e">
        <f t="shared" si="92"/>
        <v>#DIV/0!</v>
      </c>
      <c r="T37" s="27" t="e">
        <f t="shared" si="92"/>
        <v>#DIV/0!</v>
      </c>
      <c r="U37" s="27" t="e">
        <f t="shared" si="92"/>
        <v>#DIV/0!</v>
      </c>
      <c r="V37" s="27" t="e">
        <f t="shared" si="92"/>
        <v>#DIV/0!</v>
      </c>
      <c r="W37" s="27" t="e">
        <f t="shared" si="92"/>
        <v>#DIV/0!</v>
      </c>
      <c r="X37" s="27" t="e">
        <f t="shared" ref="X37:AE37" si="93">+X36*X35</f>
        <v>#DIV/0!</v>
      </c>
      <c r="Y37" s="27" t="e">
        <f t="shared" si="93"/>
        <v>#DIV/0!</v>
      </c>
      <c r="Z37" s="27" t="e">
        <f>+Z36*Z35</f>
        <v>#DIV/0!</v>
      </c>
      <c r="AA37" s="27" t="e">
        <f t="shared" si="93"/>
        <v>#DIV/0!</v>
      </c>
      <c r="AB37" s="27">
        <f>+AB36*AB35</f>
        <v>558.37369477911648</v>
      </c>
      <c r="AC37" s="27">
        <f t="shared" si="93"/>
        <v>242.69881795613458</v>
      </c>
      <c r="AD37" s="27">
        <f t="shared" si="93"/>
        <v>259.23851342102648</v>
      </c>
      <c r="AE37" s="27">
        <f t="shared" si="93"/>
        <v>357.14403533935541</v>
      </c>
      <c r="AF37" s="27">
        <f t="shared" ref="AF37:AK37" si="94">+AF36*AF35</f>
        <v>485.90724775086505</v>
      </c>
      <c r="AG37" s="27">
        <f t="shared" si="94"/>
        <v>1126.6164016242612</v>
      </c>
      <c r="AH37" s="27">
        <f t="shared" si="94"/>
        <v>2150.9834588506678</v>
      </c>
      <c r="AI37" s="27">
        <f t="shared" si="94"/>
        <v>705.1084857549381</v>
      </c>
      <c r="AJ37" s="571">
        <f t="shared" si="94"/>
        <v>347.42350346593861</v>
      </c>
      <c r="AK37" s="28">
        <f t="shared" si="94"/>
        <v>359.30691866951713</v>
      </c>
      <c r="AL37" s="28">
        <f t="shared" si="92"/>
        <v>292.65949132721732</v>
      </c>
      <c r="AM37" s="28">
        <f t="shared" si="92"/>
        <v>302.3330576213682</v>
      </c>
      <c r="AN37" s="28">
        <f t="shared" si="92"/>
        <v>335.5993036337801</v>
      </c>
      <c r="AO37" s="28">
        <f t="shared" si="92"/>
        <v>294.15960167110916</v>
      </c>
      <c r="AP37" s="28">
        <f t="shared" si="92"/>
        <v>305.41371204207667</v>
      </c>
      <c r="AQ37" s="28">
        <f t="shared" si="92"/>
        <v>315.69114680961985</v>
      </c>
      <c r="AR37" s="28">
        <f t="shared" si="92"/>
        <v>288.18949549688244</v>
      </c>
      <c r="AS37" s="28">
        <f t="shared" si="92"/>
        <v>327.63083756846697</v>
      </c>
      <c r="AT37" s="28">
        <f t="shared" si="92"/>
        <v>410.58460190516939</v>
      </c>
      <c r="AU37" s="28">
        <f t="shared" si="92"/>
        <v>289.08340878041304</v>
      </c>
      <c r="AV37" s="28">
        <f t="shared" si="92"/>
        <v>537.77421356810453</v>
      </c>
      <c r="AW37" s="28">
        <f t="shared" si="92"/>
        <v>390.54289958868515</v>
      </c>
      <c r="AX37" s="28">
        <f t="shared" si="92"/>
        <v>284.4952140767042</v>
      </c>
      <c r="AY37" s="28">
        <f t="shared" si="92"/>
        <v>357.32075706523904</v>
      </c>
      <c r="AZ37" s="28">
        <f t="shared" si="92"/>
        <v>371.3099533363598</v>
      </c>
      <c r="BA37" s="28">
        <f t="shared" si="92"/>
        <v>337.28551535687632</v>
      </c>
      <c r="BB37" s="28">
        <f t="shared" si="92"/>
        <v>355.40928199133697</v>
      </c>
      <c r="BC37" s="28">
        <f t="shared" si="92"/>
        <v>359.42051808795986</v>
      </c>
      <c r="BD37" s="28">
        <f t="shared" si="92"/>
        <v>301.98398659547161</v>
      </c>
      <c r="BE37" s="28">
        <f t="shared" si="92"/>
        <v>378.86732221374263</v>
      </c>
      <c r="BF37" s="28">
        <f t="shared" si="92"/>
        <v>480.16451047068688</v>
      </c>
      <c r="BG37" s="28">
        <f t="shared" si="92"/>
        <v>322.94625534604836</v>
      </c>
      <c r="BH37" s="28">
        <f t="shared" si="92"/>
        <v>602.02138916692343</v>
      </c>
      <c r="BI37" s="28">
        <f t="shared" si="92"/>
        <v>416.47175507636183</v>
      </c>
      <c r="BJ37" s="28">
        <f t="shared" si="92"/>
        <v>372.90581403561396</v>
      </c>
      <c r="BK37" s="28">
        <f t="shared" si="92"/>
        <v>435.32963849853513</v>
      </c>
      <c r="BL37" s="28">
        <f t="shared" si="92"/>
        <v>396.31833912628701</v>
      </c>
      <c r="BM37" s="28">
        <f t="shared" si="92"/>
        <v>378.6238116951086</v>
      </c>
      <c r="BN37" s="28">
        <f t="shared" si="92"/>
        <v>418.28231128680045</v>
      </c>
      <c r="BO37" s="28">
        <f t="shared" si="92"/>
        <v>400.86467253682372</v>
      </c>
      <c r="BP37" s="28">
        <f t="shared" si="92"/>
        <v>336.49876887694552</v>
      </c>
      <c r="BQ37" s="28">
        <f t="shared" si="92"/>
        <v>419.13488495347576</v>
      </c>
      <c r="BR37" s="28">
        <f t="shared" si="92"/>
        <v>507.20905740476246</v>
      </c>
      <c r="BS37" s="28">
        <f t="shared" si="92"/>
        <v>374.12905337534562</v>
      </c>
      <c r="BT37" s="28">
        <f t="shared" si="92"/>
        <v>666.241606621404</v>
      </c>
      <c r="BU37" s="28">
        <f t="shared" si="92"/>
        <v>439.9902819528636</v>
      </c>
      <c r="BV37" s="28">
        <f t="shared" si="92"/>
        <v>433.65466345073503</v>
      </c>
      <c r="BW37" s="28">
        <f t="shared" si="92"/>
        <v>481.4164561066778</v>
      </c>
      <c r="BX37" s="28">
        <f t="shared" si="92"/>
        <v>438.7813818438255</v>
      </c>
      <c r="BY37" s="28">
        <f t="shared" si="92"/>
        <v>438.48495157005186</v>
      </c>
      <c r="BZ37" s="28">
        <f t="shared" si="92"/>
        <v>462.78588396645586</v>
      </c>
      <c r="CA37" s="28">
        <f t="shared" si="92"/>
        <v>401.8259083802231</v>
      </c>
      <c r="CB37" s="28">
        <f t="shared" si="92"/>
        <v>406.57676789887506</v>
      </c>
      <c r="CC37" s="28">
        <f t="shared" si="92"/>
        <v>458.45742447287535</v>
      </c>
      <c r="CD37" s="28">
        <f t="shared" ref="CD37:DG37" si="95">+CD36*CD35</f>
        <v>530.20992023133124</v>
      </c>
      <c r="CE37" s="28">
        <f t="shared" si="95"/>
        <v>428.67924610832699</v>
      </c>
      <c r="CF37" s="28">
        <f t="shared" si="95"/>
        <v>699.41893331601761</v>
      </c>
      <c r="CG37" s="28">
        <f t="shared" si="95"/>
        <v>505.71635745752354</v>
      </c>
      <c r="CH37" s="28">
        <f t="shared" si="95"/>
        <v>476.73624708039972</v>
      </c>
      <c r="CI37" s="28">
        <f t="shared" si="95"/>
        <v>481.77555015251716</v>
      </c>
      <c r="CJ37" s="28">
        <f t="shared" si="95"/>
        <v>528.56273350944912</v>
      </c>
      <c r="CK37" s="28">
        <f t="shared" si="95"/>
        <v>458.61210726720731</v>
      </c>
      <c r="CL37" s="28">
        <f t="shared" si="95"/>
        <v>486.72813564515752</v>
      </c>
      <c r="CM37" s="28">
        <f t="shared" si="95"/>
        <v>463.16644476757619</v>
      </c>
      <c r="CN37" s="28">
        <f t="shared" si="95"/>
        <v>446.937508550936</v>
      </c>
      <c r="CO37" s="28">
        <f t="shared" si="95"/>
        <v>479.81436703731657</v>
      </c>
      <c r="CP37" s="28">
        <f t="shared" si="95"/>
        <v>608.035814956286</v>
      </c>
      <c r="CQ37" s="28">
        <f t="shared" si="95"/>
        <v>470.67591845969923</v>
      </c>
      <c r="CR37" s="28">
        <f t="shared" si="95"/>
        <v>731.32854929476105</v>
      </c>
      <c r="CS37" s="28">
        <f t="shared" si="95"/>
        <v>582.05089943160192</v>
      </c>
      <c r="CT37" s="28">
        <f t="shared" si="95"/>
        <v>526.51404836374172</v>
      </c>
      <c r="CU37" s="28">
        <f t="shared" si="95"/>
        <v>530.24719651310897</v>
      </c>
      <c r="CV37" s="28">
        <f t="shared" si="95"/>
        <v>582.11370324237805</v>
      </c>
      <c r="CW37" s="28">
        <f t="shared" si="95"/>
        <v>505.79820790049791</v>
      </c>
      <c r="CX37" s="28">
        <f t="shared" si="95"/>
        <v>512.66131629535994</v>
      </c>
      <c r="CY37" s="28">
        <f t="shared" si="95"/>
        <v>535.40700043325296</v>
      </c>
      <c r="CZ37" s="28">
        <f t="shared" si="95"/>
        <v>492.97371728395615</v>
      </c>
      <c r="DA37" s="28">
        <f t="shared" si="95"/>
        <v>500.95901200224466</v>
      </c>
      <c r="DB37" s="28">
        <f t="shared" si="95"/>
        <v>696.16242517372643</v>
      </c>
      <c r="DC37" s="28">
        <f t="shared" si="95"/>
        <v>492.09308115441337</v>
      </c>
      <c r="DD37" s="28">
        <f t="shared" si="95"/>
        <v>841.65730368246568</v>
      </c>
      <c r="DE37" s="28">
        <f t="shared" si="95"/>
        <v>637.43444032574564</v>
      </c>
      <c r="DF37" s="28">
        <f t="shared" si="95"/>
        <v>551.26153494881316</v>
      </c>
      <c r="DG37" s="29">
        <f t="shared" si="95"/>
        <v>608.34202082574473</v>
      </c>
    </row>
    <row r="38" spans="1:111" ht="18" x14ac:dyDescent="0.3">
      <c r="A38" s="35"/>
      <c r="B38" s="35"/>
      <c r="C38" s="534" t="s">
        <v>209</v>
      </c>
      <c r="D38" s="27"/>
      <c r="E38" s="27"/>
      <c r="F38" s="27"/>
      <c r="G38" s="27"/>
      <c r="H38" s="27"/>
      <c r="I38" s="184"/>
      <c r="J38" s="184"/>
      <c r="K38" s="184"/>
      <c r="L38" s="184" t="e">
        <f>+L94/L11</f>
        <v>#DIV/0!</v>
      </c>
      <c r="M38" s="184" t="e">
        <f>+M94/M11</f>
        <v>#DIV/0!</v>
      </c>
      <c r="N38" s="184" t="e">
        <f>+N94/N11</f>
        <v>#DIV/0!</v>
      </c>
      <c r="O38" s="184" t="e">
        <f>+O94/O11</f>
        <v>#DIV/0!</v>
      </c>
      <c r="P38" s="202" t="e">
        <f>+P94/P11</f>
        <v>#DIV/0!</v>
      </c>
      <c r="Q38" s="202">
        <v>0</v>
      </c>
      <c r="R38" s="202">
        <v>0</v>
      </c>
      <c r="S38" s="202">
        <v>0</v>
      </c>
      <c r="T38" s="202">
        <v>0</v>
      </c>
      <c r="U38" s="202">
        <v>0</v>
      </c>
      <c r="V38" s="202">
        <v>0</v>
      </c>
      <c r="W38" s="202" t="e">
        <f t="shared" ref="W38:AI38" si="96">+W94/W11</f>
        <v>#DIV/0!</v>
      </c>
      <c r="X38" s="202" t="e">
        <f t="shared" si="96"/>
        <v>#DIV/0!</v>
      </c>
      <c r="Y38" s="202" t="e">
        <f t="shared" si="96"/>
        <v>#DIV/0!</v>
      </c>
      <c r="Z38" s="202" t="e">
        <f t="shared" si="96"/>
        <v>#DIV/0!</v>
      </c>
      <c r="AA38" s="202" t="e">
        <f t="shared" si="96"/>
        <v>#DIV/0!</v>
      </c>
      <c r="AB38" s="202">
        <f t="shared" si="96"/>
        <v>0.55198312703643193</v>
      </c>
      <c r="AC38" s="202">
        <f t="shared" si="96"/>
        <v>0.71492599081265251</v>
      </c>
      <c r="AD38" s="202">
        <f t="shared" si="96"/>
        <v>0.5499937694704049</v>
      </c>
      <c r="AE38" s="202">
        <f t="shared" si="96"/>
        <v>0.73266376988362047</v>
      </c>
      <c r="AF38" s="202">
        <f t="shared" si="96"/>
        <v>0.7005454060866545</v>
      </c>
      <c r="AG38" s="202">
        <f t="shared" si="96"/>
        <v>0.79967596923126383</v>
      </c>
      <c r="AH38" s="202">
        <f t="shared" si="96"/>
        <v>0.72912122309955574</v>
      </c>
      <c r="AI38" s="202">
        <f t="shared" si="96"/>
        <v>0.7388632015958092</v>
      </c>
      <c r="AJ38" s="575">
        <f t="shared" ref="AJ38" si="97">+AJ94/AJ11</f>
        <v>0.54678677152683774</v>
      </c>
      <c r="AK38" s="203">
        <f t="shared" ref="AK38" si="98">+AK94/AK11</f>
        <v>-1.1546085783959215</v>
      </c>
      <c r="AL38" s="203">
        <f t="shared" ref="AL38:BB38" si="99">+AL94/AL11</f>
        <v>0.58755177849835538</v>
      </c>
      <c r="AM38" s="203">
        <f t="shared" si="99"/>
        <v>0.61164429663129949</v>
      </c>
      <c r="AN38" s="203">
        <f t="shared" si="99"/>
        <v>-3.8482540580388774E-2</v>
      </c>
      <c r="AO38" s="203">
        <f t="shared" si="99"/>
        <v>-0.67767998009685304</v>
      </c>
      <c r="AP38" s="203">
        <f t="shared" si="99"/>
        <v>-0.15918092348304347</v>
      </c>
      <c r="AQ38" s="203">
        <f t="shared" si="99"/>
        <v>-0.6401044131945689</v>
      </c>
      <c r="AR38" s="203">
        <f t="shared" si="99"/>
        <v>-0.19684661177297055</v>
      </c>
      <c r="AS38" s="203">
        <f t="shared" si="99"/>
        <v>0.19806370980495422</v>
      </c>
      <c r="AT38" s="203">
        <f t="shared" si="99"/>
        <v>0.32502929445191175</v>
      </c>
      <c r="AU38" s="203">
        <f t="shared" si="99"/>
        <v>0.16969868556988621</v>
      </c>
      <c r="AV38" s="203">
        <f t="shared" si="99"/>
        <v>0.3328550642535853</v>
      </c>
      <c r="AW38" s="203">
        <f t="shared" si="99"/>
        <v>-0.17110797569514785</v>
      </c>
      <c r="AX38" s="203">
        <f t="shared" si="99"/>
        <v>-0.20877651434241848</v>
      </c>
      <c r="AY38" s="203">
        <f t="shared" si="99"/>
        <v>3.3693754552499899E-2</v>
      </c>
      <c r="AZ38" s="203">
        <f t="shared" si="99"/>
        <v>0.12466576611638273</v>
      </c>
      <c r="BA38" s="203">
        <f t="shared" si="99"/>
        <v>-0.28724210670864475</v>
      </c>
      <c r="BB38" s="203">
        <f t="shared" si="99"/>
        <v>7.978925865544996E-2</v>
      </c>
      <c r="BC38" s="203">
        <f t="shared" ref="BC38:CH38" si="100">+BC94/BC11</f>
        <v>-0.27869072108700466</v>
      </c>
      <c r="BD38" s="203">
        <f t="shared" si="100"/>
        <v>-4.3411207704218108E-2</v>
      </c>
      <c r="BE38" s="203">
        <f t="shared" si="100"/>
        <v>0.30523563291027578</v>
      </c>
      <c r="BF38" s="203">
        <f t="shared" si="100"/>
        <v>0.37465652551411116</v>
      </c>
      <c r="BG38" s="203">
        <f t="shared" si="100"/>
        <v>0.28979447000581632</v>
      </c>
      <c r="BH38" s="203">
        <f t="shared" si="100"/>
        <v>0.38059520281531595</v>
      </c>
      <c r="BI38" s="203">
        <f t="shared" si="100"/>
        <v>2.997087446593881E-2</v>
      </c>
      <c r="BJ38" s="203">
        <f t="shared" si="100"/>
        <v>0.12883308933631987</v>
      </c>
      <c r="BK38" s="203">
        <f t="shared" si="100"/>
        <v>0.25132987141561802</v>
      </c>
      <c r="BL38" s="203">
        <f t="shared" si="100"/>
        <v>0.22361649231065373</v>
      </c>
      <c r="BM38" s="203">
        <f t="shared" si="100"/>
        <v>-7.2267516665045717E-2</v>
      </c>
      <c r="BN38" s="203">
        <f t="shared" si="100"/>
        <v>0.23437801543570935</v>
      </c>
      <c r="BO38" s="203">
        <f t="shared" si="100"/>
        <v>-7.4110557564170523E-2</v>
      </c>
      <c r="BP38" s="203">
        <f t="shared" si="100"/>
        <v>9.5340209126439146E-2</v>
      </c>
      <c r="BQ38" s="203">
        <f t="shared" si="100"/>
        <v>0.34086576783915734</v>
      </c>
      <c r="BR38" s="203">
        <f t="shared" si="100"/>
        <v>0.39800946818759836</v>
      </c>
      <c r="BS38" s="203">
        <f t="shared" si="100"/>
        <v>0.34182914902296457</v>
      </c>
      <c r="BT38" s="203">
        <f t="shared" si="100"/>
        <v>0.41546932285143739</v>
      </c>
      <c r="BU38" s="203">
        <f t="shared" si="100"/>
        <v>0.14998621428740649</v>
      </c>
      <c r="BV38" s="203">
        <f t="shared" si="100"/>
        <v>0.26285330042151878</v>
      </c>
      <c r="BW38" s="203">
        <f t="shared" si="100"/>
        <v>0.30311319290203376</v>
      </c>
      <c r="BX38" s="203">
        <f t="shared" si="100"/>
        <v>0.27227078613600847</v>
      </c>
      <c r="BY38" s="203">
        <f t="shared" si="100"/>
        <v>0.11048772817342582</v>
      </c>
      <c r="BZ38" s="203">
        <f t="shared" si="100"/>
        <v>0.27681973613441885</v>
      </c>
      <c r="CA38" s="203">
        <f t="shared" si="100"/>
        <v>-1.0818034852029857E-2</v>
      </c>
      <c r="CB38" s="203">
        <f t="shared" si="100"/>
        <v>0.23515407540572544</v>
      </c>
      <c r="CC38" s="203">
        <f t="shared" si="100"/>
        <v>0.37012266677146932</v>
      </c>
      <c r="CD38" s="203">
        <f t="shared" si="100"/>
        <v>0.41597011331132194</v>
      </c>
      <c r="CE38" s="203">
        <f t="shared" si="100"/>
        <v>0.38278856934594807</v>
      </c>
      <c r="CF38" s="203">
        <f t="shared" si="100"/>
        <v>0.43542151016857988</v>
      </c>
      <c r="CG38" s="203">
        <f t="shared" si="100"/>
        <v>0.25681951634131706</v>
      </c>
      <c r="CH38" s="203">
        <f t="shared" si="100"/>
        <v>0.30179940777072289</v>
      </c>
      <c r="CI38" s="203">
        <f t="shared" ref="CI38:DG38" si="101">+CI94/CI11</f>
        <v>0.31164091113854336</v>
      </c>
      <c r="CJ38" s="203">
        <f t="shared" si="101"/>
        <v>0.33578631076775606</v>
      </c>
      <c r="CK38" s="203">
        <f t="shared" si="101"/>
        <v>0.17743971995754243</v>
      </c>
      <c r="CL38" s="203">
        <f t="shared" si="101"/>
        <v>0.29798944664342308</v>
      </c>
      <c r="CM38" s="203">
        <f t="shared" si="101"/>
        <v>0.13966620447582057</v>
      </c>
      <c r="CN38" s="203">
        <f t="shared" si="101"/>
        <v>0.27102058538749046</v>
      </c>
      <c r="CO38" s="203">
        <f t="shared" si="101"/>
        <v>0.38443036090416993</v>
      </c>
      <c r="CP38" s="203">
        <f t="shared" si="101"/>
        <v>0.44815346005097401</v>
      </c>
      <c r="CQ38" s="203">
        <f t="shared" si="101"/>
        <v>0.40887431282955389</v>
      </c>
      <c r="CR38" s="203">
        <f t="shared" si="101"/>
        <v>0.45318411565200767</v>
      </c>
      <c r="CS38" s="203">
        <f t="shared" si="101"/>
        <v>0.31570605779999722</v>
      </c>
      <c r="CT38" s="203">
        <f t="shared" si="101"/>
        <v>0.33620833947536782</v>
      </c>
      <c r="CU38" s="203">
        <f t="shared" si="101"/>
        <v>0.34389349266006547</v>
      </c>
      <c r="CV38" s="203">
        <f t="shared" si="101"/>
        <v>0.36642178812003351</v>
      </c>
      <c r="CW38" s="203">
        <f t="shared" si="101"/>
        <v>0.22746416328015576</v>
      </c>
      <c r="CX38" s="203">
        <f t="shared" si="101"/>
        <v>0.31673791237790677</v>
      </c>
      <c r="CY38" s="203">
        <f t="shared" si="101"/>
        <v>0.22404926797428831</v>
      </c>
      <c r="CZ38" s="203">
        <f t="shared" si="101"/>
        <v>0.30192063780061351</v>
      </c>
      <c r="DA38" s="203">
        <f t="shared" si="101"/>
        <v>0.39559055690137301</v>
      </c>
      <c r="DB38" s="203">
        <f t="shared" si="101"/>
        <v>0.47482746199422826</v>
      </c>
      <c r="DC38" s="203">
        <f t="shared" si="101"/>
        <v>0.42298036766595865</v>
      </c>
      <c r="DD38" s="203">
        <f t="shared" si="101"/>
        <v>0.48273970941851013</v>
      </c>
      <c r="DE38" s="203">
        <f t="shared" si="101"/>
        <v>0.35066698135458862</v>
      </c>
      <c r="DF38" s="203">
        <f t="shared" si="101"/>
        <v>0.35426396004236216</v>
      </c>
      <c r="DG38" s="204">
        <f t="shared" si="101"/>
        <v>0.38314910833218763</v>
      </c>
    </row>
    <row r="39" spans="1:111" ht="18" x14ac:dyDescent="0.3">
      <c r="A39" s="35"/>
      <c r="B39" s="35"/>
      <c r="C39" s="534" t="s">
        <v>231</v>
      </c>
      <c r="D39" s="27"/>
      <c r="E39" s="27"/>
      <c r="F39" s="27"/>
      <c r="G39" s="27"/>
      <c r="H39" s="27"/>
      <c r="I39" s="184"/>
      <c r="J39" s="184"/>
      <c r="K39" s="184"/>
      <c r="L39" s="184"/>
      <c r="M39" s="184"/>
      <c r="N39" s="184"/>
      <c r="O39" s="184"/>
      <c r="P39" s="202"/>
      <c r="Q39" s="202"/>
      <c r="R39" s="202"/>
      <c r="S39" s="202"/>
      <c r="T39" s="202"/>
      <c r="U39" s="202"/>
      <c r="V39" s="202"/>
      <c r="W39" s="292" t="e">
        <f>+(W36)*W15*W24</f>
        <v>#DIV/0!</v>
      </c>
      <c r="X39" s="292" t="e">
        <f>+(X36)*X15*X24</f>
        <v>#DIV/0!</v>
      </c>
      <c r="Y39" s="292" t="e">
        <f>+(Y36)*Y15*Y24</f>
        <v>#DIV/0!</v>
      </c>
      <c r="Z39" s="292" t="e">
        <f>+(Z36)*Z15*Z24</f>
        <v>#DIV/0!</v>
      </c>
      <c r="AA39" s="292">
        <f>+(AA36)*AA15*AA24</f>
        <v>0</v>
      </c>
      <c r="AB39" s="292">
        <f t="shared" ref="AB39:AH39" si="102">+(AB36)*AB15</f>
        <v>0</v>
      </c>
      <c r="AC39" s="292">
        <f t="shared" si="102"/>
        <v>0</v>
      </c>
      <c r="AD39" s="292">
        <f t="shared" si="102"/>
        <v>0</v>
      </c>
      <c r="AE39" s="292">
        <f t="shared" si="102"/>
        <v>0</v>
      </c>
      <c r="AF39" s="292">
        <f t="shared" si="102"/>
        <v>0</v>
      </c>
      <c r="AG39" s="292">
        <f t="shared" si="102"/>
        <v>0</v>
      </c>
      <c r="AH39" s="292">
        <f t="shared" si="102"/>
        <v>2942.1497885428676</v>
      </c>
      <c r="AI39" s="292">
        <f t="shared" ref="AI39:AJ39" si="103">+(AI36)*AI15</f>
        <v>2519.2938605619142</v>
      </c>
      <c r="AJ39" s="576">
        <f t="shared" si="103"/>
        <v>2213.6404362880885</v>
      </c>
      <c r="AK39" s="293">
        <f t="shared" ref="AK39" si="104">+(AK36)*AK15</f>
        <v>1825.4915037579165</v>
      </c>
      <c r="AL39" s="293">
        <f t="shared" ref="AL39:CS39" si="105">+(AL36)*AL15</f>
        <v>2208.1644121543741</v>
      </c>
      <c r="AM39" s="293">
        <f t="shared" si="105"/>
        <v>2423.5950865108985</v>
      </c>
      <c r="AN39" s="293">
        <f t="shared" si="105"/>
        <v>3367.5684470150463</v>
      </c>
      <c r="AO39" s="293">
        <f t="shared" si="105"/>
        <v>1949.7345910852237</v>
      </c>
      <c r="AP39" s="293">
        <f t="shared" si="105"/>
        <v>3010.6195891757134</v>
      </c>
      <c r="AQ39" s="293">
        <f t="shared" si="105"/>
        <v>2015.725608014262</v>
      </c>
      <c r="AR39" s="293">
        <f t="shared" si="105"/>
        <v>2837.9879681202688</v>
      </c>
      <c r="AS39" s="293">
        <f t="shared" si="105"/>
        <v>4534.7354458548598</v>
      </c>
      <c r="AT39" s="293">
        <f t="shared" si="105"/>
        <v>6071.0701232757156</v>
      </c>
      <c r="AU39" s="293">
        <f t="shared" si="105"/>
        <v>4348.018918494542</v>
      </c>
      <c r="AV39" s="293">
        <f t="shared" si="105"/>
        <v>6383.5778397419754</v>
      </c>
      <c r="AW39" s="293">
        <f t="shared" si="105"/>
        <v>2933.8256310395072</v>
      </c>
      <c r="AX39" s="293">
        <f t="shared" si="105"/>
        <v>2806.2679949073554</v>
      </c>
      <c r="AY39" s="293">
        <f t="shared" si="105"/>
        <v>3631.1407085619408</v>
      </c>
      <c r="AZ39" s="293">
        <f t="shared" si="105"/>
        <v>4509.6133986114528</v>
      </c>
      <c r="BA39" s="293">
        <f t="shared" si="105"/>
        <v>2866.1098488952794</v>
      </c>
      <c r="BB39" s="293">
        <f t="shared" si="105"/>
        <v>4305.1860125212697</v>
      </c>
      <c r="BC39" s="293">
        <f t="shared" si="105"/>
        <v>2910.2038465705909</v>
      </c>
      <c r="BD39" s="293">
        <f t="shared" si="105"/>
        <v>3640.8805641921131</v>
      </c>
      <c r="BE39" s="293">
        <f t="shared" si="105"/>
        <v>6283.8476892560184</v>
      </c>
      <c r="BF39" s="293">
        <f t="shared" si="105"/>
        <v>8524.2060161109584</v>
      </c>
      <c r="BG39" s="293">
        <f t="shared" si="105"/>
        <v>5950.4348794678117</v>
      </c>
      <c r="BH39" s="293">
        <f t="shared" si="105"/>
        <v>8905.0910864400576</v>
      </c>
      <c r="BI39" s="293">
        <f t="shared" si="105"/>
        <v>3994.2547794181369</v>
      </c>
      <c r="BJ39" s="293">
        <f t="shared" si="105"/>
        <v>4500.2334027423403</v>
      </c>
      <c r="BK39" s="293">
        <f t="shared" si="105"/>
        <v>5408.0185798828261</v>
      </c>
      <c r="BL39" s="293">
        <f t="shared" si="105"/>
        <v>5712.6040182978604</v>
      </c>
      <c r="BM39" s="293">
        <f t="shared" si="105"/>
        <v>3869.2482960086259</v>
      </c>
      <c r="BN39" s="293">
        <f t="shared" si="105"/>
        <v>5889.2235093660711</v>
      </c>
      <c r="BO39" s="293">
        <f t="shared" si="105"/>
        <v>3889.0905949625162</v>
      </c>
      <c r="BP39" s="293">
        <f t="shared" si="105"/>
        <v>4718.9225437458699</v>
      </c>
      <c r="BQ39" s="293">
        <f t="shared" si="105"/>
        <v>8094.5027708509206</v>
      </c>
      <c r="BR39" s="293">
        <f t="shared" si="105"/>
        <v>10584.840166092561</v>
      </c>
      <c r="BS39" s="293">
        <f t="shared" si="105"/>
        <v>8125.4214216181153</v>
      </c>
      <c r="BT39" s="293">
        <f t="shared" si="105"/>
        <v>11763.338064184523</v>
      </c>
      <c r="BU39" s="293">
        <f t="shared" si="105"/>
        <v>5119.015495619411</v>
      </c>
      <c r="BV39" s="293">
        <f t="shared" si="105"/>
        <v>6187.8209287707186</v>
      </c>
      <c r="BW39" s="293">
        <f t="shared" si="105"/>
        <v>7044.1153401258562</v>
      </c>
      <c r="BX39" s="293">
        <f t="shared" si="105"/>
        <v>7250.6127924549737</v>
      </c>
      <c r="BY39" s="293">
        <f t="shared" si="105"/>
        <v>5281.5239240517731</v>
      </c>
      <c r="BZ39" s="293">
        <f t="shared" si="105"/>
        <v>7481.4950507872672</v>
      </c>
      <c r="CA39" s="293">
        <f t="shared" si="105"/>
        <v>4574.1008702115951</v>
      </c>
      <c r="CB39" s="293">
        <f t="shared" si="105"/>
        <v>6457.1585693535262</v>
      </c>
      <c r="CC39" s="293">
        <f t="shared" si="105"/>
        <v>10141.935824654389</v>
      </c>
      <c r="CD39" s="293">
        <f t="shared" si="105"/>
        <v>12715.074626658283</v>
      </c>
      <c r="CE39" s="293">
        <f t="shared" si="105"/>
        <v>10715.784226151958</v>
      </c>
      <c r="CF39" s="293">
        <f t="shared" si="105"/>
        <v>14309.319274579704</v>
      </c>
      <c r="CG39" s="293">
        <f t="shared" si="105"/>
        <v>6930.3594402232056</v>
      </c>
      <c r="CH39" s="293">
        <f t="shared" si="105"/>
        <v>7868.8456144200991</v>
      </c>
      <c r="CI39" s="293">
        <f t="shared" si="105"/>
        <v>8131.3592295800672</v>
      </c>
      <c r="CJ39" s="293">
        <f t="shared" si="105"/>
        <v>9930.0437925758397</v>
      </c>
      <c r="CK39" s="293">
        <f t="shared" si="105"/>
        <v>6364.9134469341925</v>
      </c>
      <c r="CL39" s="293">
        <f t="shared" si="105"/>
        <v>8894.1500168986568</v>
      </c>
      <c r="CM39" s="293">
        <f t="shared" si="105"/>
        <v>6066.1526866795321</v>
      </c>
      <c r="CN39" s="293">
        <f t="shared" si="105"/>
        <v>8006.1896942356789</v>
      </c>
      <c r="CO39" s="293">
        <f t="shared" si="105"/>
        <v>11883.011427331136</v>
      </c>
      <c r="CP39" s="293">
        <f t="shared" si="105"/>
        <v>16474.992399694664</v>
      </c>
      <c r="CQ39" s="293">
        <f t="shared" si="105"/>
        <v>13267.751336657509</v>
      </c>
      <c r="CR39" s="293">
        <f t="shared" si="105"/>
        <v>17130.875187877111</v>
      </c>
      <c r="CS39" s="293">
        <f t="shared" si="105"/>
        <v>9271.8168164406597</v>
      </c>
      <c r="CT39" s="293">
        <f t="shared" ref="CT39:DG39" si="106">+(CT36)*CT15</f>
        <v>9854.1048290673662</v>
      </c>
      <c r="CU39" s="293">
        <f t="shared" si="106"/>
        <v>10129.744124985336</v>
      </c>
      <c r="CV39" s="293">
        <f t="shared" si="106"/>
        <v>12257.160925645136</v>
      </c>
      <c r="CW39" s="293">
        <f t="shared" si="106"/>
        <v>7962.9129931857533</v>
      </c>
      <c r="CX39" s="293">
        <f t="shared" si="106"/>
        <v>10451.323303556299</v>
      </c>
      <c r="CY39" s="293">
        <f t="shared" si="106"/>
        <v>7959.0846696313356</v>
      </c>
      <c r="CZ39" s="293">
        <f t="shared" si="106"/>
        <v>9769.7152620200177</v>
      </c>
      <c r="DA39" s="293">
        <f t="shared" si="106"/>
        <v>13672.621582049676</v>
      </c>
      <c r="DB39" s="293">
        <f t="shared" si="106"/>
        <v>20816.644338548846</v>
      </c>
      <c r="DC39" s="293">
        <f t="shared" si="106"/>
        <v>15481.022643392769</v>
      </c>
      <c r="DD39" s="293">
        <f t="shared" si="106"/>
        <v>22108.654053130987</v>
      </c>
      <c r="DE39" s="293">
        <f t="shared" si="106"/>
        <v>11565.997131277896</v>
      </c>
      <c r="DF39" s="293">
        <f t="shared" si="106"/>
        <v>11623.881383420667</v>
      </c>
      <c r="DG39" s="294">
        <f t="shared" si="106"/>
        <v>12973.308011499068</v>
      </c>
    </row>
    <row r="40" spans="1:111" ht="18" x14ac:dyDescent="0.3">
      <c r="A40" s="35"/>
      <c r="B40" s="35"/>
      <c r="C40" s="534" t="s">
        <v>285</v>
      </c>
      <c r="D40" s="27"/>
      <c r="E40" s="27"/>
      <c r="F40" s="27"/>
      <c r="G40" s="27"/>
      <c r="H40" s="27"/>
      <c r="I40" s="27"/>
      <c r="J40" s="27"/>
      <c r="K40" s="27"/>
      <c r="L40" s="27">
        <f t="shared" ref="L40:AE40" si="107">+IFERROR(AVERAGE(L38*L37,K38*K37, J38*J37, I38*I37,H37*H38,G37*G38), 0)</f>
        <v>0</v>
      </c>
      <c r="M40" s="27">
        <f t="shared" si="107"/>
        <v>0</v>
      </c>
      <c r="N40" s="27">
        <f t="shared" si="107"/>
        <v>0</v>
      </c>
      <c r="O40" s="27">
        <f t="shared" si="107"/>
        <v>0</v>
      </c>
      <c r="P40" s="27">
        <f t="shared" si="107"/>
        <v>0</v>
      </c>
      <c r="Q40" s="27">
        <f t="shared" si="107"/>
        <v>0</v>
      </c>
      <c r="R40" s="27">
        <f t="shared" si="107"/>
        <v>0</v>
      </c>
      <c r="S40" s="27">
        <f t="shared" si="107"/>
        <v>0</v>
      </c>
      <c r="T40" s="27">
        <f t="shared" si="107"/>
        <v>0</v>
      </c>
      <c r="U40" s="27">
        <f t="shared" si="107"/>
        <v>0</v>
      </c>
      <c r="V40" s="27">
        <f t="shared" si="107"/>
        <v>0</v>
      </c>
      <c r="W40" s="27">
        <f t="shared" si="107"/>
        <v>0</v>
      </c>
      <c r="X40" s="27">
        <f t="shared" si="107"/>
        <v>0</v>
      </c>
      <c r="Y40" s="27">
        <f t="shared" si="107"/>
        <v>0</v>
      </c>
      <c r="Z40" s="27">
        <f t="shared" si="107"/>
        <v>0</v>
      </c>
      <c r="AA40" s="27">
        <f t="shared" si="107"/>
        <v>0</v>
      </c>
      <c r="AB40" s="27">
        <f t="shared" si="107"/>
        <v>0</v>
      </c>
      <c r="AC40" s="27">
        <f t="shared" si="107"/>
        <v>0</v>
      </c>
      <c r="AD40" s="27">
        <f t="shared" si="107"/>
        <v>0</v>
      </c>
      <c r="AE40" s="27">
        <f t="shared" si="107"/>
        <v>0</v>
      </c>
      <c r="AF40" s="27">
        <f>+IFERROR(AVERAGE(AF38*AF37,AE38*AE37, AD38*AD37, AC38*AC37,AB37*AB38,AA37*AA38), 0)</f>
        <v>0</v>
      </c>
      <c r="AG40" s="27">
        <f t="shared" ref="AG40:CR40" si="108">+IFERROR(AVERAGE(AG38*AG37,AF38*AF37, AE38*AE37, AD38*AD37,AC37*AC38,AB37*AB38), 0)</f>
        <v>354.54979443728763</v>
      </c>
      <c r="AH40" s="27">
        <f t="shared" si="108"/>
        <v>564.56893315146237</v>
      </c>
      <c r="AI40" s="27">
        <f t="shared" si="108"/>
        <v>622.48010321161541</v>
      </c>
      <c r="AJ40" s="571">
        <f t="shared" si="108"/>
        <v>630.3779379823402</v>
      </c>
      <c r="AK40" s="28">
        <f t="shared" si="108"/>
        <v>517.6237136663384</v>
      </c>
      <c r="AL40" s="28">
        <f t="shared" si="108"/>
        <v>489.54913273761372</v>
      </c>
      <c r="AM40" s="28">
        <f t="shared" si="108"/>
        <v>370.21450398036239</v>
      </c>
      <c r="AN40" s="28">
        <f t="shared" si="108"/>
        <v>106.67410327953758</v>
      </c>
      <c r="AO40" s="28">
        <f t="shared" si="108"/>
        <v>-13.380027764302772</v>
      </c>
      <c r="AP40" s="28">
        <f t="shared" si="108"/>
        <v>-53.143796520957061</v>
      </c>
      <c r="AQ40" s="28">
        <f>+IFERROR(AVERAGE(AQ38*AQ37,AP38*AP37, AO38*AO37, AN38*AN37,AM37*AM38,AL37*AL38), 0)</f>
        <v>-17.679870805367415</v>
      </c>
      <c r="AR40" s="28">
        <f t="shared" si="108"/>
        <v>-55.793492532176344</v>
      </c>
      <c r="AS40" s="28">
        <f t="shared" si="108"/>
        <v>-75.798244405825855</v>
      </c>
      <c r="AT40" s="28">
        <f t="shared" si="108"/>
        <v>-51.403788190676941</v>
      </c>
      <c r="AU40" s="28">
        <f t="shared" si="108"/>
        <v>-10.003263608031325</v>
      </c>
      <c r="AV40" s="28">
        <f t="shared" si="108"/>
        <v>27.932887581697809</v>
      </c>
      <c r="AW40" s="28">
        <f t="shared" si="108"/>
        <v>50.474602799790965</v>
      </c>
      <c r="AX40" s="28">
        <f t="shared" si="108"/>
        <v>50.030137232305727</v>
      </c>
      <c r="AY40" s="28">
        <f t="shared" si="108"/>
        <v>41.22142035726484</v>
      </c>
      <c r="AZ40" s="28">
        <f t="shared" si="108"/>
        <v>26.694356412141399</v>
      </c>
      <c r="BA40" s="28">
        <f t="shared" si="108"/>
        <v>2.3710769982216768</v>
      </c>
      <c r="BB40" s="28">
        <f t="shared" si="108"/>
        <v>-22.73609421540802</v>
      </c>
      <c r="BC40" s="28">
        <f t="shared" si="108"/>
        <v>-28.293120613518855</v>
      </c>
      <c r="BD40" s="28">
        <f t="shared" si="108"/>
        <v>-20.578715684087086</v>
      </c>
      <c r="BE40" s="28">
        <f t="shared" si="108"/>
        <v>-3.3113275174431691</v>
      </c>
      <c r="BF40" s="28">
        <f t="shared" si="108"/>
        <v>18.95652704402616</v>
      </c>
      <c r="BG40" s="28">
        <f t="shared" si="108"/>
        <v>50.701633860991365</v>
      </c>
      <c r="BH40" s="28">
        <f t="shared" si="108"/>
        <v>84.163068790956189</v>
      </c>
      <c r="BI40" s="28">
        <f t="shared" si="108"/>
        <v>102.93793313252307</v>
      </c>
      <c r="BJ40" s="28">
        <f t="shared" si="108"/>
        <v>113.12994940237759</v>
      </c>
      <c r="BK40" s="28">
        <f t="shared" si="108"/>
        <v>112.09120526609611</v>
      </c>
      <c r="BL40" s="28">
        <f t="shared" si="108"/>
        <v>96.878963543708252</v>
      </c>
      <c r="BM40" s="28">
        <f t="shared" si="108"/>
        <v>76.72058995540317</v>
      </c>
      <c r="BN40" s="28">
        <f t="shared" si="108"/>
        <v>54.872210839089576</v>
      </c>
      <c r="BO40" s="28">
        <f t="shared" si="108"/>
        <v>47.840489659175319</v>
      </c>
      <c r="BP40" s="28">
        <f t="shared" si="108"/>
        <v>45.180365482814317</v>
      </c>
      <c r="BQ40" s="28">
        <f t="shared" si="108"/>
        <v>50.75659753624749</v>
      </c>
      <c r="BR40" s="28">
        <f t="shared" si="108"/>
        <v>69.631712596880519</v>
      </c>
      <c r="BS40" s="28">
        <f t="shared" si="108"/>
        <v>95.506782357134043</v>
      </c>
      <c r="BT40" s="28">
        <f t="shared" si="108"/>
        <v>125.30124421499846</v>
      </c>
      <c r="BU40" s="28">
        <f t="shared" si="108"/>
        <v>141.25137439880535</v>
      </c>
      <c r="BV40" s="28">
        <f t="shared" si="108"/>
        <v>154.90232382142059</v>
      </c>
      <c r="BW40" s="28">
        <f t="shared" si="108"/>
        <v>155.41148127779283</v>
      </c>
      <c r="BX40" s="28">
        <f t="shared" si="108"/>
        <v>141.6770387076028</v>
      </c>
      <c r="BY40" s="28">
        <f t="shared" si="108"/>
        <v>128.43687040712746</v>
      </c>
      <c r="BZ40" s="28">
        <f t="shared" si="108"/>
        <v>103.65442326177408</v>
      </c>
      <c r="CA40" s="28">
        <f t="shared" si="108"/>
        <v>91.931182695996668</v>
      </c>
      <c r="CB40" s="28">
        <f t="shared" si="108"/>
        <v>88.867953430246587</v>
      </c>
      <c r="CC40" s="28">
        <f t="shared" si="108"/>
        <v>92.828254333747125</v>
      </c>
      <c r="CD40" s="28">
        <f t="shared" si="108"/>
        <v>109.67560913723902</v>
      </c>
      <c r="CE40" s="28">
        <f t="shared" si="108"/>
        <v>128.94999400205509</v>
      </c>
      <c r="CF40" s="28">
        <f t="shared" si="108"/>
        <v>158.35562431849334</v>
      </c>
      <c r="CG40" s="28">
        <f t="shared" si="108"/>
        <v>180.72642382006663</v>
      </c>
      <c r="CH40" s="28">
        <f t="shared" si="108"/>
        <v>188.77151266923218</v>
      </c>
      <c r="CI40" s="28">
        <f t="shared" si="108"/>
        <v>185.51409381368606</v>
      </c>
      <c r="CJ40" s="28">
        <f t="shared" si="108"/>
        <v>178.33620209652682</v>
      </c>
      <c r="CK40" s="28">
        <f t="shared" si="108"/>
        <v>164.54995018928113</v>
      </c>
      <c r="CL40" s="28">
        <f t="shared" si="108"/>
        <v>137.96625012623574</v>
      </c>
      <c r="CM40" s="28">
        <f t="shared" si="108"/>
        <v>127.1013949684213</v>
      </c>
      <c r="CN40" s="28">
        <f t="shared" si="108"/>
        <v>123.30981966298792</v>
      </c>
      <c r="CO40" s="28">
        <f t="shared" si="108"/>
        <v>129.02885947521426</v>
      </c>
      <c r="CP40" s="28">
        <f t="shared" si="108"/>
        <v>144.86373014406669</v>
      </c>
      <c r="CQ40" s="28">
        <f t="shared" si="108"/>
        <v>163.37561161789952</v>
      </c>
      <c r="CR40" s="28">
        <f t="shared" si="108"/>
        <v>194.44005062732063</v>
      </c>
      <c r="CS40" s="28">
        <f t="shared" ref="CS40:DG40" si="109">+IFERROR(AVERAGE(CS38*CS37,CR38*CR37, CQ38*CQ37, CP38*CP37,CO37*CO38,CN37*CN38), 0)</f>
        <v>214.28476654686173</v>
      </c>
      <c r="CT40" s="28">
        <f t="shared" si="109"/>
        <v>223.59962466548271</v>
      </c>
      <c r="CU40" s="28">
        <f t="shared" si="109"/>
        <v>223.24851634797264</v>
      </c>
      <c r="CV40" s="28">
        <f t="shared" si="109"/>
        <v>213.38281463525152</v>
      </c>
      <c r="CW40" s="28">
        <f t="shared" si="109"/>
        <v>200.48342687242825</v>
      </c>
      <c r="CX40" s="28">
        <f t="shared" si="109"/>
        <v>172.30889240860998</v>
      </c>
      <c r="CY40" s="28">
        <f t="shared" si="109"/>
        <v>161.67565101142432</v>
      </c>
      <c r="CZ40" s="28">
        <f t="shared" si="109"/>
        <v>156.97907188317171</v>
      </c>
      <c r="DA40" s="28">
        <f t="shared" si="109"/>
        <v>159.6167542432764</v>
      </c>
      <c r="DB40" s="28">
        <f t="shared" si="109"/>
        <v>179.15973648489987</v>
      </c>
      <c r="DC40" s="28">
        <f t="shared" si="109"/>
        <v>194.67552752554639</v>
      </c>
      <c r="DD40" s="28">
        <f t="shared" si="109"/>
        <v>235.32921538043607</v>
      </c>
      <c r="DE40" s="28">
        <f t="shared" si="109"/>
        <v>252.59082612795294</v>
      </c>
      <c r="DF40" s="28">
        <f t="shared" si="109"/>
        <v>260.33301866940064</v>
      </c>
      <c r="DG40" s="29">
        <f t="shared" si="109"/>
        <v>266.15152671900995</v>
      </c>
    </row>
    <row r="41" spans="1:111" ht="18" x14ac:dyDescent="0.3">
      <c r="A41" s="35"/>
      <c r="B41" s="35"/>
      <c r="C41" s="534" t="s">
        <v>286</v>
      </c>
      <c r="D41" s="27"/>
      <c r="E41" s="27"/>
      <c r="F41" s="27"/>
      <c r="G41" s="27"/>
      <c r="H41" s="27"/>
      <c r="I41" s="27"/>
      <c r="J41" s="27"/>
      <c r="K41" s="27"/>
      <c r="L41" s="27">
        <f t="shared" ref="L41:T41" si="110">+AVERAGE(J92:L92)</f>
        <v>0</v>
      </c>
      <c r="M41" s="27">
        <f t="shared" si="110"/>
        <v>0</v>
      </c>
      <c r="N41" s="27">
        <f t="shared" si="110"/>
        <v>0</v>
      </c>
      <c r="O41" s="27">
        <f t="shared" si="110"/>
        <v>0</v>
      </c>
      <c r="P41" s="27">
        <f t="shared" si="110"/>
        <v>0</v>
      </c>
      <c r="Q41" s="27">
        <f t="shared" si="110"/>
        <v>0</v>
      </c>
      <c r="R41" s="27">
        <f t="shared" si="110"/>
        <v>0</v>
      </c>
      <c r="S41" s="27">
        <f t="shared" si="110"/>
        <v>0</v>
      </c>
      <c r="T41" s="27">
        <f t="shared" si="110"/>
        <v>0</v>
      </c>
      <c r="U41" s="27">
        <f>+AVERAGE(S92:U92)</f>
        <v>0</v>
      </c>
      <c r="V41" s="27">
        <f>+AVERAGE(T92:V92)</f>
        <v>0</v>
      </c>
      <c r="W41" s="27"/>
      <c r="X41" s="27">
        <f>+AVERAGE(V95:X95)</f>
        <v>0</v>
      </c>
      <c r="Y41" s="27">
        <f>+AVERAGE(W95:Y95)</f>
        <v>0</v>
      </c>
      <c r="Z41" s="27">
        <f>+AVERAGE(X95:Z95)</f>
        <v>0</v>
      </c>
      <c r="AA41" s="27">
        <f>+AVERAGE(Y95:AA95)</f>
        <v>0</v>
      </c>
      <c r="AB41" s="27">
        <f t="shared" ref="AB41:AF41" si="111">+IFERROR(AVERAGE(W95:AB95)/AB15, 0)</f>
        <v>0</v>
      </c>
      <c r="AC41" s="27">
        <f t="shared" si="111"/>
        <v>0</v>
      </c>
      <c r="AD41" s="27">
        <f t="shared" si="111"/>
        <v>0</v>
      </c>
      <c r="AE41" s="27">
        <f t="shared" si="111"/>
        <v>0</v>
      </c>
      <c r="AF41" s="27">
        <f t="shared" si="111"/>
        <v>0</v>
      </c>
      <c r="AG41" s="27">
        <f>+IFERROR(AVERAGE(AB95:AG95)/AG15, 0)</f>
        <v>0</v>
      </c>
      <c r="AH41" s="27">
        <f t="shared" ref="AH41:CS41" si="112">+IFERROR(AVERAGE(AC95:AH95)/AH15, 0)</f>
        <v>130.07016666666669</v>
      </c>
      <c r="AI41" s="27">
        <f t="shared" si="112"/>
        <v>150.0627777777778</v>
      </c>
      <c r="AJ41" s="571">
        <f t="shared" si="112"/>
        <v>144.89611111111108</v>
      </c>
      <c r="AK41" s="28">
        <f t="shared" si="112"/>
        <v>558.06329964725307</v>
      </c>
      <c r="AL41" s="28">
        <f t="shared" si="112"/>
        <v>398.39800211868703</v>
      </c>
      <c r="AM41" s="28">
        <f t="shared" si="112"/>
        <v>378.08161188438612</v>
      </c>
      <c r="AN41" s="28">
        <f t="shared" si="112"/>
        <v>312.50901588532366</v>
      </c>
      <c r="AO41" s="28">
        <f t="shared" si="112"/>
        <v>497.67843783758411</v>
      </c>
      <c r="AP41" s="28">
        <f t="shared" si="112"/>
        <v>357.99980119195578</v>
      </c>
      <c r="AQ41" s="28">
        <f t="shared" si="112"/>
        <v>284.74709564517553</v>
      </c>
      <c r="AR41" s="28">
        <f t="shared" si="112"/>
        <v>185.06174034293164</v>
      </c>
      <c r="AS41" s="28">
        <f t="shared" si="112"/>
        <v>122.00346719022785</v>
      </c>
      <c r="AT41" s="28">
        <f t="shared" si="112"/>
        <v>109.23566248427379</v>
      </c>
      <c r="AU41" s="28">
        <f t="shared" si="112"/>
        <v>105.55356150165782</v>
      </c>
      <c r="AV41" s="28">
        <f t="shared" si="112"/>
        <v>134.20381390925067</v>
      </c>
      <c r="AW41" s="28">
        <f t="shared" si="112"/>
        <v>208.76148830327884</v>
      </c>
      <c r="AX41" s="28">
        <f t="shared" si="112"/>
        <v>170.80485406631905</v>
      </c>
      <c r="AY41" s="28">
        <f t="shared" si="112"/>
        <v>154.00437661717291</v>
      </c>
      <c r="AZ41" s="28">
        <f t="shared" si="112"/>
        <v>132.65052902604174</v>
      </c>
      <c r="BA41" s="28">
        <f t="shared" si="112"/>
        <v>198.11039196127479</v>
      </c>
      <c r="BB41" s="28">
        <f t="shared" si="112"/>
        <v>151.75354342046037</v>
      </c>
      <c r="BC41" s="28">
        <f t="shared" si="112"/>
        <v>227.73980542175872</v>
      </c>
      <c r="BD41" s="28">
        <f t="shared" si="112"/>
        <v>159.01753991851317</v>
      </c>
      <c r="BE41" s="28">
        <f t="shared" si="112"/>
        <v>106.53292444342578</v>
      </c>
      <c r="BF41" s="28">
        <f t="shared" si="112"/>
        <v>93.942669736475466</v>
      </c>
      <c r="BG41" s="28">
        <f t="shared" si="112"/>
        <v>89.083566129416383</v>
      </c>
      <c r="BH41" s="28">
        <f t="shared" si="112"/>
        <v>111.11498570980969</v>
      </c>
      <c r="BI41" s="28">
        <f t="shared" si="112"/>
        <v>169.40481427889017</v>
      </c>
      <c r="BJ41" s="28">
        <f t="shared" si="112"/>
        <v>143.52352320850417</v>
      </c>
      <c r="BK41" s="28">
        <f t="shared" si="112"/>
        <v>130.80624900015573</v>
      </c>
      <c r="BL41" s="28">
        <f t="shared" si="112"/>
        <v>115.4496911962913</v>
      </c>
      <c r="BM41" s="28">
        <f t="shared" si="112"/>
        <v>169.49444645575736</v>
      </c>
      <c r="BN41" s="28">
        <f t="shared" si="112"/>
        <v>133.95528832793721</v>
      </c>
      <c r="BO41" s="28">
        <f t="shared" si="112"/>
        <v>196.8322604002343</v>
      </c>
      <c r="BP41" s="28">
        <f t="shared" si="112"/>
        <v>141.70676975016869</v>
      </c>
      <c r="BQ41" s="28">
        <f t="shared" si="112"/>
        <v>95.521538135407823</v>
      </c>
      <c r="BR41" s="28">
        <f t="shared" si="112"/>
        <v>83.581345868481847</v>
      </c>
      <c r="BS41" s="28">
        <f t="shared" si="112"/>
        <v>78.937937764677287</v>
      </c>
      <c r="BT41" s="28">
        <f t="shared" si="112"/>
        <v>97.154384941141288</v>
      </c>
      <c r="BU41" s="28">
        <f t="shared" si="112"/>
        <v>145.73157741171192</v>
      </c>
      <c r="BV41" s="28">
        <f t="shared" si="112"/>
        <v>126.30070042348368</v>
      </c>
      <c r="BW41" s="28">
        <f t="shared" si="112"/>
        <v>115.9904391644238</v>
      </c>
      <c r="BX41" s="28">
        <f t="shared" si="112"/>
        <v>105.0592189886251</v>
      </c>
      <c r="BY41" s="28">
        <f t="shared" si="112"/>
        <v>150.58929665876909</v>
      </c>
      <c r="BZ41" s="28">
        <f t="shared" si="112"/>
        <v>121.78996112264504</v>
      </c>
      <c r="CA41" s="28">
        <f t="shared" si="112"/>
        <v>175.72271363267308</v>
      </c>
      <c r="CB41" s="28">
        <f t="shared" si="112"/>
        <v>131.00338607754964</v>
      </c>
      <c r="CC41" s="28">
        <f t="shared" si="112"/>
        <v>88.05471367552741</v>
      </c>
      <c r="CD41" s="28">
        <f t="shared" si="112"/>
        <v>76.710241361502412</v>
      </c>
      <c r="CE41" s="28">
        <f t="shared" si="112"/>
        <v>72.276123363727692</v>
      </c>
      <c r="CF41" s="28">
        <f t="shared" si="112"/>
        <v>88.054713675527395</v>
      </c>
      <c r="CG41" s="28">
        <f t="shared" si="112"/>
        <v>130.24759731171761</v>
      </c>
      <c r="CH41" s="28">
        <f t="shared" si="112"/>
        <v>114.71348020114577</v>
      </c>
      <c r="CI41" s="28">
        <f t="shared" si="112"/>
        <v>105.96414696546516</v>
      </c>
      <c r="CJ41" s="28">
        <f t="shared" si="112"/>
        <v>97.039431279569754</v>
      </c>
      <c r="CK41" s="28">
        <f t="shared" si="112"/>
        <v>137.45278354598281</v>
      </c>
      <c r="CL41" s="28">
        <f t="shared" si="112"/>
        <v>113.18067076742355</v>
      </c>
      <c r="CM41" s="28">
        <f t="shared" si="112"/>
        <v>160.69101162313106</v>
      </c>
      <c r="CN41" s="28">
        <f t="shared" si="112"/>
        <v>122.03378486863629</v>
      </c>
      <c r="CO41" s="28">
        <f t="shared" si="112"/>
        <v>82.856302868176982</v>
      </c>
      <c r="CP41" s="28">
        <f t="shared" si="112"/>
        <v>71.636178521444691</v>
      </c>
      <c r="CQ41" s="28">
        <f t="shared" si="112"/>
        <v>67.422285667242065</v>
      </c>
      <c r="CR41" s="28">
        <f t="shared" si="112"/>
        <v>80.906742800690466</v>
      </c>
      <c r="CS41" s="28">
        <f t="shared" si="112"/>
        <v>117.55680577878105</v>
      </c>
      <c r="CT41" s="28">
        <f t="shared" ref="CT41:DG41" si="113">+IFERROR(AVERAGE(CO95:CT95)/CT15, 0)</f>
        <v>105.80112520090294</v>
      </c>
      <c r="CU41" s="28">
        <f t="shared" si="113"/>
        <v>98.243901972267025</v>
      </c>
      <c r="CV41" s="28">
        <f t="shared" si="113"/>
        <v>90.801182125883159</v>
      </c>
      <c r="CW41" s="28">
        <f t="shared" si="113"/>
        <v>126.8983733808449</v>
      </c>
      <c r="CX41" s="28">
        <f t="shared" si="113"/>
        <v>106.19009992590627</v>
      </c>
      <c r="CY41" s="28">
        <f t="shared" si="113"/>
        <v>148.19282183022096</v>
      </c>
      <c r="CZ41" s="28">
        <f t="shared" si="113"/>
        <v>115.50639637566279</v>
      </c>
      <c r="DA41" s="28">
        <f t="shared" si="113"/>
        <v>79.212360752508502</v>
      </c>
      <c r="DB41" s="28">
        <f t="shared" si="113"/>
        <v>68.459551600584291</v>
      </c>
      <c r="DC41" s="28">
        <f t="shared" si="113"/>
        <v>63.837809720376057</v>
      </c>
      <c r="DD41" s="28">
        <f t="shared" si="113"/>
        <v>76.027944239844842</v>
      </c>
      <c r="DE41" s="28">
        <f t="shared" si="113"/>
        <v>108.84576189733184</v>
      </c>
      <c r="DF41" s="28">
        <f t="shared" si="113"/>
        <v>98.886018978621749</v>
      </c>
      <c r="DG41" s="29">
        <f t="shared" si="113"/>
        <v>92.819392047417963</v>
      </c>
    </row>
    <row r="42" spans="1:111" ht="18" x14ac:dyDescent="0.3">
      <c r="A42" s="35"/>
      <c r="B42" s="35"/>
      <c r="C42" s="534" t="s">
        <v>210</v>
      </c>
      <c r="D42" s="27"/>
      <c r="E42" s="27"/>
      <c r="F42" s="27"/>
      <c r="G42" s="27"/>
      <c r="H42" s="27"/>
      <c r="I42" s="27"/>
      <c r="J42" s="27"/>
      <c r="K42" s="195"/>
      <c r="L42" s="195" t="e">
        <f t="shared" ref="L42:T42" si="114">+L40/L41</f>
        <v>#DIV/0!</v>
      </c>
      <c r="M42" s="195" t="e">
        <f t="shared" si="114"/>
        <v>#DIV/0!</v>
      </c>
      <c r="N42" s="195" t="e">
        <f t="shared" si="114"/>
        <v>#DIV/0!</v>
      </c>
      <c r="O42" s="195" t="e">
        <f t="shared" si="114"/>
        <v>#DIV/0!</v>
      </c>
      <c r="P42" s="195" t="e">
        <f t="shared" si="114"/>
        <v>#DIV/0!</v>
      </c>
      <c r="Q42" s="195" t="e">
        <f t="shared" si="114"/>
        <v>#DIV/0!</v>
      </c>
      <c r="R42" s="195" t="e">
        <f t="shared" si="114"/>
        <v>#DIV/0!</v>
      </c>
      <c r="S42" s="195" t="e">
        <f t="shared" si="114"/>
        <v>#DIV/0!</v>
      </c>
      <c r="T42" s="195" t="e">
        <f t="shared" si="114"/>
        <v>#DIV/0!</v>
      </c>
      <c r="U42" s="196" t="e">
        <f t="shared" ref="U42:W42" si="115">+U40/U41</f>
        <v>#DIV/0!</v>
      </c>
      <c r="V42" s="199">
        <v>0</v>
      </c>
      <c r="W42" s="196" t="e">
        <f t="shared" si="115"/>
        <v>#DIV/0!</v>
      </c>
      <c r="X42" s="196" t="e">
        <f t="shared" ref="X42:AA42" si="116">+X40/X41</f>
        <v>#DIV/0!</v>
      </c>
      <c r="Y42" s="196" t="e">
        <f t="shared" si="116"/>
        <v>#DIV/0!</v>
      </c>
      <c r="Z42" s="196" t="e">
        <f t="shared" si="116"/>
        <v>#DIV/0!</v>
      </c>
      <c r="AA42" s="196" t="e">
        <f t="shared" si="116"/>
        <v>#DIV/0!</v>
      </c>
      <c r="AB42" s="196">
        <f t="shared" ref="AB42:AF42" si="117">+IFERROR(AB40/AB41, 0)</f>
        <v>0</v>
      </c>
      <c r="AC42" s="196">
        <f t="shared" si="117"/>
        <v>0</v>
      </c>
      <c r="AD42" s="196">
        <f t="shared" si="117"/>
        <v>0</v>
      </c>
      <c r="AE42" s="196">
        <f t="shared" si="117"/>
        <v>0</v>
      </c>
      <c r="AF42" s="196">
        <f t="shared" si="117"/>
        <v>0</v>
      </c>
      <c r="AG42" s="196">
        <f>+IFERROR(AG40/AG41, 0)</f>
        <v>0</v>
      </c>
      <c r="AH42" s="196">
        <f t="shared" ref="AH42:CS42" si="118">+IFERROR(AH40/AH41, 0)</f>
        <v>4.3404951928622806</v>
      </c>
      <c r="AI42" s="196">
        <f t="shared" si="118"/>
        <v>4.1481312849840908</v>
      </c>
      <c r="AJ42" s="567">
        <f t="shared" si="118"/>
        <v>4.3505511165785933</v>
      </c>
      <c r="AK42" s="493">
        <f t="shared" si="118"/>
        <v>0.92753584404049472</v>
      </c>
      <c r="AL42" s="197">
        <f t="shared" si="118"/>
        <v>1.2287941458897471</v>
      </c>
      <c r="AM42" s="197">
        <f t="shared" si="118"/>
        <v>0.97919203775921948</v>
      </c>
      <c r="AN42" s="197">
        <f t="shared" si="118"/>
        <v>0.3413472823410702</v>
      </c>
      <c r="AO42" s="197">
        <f t="shared" si="118"/>
        <v>-2.6884885393948503E-2</v>
      </c>
      <c r="AP42" s="197">
        <f t="shared" si="118"/>
        <v>-0.14844644143380936</v>
      </c>
      <c r="AQ42" s="197">
        <f t="shared" si="118"/>
        <v>-6.2089731820823807E-2</v>
      </c>
      <c r="AR42" s="197">
        <f t="shared" si="118"/>
        <v>-0.30148583077619023</v>
      </c>
      <c r="AS42" s="197">
        <f t="shared" si="118"/>
        <v>-0.62127942878575082</v>
      </c>
      <c r="AT42" s="197">
        <f t="shared" si="118"/>
        <v>-0.47057698027946993</v>
      </c>
      <c r="AU42" s="197">
        <f t="shared" si="118"/>
        <v>-9.4769550792222337E-2</v>
      </c>
      <c r="AV42" s="197">
        <f t="shared" si="118"/>
        <v>0.20813780747383362</v>
      </c>
      <c r="AW42" s="197">
        <f t="shared" si="118"/>
        <v>0.24178119829488781</v>
      </c>
      <c r="AX42" s="197">
        <f t="shared" si="118"/>
        <v>0.29290817000364833</v>
      </c>
      <c r="AY42" s="197">
        <f t="shared" si="118"/>
        <v>0.26766395386108965</v>
      </c>
      <c r="AZ42" s="197">
        <f t="shared" si="118"/>
        <v>0.20123822051927742</v>
      </c>
      <c r="BA42" s="197">
        <f t="shared" si="118"/>
        <v>1.1968463515458383E-2</v>
      </c>
      <c r="BB42" s="197">
        <f t="shared" si="118"/>
        <v>-0.14982249312237539</v>
      </c>
      <c r="BC42" s="197">
        <f t="shared" si="118"/>
        <v>-0.12423441111281319</v>
      </c>
      <c r="BD42" s="197">
        <f t="shared" si="118"/>
        <v>-0.12941160889944864</v>
      </c>
      <c r="BE42" s="197">
        <f t="shared" si="118"/>
        <v>-3.1082667961505616E-2</v>
      </c>
      <c r="BF42" s="197">
        <f t="shared" si="118"/>
        <v>0.20178825125155922</v>
      </c>
      <c r="BG42" s="197">
        <f t="shared" si="118"/>
        <v>0.56914688156213278</v>
      </c>
      <c r="BH42" s="197">
        <f t="shared" si="118"/>
        <v>0.75744120609220333</v>
      </c>
      <c r="BI42" s="197">
        <f t="shared" si="118"/>
        <v>0.6076446739173359</v>
      </c>
      <c r="BJ42" s="197">
        <f t="shared" si="118"/>
        <v>0.7882328058378818</v>
      </c>
      <c r="BK42" s="197">
        <f t="shared" si="118"/>
        <v>0.8569254613054661</v>
      </c>
      <c r="BL42" s="197">
        <f t="shared" si="118"/>
        <v>0.83914441467835121</v>
      </c>
      <c r="BM42" s="197">
        <f t="shared" si="118"/>
        <v>0.45264367983542941</v>
      </c>
      <c r="BN42" s="197">
        <f t="shared" si="118"/>
        <v>0.40963079191585478</v>
      </c>
      <c r="BO42" s="197">
        <f t="shared" si="118"/>
        <v>0.24305207673730689</v>
      </c>
      <c r="BP42" s="197">
        <f t="shared" si="118"/>
        <v>0.31882997236101018</v>
      </c>
      <c r="BQ42" s="197">
        <f t="shared" si="118"/>
        <v>0.53136285833564367</v>
      </c>
      <c r="BR42" s="197">
        <f t="shared" si="118"/>
        <v>0.83310111692205147</v>
      </c>
      <c r="BS42" s="197">
        <f t="shared" si="118"/>
        <v>1.2098971047590616</v>
      </c>
      <c r="BT42" s="197">
        <f t="shared" si="118"/>
        <v>1.2897127009852338</v>
      </c>
      <c r="BU42" s="197">
        <f t="shared" si="118"/>
        <v>0.96925715694238745</v>
      </c>
      <c r="BV42" s="197">
        <f t="shared" si="118"/>
        <v>1.2264565699322034</v>
      </c>
      <c r="BW42" s="197">
        <f t="shared" si="118"/>
        <v>1.3398645819203012</v>
      </c>
      <c r="BX42" s="197">
        <f t="shared" si="118"/>
        <v>1.3485445644036471</v>
      </c>
      <c r="BY42" s="197">
        <f t="shared" si="118"/>
        <v>0.85289508123649471</v>
      </c>
      <c r="BZ42" s="197">
        <f t="shared" si="118"/>
        <v>0.85109168527767176</v>
      </c>
      <c r="CA42" s="197">
        <f t="shared" si="118"/>
        <v>0.52316049983252366</v>
      </c>
      <c r="CB42" s="197">
        <f t="shared" si="118"/>
        <v>0.67836378960189414</v>
      </c>
      <c r="CC42" s="197">
        <f t="shared" si="118"/>
        <v>1.0542110746712519</v>
      </c>
      <c r="CD42" s="197">
        <f t="shared" si="118"/>
        <v>1.4297388091947854</v>
      </c>
      <c r="CE42" s="197">
        <f t="shared" si="118"/>
        <v>1.7841299173326941</v>
      </c>
      <c r="CF42" s="197">
        <f t="shared" si="118"/>
        <v>1.7983775962524573</v>
      </c>
      <c r="CG42" s="197">
        <f t="shared" si="118"/>
        <v>1.3875605197348828</v>
      </c>
      <c r="CH42" s="197">
        <f t="shared" si="118"/>
        <v>1.6455913667533095</v>
      </c>
      <c r="CI42" s="197">
        <f t="shared" si="118"/>
        <v>1.7507251190739739</v>
      </c>
      <c r="CJ42" s="197">
        <f t="shared" si="118"/>
        <v>1.8377704789173979</v>
      </c>
      <c r="CK42" s="197">
        <f t="shared" si="118"/>
        <v>1.1971379985493955</v>
      </c>
      <c r="CL42" s="197">
        <f t="shared" si="118"/>
        <v>1.2189912746651272</v>
      </c>
      <c r="CM42" s="197">
        <f t="shared" si="118"/>
        <v>0.79096766947060149</v>
      </c>
      <c r="CN42" s="197">
        <f t="shared" si="118"/>
        <v>1.0104564059512309</v>
      </c>
      <c r="CO42" s="197">
        <f t="shared" si="118"/>
        <v>1.5572606429289642</v>
      </c>
      <c r="CP42" s="197">
        <f t="shared" si="118"/>
        <v>2.0222146565328152</v>
      </c>
      <c r="CQ42" s="197">
        <f t="shared" si="118"/>
        <v>2.4231692829909139</v>
      </c>
      <c r="CR42" s="197">
        <f t="shared" si="118"/>
        <v>2.4032613833721319</v>
      </c>
      <c r="CS42" s="197">
        <f t="shared" si="118"/>
        <v>1.8228188927666493</v>
      </c>
      <c r="CT42" s="197">
        <f t="shared" ref="CT42:DG42" si="119">+IFERROR(CT40/CT41, 0)</f>
        <v>2.1133955261902493</v>
      </c>
      <c r="CU42" s="197">
        <f t="shared" si="119"/>
        <v>2.2723905694522677</v>
      </c>
      <c r="CV42" s="197">
        <f t="shared" si="119"/>
        <v>2.3500004035126554</v>
      </c>
      <c r="CW42" s="197">
        <f t="shared" si="119"/>
        <v>1.579873890666363</v>
      </c>
      <c r="CX42" s="197">
        <f t="shared" si="119"/>
        <v>1.6226455435001741</v>
      </c>
      <c r="CY42" s="197">
        <f t="shared" si="119"/>
        <v>1.0909816616937771</v>
      </c>
      <c r="CZ42" s="197">
        <f t="shared" si="119"/>
        <v>1.3590508994205557</v>
      </c>
      <c r="DA42" s="197">
        <f t="shared" si="119"/>
        <v>2.0150485697804639</v>
      </c>
      <c r="DB42" s="197">
        <f t="shared" si="119"/>
        <v>2.6170159210240982</v>
      </c>
      <c r="DC42" s="197">
        <f t="shared" si="119"/>
        <v>3.0495333154171314</v>
      </c>
      <c r="DD42" s="197">
        <f t="shared" si="119"/>
        <v>3.0952989421632209</v>
      </c>
      <c r="DE42" s="197">
        <f t="shared" si="119"/>
        <v>2.3206307873172669</v>
      </c>
      <c r="DF42" s="197">
        <f t="shared" si="119"/>
        <v>2.6326574915072904</v>
      </c>
      <c r="DG42" s="198">
        <f t="shared" si="119"/>
        <v>2.86741294947335</v>
      </c>
    </row>
    <row r="43" spans="1:111" x14ac:dyDescent="0.3">
      <c r="A43" s="34"/>
      <c r="B43" s="34"/>
      <c r="C43" s="534" t="s">
        <v>211</v>
      </c>
      <c r="D43" s="27"/>
      <c r="E43" s="27"/>
      <c r="F43" s="27"/>
      <c r="G43" s="27"/>
      <c r="H43" s="27"/>
      <c r="I43" s="27"/>
      <c r="J43" s="27"/>
      <c r="K43" s="199"/>
      <c r="L43" s="199" t="e">
        <f t="shared" ref="L43:T43" si="120">+L41/(L36*L38)</f>
        <v>#DIV/0!</v>
      </c>
      <c r="M43" s="199" t="e">
        <f t="shared" si="120"/>
        <v>#DIV/0!</v>
      </c>
      <c r="N43" s="199" t="e">
        <f t="shared" si="120"/>
        <v>#DIV/0!</v>
      </c>
      <c r="O43" s="199" t="e">
        <f t="shared" si="120"/>
        <v>#DIV/0!</v>
      </c>
      <c r="P43" s="199" t="e">
        <f t="shared" si="120"/>
        <v>#DIV/0!</v>
      </c>
      <c r="Q43" s="199" t="e">
        <f t="shared" si="120"/>
        <v>#DIV/0!</v>
      </c>
      <c r="R43" s="199" t="e">
        <f t="shared" si="120"/>
        <v>#DIV/0!</v>
      </c>
      <c r="S43" s="199" t="e">
        <f t="shared" si="120"/>
        <v>#DIV/0!</v>
      </c>
      <c r="T43" s="199" t="e">
        <f t="shared" si="120"/>
        <v>#DIV/0!</v>
      </c>
      <c r="U43" s="199" t="e">
        <f t="shared" ref="U43:CF43" si="121">+U41/(U36*U38)</f>
        <v>#DIV/0!</v>
      </c>
      <c r="V43" s="199">
        <v>0</v>
      </c>
      <c r="W43" s="199" t="e">
        <f t="shared" ref="W43:AE43" si="122">+W41/(W36*W38)</f>
        <v>#DIV/0!</v>
      </c>
      <c r="X43" s="199" t="e">
        <f t="shared" si="122"/>
        <v>#DIV/0!</v>
      </c>
      <c r="Y43" s="199" t="e">
        <f t="shared" si="122"/>
        <v>#DIV/0!</v>
      </c>
      <c r="Z43" s="199" t="e">
        <f t="shared" si="122"/>
        <v>#DIV/0!</v>
      </c>
      <c r="AA43" s="199" t="e">
        <f t="shared" si="122"/>
        <v>#DIV/0!</v>
      </c>
      <c r="AB43" s="199">
        <f t="shared" si="122"/>
        <v>0</v>
      </c>
      <c r="AC43" s="199">
        <f t="shared" si="122"/>
        <v>0</v>
      </c>
      <c r="AD43" s="199">
        <f>+AD41/(AD36*AD38)</f>
        <v>0</v>
      </c>
      <c r="AE43" s="199">
        <f t="shared" si="122"/>
        <v>0</v>
      </c>
      <c r="AF43" s="199">
        <f t="shared" ref="AF43:AK43" si="123">+AF41/(AF36*AF38)</f>
        <v>0</v>
      </c>
      <c r="AG43" s="199">
        <f t="shared" si="123"/>
        <v>0</v>
      </c>
      <c r="AH43" s="199">
        <f t="shared" si="123"/>
        <v>0.60633575310246779</v>
      </c>
      <c r="AI43" s="199">
        <f t="shared" si="123"/>
        <v>0.72555881860338656</v>
      </c>
      <c r="AJ43" s="577">
        <f t="shared" si="123"/>
        <v>1.0773930271375791</v>
      </c>
      <c r="AK43" s="200">
        <f t="shared" si="123"/>
        <v>-1.6605091811286701</v>
      </c>
      <c r="AL43" s="200">
        <f t="shared" si="121"/>
        <v>2.8199268336043168</v>
      </c>
      <c r="AM43" s="200">
        <f t="shared" si="121"/>
        <v>2.5707122016513906</v>
      </c>
      <c r="AN43" s="200">
        <f t="shared" si="121"/>
        <v>-29.166917047395575</v>
      </c>
      <c r="AO43" s="200">
        <f t="shared" si="121"/>
        <v>-2.9527800627600334</v>
      </c>
      <c r="AP43" s="200">
        <f t="shared" si="121"/>
        <v>-8.3660464173723312</v>
      </c>
      <c r="AQ43" s="200">
        <f t="shared" si="121"/>
        <v>-1.5817630633354853</v>
      </c>
      <c r="AR43" s="200">
        <f t="shared" si="121"/>
        <v>-3.7099028381386598</v>
      </c>
      <c r="AS43" s="200">
        <f t="shared" si="121"/>
        <v>2.3427201680886367</v>
      </c>
      <c r="AT43" s="200">
        <f t="shared" si="121"/>
        <v>1.0663248418151841</v>
      </c>
      <c r="AU43" s="200">
        <f t="shared" si="121"/>
        <v>2.851723258643343</v>
      </c>
      <c r="AV43" s="200">
        <f t="shared" si="121"/>
        <v>0.99027987655299732</v>
      </c>
      <c r="AW43" s="200">
        <f t="shared" si="121"/>
        <v>-4.1915314531289836</v>
      </c>
      <c r="AX43" s="200">
        <f t="shared" si="121"/>
        <v>-3.5914224700398645</v>
      </c>
      <c r="AY43" s="200">
        <f t="shared" si="121"/>
        <v>17.198271276869043</v>
      </c>
      <c r="AZ43" s="200">
        <f t="shared" si="121"/>
        <v>3.8051286389793599</v>
      </c>
      <c r="BA43" s="200">
        <f t="shared" si="121"/>
        <v>-2.6410509867062313</v>
      </c>
      <c r="BB43" s="200">
        <f t="shared" si="121"/>
        <v>6.4317659143133916</v>
      </c>
      <c r="BC43" s="200">
        <f t="shared" si="121"/>
        <v>-2.7673244815667566</v>
      </c>
      <c r="BD43" s="200">
        <f t="shared" si="121"/>
        <v>-14.422185819771402</v>
      </c>
      <c r="BE43" s="200">
        <f t="shared" si="121"/>
        <v>1.2067271532983346</v>
      </c>
      <c r="BF43" s="200">
        <f t="shared" si="121"/>
        <v>0.72474082794311789</v>
      </c>
      <c r="BG43" s="200">
        <f t="shared" si="121"/>
        <v>1.3422430560867957</v>
      </c>
      <c r="BH43" s="200">
        <f t="shared" si="121"/>
        <v>0.68291757641116158</v>
      </c>
      <c r="BI43" s="200">
        <f t="shared" si="121"/>
        <v>19.334582038595276</v>
      </c>
      <c r="BJ43" s="200">
        <f t="shared" si="121"/>
        <v>3.9921560256717363</v>
      </c>
      <c r="BK43" s="200">
        <f t="shared" si="121"/>
        <v>1.7028942629222386</v>
      </c>
      <c r="BL43" s="200">
        <f t="shared" si="121"/>
        <v>1.8420889577678985</v>
      </c>
      <c r="BM43" s="200">
        <f t="shared" si="121"/>
        <v>-8.5534372614857226</v>
      </c>
      <c r="BN43" s="200">
        <f t="shared" si="121"/>
        <v>1.7606959115048824</v>
      </c>
      <c r="BO43" s="200">
        <f t="shared" si="121"/>
        <v>-8.56585166299371</v>
      </c>
      <c r="BP43" s="200">
        <f t="shared" si="121"/>
        <v>5.5733090167228836</v>
      </c>
      <c r="BQ43" s="200">
        <f t="shared" si="121"/>
        <v>0.9227606940142753</v>
      </c>
      <c r="BR43" s="200">
        <f t="shared" si="121"/>
        <v>0.6043450141753165</v>
      </c>
      <c r="BS43" s="200">
        <f t="shared" si="121"/>
        <v>0.91665869638499164</v>
      </c>
      <c r="BT43" s="200">
        <f t="shared" si="121"/>
        <v>0.52094648385819475</v>
      </c>
      <c r="BU43" s="200">
        <f t="shared" si="121"/>
        <v>3.3160789658419567</v>
      </c>
      <c r="BV43" s="200">
        <f t="shared" si="121"/>
        <v>1.5653500810531615</v>
      </c>
      <c r="BW43" s="200">
        <f t="shared" si="121"/>
        <v>1.1924257716247917</v>
      </c>
      <c r="BX43" s="200">
        <f t="shared" si="121"/>
        <v>1.3111895458634084</v>
      </c>
      <c r="BY43" s="200">
        <f t="shared" si="121"/>
        <v>4.5084763463046924</v>
      </c>
      <c r="BZ43" s="200">
        <f t="shared" si="121"/>
        <v>1.2908224418363163</v>
      </c>
      <c r="CA43" s="200">
        <f t="shared" si="121"/>
        <v>-54.882926528740576</v>
      </c>
      <c r="CB43" s="200">
        <f t="shared" si="121"/>
        <v>1.8164807357966071</v>
      </c>
      <c r="CC43" s="200">
        <f t="shared" si="121"/>
        <v>0.74608583719736365</v>
      </c>
      <c r="CD43" s="200">
        <f t="shared" si="121"/>
        <v>0.52951015658079392</v>
      </c>
      <c r="CE43" s="200">
        <f t="shared" si="121"/>
        <v>0.68276683298456964</v>
      </c>
      <c r="CF43" s="200">
        <f t="shared" si="121"/>
        <v>0.44949667451165454</v>
      </c>
      <c r="CG43" s="200">
        <f t="shared" ref="CG43:DG43" si="124">+CG41/(CG36*CG38)</f>
        <v>1.5735174128444251</v>
      </c>
      <c r="CH43" s="200">
        <f t="shared" si="124"/>
        <v>1.1793044271398367</v>
      </c>
      <c r="CI43" s="200">
        <f t="shared" si="124"/>
        <v>1.1051919766516116</v>
      </c>
      <c r="CJ43" s="200">
        <f t="shared" si="124"/>
        <v>0.85392508292009484</v>
      </c>
      <c r="CK43" s="200">
        <f t="shared" si="124"/>
        <v>2.5624324775022393</v>
      </c>
      <c r="CL43" s="200">
        <f t="shared" si="124"/>
        <v>1.1095306445353554</v>
      </c>
      <c r="CM43" s="200">
        <f t="shared" si="124"/>
        <v>3.525976324242944</v>
      </c>
      <c r="CN43" s="200">
        <f t="shared" si="124"/>
        <v>1.3982643599201825</v>
      </c>
      <c r="CO43" s="200">
        <f t="shared" si="124"/>
        <v>0.67437867353570591</v>
      </c>
      <c r="CP43" s="200">
        <f t="shared" si="124"/>
        <v>0.4172497115603801</v>
      </c>
      <c r="CQ43" s="200">
        <f t="shared" si="124"/>
        <v>0.56788561948187344</v>
      </c>
      <c r="CR43" s="200">
        <f t="shared" si="124"/>
        <v>0.39682021835669889</v>
      </c>
      <c r="CS43" s="200">
        <f t="shared" si="124"/>
        <v>1.0524470713442349</v>
      </c>
      <c r="CT43" s="200">
        <f t="shared" si="124"/>
        <v>0.92987026905472869</v>
      </c>
      <c r="CU43" s="200">
        <f t="shared" si="124"/>
        <v>0.88435286801676027</v>
      </c>
      <c r="CV43" s="200">
        <f t="shared" si="124"/>
        <v>0.6973574240273257</v>
      </c>
      <c r="CW43" s="200">
        <f t="shared" si="124"/>
        <v>1.7575330750644698</v>
      </c>
      <c r="CX43" s="200">
        <f t="shared" si="124"/>
        <v>0.97716069216956936</v>
      </c>
      <c r="CY43" s="200">
        <f t="shared" si="124"/>
        <v>1.8427655785415811</v>
      </c>
      <c r="CZ43" s="200">
        <f t="shared" si="124"/>
        <v>1.1314501424768537</v>
      </c>
      <c r="DA43" s="200">
        <f t="shared" si="124"/>
        <v>0.62653162433121801</v>
      </c>
      <c r="DB43" s="200">
        <f t="shared" si="124"/>
        <v>0.34284210750344174</v>
      </c>
      <c r="DC43" s="200">
        <f t="shared" si="124"/>
        <v>0.51751250784384495</v>
      </c>
      <c r="DD43" s="200">
        <f t="shared" si="124"/>
        <v>0.31751582707821868</v>
      </c>
      <c r="DE43" s="200">
        <f t="shared" si="124"/>
        <v>0.8355313542892342</v>
      </c>
      <c r="DF43" s="200">
        <f t="shared" si="124"/>
        <v>0.82292937406725009</v>
      </c>
      <c r="DG43" s="201">
        <f t="shared" si="124"/>
        <v>0.68174530950330225</v>
      </c>
    </row>
    <row r="44" spans="1:111" s="3" customFormat="1" ht="15" thickBot="1" x14ac:dyDescent="0.35">
      <c r="A44" s="140"/>
      <c r="B44" s="140"/>
      <c r="C44" s="535" t="s">
        <v>48</v>
      </c>
      <c r="D44" s="141"/>
      <c r="E44" s="142">
        <f t="shared" ref="E44:AF44" si="125">+E27/8</f>
        <v>5.4824561403508769E-4</v>
      </c>
      <c r="F44" s="142">
        <f t="shared" si="125"/>
        <v>6.793478260869565E-4</v>
      </c>
      <c r="G44" s="142">
        <f t="shared" si="125"/>
        <v>8.5034013605442174E-4</v>
      </c>
      <c r="H44" s="142">
        <f t="shared" si="125"/>
        <v>5.9523809523809518E-4</v>
      </c>
      <c r="I44" s="142">
        <f t="shared" si="125"/>
        <v>4.3706293706293706E-4</v>
      </c>
      <c r="J44" s="142">
        <f t="shared" si="125"/>
        <v>5.6818181818181826E-4</v>
      </c>
      <c r="K44" s="142">
        <f t="shared" si="125"/>
        <v>8.152173913043478E-3</v>
      </c>
      <c r="L44" s="142">
        <f t="shared" si="125"/>
        <v>1.3558201058201057E-2</v>
      </c>
      <c r="M44" s="142">
        <f t="shared" si="125"/>
        <v>2.0045518207282915E-2</v>
      </c>
      <c r="N44" s="142">
        <f t="shared" si="125"/>
        <v>1.6774891774891776E-2</v>
      </c>
      <c r="O44" s="142">
        <f t="shared" si="125"/>
        <v>1.2755102040816327E-2</v>
      </c>
      <c r="P44" s="142">
        <f t="shared" si="125"/>
        <v>1.3060515873015871E-2</v>
      </c>
      <c r="Q44" s="142">
        <f t="shared" si="125"/>
        <v>1.3980263157894737E-2</v>
      </c>
      <c r="R44" s="142" t="e">
        <f t="shared" si="125"/>
        <v>#DIV/0!</v>
      </c>
      <c r="S44" s="142" t="e">
        <f t="shared" si="125"/>
        <v>#DIV/0!</v>
      </c>
      <c r="T44" s="142" t="e">
        <f t="shared" si="125"/>
        <v>#DIV/0!</v>
      </c>
      <c r="U44" s="142" t="e">
        <f t="shared" si="125"/>
        <v>#DIV/0!</v>
      </c>
      <c r="V44" s="142" t="e">
        <f t="shared" si="125"/>
        <v>#DIV/0!</v>
      </c>
      <c r="W44" s="142" t="e">
        <f t="shared" si="125"/>
        <v>#DIV/0!</v>
      </c>
      <c r="X44" s="142" t="e">
        <f t="shared" si="125"/>
        <v>#DIV/0!</v>
      </c>
      <c r="Y44" s="142" t="e">
        <f t="shared" si="125"/>
        <v>#DIV/0!</v>
      </c>
      <c r="Z44" s="142" t="e">
        <f t="shared" si="125"/>
        <v>#DIV/0!</v>
      </c>
      <c r="AA44" s="142" t="e">
        <f t="shared" si="125"/>
        <v>#DIV/0!</v>
      </c>
      <c r="AB44" s="142">
        <f t="shared" si="125"/>
        <v>1.0761019283746556E-2</v>
      </c>
      <c r="AC44" s="142">
        <f t="shared" si="125"/>
        <v>1.1054421768707483E-2</v>
      </c>
      <c r="AD44" s="142">
        <f t="shared" si="125"/>
        <v>1.1379551820728293E-2</v>
      </c>
      <c r="AE44" s="142">
        <f t="shared" si="125"/>
        <v>1.1363636363636364E-2</v>
      </c>
      <c r="AF44" s="142">
        <f t="shared" si="125"/>
        <v>1.0239445494643984E-2</v>
      </c>
      <c r="AG44" s="142">
        <f>+AG27/8</f>
        <v>1.1130136986301369E-2</v>
      </c>
      <c r="AH44" s="142">
        <f>+AH27/8</f>
        <v>1.2735109717868339E-2</v>
      </c>
      <c r="AI44" s="142">
        <f>+AI27/8</f>
        <v>9.2329545454545459E-3</v>
      </c>
      <c r="AJ44" s="284">
        <f>+AJ27/8</f>
        <v>1.6451367781155017E-2</v>
      </c>
      <c r="AK44" s="142">
        <f>+AK27/8</f>
        <v>1.125E-2</v>
      </c>
      <c r="AL44" s="142">
        <f t="shared" ref="AL44:BP44" si="126">+AL27/8</f>
        <v>1.125E-2</v>
      </c>
      <c r="AM44" s="142">
        <f t="shared" si="126"/>
        <v>1.125E-2</v>
      </c>
      <c r="AN44" s="142">
        <f t="shared" si="126"/>
        <v>1.0761019283746556E-2</v>
      </c>
      <c r="AO44" s="142">
        <f t="shared" si="126"/>
        <v>1.1054421768707483E-2</v>
      </c>
      <c r="AP44" s="142">
        <f t="shared" si="126"/>
        <v>1.1379551820728293E-2</v>
      </c>
      <c r="AQ44" s="142">
        <f t="shared" si="126"/>
        <v>1.1363636363636364E-2</v>
      </c>
      <c r="AR44" s="142">
        <f t="shared" si="126"/>
        <v>1.0239445494643984E-2</v>
      </c>
      <c r="AS44" s="142">
        <f t="shared" si="126"/>
        <v>1.1130136986301369E-2</v>
      </c>
      <c r="AT44" s="142">
        <f t="shared" si="126"/>
        <v>1.2735109717868339E-2</v>
      </c>
      <c r="AU44" s="142">
        <f t="shared" si="126"/>
        <v>9.2329545454545459E-3</v>
      </c>
      <c r="AV44" s="142">
        <f t="shared" si="126"/>
        <v>1.6451367781155017E-2</v>
      </c>
      <c r="AW44" s="142">
        <f t="shared" si="126"/>
        <v>1.125E-2</v>
      </c>
      <c r="AX44" s="142">
        <f t="shared" si="126"/>
        <v>1.125E-2</v>
      </c>
      <c r="AY44" s="142">
        <f t="shared" si="126"/>
        <v>1.125E-2</v>
      </c>
      <c r="AZ44" s="142">
        <f t="shared" si="126"/>
        <v>1.0761019283746556E-2</v>
      </c>
      <c r="BA44" s="142">
        <f t="shared" si="126"/>
        <v>1.1054421768707483E-2</v>
      </c>
      <c r="BB44" s="142">
        <f t="shared" si="126"/>
        <v>1.1379551820728293E-2</v>
      </c>
      <c r="BC44" s="142">
        <f t="shared" si="126"/>
        <v>1.1363636363636364E-2</v>
      </c>
      <c r="BD44" s="142">
        <f t="shared" si="126"/>
        <v>1.0239445494643984E-2</v>
      </c>
      <c r="BE44" s="142">
        <f t="shared" si="126"/>
        <v>1.1130136986301369E-2</v>
      </c>
      <c r="BF44" s="142">
        <f t="shared" si="126"/>
        <v>1.2735109717868339E-2</v>
      </c>
      <c r="BG44" s="142">
        <f t="shared" si="126"/>
        <v>9.2329545454545459E-3</v>
      </c>
      <c r="BH44" s="142">
        <f t="shared" si="126"/>
        <v>1.6451367781155017E-2</v>
      </c>
      <c r="BI44" s="142">
        <f t="shared" si="126"/>
        <v>1.125E-2</v>
      </c>
      <c r="BJ44" s="142">
        <f t="shared" si="126"/>
        <v>1.125E-2</v>
      </c>
      <c r="BK44" s="142">
        <f t="shared" si="126"/>
        <v>1.125E-2</v>
      </c>
      <c r="BL44" s="142">
        <f t="shared" si="126"/>
        <v>1.0761019283746556E-2</v>
      </c>
      <c r="BM44" s="142">
        <f t="shared" si="126"/>
        <v>1.1054421768707483E-2</v>
      </c>
      <c r="BN44" s="142">
        <f t="shared" si="126"/>
        <v>1.1379551820728293E-2</v>
      </c>
      <c r="BO44" s="142">
        <f t="shared" si="126"/>
        <v>1.1363636363636364E-2</v>
      </c>
      <c r="BP44" s="142">
        <f t="shared" si="126"/>
        <v>1.0239445494643984E-2</v>
      </c>
      <c r="BQ44" s="142">
        <f t="shared" ref="BQ44:CV44" si="127">+BQ27/8</f>
        <v>1.1130136986301369E-2</v>
      </c>
      <c r="BR44" s="142">
        <f t="shared" si="127"/>
        <v>1.2735109717868339E-2</v>
      </c>
      <c r="BS44" s="142">
        <f t="shared" si="127"/>
        <v>9.2329545454545459E-3</v>
      </c>
      <c r="BT44" s="142">
        <f t="shared" si="127"/>
        <v>1.6451367781155017E-2</v>
      </c>
      <c r="BU44" s="142">
        <f t="shared" si="127"/>
        <v>1.125E-2</v>
      </c>
      <c r="BV44" s="142">
        <f t="shared" si="127"/>
        <v>1.125E-2</v>
      </c>
      <c r="BW44" s="142">
        <f t="shared" si="127"/>
        <v>1.125E-2</v>
      </c>
      <c r="BX44" s="142">
        <f t="shared" si="127"/>
        <v>1.0761019283746556E-2</v>
      </c>
      <c r="BY44" s="142">
        <f t="shared" si="127"/>
        <v>1.1054421768707483E-2</v>
      </c>
      <c r="BZ44" s="142">
        <f t="shared" si="127"/>
        <v>1.1379551820728293E-2</v>
      </c>
      <c r="CA44" s="142">
        <f t="shared" si="127"/>
        <v>1.1363636363636364E-2</v>
      </c>
      <c r="CB44" s="142">
        <f t="shared" si="127"/>
        <v>1.0239445494643984E-2</v>
      </c>
      <c r="CC44" s="142">
        <f t="shared" si="127"/>
        <v>1.1130136986301369E-2</v>
      </c>
      <c r="CD44" s="142">
        <f t="shared" si="127"/>
        <v>1.2735109717868339E-2</v>
      </c>
      <c r="CE44" s="142">
        <f t="shared" si="127"/>
        <v>9.2329545454545459E-3</v>
      </c>
      <c r="CF44" s="142">
        <f t="shared" si="127"/>
        <v>1.6451367781155017E-2</v>
      </c>
      <c r="CG44" s="142">
        <f t="shared" si="127"/>
        <v>1.125E-2</v>
      </c>
      <c r="CH44" s="142">
        <f t="shared" si="127"/>
        <v>1.125E-2</v>
      </c>
      <c r="CI44" s="142">
        <f t="shared" si="127"/>
        <v>1.125E-2</v>
      </c>
      <c r="CJ44" s="142">
        <f t="shared" si="127"/>
        <v>1.0761019283746556E-2</v>
      </c>
      <c r="CK44" s="142">
        <f t="shared" si="127"/>
        <v>1.1054421768707483E-2</v>
      </c>
      <c r="CL44" s="142">
        <f t="shared" si="127"/>
        <v>1.1379551820728293E-2</v>
      </c>
      <c r="CM44" s="142">
        <f t="shared" si="127"/>
        <v>1.1363636363636364E-2</v>
      </c>
      <c r="CN44" s="142">
        <f t="shared" si="127"/>
        <v>1.0239445494643984E-2</v>
      </c>
      <c r="CO44" s="142">
        <f t="shared" si="127"/>
        <v>1.1130136986301369E-2</v>
      </c>
      <c r="CP44" s="142">
        <f t="shared" si="127"/>
        <v>1.2735109717868339E-2</v>
      </c>
      <c r="CQ44" s="142">
        <f t="shared" si="127"/>
        <v>9.2329545454545459E-3</v>
      </c>
      <c r="CR44" s="142">
        <f t="shared" si="127"/>
        <v>1.6451367781155017E-2</v>
      </c>
      <c r="CS44" s="142">
        <f t="shared" si="127"/>
        <v>1.125E-2</v>
      </c>
      <c r="CT44" s="142">
        <f t="shared" si="127"/>
        <v>1.125E-2</v>
      </c>
      <c r="CU44" s="142">
        <f t="shared" si="127"/>
        <v>1.125E-2</v>
      </c>
      <c r="CV44" s="142">
        <f t="shared" si="127"/>
        <v>1.0761019283746556E-2</v>
      </c>
      <c r="CW44" s="142">
        <f t="shared" ref="CW44:DG44" si="128">+CW27/8</f>
        <v>1.1054421768707483E-2</v>
      </c>
      <c r="CX44" s="142">
        <f t="shared" si="128"/>
        <v>1.1379551820728293E-2</v>
      </c>
      <c r="CY44" s="142">
        <f t="shared" si="128"/>
        <v>1.1363636363636364E-2</v>
      </c>
      <c r="CZ44" s="142">
        <f t="shared" si="128"/>
        <v>1.0239445494643984E-2</v>
      </c>
      <c r="DA44" s="142">
        <f t="shared" si="128"/>
        <v>1.1130136986301369E-2</v>
      </c>
      <c r="DB44" s="142">
        <f t="shared" si="128"/>
        <v>1.2735109717868339E-2</v>
      </c>
      <c r="DC44" s="142">
        <f t="shared" si="128"/>
        <v>9.2329545454545459E-3</v>
      </c>
      <c r="DD44" s="142">
        <f t="shared" si="128"/>
        <v>1.6451367781155017E-2</v>
      </c>
      <c r="DE44" s="142">
        <f t="shared" si="128"/>
        <v>1.125E-2</v>
      </c>
      <c r="DF44" s="142">
        <f t="shared" si="128"/>
        <v>1.125E-2</v>
      </c>
      <c r="DG44" s="143">
        <f t="shared" si="128"/>
        <v>1.125E-2</v>
      </c>
    </row>
    <row r="45" spans="1:111" x14ac:dyDescent="0.3">
      <c r="B45" s="1"/>
      <c r="C45" s="1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283"/>
      <c r="AK45" s="56"/>
      <c r="AL45" s="56"/>
      <c r="AM45" s="632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632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632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632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632"/>
      <c r="CJ45" s="56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632"/>
      <c r="CV45" s="56"/>
      <c r="CW45" s="56"/>
      <c r="CX45" s="56"/>
      <c r="CY45" s="56"/>
      <c r="CZ45" s="56"/>
      <c r="DA45" s="56"/>
      <c r="DB45" s="56"/>
      <c r="DC45" s="56"/>
      <c r="DD45" s="56"/>
      <c r="DE45" s="56"/>
      <c r="DF45" s="56"/>
      <c r="DG45" s="56"/>
    </row>
    <row r="46" spans="1:111" hidden="1" x14ac:dyDescent="0.3">
      <c r="B46" s="1"/>
      <c r="C46" s="1"/>
      <c r="D46" s="56"/>
      <c r="F46">
        <v>2022</v>
      </c>
      <c r="G46">
        <v>2023</v>
      </c>
      <c r="H46">
        <v>2024</v>
      </c>
      <c r="I46">
        <v>2025</v>
      </c>
      <c r="J46">
        <v>2026</v>
      </c>
      <c r="K46">
        <v>2027</v>
      </c>
      <c r="L46">
        <v>2028</v>
      </c>
      <c r="M46">
        <v>2029</v>
      </c>
      <c r="N46">
        <v>2030</v>
      </c>
      <c r="O46" s="56"/>
      <c r="Q46">
        <v>2022</v>
      </c>
      <c r="R46">
        <v>2023</v>
      </c>
      <c r="S46">
        <v>2024</v>
      </c>
      <c r="T46">
        <v>2025</v>
      </c>
      <c r="U46">
        <v>2026</v>
      </c>
      <c r="V46">
        <v>2027</v>
      </c>
      <c r="W46">
        <v>2028</v>
      </c>
      <c r="X46">
        <v>2028</v>
      </c>
      <c r="Y46">
        <v>2028</v>
      </c>
      <c r="Z46">
        <v>2028</v>
      </c>
      <c r="AA46">
        <v>2028</v>
      </c>
      <c r="AB46">
        <v>2028</v>
      </c>
      <c r="AC46">
        <v>2028</v>
      </c>
      <c r="AD46">
        <v>2028</v>
      </c>
      <c r="AE46">
        <v>2028</v>
      </c>
      <c r="AF46">
        <v>2029</v>
      </c>
      <c r="AG46">
        <v>2029</v>
      </c>
      <c r="AH46">
        <v>2029</v>
      </c>
      <c r="AI46">
        <v>2029</v>
      </c>
      <c r="AJ46" s="280">
        <v>2029</v>
      </c>
      <c r="AK46" s="56"/>
      <c r="AL46" s="56"/>
      <c r="AM46" s="632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632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632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632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632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632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</row>
    <row r="47" spans="1:111" hidden="1" x14ac:dyDescent="0.3">
      <c r="B47" s="1"/>
      <c r="C47" s="1"/>
      <c r="D47" s="56"/>
      <c r="E47" t="s">
        <v>188</v>
      </c>
      <c r="F47">
        <f>ROUNDUP(AVERAGE(F48:F50), 0)</f>
        <v>10</v>
      </c>
      <c r="G47">
        <f t="shared" ref="G47:N47" si="129">ROUNDUP(AVERAGE(G48:G50), 0)</f>
        <v>11</v>
      </c>
      <c r="H47">
        <f t="shared" si="129"/>
        <v>35</v>
      </c>
      <c r="I47">
        <f t="shared" si="129"/>
        <v>45</v>
      </c>
      <c r="J47">
        <f t="shared" si="129"/>
        <v>55</v>
      </c>
      <c r="K47">
        <f t="shared" si="129"/>
        <v>65</v>
      </c>
      <c r="L47">
        <f t="shared" si="129"/>
        <v>75</v>
      </c>
      <c r="M47">
        <f t="shared" si="129"/>
        <v>85</v>
      </c>
      <c r="N47">
        <f t="shared" si="129"/>
        <v>95</v>
      </c>
      <c r="O47" s="56"/>
      <c r="P47" t="s">
        <v>188</v>
      </c>
      <c r="Q47">
        <f>ROUNDUP(AVERAGE(Q48:Q50), 0)</f>
        <v>1</v>
      </c>
      <c r="R47" t="e">
        <f t="shared" ref="R47:W47" si="130">ROUNDUP(AVERAGE(R48:R50), 0)</f>
        <v>#DIV/0!</v>
      </c>
      <c r="S47" t="e">
        <f t="shared" si="130"/>
        <v>#DIV/0!</v>
      </c>
      <c r="T47">
        <f t="shared" si="130"/>
        <v>1</v>
      </c>
      <c r="U47">
        <f t="shared" si="130"/>
        <v>1</v>
      </c>
      <c r="V47">
        <f t="shared" si="130"/>
        <v>1</v>
      </c>
      <c r="W47">
        <f t="shared" si="130"/>
        <v>1</v>
      </c>
      <c r="X47">
        <f t="shared" ref="X47:AE47" si="131">ROUNDUP(AVERAGE(X48:X50), 0)</f>
        <v>1</v>
      </c>
      <c r="Y47">
        <f t="shared" si="131"/>
        <v>1</v>
      </c>
      <c r="Z47">
        <f t="shared" si="131"/>
        <v>1</v>
      </c>
      <c r="AA47">
        <f t="shared" si="131"/>
        <v>1</v>
      </c>
      <c r="AB47">
        <f t="shared" si="131"/>
        <v>1</v>
      </c>
      <c r="AC47">
        <f t="shared" si="131"/>
        <v>1</v>
      </c>
      <c r="AD47">
        <f t="shared" si="131"/>
        <v>1</v>
      </c>
      <c r="AE47">
        <f t="shared" si="131"/>
        <v>1</v>
      </c>
      <c r="AF47">
        <f>ROUNDUP(AVERAGE(AF48:AF50), 0)</f>
        <v>1</v>
      </c>
      <c r="AG47">
        <f>ROUNDUP(AVERAGE(AG48:AG50), 0)</f>
        <v>1</v>
      </c>
      <c r="AH47">
        <f>ROUNDUP(AVERAGE(AH48:AH50), 0)</f>
        <v>1</v>
      </c>
      <c r="AI47">
        <f>ROUNDUP(AVERAGE(AI48:AI50), 0)</f>
        <v>1</v>
      </c>
      <c r="AJ47" s="280">
        <f>ROUNDUP(AVERAGE(AJ48:AJ50), 0)</f>
        <v>1</v>
      </c>
      <c r="AK47" s="56"/>
      <c r="AL47" s="56"/>
      <c r="AM47" s="632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632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632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632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632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632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</row>
    <row r="48" spans="1:111" hidden="1" x14ac:dyDescent="0.3">
      <c r="B48" s="1"/>
      <c r="C48" s="1"/>
      <c r="D48" s="56"/>
      <c r="E48" t="s">
        <v>185</v>
      </c>
      <c r="F48">
        <f>ROUNDUP(AVERAGEIFS($E$13:$DG$13, $H$2:$DJ$2,$E$48, $H$1:$DJ$1, F46), 0)</f>
        <v>12</v>
      </c>
      <c r="G48">
        <f>ROUNDUP(AVERAGEIFS($E$13:$DG$13, $H$2:$DJ$2,$E$48, $H$1:$DJ$1, G46), 0)</f>
        <v>14</v>
      </c>
      <c r="H48" s="218">
        <v>50</v>
      </c>
      <c r="I48" s="218">
        <f t="shared" ref="I48:N48" si="132">+H48+15</f>
        <v>65</v>
      </c>
      <c r="J48" s="218">
        <f t="shared" si="132"/>
        <v>80</v>
      </c>
      <c r="K48" s="218">
        <f t="shared" si="132"/>
        <v>95</v>
      </c>
      <c r="L48" s="218">
        <f t="shared" si="132"/>
        <v>110</v>
      </c>
      <c r="M48" s="218">
        <f t="shared" si="132"/>
        <v>125</v>
      </c>
      <c r="N48" s="218">
        <f t="shared" si="132"/>
        <v>140</v>
      </c>
      <c r="O48" s="56"/>
      <c r="P48" t="s">
        <v>185</v>
      </c>
      <c r="Q48" s="189">
        <f t="shared" ref="Q48:AI48" si="133">AVERAGEIFS($E$27:$DG$27, $H$2:$DJ$2,$E$48, $H$1:$DJ$1, Q46)</f>
        <v>4.3859649122807015E-3</v>
      </c>
      <c r="R48" s="189" t="e">
        <f t="shared" si="133"/>
        <v>#DIV/0!</v>
      </c>
      <c r="S48" s="189">
        <f t="shared" si="133"/>
        <v>8.7953689810689697E-2</v>
      </c>
      <c r="T48" s="189">
        <f t="shared" si="133"/>
        <v>8.7953689810689697E-2</v>
      </c>
      <c r="U48" s="189">
        <f t="shared" si="133"/>
        <v>8.7953689810689697E-2</v>
      </c>
      <c r="V48" s="189">
        <f t="shared" si="133"/>
        <v>8.7953689810689697E-2</v>
      </c>
      <c r="W48" s="189">
        <f t="shared" si="133"/>
        <v>8.7953689810689697E-2</v>
      </c>
      <c r="X48" s="189">
        <f t="shared" si="133"/>
        <v>8.7953689810689697E-2</v>
      </c>
      <c r="Y48" s="189">
        <f t="shared" si="133"/>
        <v>8.7953689810689697E-2</v>
      </c>
      <c r="Z48" s="189">
        <f t="shared" si="133"/>
        <v>8.7953689810689697E-2</v>
      </c>
      <c r="AA48" s="189">
        <f t="shared" si="133"/>
        <v>8.7953689810689697E-2</v>
      </c>
      <c r="AB48" s="189">
        <f t="shared" si="133"/>
        <v>8.7953689810689697E-2</v>
      </c>
      <c r="AC48" s="189">
        <f t="shared" si="133"/>
        <v>8.7953689810689697E-2</v>
      </c>
      <c r="AD48" s="189">
        <f t="shared" si="133"/>
        <v>8.7953689810689697E-2</v>
      </c>
      <c r="AE48" s="189">
        <f t="shared" si="133"/>
        <v>8.7953689810689697E-2</v>
      </c>
      <c r="AF48" s="189">
        <f t="shared" si="133"/>
        <v>8.7953689810689697E-2</v>
      </c>
      <c r="AG48" s="189">
        <f t="shared" si="133"/>
        <v>8.7953689810689697E-2</v>
      </c>
      <c r="AH48" s="189">
        <f t="shared" si="133"/>
        <v>8.7953689810689697E-2</v>
      </c>
      <c r="AI48" s="189">
        <f t="shared" si="133"/>
        <v>8.7953689810689697E-2</v>
      </c>
      <c r="AJ48" s="578">
        <f t="shared" ref="AJ48" si="134">AVERAGEIFS($E$27:$DG$27, $H$2:$DJ$2,$E$48, $H$1:$DJ$1, AJ46)</f>
        <v>8.7953689810689697E-2</v>
      </c>
      <c r="AK48" s="56"/>
      <c r="AL48" s="56"/>
      <c r="AM48" s="632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632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632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632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632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632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</row>
    <row r="49" spans="1:111" hidden="1" x14ac:dyDescent="0.3">
      <c r="B49" s="1"/>
      <c r="C49" s="1"/>
      <c r="D49" s="56"/>
      <c r="E49" t="s">
        <v>187</v>
      </c>
      <c r="F49">
        <f>ROUNDUP(AVERAGEIFS($E$13:$DG$13, $H$2:$DJ$2,$E$49, $H$1:$DJ$1, F46), 0)</f>
        <v>10</v>
      </c>
      <c r="G49">
        <f>ROUNDUP(AVERAGEIFS($E$13:$DG$13, $H$2:$DJ$2,$E$49, $H$1:$DJ$1, G46), 0)</f>
        <v>7</v>
      </c>
      <c r="H49" s="218">
        <v>35</v>
      </c>
      <c r="I49" s="218">
        <f t="shared" ref="I49:N49" si="135">+H49+10</f>
        <v>45</v>
      </c>
      <c r="J49" s="218">
        <f t="shared" si="135"/>
        <v>55</v>
      </c>
      <c r="K49" s="218">
        <f t="shared" si="135"/>
        <v>65</v>
      </c>
      <c r="L49" s="218">
        <f t="shared" si="135"/>
        <v>75</v>
      </c>
      <c r="M49" s="218">
        <f t="shared" si="135"/>
        <v>85</v>
      </c>
      <c r="N49" s="218">
        <f t="shared" si="135"/>
        <v>95</v>
      </c>
      <c r="O49" s="56"/>
      <c r="P49" t="s">
        <v>187</v>
      </c>
      <c r="Q49" s="189">
        <f t="shared" ref="Q49:AI49" si="136">+AVERAGEIFS($E$27:$DG$27, $H$2:$DJ$2,$E$49, $H$1:$DJ$1, Q46)</f>
        <v>2.5749014040939506E-2</v>
      </c>
      <c r="R49" s="189" t="e">
        <f t="shared" si="136"/>
        <v>#DIV/0!</v>
      </c>
      <c r="S49" s="189" t="e">
        <f t="shared" si="136"/>
        <v>#DIV/0!</v>
      </c>
      <c r="T49" s="189">
        <f t="shared" si="136"/>
        <v>9.3825174775491196E-2</v>
      </c>
      <c r="U49" s="189">
        <f t="shared" si="136"/>
        <v>9.3825174775491196E-2</v>
      </c>
      <c r="V49" s="189">
        <f t="shared" si="136"/>
        <v>9.3825174775491196E-2</v>
      </c>
      <c r="W49" s="189">
        <f t="shared" si="136"/>
        <v>9.3825174775491196E-2</v>
      </c>
      <c r="X49" s="189">
        <f t="shared" si="136"/>
        <v>9.3825174775491196E-2</v>
      </c>
      <c r="Y49" s="189">
        <f t="shared" si="136"/>
        <v>9.3825174775491196E-2</v>
      </c>
      <c r="Z49" s="189">
        <f t="shared" si="136"/>
        <v>9.3825174775491196E-2</v>
      </c>
      <c r="AA49" s="189">
        <f t="shared" si="136"/>
        <v>9.3825174775491196E-2</v>
      </c>
      <c r="AB49" s="189">
        <f t="shared" si="136"/>
        <v>9.3825174775491196E-2</v>
      </c>
      <c r="AC49" s="189">
        <f t="shared" si="136"/>
        <v>9.3825174775491196E-2</v>
      </c>
      <c r="AD49" s="189">
        <f t="shared" si="136"/>
        <v>9.3825174775491196E-2</v>
      </c>
      <c r="AE49" s="189">
        <f t="shared" si="136"/>
        <v>9.3825174775491196E-2</v>
      </c>
      <c r="AF49" s="189">
        <f t="shared" si="136"/>
        <v>9.3825174775491196E-2</v>
      </c>
      <c r="AG49" s="189">
        <f t="shared" si="136"/>
        <v>9.3825174775491196E-2</v>
      </c>
      <c r="AH49" s="189">
        <f t="shared" si="136"/>
        <v>9.3825174775491196E-2</v>
      </c>
      <c r="AI49" s="189">
        <f t="shared" si="136"/>
        <v>9.3825174775491196E-2</v>
      </c>
      <c r="AJ49" s="578">
        <f t="shared" ref="AJ49" si="137">+AVERAGEIFS($E$27:$DG$27, $H$2:$DJ$2,$E$49, $H$1:$DJ$1, AJ46)</f>
        <v>9.3825174775491196E-2</v>
      </c>
      <c r="AK49" s="56"/>
      <c r="AL49" s="56"/>
      <c r="AM49" s="632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632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632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632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632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632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</row>
    <row r="50" spans="1:111" hidden="1" x14ac:dyDescent="0.3">
      <c r="B50" s="1"/>
      <c r="C50" s="1"/>
      <c r="D50" s="56"/>
      <c r="E50" t="s">
        <v>186</v>
      </c>
      <c r="F50">
        <f>ROUNDUP(AVERAGEIFS($E$13:$DG$13, $H$2:$DJ$2,$E$50, $H$1:$DJ$1, F46), 0)</f>
        <v>8</v>
      </c>
      <c r="G50">
        <f>ROUNDUP(AVERAGEIFS($E$13:$DG$13, $H$2:$DJ$2,$E$50, $H$1:$DJ$1, G46), 0)</f>
        <v>11</v>
      </c>
      <c r="H50" s="218">
        <v>20</v>
      </c>
      <c r="I50" s="218">
        <f t="shared" ref="I50:N50" si="138">+H50+5</f>
        <v>25</v>
      </c>
      <c r="J50" s="218">
        <f t="shared" si="138"/>
        <v>30</v>
      </c>
      <c r="K50" s="218">
        <f t="shared" si="138"/>
        <v>35</v>
      </c>
      <c r="L50" s="218">
        <f t="shared" si="138"/>
        <v>40</v>
      </c>
      <c r="M50" s="218">
        <f t="shared" si="138"/>
        <v>45</v>
      </c>
      <c r="N50" s="218">
        <f t="shared" si="138"/>
        <v>50</v>
      </c>
      <c r="O50" s="56"/>
      <c r="P50" t="s">
        <v>186</v>
      </c>
      <c r="Q50" s="189">
        <f t="shared" ref="Q50:AI50" si="139">AVERAGEIFS($E$27:$DG$27, $H$2:$DJ$2,$E$50, $H$1:$DJ$1, Q46)</f>
        <v>3.4989648033126292E-2</v>
      </c>
      <c r="R50" s="189">
        <f t="shared" si="139"/>
        <v>0.10816311612364243</v>
      </c>
      <c r="S50" s="189" t="e">
        <f t="shared" si="139"/>
        <v>#DIV/0!</v>
      </c>
      <c r="T50" s="189">
        <f t="shared" si="139"/>
        <v>9.2656344004306376E-2</v>
      </c>
      <c r="U50" s="189">
        <f t="shared" si="139"/>
        <v>9.2656344004306376E-2</v>
      </c>
      <c r="V50" s="189">
        <f t="shared" si="139"/>
        <v>9.2656344004306376E-2</v>
      </c>
      <c r="W50" s="189">
        <f t="shared" si="139"/>
        <v>9.2656344004306376E-2</v>
      </c>
      <c r="X50" s="189">
        <f t="shared" si="139"/>
        <v>9.2656344004306376E-2</v>
      </c>
      <c r="Y50" s="189">
        <f t="shared" si="139"/>
        <v>9.2656344004306376E-2</v>
      </c>
      <c r="Z50" s="189">
        <f t="shared" si="139"/>
        <v>9.2656344004306376E-2</v>
      </c>
      <c r="AA50" s="189">
        <f t="shared" si="139"/>
        <v>9.2656344004306376E-2</v>
      </c>
      <c r="AB50" s="189">
        <f t="shared" si="139"/>
        <v>9.2656344004306376E-2</v>
      </c>
      <c r="AC50" s="189">
        <f t="shared" si="139"/>
        <v>9.2656344004306376E-2</v>
      </c>
      <c r="AD50" s="189">
        <f t="shared" si="139"/>
        <v>9.2656344004306376E-2</v>
      </c>
      <c r="AE50" s="189">
        <f t="shared" si="139"/>
        <v>9.2656344004306376E-2</v>
      </c>
      <c r="AF50" s="189">
        <f t="shared" si="139"/>
        <v>9.2656344004306376E-2</v>
      </c>
      <c r="AG50" s="189">
        <f t="shared" si="139"/>
        <v>9.2656344004306376E-2</v>
      </c>
      <c r="AH50" s="189">
        <f t="shared" si="139"/>
        <v>9.2656344004306376E-2</v>
      </c>
      <c r="AI50" s="189">
        <f t="shared" si="139"/>
        <v>9.2656344004306376E-2</v>
      </c>
      <c r="AJ50" s="578">
        <f t="shared" ref="AJ50" si="140">AVERAGEIFS($E$27:$DG$27, $H$2:$DJ$2,$E$50, $H$1:$DJ$1, AJ46)</f>
        <v>9.2656344004306376E-2</v>
      </c>
      <c r="AK50" s="56"/>
      <c r="AL50" s="56"/>
      <c r="AM50" s="632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632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632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632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632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632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</row>
    <row r="51" spans="1:111" hidden="1" x14ac:dyDescent="0.3">
      <c r="B51" s="1"/>
      <c r="C51" s="1"/>
      <c r="D51" s="56"/>
      <c r="E51" t="s">
        <v>186</v>
      </c>
      <c r="F51" s="130">
        <f>F50/F47-1</f>
        <v>-0.19999999999999996</v>
      </c>
      <c r="G51" s="130">
        <f t="shared" ref="G51:N51" si="141">G50/G47-1</f>
        <v>0</v>
      </c>
      <c r="H51" s="130">
        <f t="shared" si="141"/>
        <v>-0.4285714285714286</v>
      </c>
      <c r="I51" s="130">
        <f t="shared" si="141"/>
        <v>-0.44444444444444442</v>
      </c>
      <c r="J51" s="130">
        <f t="shared" si="141"/>
        <v>-0.45454545454545459</v>
      </c>
      <c r="K51" s="130">
        <f t="shared" si="141"/>
        <v>-0.46153846153846156</v>
      </c>
      <c r="L51" s="130">
        <f t="shared" si="141"/>
        <v>-0.46666666666666667</v>
      </c>
      <c r="M51" s="130">
        <f t="shared" si="141"/>
        <v>-0.47058823529411764</v>
      </c>
      <c r="N51" s="130">
        <f t="shared" si="141"/>
        <v>-0.47368421052631582</v>
      </c>
      <c r="O51" s="56"/>
      <c r="P51" t="s">
        <v>186</v>
      </c>
      <c r="Q51" s="188">
        <f>Q50/Q47-1</f>
        <v>-0.96501035196687368</v>
      </c>
      <c r="R51" s="188" t="e">
        <f t="shared" ref="R51:W51" si="142">R50/R47-1</f>
        <v>#DIV/0!</v>
      </c>
      <c r="S51" s="188" t="e">
        <f t="shared" si="142"/>
        <v>#DIV/0!</v>
      </c>
      <c r="T51" s="188">
        <f t="shared" si="142"/>
        <v>-0.90734365599569367</v>
      </c>
      <c r="U51" s="188">
        <f t="shared" si="142"/>
        <v>-0.90734365599569367</v>
      </c>
      <c r="V51" s="188">
        <f t="shared" si="142"/>
        <v>-0.90734365599569367</v>
      </c>
      <c r="W51" s="219">
        <f t="shared" si="142"/>
        <v>-0.90734365599569367</v>
      </c>
      <c r="X51" s="219">
        <f t="shared" ref="X51:AE51" si="143">X50/X47-1</f>
        <v>-0.90734365599569367</v>
      </c>
      <c r="Y51" s="219">
        <f t="shared" si="143"/>
        <v>-0.90734365599569367</v>
      </c>
      <c r="Z51" s="219">
        <f t="shared" si="143"/>
        <v>-0.90734365599569367</v>
      </c>
      <c r="AA51" s="219">
        <f t="shared" si="143"/>
        <v>-0.90734365599569367</v>
      </c>
      <c r="AB51" s="219">
        <f t="shared" si="143"/>
        <v>-0.90734365599569367</v>
      </c>
      <c r="AC51" s="219">
        <f t="shared" si="143"/>
        <v>-0.90734365599569367</v>
      </c>
      <c r="AD51" s="219">
        <f t="shared" si="143"/>
        <v>-0.90734365599569367</v>
      </c>
      <c r="AE51" s="219">
        <f t="shared" si="143"/>
        <v>-0.90734365599569367</v>
      </c>
      <c r="AF51" s="219">
        <f>AF50/AF47-1</f>
        <v>-0.90734365599569367</v>
      </c>
      <c r="AG51" s="219">
        <f>AG50/AG47-1</f>
        <v>-0.90734365599569367</v>
      </c>
      <c r="AH51" s="219">
        <f>AH50/AH47-1</f>
        <v>-0.90734365599569367</v>
      </c>
      <c r="AI51" s="219">
        <f>AI50/AI47-1</f>
        <v>-0.90734365599569367</v>
      </c>
      <c r="AJ51" s="579">
        <f>AJ50/AJ47-1</f>
        <v>-0.90734365599569367</v>
      </c>
      <c r="AK51" s="56"/>
      <c r="AL51" s="56"/>
      <c r="AM51" s="632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632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632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632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632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632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</row>
    <row r="52" spans="1:111" hidden="1" x14ac:dyDescent="0.3">
      <c r="B52" s="1"/>
      <c r="C52" s="1"/>
      <c r="D52" s="56"/>
      <c r="E52" t="s">
        <v>187</v>
      </c>
      <c r="F52" s="130">
        <f>F49/F47-1</f>
        <v>0</v>
      </c>
      <c r="G52" s="130">
        <f t="shared" ref="G52:N52" si="144">G49/G47-1</f>
        <v>-0.36363636363636365</v>
      </c>
      <c r="H52" s="130">
        <f t="shared" si="144"/>
        <v>0</v>
      </c>
      <c r="I52" s="130">
        <f t="shared" si="144"/>
        <v>0</v>
      </c>
      <c r="J52" s="130">
        <f t="shared" si="144"/>
        <v>0</v>
      </c>
      <c r="K52" s="130">
        <f t="shared" si="144"/>
        <v>0</v>
      </c>
      <c r="L52" s="130">
        <f t="shared" si="144"/>
        <v>0</v>
      </c>
      <c r="M52" s="130">
        <f t="shared" si="144"/>
        <v>0</v>
      </c>
      <c r="N52" s="130">
        <f t="shared" si="144"/>
        <v>0</v>
      </c>
      <c r="O52" s="56"/>
      <c r="P52" t="s">
        <v>187</v>
      </c>
      <c r="Q52" s="188">
        <f>Q49/Q47-1</f>
        <v>-0.97425098595906046</v>
      </c>
      <c r="R52" s="188" t="e">
        <f t="shared" ref="R52:W52" si="145">R49/R47-1</f>
        <v>#DIV/0!</v>
      </c>
      <c r="S52" s="188" t="e">
        <f t="shared" si="145"/>
        <v>#DIV/0!</v>
      </c>
      <c r="T52" s="188">
        <f t="shared" si="145"/>
        <v>-0.90617482522450876</v>
      </c>
      <c r="U52" s="188">
        <f t="shared" si="145"/>
        <v>-0.90617482522450876</v>
      </c>
      <c r="V52" s="188">
        <f t="shared" si="145"/>
        <v>-0.90617482522450876</v>
      </c>
      <c r="W52" s="219">
        <f t="shared" si="145"/>
        <v>-0.90617482522450876</v>
      </c>
      <c r="X52" s="219">
        <f t="shared" ref="X52:AE52" si="146">X49/X47-1</f>
        <v>-0.90617482522450876</v>
      </c>
      <c r="Y52" s="219">
        <f t="shared" si="146"/>
        <v>-0.90617482522450876</v>
      </c>
      <c r="Z52" s="219">
        <f t="shared" si="146"/>
        <v>-0.90617482522450876</v>
      </c>
      <c r="AA52" s="219">
        <f t="shared" si="146"/>
        <v>-0.90617482522450876</v>
      </c>
      <c r="AB52" s="219">
        <f t="shared" si="146"/>
        <v>-0.90617482522450876</v>
      </c>
      <c r="AC52" s="219">
        <f t="shared" si="146"/>
        <v>-0.90617482522450876</v>
      </c>
      <c r="AD52" s="219">
        <f t="shared" si="146"/>
        <v>-0.90617482522450876</v>
      </c>
      <c r="AE52" s="219">
        <f t="shared" si="146"/>
        <v>-0.90617482522450876</v>
      </c>
      <c r="AF52" s="219">
        <f>AF49/AF47-1</f>
        <v>-0.90617482522450876</v>
      </c>
      <c r="AG52" s="219">
        <f>AG49/AG47-1</f>
        <v>-0.90617482522450876</v>
      </c>
      <c r="AH52" s="219">
        <f>AH49/AH47-1</f>
        <v>-0.90617482522450876</v>
      </c>
      <c r="AI52" s="219">
        <f>AI49/AI47-1</f>
        <v>-0.90617482522450876</v>
      </c>
      <c r="AJ52" s="579">
        <f>AJ49/AJ47-1</f>
        <v>-0.90617482522450876</v>
      </c>
      <c r="AK52" s="56"/>
      <c r="AL52" s="56"/>
      <c r="AM52" s="632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632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632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632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632"/>
      <c r="CJ52" s="56"/>
      <c r="CK52" s="56"/>
      <c r="CL52" s="56"/>
      <c r="CM52" s="56"/>
      <c r="CN52" s="56"/>
      <c r="CO52" s="56"/>
      <c r="CP52" s="56"/>
      <c r="CQ52" s="56"/>
      <c r="CR52" s="56"/>
      <c r="CS52" s="56"/>
      <c r="CT52" s="56"/>
      <c r="CU52" s="632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/>
      <c r="DG52" s="56"/>
    </row>
    <row r="53" spans="1:111" hidden="1" x14ac:dyDescent="0.3">
      <c r="B53" s="1"/>
      <c r="C53" s="1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283"/>
      <c r="AK53" s="56"/>
      <c r="AL53" s="56"/>
      <c r="AM53" s="632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632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632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632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632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632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</row>
    <row r="54" spans="1:111" x14ac:dyDescent="0.3">
      <c r="B54" s="1"/>
      <c r="C54" s="1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283"/>
      <c r="AK54" s="56"/>
      <c r="AL54" s="56"/>
      <c r="AM54" s="632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632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632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632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632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632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</row>
    <row r="55" spans="1:111" s="114" customFormat="1" x14ac:dyDescent="0.3">
      <c r="A55"/>
      <c r="B55" s="1" t="s">
        <v>213</v>
      </c>
      <c r="C55" s="1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AJ55" s="281"/>
    </row>
    <row r="56" spans="1:111" s="114" customFormat="1" x14ac:dyDescent="0.3">
      <c r="A56"/>
      <c r="B56" s="1" t="s">
        <v>313</v>
      </c>
      <c r="C56" s="1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AB56" s="114">
        <v>94.89</v>
      </c>
      <c r="AC56" s="114">
        <v>62.11</v>
      </c>
      <c r="AD56" s="114">
        <v>0</v>
      </c>
      <c r="AE56" s="114">
        <v>148.84</v>
      </c>
      <c r="AF56" s="114">
        <v>171.03</v>
      </c>
      <c r="AG56" s="114">
        <v>56.82</v>
      </c>
      <c r="AH56" s="114">
        <v>119.02</v>
      </c>
      <c r="AI56" s="114">
        <v>92.23</v>
      </c>
      <c r="AJ56" s="281">
        <v>13.73</v>
      </c>
      <c r="AK56" s="114">
        <f>+AK60*AK9</f>
        <v>63.141054215922715</v>
      </c>
      <c r="AL56" s="114">
        <f t="shared" ref="AL56:BL56" si="147">+AL60*AL9</f>
        <v>76.37714477360835</v>
      </c>
      <c r="AM56" s="114">
        <f t="shared" si="147"/>
        <v>83.828573532009187</v>
      </c>
      <c r="AN56" s="114">
        <f t="shared" si="147"/>
        <v>116.47921748805103</v>
      </c>
      <c r="AO56" s="114">
        <f t="shared" si="147"/>
        <v>67.4384390554237</v>
      </c>
      <c r="AP56" s="114">
        <f t="shared" si="147"/>
        <v>104.13288383558073</v>
      </c>
      <c r="AQ56" s="114">
        <f t="shared" si="147"/>
        <v>69.720970838838042</v>
      </c>
      <c r="AR56" s="114">
        <f t="shared" si="147"/>
        <v>98.161811101467379</v>
      </c>
      <c r="AS56" s="114">
        <f t="shared" si="147"/>
        <v>156.84979965787826</v>
      </c>
      <c r="AT56" s="114">
        <f t="shared" si="147"/>
        <v>209.98934643809523</v>
      </c>
      <c r="AU56" s="114">
        <f t="shared" si="147"/>
        <v>150.39155082308665</v>
      </c>
      <c r="AV56" s="114">
        <f t="shared" si="147"/>
        <v>220.79852666581493</v>
      </c>
      <c r="AW56" s="114">
        <f t="shared" si="147"/>
        <v>101.47669427559006</v>
      </c>
      <c r="AX56" s="114">
        <f t="shared" si="147"/>
        <v>97.064664089694844</v>
      </c>
      <c r="AY56" s="114">
        <f t="shared" si="147"/>
        <v>125.59579262515059</v>
      </c>
      <c r="AZ56" s="114">
        <f t="shared" si="147"/>
        <v>155.98086515791181</v>
      </c>
      <c r="BA56" s="114">
        <f t="shared" si="147"/>
        <v>99.134505411472858</v>
      </c>
      <c r="BB56" s="114">
        <f t="shared" si="147"/>
        <v>148.91002388488042</v>
      </c>
      <c r="BC56" s="114">
        <f t="shared" si="147"/>
        <v>100.65965164857244</v>
      </c>
      <c r="BD56" s="114">
        <f t="shared" si="147"/>
        <v>125.93267984217346</v>
      </c>
      <c r="BE56" s="114">
        <f t="shared" si="147"/>
        <v>217.3490080973456</v>
      </c>
      <c r="BF56" s="114">
        <f t="shared" si="147"/>
        <v>294.83969281860459</v>
      </c>
      <c r="BG56" s="114">
        <f t="shared" si="147"/>
        <v>205.81675157586466</v>
      </c>
      <c r="BH56" s="114">
        <f t="shared" si="147"/>
        <v>308.01394469881188</v>
      </c>
      <c r="BI56" s="114">
        <f t="shared" si="147"/>
        <v>138.15537188766567</v>
      </c>
      <c r="BJ56" s="114">
        <f t="shared" si="147"/>
        <v>155.65642495838335</v>
      </c>
      <c r="BK56" s="114">
        <f t="shared" si="147"/>
        <v>187.055373114671</v>
      </c>
      <c r="BL56" s="114">
        <f t="shared" si="147"/>
        <v>197.59053344861616</v>
      </c>
      <c r="BM56" s="114">
        <f t="shared" ref="BM56:CR56" si="148">+BM60*BM9</f>
        <v>133.83158230548835</v>
      </c>
      <c r="BN56" s="114">
        <f t="shared" si="148"/>
        <v>203.69954071497131</v>
      </c>
      <c r="BO56" s="114">
        <f t="shared" si="148"/>
        <v>134.51789811218316</v>
      </c>
      <c r="BP56" s="114">
        <f t="shared" si="148"/>
        <v>163.22055926419202</v>
      </c>
      <c r="BQ56" s="114">
        <f t="shared" si="148"/>
        <v>279.9768923893127</v>
      </c>
      <c r="BR56" s="114">
        <f t="shared" si="148"/>
        <v>366.11398377823247</v>
      </c>
      <c r="BS56" s="114">
        <f t="shared" si="148"/>
        <v>281.04632284152558</v>
      </c>
      <c r="BT56" s="114">
        <f t="shared" si="148"/>
        <v>406.87648501343051</v>
      </c>
      <c r="BU56" s="114">
        <f t="shared" si="148"/>
        <v>177.05918339016105</v>
      </c>
      <c r="BV56" s="114">
        <f t="shared" si="148"/>
        <v>214.02758431777715</v>
      </c>
      <c r="BW56" s="114">
        <f t="shared" si="148"/>
        <v>243.64554295569175</v>
      </c>
      <c r="BX56" s="114">
        <f t="shared" si="148"/>
        <v>250.7879847617051</v>
      </c>
      <c r="BY56" s="114">
        <f t="shared" si="148"/>
        <v>182.6801098469916</v>
      </c>
      <c r="BZ56" s="114">
        <f t="shared" si="148"/>
        <v>258.7738609823524</v>
      </c>
      <c r="CA56" s="114">
        <f t="shared" si="148"/>
        <v>158.21139152966998</v>
      </c>
      <c r="CB56" s="114">
        <f t="shared" si="148"/>
        <v>223.34357539821718</v>
      </c>
      <c r="CC56" s="114">
        <f t="shared" si="148"/>
        <v>350.79457693484471</v>
      </c>
      <c r="CD56" s="114">
        <f t="shared" si="148"/>
        <v>439.79564665659569</v>
      </c>
      <c r="CE56" s="114">
        <f t="shared" si="148"/>
        <v>370.64314536482067</v>
      </c>
      <c r="CF56" s="114">
        <f t="shared" si="148"/>
        <v>494.93821376284075</v>
      </c>
      <c r="CG56" s="114">
        <f t="shared" si="148"/>
        <v>239.7108944359104</v>
      </c>
      <c r="CH56" s="114">
        <f t="shared" si="148"/>
        <v>272.17174472410659</v>
      </c>
      <c r="CI56" s="114">
        <f t="shared" si="148"/>
        <v>281.25170284667894</v>
      </c>
      <c r="CJ56" s="114">
        <f t="shared" si="148"/>
        <v>343.46554458500799</v>
      </c>
      <c r="CK56" s="114">
        <f t="shared" si="148"/>
        <v>220.15295289252833</v>
      </c>
      <c r="CL56" s="114">
        <f t="shared" si="148"/>
        <v>307.63550926721894</v>
      </c>
      <c r="CM56" s="114">
        <f t="shared" si="148"/>
        <v>209.81925957103297</v>
      </c>
      <c r="CN56" s="114">
        <f t="shared" si="148"/>
        <v>276.92227353895976</v>
      </c>
      <c r="CO56" s="114">
        <f t="shared" si="148"/>
        <v>411.01580984462618</v>
      </c>
      <c r="CP56" s="114">
        <f t="shared" si="148"/>
        <v>569.84564769247254</v>
      </c>
      <c r="CQ56" s="114">
        <f t="shared" si="148"/>
        <v>458.91191755574903</v>
      </c>
      <c r="CR56" s="114">
        <f t="shared" si="148"/>
        <v>592.53166436396441</v>
      </c>
      <c r="CS56" s="114">
        <f t="shared" ref="CS56:DG56" si="149">+CS60*CS9</f>
        <v>320.69844591542932</v>
      </c>
      <c r="CT56" s="114">
        <f t="shared" si="149"/>
        <v>340.8389280260601</v>
      </c>
      <c r="CU56" s="114">
        <f t="shared" si="149"/>
        <v>350.37288405476107</v>
      </c>
      <c r="CV56" s="114">
        <f t="shared" si="149"/>
        <v>423.9570882396626</v>
      </c>
      <c r="CW56" s="114">
        <f t="shared" si="149"/>
        <v>275.42539638469515</v>
      </c>
      <c r="CX56" s="114">
        <f t="shared" si="149"/>
        <v>361.49583275491233</v>
      </c>
      <c r="CY56" s="114">
        <f t="shared" si="149"/>
        <v>275.29298032874095</v>
      </c>
      <c r="CZ56" s="114">
        <f t="shared" si="149"/>
        <v>337.92001757524412</v>
      </c>
      <c r="DA56" s="114">
        <f t="shared" si="149"/>
        <v>472.91578120676877</v>
      </c>
      <c r="DB56" s="114">
        <f t="shared" si="149"/>
        <v>720.01697409608892</v>
      </c>
      <c r="DC56" s="114">
        <f t="shared" si="149"/>
        <v>535.46570226821382</v>
      </c>
      <c r="DD56" s="114">
        <f t="shared" si="149"/>
        <v>764.70568136642873</v>
      </c>
      <c r="DE56" s="114">
        <f t="shared" si="149"/>
        <v>400.05075368681111</v>
      </c>
      <c r="DF56" s="114">
        <f t="shared" si="149"/>
        <v>402.05288445283827</v>
      </c>
      <c r="DG56" s="114">
        <f t="shared" si="149"/>
        <v>448.72755793584753</v>
      </c>
    </row>
    <row r="57" spans="1:111" s="114" customFormat="1" x14ac:dyDescent="0.3">
      <c r="A57"/>
      <c r="B57" s="1" t="s">
        <v>314</v>
      </c>
      <c r="C57" s="1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AB57" s="114">
        <v>1858.47</v>
      </c>
      <c r="AC57" s="114">
        <v>744.53</v>
      </c>
      <c r="AD57" s="114">
        <v>606.52</v>
      </c>
      <c r="AE57" s="114">
        <v>886.74</v>
      </c>
      <c r="AF57" s="114">
        <v>2413.44</v>
      </c>
      <c r="AG57" s="114">
        <v>1059.78</v>
      </c>
      <c r="AH57" s="114">
        <v>1162.5999999999999</v>
      </c>
      <c r="AI57" s="114">
        <v>1966.05</v>
      </c>
      <c r="AJ57" s="281">
        <v>1238.67</v>
      </c>
      <c r="AK57" s="114">
        <f>+AK61*AK9</f>
        <v>943.70972908977285</v>
      </c>
      <c r="AL57" s="114">
        <f t="shared" ref="AL57:BL57" si="150">+AL61*AL9</f>
        <v>1141.5370791318833</v>
      </c>
      <c r="AM57" s="114">
        <f t="shared" si="150"/>
        <v>1252.9065502667015</v>
      </c>
      <c r="AN57" s="114">
        <f t="shared" si="150"/>
        <v>1740.9049016561628</v>
      </c>
      <c r="AO57" s="114">
        <f t="shared" si="150"/>
        <v>1007.938683342128</v>
      </c>
      <c r="AP57" s="114">
        <f t="shared" si="150"/>
        <v>1556.3759081018154</v>
      </c>
      <c r="AQ57" s="114">
        <f t="shared" si="150"/>
        <v>1042.0535310860155</v>
      </c>
      <c r="AR57" s="114">
        <f t="shared" si="150"/>
        <v>1467.131920932776</v>
      </c>
      <c r="AS57" s="114">
        <f t="shared" si="150"/>
        <v>2344.2858815238797</v>
      </c>
      <c r="AT57" s="114">
        <f t="shared" si="150"/>
        <v>3138.5125208894547</v>
      </c>
      <c r="AU57" s="114">
        <f t="shared" si="150"/>
        <v>2247.7605330963174</v>
      </c>
      <c r="AV57" s="114">
        <f t="shared" si="150"/>
        <v>3300.0671333528539</v>
      </c>
      <c r="AW57" s="114">
        <f t="shared" si="150"/>
        <v>1516.6763503228492</v>
      </c>
      <c r="AX57" s="114">
        <f t="shared" si="150"/>
        <v>1450.7339003088123</v>
      </c>
      <c r="AY57" s="114">
        <f t="shared" si="150"/>
        <v>1877.1617437329173</v>
      </c>
      <c r="AZ57" s="114">
        <f t="shared" si="150"/>
        <v>2331.2987378699918</v>
      </c>
      <c r="BA57" s="114">
        <f t="shared" si="150"/>
        <v>1481.6698645129284</v>
      </c>
      <c r="BB57" s="114">
        <f t="shared" si="150"/>
        <v>2225.6175485855961</v>
      </c>
      <c r="BC57" s="114">
        <f t="shared" si="150"/>
        <v>1504.464785505435</v>
      </c>
      <c r="BD57" s="114">
        <f t="shared" si="150"/>
        <v>1882.1968789275763</v>
      </c>
      <c r="BE57" s="114">
        <f t="shared" si="150"/>
        <v>3248.5104358259473</v>
      </c>
      <c r="BF57" s="114">
        <f t="shared" si="150"/>
        <v>4406.6905453186228</v>
      </c>
      <c r="BG57" s="114">
        <f t="shared" si="150"/>
        <v>3076.1486846194548</v>
      </c>
      <c r="BH57" s="114">
        <f t="shared" si="150"/>
        <v>4603.5936510272322</v>
      </c>
      <c r="BI57" s="114">
        <f t="shared" si="150"/>
        <v>2064.8779181062091</v>
      </c>
      <c r="BJ57" s="114">
        <f t="shared" si="150"/>
        <v>2326.4496364952224</v>
      </c>
      <c r="BK57" s="114">
        <f t="shared" si="150"/>
        <v>2795.7400724284516</v>
      </c>
      <c r="BL57" s="114">
        <f t="shared" si="150"/>
        <v>2953.1991682279245</v>
      </c>
      <c r="BM57" s="114">
        <f t="shared" ref="BM57:CR57" si="151">+BM61*BM9</f>
        <v>2000.2543170924532</v>
      </c>
      <c r="BN57" s="114">
        <f t="shared" si="151"/>
        <v>3044.504732633367</v>
      </c>
      <c r="BO57" s="114">
        <f t="shared" si="151"/>
        <v>2010.5120315390814</v>
      </c>
      <c r="BP57" s="114">
        <f t="shared" si="151"/>
        <v>2439.5036110475385</v>
      </c>
      <c r="BQ57" s="114">
        <f t="shared" si="151"/>
        <v>4184.5502985201256</v>
      </c>
      <c r="BR57" s="114">
        <f t="shared" si="151"/>
        <v>5471.960085839125</v>
      </c>
      <c r="BS57" s="114">
        <f t="shared" si="151"/>
        <v>4200.5340658941523</v>
      </c>
      <c r="BT57" s="114">
        <f t="shared" si="151"/>
        <v>6081.1987099859716</v>
      </c>
      <c r="BU57" s="114">
        <f t="shared" si="151"/>
        <v>2646.336461513315</v>
      </c>
      <c r="BV57" s="114">
        <f t="shared" si="151"/>
        <v>3198.8682501809312</v>
      </c>
      <c r="BW57" s="114">
        <f t="shared" si="151"/>
        <v>3641.5399171251606</v>
      </c>
      <c r="BX57" s="114">
        <f t="shared" si="151"/>
        <v>3748.2912519815968</v>
      </c>
      <c r="BY57" s="114">
        <f t="shared" si="151"/>
        <v>2730.3471428311987</v>
      </c>
      <c r="BZ57" s="114">
        <f t="shared" si="151"/>
        <v>3867.6486047897961</v>
      </c>
      <c r="CA57" s="114">
        <f t="shared" si="151"/>
        <v>2364.6363098215329</v>
      </c>
      <c r="CB57" s="114">
        <f t="shared" si="151"/>
        <v>3338.1055741042901</v>
      </c>
      <c r="CC57" s="114">
        <f t="shared" si="151"/>
        <v>5242.9953740281562</v>
      </c>
      <c r="CD57" s="114">
        <f t="shared" si="151"/>
        <v>6573.2103417508997</v>
      </c>
      <c r="CE57" s="114">
        <f t="shared" si="151"/>
        <v>5539.6531883214884</v>
      </c>
      <c r="CF57" s="114">
        <f t="shared" si="151"/>
        <v>7397.3742349794393</v>
      </c>
      <c r="CG57" s="114">
        <f t="shared" si="151"/>
        <v>3582.7324402026429</v>
      </c>
      <c r="CH57" s="114">
        <f t="shared" si="151"/>
        <v>4067.894124813417</v>
      </c>
      <c r="CI57" s="114">
        <f t="shared" si="151"/>
        <v>4203.6036869423051</v>
      </c>
      <c r="CJ57" s="114">
        <f t="shared" si="151"/>
        <v>5133.4552464638873</v>
      </c>
      <c r="CK57" s="114">
        <f t="shared" si="151"/>
        <v>3290.4183516170856</v>
      </c>
      <c r="CL57" s="114">
        <f t="shared" si="151"/>
        <v>4597.9375338929622</v>
      </c>
      <c r="CM57" s="114">
        <f t="shared" si="151"/>
        <v>3135.970393057883</v>
      </c>
      <c r="CN57" s="114">
        <f t="shared" si="151"/>
        <v>4138.895794275054</v>
      </c>
      <c r="CO57" s="114">
        <f t="shared" si="151"/>
        <v>6143.0652905106463</v>
      </c>
      <c r="CP57" s="114">
        <f t="shared" si="151"/>
        <v>8516.9449336060734</v>
      </c>
      <c r="CQ57" s="114">
        <f t="shared" si="151"/>
        <v>6858.9231961760852</v>
      </c>
      <c r="CR57" s="114">
        <f t="shared" si="151"/>
        <v>8856.0114080739768</v>
      </c>
      <c r="CS57" s="114">
        <f t="shared" ref="CS57:DG57" si="152">+CS61*CS9</f>
        <v>4793.176915915993</v>
      </c>
      <c r="CT57" s="114">
        <f t="shared" si="152"/>
        <v>5094.1976884131327</v>
      </c>
      <c r="CU57" s="114">
        <f t="shared" si="152"/>
        <v>5236.6927286484652</v>
      </c>
      <c r="CV57" s="114">
        <f t="shared" si="152"/>
        <v>6336.4863614748901</v>
      </c>
      <c r="CW57" s="114">
        <f t="shared" si="152"/>
        <v>4116.5233845762705</v>
      </c>
      <c r="CX57" s="114">
        <f t="shared" si="152"/>
        <v>5402.9369422563541</v>
      </c>
      <c r="CY57" s="114">
        <f t="shared" si="152"/>
        <v>4114.5442867952233</v>
      </c>
      <c r="CZ57" s="114">
        <f t="shared" si="152"/>
        <v>5050.5714895005049</v>
      </c>
      <c r="DA57" s="114">
        <f t="shared" si="152"/>
        <v>7068.2257258285163</v>
      </c>
      <c r="DB57" s="114">
        <f t="shared" si="152"/>
        <v>10761.413980207304</v>
      </c>
      <c r="DC57" s="114">
        <f t="shared" si="152"/>
        <v>8003.1003457172237</v>
      </c>
      <c r="DD57" s="114">
        <f t="shared" si="152"/>
        <v>11429.333899428886</v>
      </c>
      <c r="DE57" s="114">
        <f t="shared" si="152"/>
        <v>5979.1809476746939</v>
      </c>
      <c r="DF57" s="114">
        <f t="shared" si="152"/>
        <v>6009.1049061241129</v>
      </c>
      <c r="DG57" s="114">
        <f t="shared" si="152"/>
        <v>6706.7071874762114</v>
      </c>
    </row>
    <row r="58" spans="1:111" x14ac:dyDescent="0.3">
      <c r="B58" s="1" t="s">
        <v>315</v>
      </c>
      <c r="C58" s="1"/>
      <c r="D58" s="114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114">
        <v>1900</v>
      </c>
      <c r="AC58" s="114">
        <v>185</v>
      </c>
      <c r="AD58" s="114">
        <v>1000</v>
      </c>
      <c r="AE58" s="114">
        <v>750</v>
      </c>
      <c r="AF58" s="114"/>
      <c r="AG58" s="114"/>
      <c r="AH58" s="114"/>
      <c r="AI58" s="114">
        <v>80</v>
      </c>
      <c r="AJ58" s="281"/>
      <c r="AK58" s="299">
        <f>+'People Plan'!M6</f>
        <v>0</v>
      </c>
      <c r="AL58" s="298">
        <f>+'People Plan'!N6</f>
        <v>0</v>
      </c>
      <c r="AM58" s="298">
        <f>+'People Plan'!O6</f>
        <v>0</v>
      </c>
      <c r="AN58" s="299">
        <f>+'People Plan'!P6</f>
        <v>0</v>
      </c>
      <c r="AO58" s="298">
        <f>+'People Plan'!Q6</f>
        <v>0</v>
      </c>
      <c r="AP58" s="298">
        <f>+'People Plan'!R6</f>
        <v>0</v>
      </c>
      <c r="AQ58" s="298">
        <f>+'People Plan'!S6</f>
        <v>0</v>
      </c>
      <c r="AR58" s="298">
        <f>+'People Plan'!T6</f>
        <v>0</v>
      </c>
      <c r="AS58" s="298">
        <f>+'People Plan'!U6</f>
        <v>0</v>
      </c>
      <c r="AT58" s="298">
        <f>+'People Plan'!V6</f>
        <v>851.61471555615549</v>
      </c>
      <c r="AU58" s="298">
        <f>+'People Plan'!W6</f>
        <v>0</v>
      </c>
      <c r="AV58" s="298">
        <f>+'People Plan'!X6</f>
        <v>1207.1320048386181</v>
      </c>
      <c r="AW58" s="298">
        <f>+'People Plan'!Y6</f>
        <v>0</v>
      </c>
      <c r="AX58" s="298">
        <f>+'People Plan'!Z6</f>
        <v>0</v>
      </c>
      <c r="AY58" s="298">
        <f>+'People Plan'!AA6</f>
        <v>0</v>
      </c>
      <c r="AZ58" s="298">
        <f>+'People Plan'!AB6</f>
        <v>0</v>
      </c>
      <c r="BA58" s="298">
        <f>+'People Plan'!AC6</f>
        <v>0</v>
      </c>
      <c r="BB58" s="298">
        <f>+'People Plan'!AD6</f>
        <v>0</v>
      </c>
      <c r="BC58" s="298">
        <f>+'People Plan'!AE6</f>
        <v>0</v>
      </c>
      <c r="BD58" s="298">
        <f>+'People Plan'!AF6</f>
        <v>0</v>
      </c>
      <c r="BE58" s="298">
        <f>+'People Plan'!AG6</f>
        <v>753.26311384052531</v>
      </c>
      <c r="BF58" s="298">
        <f>+'People Plan'!AH6</f>
        <v>3180.5894452204402</v>
      </c>
      <c r="BG58" s="298">
        <f>+'People Plan'!AI6</f>
        <v>392.02550166158858</v>
      </c>
      <c r="BH58" s="298">
        <f>+'People Plan'!AJ6</f>
        <v>3593.2610921427372</v>
      </c>
      <c r="BI58" s="298">
        <f>+'People Plan'!AK6</f>
        <v>0</v>
      </c>
      <c r="BJ58" s="298">
        <f>+'People Plan'!AL6</f>
        <v>0</v>
      </c>
      <c r="BK58" s="298">
        <f>+'People Plan'!AM6</f>
        <v>0</v>
      </c>
      <c r="BL58" s="298">
        <f>+'People Plan'!AN6</f>
        <v>0</v>
      </c>
      <c r="BM58" s="298">
        <f>+'People Plan'!AO6</f>
        <v>0</v>
      </c>
      <c r="BN58" s="298">
        <f>+'People Plan'!AP6</f>
        <v>21.862634964374763</v>
      </c>
      <c r="BO58" s="298">
        <f>+'People Plan'!AQ6</f>
        <v>0</v>
      </c>
      <c r="BP58" s="298">
        <f>+'People Plan'!AR6</f>
        <v>0</v>
      </c>
      <c r="BQ58" s="298">
        <f>+'People Plan'!AS6</f>
        <v>2297.4052633713659</v>
      </c>
      <c r="BR58" s="298">
        <f>+'People Plan'!AT6</f>
        <v>4867.0883873911289</v>
      </c>
      <c r="BS58" s="298">
        <f>+'People Plan'!AU6</f>
        <v>2329.3090267914263</v>
      </c>
      <c r="BT58" s="298">
        <f>+'People Plan'!AV6</f>
        <v>6083.1349223731195</v>
      </c>
      <c r="BU58" s="298">
        <f>+'People Plan'!AW6</f>
        <v>0</v>
      </c>
      <c r="BV58" s="298">
        <f>+'People Plan'!AX6</f>
        <v>329.9737973257777</v>
      </c>
      <c r="BW58" s="298">
        <f>+'People Plan'!AY6</f>
        <v>1213.5509793799506</v>
      </c>
      <c r="BX58" s="298">
        <f>+'People Plan'!AZ6</f>
        <v>1070.3597498470249</v>
      </c>
      <c r="BY58" s="298">
        <f>+'People Plan'!BA6</f>
        <v>0</v>
      </c>
      <c r="BZ58" s="298">
        <f>+'People Plan'!BB6</f>
        <v>1297.2535583519593</v>
      </c>
      <c r="CA58" s="298">
        <f>+'People Plan'!BC6</f>
        <v>0</v>
      </c>
      <c r="CB58" s="298">
        <f>+'People Plan'!BD6</f>
        <v>290.6123069113853</v>
      </c>
      <c r="CC58" s="298">
        <f>+'People Plan'!BE6</f>
        <v>3911.7356924263349</v>
      </c>
      <c r="CD58" s="298">
        <f>+'People Plan'!BF6</f>
        <v>6440.4239806282858</v>
      </c>
      <c r="CE58" s="298">
        <f>+'People Plan'!BG6</f>
        <v>4475.670965152488</v>
      </c>
      <c r="CF58" s="298">
        <f>+'People Plan'!BH6</f>
        <v>8007.1283366420512</v>
      </c>
      <c r="CG58" s="298">
        <f>+'People Plan'!BI6</f>
        <v>755.63871714749575</v>
      </c>
      <c r="CH58" s="298">
        <f>+'People Plan'!BJ6</f>
        <v>1677.9127100945518</v>
      </c>
      <c r="CI58" s="298">
        <f>+'People Plan'!BK6</f>
        <v>1935.8914493804427</v>
      </c>
      <c r="CJ58" s="298">
        <f>+'People Plan'!BL6</f>
        <v>3238.8133880039327</v>
      </c>
      <c r="CK58" s="298">
        <f>+'People Plan'!BM6</f>
        <v>0</v>
      </c>
      <c r="CL58" s="298">
        <f>+'People Plan'!BN6</f>
        <v>2269.2906303967161</v>
      </c>
      <c r="CM58" s="298">
        <f>+'People Plan'!BO6</f>
        <v>0</v>
      </c>
      <c r="CN58" s="298">
        <f>+'People Plan'!BP6</f>
        <v>1438.2230432677002</v>
      </c>
      <c r="CO58" s="298">
        <f>+'People Plan'!BQ6</f>
        <v>5066.6519282324589</v>
      </c>
      <c r="CP58" s="298">
        <f>+'People Plan'!BR6</f>
        <v>9364.4188998462996</v>
      </c>
      <c r="CQ58" s="298">
        <f>+'People Plan'!BS6</f>
        <v>6362.6698086191191</v>
      </c>
      <c r="CR58" s="298">
        <f>+'People Plan'!BT6</f>
        <v>9978.2784522411057</v>
      </c>
      <c r="CS58" s="298">
        <f>+'People Plan'!BU6</f>
        <v>2622.7598427291246</v>
      </c>
      <c r="CT58" s="298">
        <f>+'People Plan'!BV6</f>
        <v>3167.7399294705669</v>
      </c>
      <c r="CU58" s="298">
        <f>+'People Plan'!BW6</f>
        <v>3425.7186687564572</v>
      </c>
      <c r="CV58" s="298">
        <f>+'People Plan'!BX6</f>
        <v>4870.5516164321061</v>
      </c>
      <c r="CW58" s="298">
        <f>+'People Plan'!BY6</f>
        <v>1042.8277475482982</v>
      </c>
      <c r="CX58" s="298">
        <f>+'People Plan'!BZ6</f>
        <v>3260.8989186571407</v>
      </c>
      <c r="CY58" s="298">
        <f>+'People Plan'!CA6</f>
        <v>1039.4153303619764</v>
      </c>
      <c r="CZ58" s="298">
        <f>+'People Plan'!CB6</f>
        <v>2653.340293527327</v>
      </c>
      <c r="DA58" s="298">
        <f>+'People Plan'!CC6</f>
        <v>6132.2376264624208</v>
      </c>
      <c r="DB58" s="298">
        <f>+'People Plan'!CD6</f>
        <v>12500.138794488339</v>
      </c>
      <c r="DC58" s="298">
        <f>+'People Plan'!CE6</f>
        <v>7744.1752732608893</v>
      </c>
      <c r="DD58" s="298">
        <f>+'People Plan'!CF6</f>
        <v>13651.785485857527</v>
      </c>
      <c r="DE58" s="298">
        <f>+'People Plan'!CG6</f>
        <v>4254.4753687123784</v>
      </c>
      <c r="DF58" s="298">
        <f>+'People Plan'!CH6</f>
        <v>4306.0711165695557</v>
      </c>
      <c r="DG58" s="298">
        <f>+'People Plan'!CI6</f>
        <v>5508.896988490018</v>
      </c>
    </row>
    <row r="59" spans="1:111" s="54" customFormat="1" x14ac:dyDescent="0.3">
      <c r="A59" s="3"/>
      <c r="B59" s="4" t="s">
        <v>216</v>
      </c>
      <c r="C59" s="4"/>
      <c r="V59" s="54">
        <f t="shared" ref="V59:AA59" si="153">+SUM(V56:V57)</f>
        <v>0</v>
      </c>
      <c r="W59" s="54">
        <f t="shared" si="153"/>
        <v>0</v>
      </c>
      <c r="X59" s="54">
        <f t="shared" si="153"/>
        <v>0</v>
      </c>
      <c r="Y59" s="54">
        <f t="shared" si="153"/>
        <v>0</v>
      </c>
      <c r="Z59" s="54">
        <f t="shared" si="153"/>
        <v>0</v>
      </c>
      <c r="AA59" s="54">
        <f t="shared" si="153"/>
        <v>0</v>
      </c>
      <c r="AB59" s="54">
        <f>SUM(AB56:AB58)</f>
        <v>3853.36</v>
      </c>
      <c r="AC59" s="54">
        <f t="shared" ref="AC59:CN59" si="154">SUM(AC56:AC58)</f>
        <v>991.64</v>
      </c>
      <c r="AD59" s="54">
        <f t="shared" si="154"/>
        <v>1606.52</v>
      </c>
      <c r="AE59" s="54">
        <f t="shared" si="154"/>
        <v>1785.58</v>
      </c>
      <c r="AF59" s="54">
        <f t="shared" si="154"/>
        <v>2584.4700000000003</v>
      </c>
      <c r="AG59" s="54">
        <f t="shared" si="154"/>
        <v>1116.5999999999999</v>
      </c>
      <c r="AH59" s="54">
        <f>SUM(AH56:AH58)</f>
        <v>1281.6199999999999</v>
      </c>
      <c r="AI59" s="54">
        <f>SUM(AI56:AI58)</f>
        <v>2138.2799999999997</v>
      </c>
      <c r="AJ59" s="282">
        <f>SUM(AJ56:AJ58)</f>
        <v>1252.4000000000001</v>
      </c>
      <c r="AK59" s="54">
        <f>SUM(AK56:AK58)</f>
        <v>1006.8507833056956</v>
      </c>
      <c r="AL59" s="54">
        <f t="shared" si="154"/>
        <v>1217.9142239054916</v>
      </c>
      <c r="AM59" s="54">
        <f t="shared" si="154"/>
        <v>1336.7351237987107</v>
      </c>
      <c r="AN59" s="54">
        <f t="shared" si="154"/>
        <v>1857.3841191442139</v>
      </c>
      <c r="AO59" s="54">
        <f t="shared" si="154"/>
        <v>1075.3771223975516</v>
      </c>
      <c r="AP59" s="54">
        <f t="shared" si="154"/>
        <v>1660.5087919373962</v>
      </c>
      <c r="AQ59" s="54">
        <f t="shared" si="154"/>
        <v>1111.7745019248534</v>
      </c>
      <c r="AR59" s="54">
        <f t="shared" si="154"/>
        <v>1565.2937320342435</v>
      </c>
      <c r="AS59" s="54">
        <f t="shared" si="154"/>
        <v>2501.1356811817577</v>
      </c>
      <c r="AT59" s="54">
        <f t="shared" si="154"/>
        <v>4200.1165828837056</v>
      </c>
      <c r="AU59" s="54">
        <f t="shared" si="154"/>
        <v>2398.152083919404</v>
      </c>
      <c r="AV59" s="54">
        <f t="shared" si="154"/>
        <v>4727.9976648572865</v>
      </c>
      <c r="AW59" s="54">
        <f t="shared" si="154"/>
        <v>1618.1530445984392</v>
      </c>
      <c r="AX59" s="54">
        <f t="shared" si="154"/>
        <v>1547.7985643985071</v>
      </c>
      <c r="AY59" s="54">
        <f t="shared" si="154"/>
        <v>2002.7575363580679</v>
      </c>
      <c r="AZ59" s="54">
        <f t="shared" si="154"/>
        <v>2487.2796030279037</v>
      </c>
      <c r="BA59" s="54">
        <f t="shared" si="154"/>
        <v>1580.8043699244013</v>
      </c>
      <c r="BB59" s="54">
        <f t="shared" si="154"/>
        <v>2374.5275724704766</v>
      </c>
      <c r="BC59" s="54">
        <f t="shared" si="154"/>
        <v>1605.1244371540074</v>
      </c>
      <c r="BD59" s="54">
        <f t="shared" si="154"/>
        <v>2008.1295587697498</v>
      </c>
      <c r="BE59" s="54">
        <f t="shared" si="154"/>
        <v>4219.1225577638179</v>
      </c>
      <c r="BF59" s="54">
        <f t="shared" si="154"/>
        <v>7882.1196833576678</v>
      </c>
      <c r="BG59" s="54">
        <f t="shared" si="154"/>
        <v>3673.9909378569082</v>
      </c>
      <c r="BH59" s="54">
        <f t="shared" si="154"/>
        <v>8504.8686878687804</v>
      </c>
      <c r="BI59" s="54">
        <f t="shared" si="154"/>
        <v>2203.0332899938749</v>
      </c>
      <c r="BJ59" s="54">
        <f t="shared" si="154"/>
        <v>2482.1060614536059</v>
      </c>
      <c r="BK59" s="54">
        <f t="shared" si="154"/>
        <v>2982.7954455431227</v>
      </c>
      <c r="BL59" s="54">
        <f t="shared" si="154"/>
        <v>3150.7897016765405</v>
      </c>
      <c r="BM59" s="54">
        <f t="shared" si="154"/>
        <v>2134.0858993979414</v>
      </c>
      <c r="BN59" s="54">
        <f t="shared" si="154"/>
        <v>3270.0669083127127</v>
      </c>
      <c r="BO59" s="54">
        <f t="shared" si="154"/>
        <v>2145.0299296512644</v>
      </c>
      <c r="BP59" s="54">
        <f t="shared" si="154"/>
        <v>2602.7241703117306</v>
      </c>
      <c r="BQ59" s="54">
        <f t="shared" si="154"/>
        <v>6761.9324542808044</v>
      </c>
      <c r="BR59" s="54">
        <f t="shared" si="154"/>
        <v>10705.162457008486</v>
      </c>
      <c r="BS59" s="54">
        <f t="shared" si="154"/>
        <v>6810.8894155271046</v>
      </c>
      <c r="BT59" s="54">
        <f t="shared" si="154"/>
        <v>12571.21011737252</v>
      </c>
      <c r="BU59" s="54">
        <f t="shared" si="154"/>
        <v>2823.3956449034763</v>
      </c>
      <c r="BV59" s="54">
        <f t="shared" si="154"/>
        <v>3742.8696318244865</v>
      </c>
      <c r="BW59" s="54">
        <f t="shared" si="154"/>
        <v>5098.736439460803</v>
      </c>
      <c r="BX59" s="54">
        <f t="shared" si="154"/>
        <v>5069.4389865903267</v>
      </c>
      <c r="BY59" s="54">
        <f t="shared" si="154"/>
        <v>2913.0272526781901</v>
      </c>
      <c r="BZ59" s="54">
        <f t="shared" si="154"/>
        <v>5423.6760241241082</v>
      </c>
      <c r="CA59" s="54">
        <f t="shared" si="154"/>
        <v>2522.8477013512029</v>
      </c>
      <c r="CB59" s="54">
        <f t="shared" si="154"/>
        <v>3852.0614564138923</v>
      </c>
      <c r="CC59" s="54">
        <f t="shared" si="154"/>
        <v>9505.5256433893355</v>
      </c>
      <c r="CD59" s="54">
        <f t="shared" si="154"/>
        <v>13453.42996903578</v>
      </c>
      <c r="CE59" s="54">
        <f t="shared" si="154"/>
        <v>10385.967298838797</v>
      </c>
      <c r="CF59" s="54">
        <f t="shared" si="154"/>
        <v>15899.440785384331</v>
      </c>
      <c r="CG59" s="54">
        <f t="shared" si="154"/>
        <v>4578.0820517860484</v>
      </c>
      <c r="CH59" s="54">
        <f t="shared" si="154"/>
        <v>6017.9785796320748</v>
      </c>
      <c r="CI59" s="54">
        <f t="shared" si="154"/>
        <v>6420.7468391694274</v>
      </c>
      <c r="CJ59" s="54">
        <f t="shared" si="154"/>
        <v>8715.734179052828</v>
      </c>
      <c r="CK59" s="54">
        <f t="shared" si="154"/>
        <v>3510.571304509614</v>
      </c>
      <c r="CL59" s="54">
        <f t="shared" si="154"/>
        <v>7174.863673556898</v>
      </c>
      <c r="CM59" s="54">
        <f t="shared" si="154"/>
        <v>3345.789652628916</v>
      </c>
      <c r="CN59" s="54">
        <f t="shared" si="154"/>
        <v>5854.0411110817131</v>
      </c>
      <c r="CO59" s="54">
        <f t="shared" ref="CO59:DG59" si="155">SUM(CO56:CO58)</f>
        <v>11620.733028587732</v>
      </c>
      <c r="CP59" s="54">
        <f t="shared" si="155"/>
        <v>18451.209481144848</v>
      </c>
      <c r="CQ59" s="54">
        <f t="shared" si="155"/>
        <v>13680.504922350952</v>
      </c>
      <c r="CR59" s="54">
        <f t="shared" si="155"/>
        <v>19426.821524679046</v>
      </c>
      <c r="CS59" s="54">
        <f t="shared" si="155"/>
        <v>7736.6352045605472</v>
      </c>
      <c r="CT59" s="54">
        <f t="shared" si="155"/>
        <v>8602.7765459097591</v>
      </c>
      <c r="CU59" s="54">
        <f t="shared" si="155"/>
        <v>9012.7842814596843</v>
      </c>
      <c r="CV59" s="54">
        <f t="shared" si="155"/>
        <v>11630.995066146659</v>
      </c>
      <c r="CW59" s="54">
        <f t="shared" si="155"/>
        <v>5434.7765285092637</v>
      </c>
      <c r="CX59" s="54">
        <f t="shared" si="155"/>
        <v>9025.3316936684059</v>
      </c>
      <c r="CY59" s="54">
        <f t="shared" si="155"/>
        <v>5429.25259748594</v>
      </c>
      <c r="CZ59" s="54">
        <f t="shared" si="155"/>
        <v>8041.8318006030759</v>
      </c>
      <c r="DA59" s="54">
        <f t="shared" si="155"/>
        <v>13673.379133497707</v>
      </c>
      <c r="DB59" s="54">
        <f t="shared" si="155"/>
        <v>23981.569748791731</v>
      </c>
      <c r="DC59" s="54">
        <f t="shared" si="155"/>
        <v>16282.741321246327</v>
      </c>
      <c r="DD59" s="54">
        <f t="shared" si="155"/>
        <v>25845.82506665284</v>
      </c>
      <c r="DE59" s="54">
        <f t="shared" si="155"/>
        <v>10633.707070073884</v>
      </c>
      <c r="DF59" s="54">
        <f t="shared" si="155"/>
        <v>10717.228907146506</v>
      </c>
      <c r="DG59" s="54">
        <f t="shared" si="155"/>
        <v>12664.331733902076</v>
      </c>
    </row>
    <row r="60" spans="1:111" s="275" customFormat="1" x14ac:dyDescent="0.3">
      <c r="A60" s="273"/>
      <c r="B60" s="274"/>
      <c r="C60" s="274" t="s">
        <v>228</v>
      </c>
      <c r="W60" s="276" t="e">
        <f t="shared" ref="W60:AF60" si="156">+W56/W11</f>
        <v>#DIV/0!</v>
      </c>
      <c r="X60" s="276" t="e">
        <f t="shared" si="156"/>
        <v>#DIV/0!</v>
      </c>
      <c r="Y60" s="276" t="e">
        <f t="shared" si="156"/>
        <v>#DIV/0!</v>
      </c>
      <c r="Z60" s="276" t="e">
        <f t="shared" si="156"/>
        <v>#DIV/0!</v>
      </c>
      <c r="AA60" s="276" t="e">
        <f t="shared" si="156"/>
        <v>#DIV/0!</v>
      </c>
      <c r="AB60" s="276">
        <f t="shared" si="156"/>
        <v>8.7586187799407415E-3</v>
      </c>
      <c r="AC60" s="276">
        <f t="shared" si="156"/>
        <v>8.5679601605716561E-3</v>
      </c>
      <c r="AD60" s="276">
        <f t="shared" si="156"/>
        <v>0</v>
      </c>
      <c r="AE60" s="276">
        <f t="shared" si="156"/>
        <v>1.5758669173823923E-2</v>
      </c>
      <c r="AF60" s="276">
        <f t="shared" si="156"/>
        <v>1.4379652073459566E-2</v>
      </c>
      <c r="AG60" s="276">
        <f>+AG56/AG11</f>
        <v>5.3740304377063617E-3</v>
      </c>
      <c r="AH60" s="276">
        <f>+AH56/AH11</f>
        <v>9.0207533412864308E-3</v>
      </c>
      <c r="AI60" s="276">
        <f>+AI56/AI11</f>
        <v>6.8571318111288809E-3</v>
      </c>
      <c r="AJ60" s="285">
        <f>+AJ56/AJ11</f>
        <v>1.8169234576331298E-3</v>
      </c>
      <c r="AK60" s="494">
        <f>+AVERAGE(AE60:AJ60)</f>
        <v>8.8678600491730476E-3</v>
      </c>
      <c r="AL60" s="276">
        <f t="shared" ref="AL60:CT60" si="157">+AK60</f>
        <v>8.8678600491730476E-3</v>
      </c>
      <c r="AM60" s="276">
        <f t="shared" si="157"/>
        <v>8.8678600491730476E-3</v>
      </c>
      <c r="AN60" s="276">
        <f t="shared" si="157"/>
        <v>8.8678600491730476E-3</v>
      </c>
      <c r="AO60" s="276">
        <f t="shared" si="157"/>
        <v>8.8678600491730476E-3</v>
      </c>
      <c r="AP60" s="276">
        <f t="shared" si="157"/>
        <v>8.8678600491730476E-3</v>
      </c>
      <c r="AQ60" s="276">
        <f t="shared" si="157"/>
        <v>8.8678600491730476E-3</v>
      </c>
      <c r="AR60" s="276">
        <f t="shared" si="157"/>
        <v>8.8678600491730476E-3</v>
      </c>
      <c r="AS60" s="276">
        <f t="shared" si="157"/>
        <v>8.8678600491730476E-3</v>
      </c>
      <c r="AT60" s="276">
        <f t="shared" si="157"/>
        <v>8.8678600491730476E-3</v>
      </c>
      <c r="AU60" s="276">
        <f t="shared" si="157"/>
        <v>8.8678600491730476E-3</v>
      </c>
      <c r="AV60" s="276">
        <f t="shared" si="157"/>
        <v>8.8678600491730476E-3</v>
      </c>
      <c r="AW60" s="276">
        <f t="shared" si="157"/>
        <v>8.8678600491730476E-3</v>
      </c>
      <c r="AX60" s="276">
        <f t="shared" si="157"/>
        <v>8.8678600491730476E-3</v>
      </c>
      <c r="AY60" s="276">
        <f t="shared" si="157"/>
        <v>8.8678600491730476E-3</v>
      </c>
      <c r="AZ60" s="276">
        <f t="shared" si="157"/>
        <v>8.8678600491730476E-3</v>
      </c>
      <c r="BA60" s="276">
        <f t="shared" si="157"/>
        <v>8.8678600491730476E-3</v>
      </c>
      <c r="BB60" s="276">
        <f t="shared" si="157"/>
        <v>8.8678600491730476E-3</v>
      </c>
      <c r="BC60" s="276">
        <f t="shared" si="157"/>
        <v>8.8678600491730476E-3</v>
      </c>
      <c r="BD60" s="276">
        <f t="shared" si="157"/>
        <v>8.8678600491730476E-3</v>
      </c>
      <c r="BE60" s="276">
        <f t="shared" si="157"/>
        <v>8.8678600491730476E-3</v>
      </c>
      <c r="BF60" s="276">
        <f t="shared" si="157"/>
        <v>8.8678600491730476E-3</v>
      </c>
      <c r="BG60" s="276">
        <f t="shared" si="157"/>
        <v>8.8678600491730476E-3</v>
      </c>
      <c r="BH60" s="276">
        <f t="shared" si="157"/>
        <v>8.8678600491730476E-3</v>
      </c>
      <c r="BI60" s="276">
        <f t="shared" si="157"/>
        <v>8.8678600491730476E-3</v>
      </c>
      <c r="BJ60" s="276">
        <f t="shared" si="157"/>
        <v>8.8678600491730476E-3</v>
      </c>
      <c r="BK60" s="276">
        <f t="shared" si="157"/>
        <v>8.8678600491730476E-3</v>
      </c>
      <c r="BL60" s="276">
        <f t="shared" si="157"/>
        <v>8.8678600491730476E-3</v>
      </c>
      <c r="BM60" s="276">
        <f t="shared" si="157"/>
        <v>8.8678600491730476E-3</v>
      </c>
      <c r="BN60" s="276">
        <f t="shared" si="157"/>
        <v>8.8678600491730476E-3</v>
      </c>
      <c r="BO60" s="276">
        <f t="shared" si="157"/>
        <v>8.8678600491730476E-3</v>
      </c>
      <c r="BP60" s="276">
        <f t="shared" si="157"/>
        <v>8.8678600491730476E-3</v>
      </c>
      <c r="BQ60" s="276">
        <f t="shared" si="157"/>
        <v>8.8678600491730476E-3</v>
      </c>
      <c r="BR60" s="276">
        <f t="shared" si="157"/>
        <v>8.8678600491730476E-3</v>
      </c>
      <c r="BS60" s="276">
        <f t="shared" si="157"/>
        <v>8.8678600491730476E-3</v>
      </c>
      <c r="BT60" s="276">
        <f t="shared" si="157"/>
        <v>8.8678600491730476E-3</v>
      </c>
      <c r="BU60" s="276">
        <f t="shared" si="157"/>
        <v>8.8678600491730476E-3</v>
      </c>
      <c r="BV60" s="276">
        <f t="shared" si="157"/>
        <v>8.8678600491730476E-3</v>
      </c>
      <c r="BW60" s="276">
        <f t="shared" si="157"/>
        <v>8.8678600491730476E-3</v>
      </c>
      <c r="BX60" s="276">
        <f t="shared" si="157"/>
        <v>8.8678600491730476E-3</v>
      </c>
      <c r="BY60" s="276">
        <f t="shared" si="157"/>
        <v>8.8678600491730476E-3</v>
      </c>
      <c r="BZ60" s="276">
        <f t="shared" si="157"/>
        <v>8.8678600491730476E-3</v>
      </c>
      <c r="CA60" s="276">
        <f t="shared" si="157"/>
        <v>8.8678600491730476E-3</v>
      </c>
      <c r="CB60" s="276">
        <f t="shared" si="157"/>
        <v>8.8678600491730476E-3</v>
      </c>
      <c r="CC60" s="276">
        <f t="shared" si="157"/>
        <v>8.8678600491730476E-3</v>
      </c>
      <c r="CD60" s="276">
        <f t="shared" si="157"/>
        <v>8.8678600491730476E-3</v>
      </c>
      <c r="CE60" s="276">
        <f t="shared" si="157"/>
        <v>8.8678600491730476E-3</v>
      </c>
      <c r="CF60" s="276">
        <f t="shared" si="157"/>
        <v>8.8678600491730476E-3</v>
      </c>
      <c r="CG60" s="276">
        <f t="shared" si="157"/>
        <v>8.8678600491730476E-3</v>
      </c>
      <c r="CH60" s="276">
        <f t="shared" si="157"/>
        <v>8.8678600491730476E-3</v>
      </c>
      <c r="CI60" s="276">
        <f t="shared" si="157"/>
        <v>8.8678600491730476E-3</v>
      </c>
      <c r="CJ60" s="276">
        <f t="shared" si="157"/>
        <v>8.8678600491730476E-3</v>
      </c>
      <c r="CK60" s="276">
        <f t="shared" si="157"/>
        <v>8.8678600491730476E-3</v>
      </c>
      <c r="CL60" s="276">
        <f t="shared" si="157"/>
        <v>8.8678600491730476E-3</v>
      </c>
      <c r="CM60" s="276">
        <f t="shared" si="157"/>
        <v>8.8678600491730476E-3</v>
      </c>
      <c r="CN60" s="276">
        <f t="shared" si="157"/>
        <v>8.8678600491730476E-3</v>
      </c>
      <c r="CO60" s="276">
        <f t="shared" si="157"/>
        <v>8.8678600491730476E-3</v>
      </c>
      <c r="CP60" s="276">
        <f t="shared" si="157"/>
        <v>8.8678600491730476E-3</v>
      </c>
      <c r="CQ60" s="276">
        <f t="shared" si="157"/>
        <v>8.8678600491730476E-3</v>
      </c>
      <c r="CR60" s="276">
        <f t="shared" si="157"/>
        <v>8.8678600491730476E-3</v>
      </c>
      <c r="CS60" s="276">
        <f t="shared" si="157"/>
        <v>8.8678600491730476E-3</v>
      </c>
      <c r="CT60" s="276">
        <f t="shared" si="157"/>
        <v>8.8678600491730476E-3</v>
      </c>
      <c r="CU60" s="276">
        <f t="shared" ref="CU60:DG60" si="158">+CT60</f>
        <v>8.8678600491730476E-3</v>
      </c>
      <c r="CV60" s="276">
        <f t="shared" si="158"/>
        <v>8.8678600491730476E-3</v>
      </c>
      <c r="CW60" s="276">
        <f t="shared" si="158"/>
        <v>8.8678600491730476E-3</v>
      </c>
      <c r="CX60" s="276">
        <f t="shared" si="158"/>
        <v>8.8678600491730476E-3</v>
      </c>
      <c r="CY60" s="276">
        <f t="shared" si="158"/>
        <v>8.8678600491730476E-3</v>
      </c>
      <c r="CZ60" s="276">
        <f t="shared" si="158"/>
        <v>8.8678600491730476E-3</v>
      </c>
      <c r="DA60" s="276">
        <f t="shared" si="158"/>
        <v>8.8678600491730476E-3</v>
      </c>
      <c r="DB60" s="276">
        <f t="shared" si="158"/>
        <v>8.8678600491730476E-3</v>
      </c>
      <c r="DC60" s="276">
        <f t="shared" si="158"/>
        <v>8.8678600491730476E-3</v>
      </c>
      <c r="DD60" s="276">
        <f t="shared" si="158"/>
        <v>8.8678600491730476E-3</v>
      </c>
      <c r="DE60" s="276">
        <f t="shared" si="158"/>
        <v>8.8678600491730476E-3</v>
      </c>
      <c r="DF60" s="276">
        <f t="shared" si="158"/>
        <v>8.8678600491730476E-3</v>
      </c>
      <c r="DG60" s="276">
        <f t="shared" si="158"/>
        <v>8.8678600491730476E-3</v>
      </c>
    </row>
    <row r="61" spans="1:111" s="275" customFormat="1" x14ac:dyDescent="0.3">
      <c r="A61" s="273"/>
      <c r="B61" s="274"/>
      <c r="C61" s="274" t="s">
        <v>229</v>
      </c>
      <c r="W61" s="276" t="e">
        <f t="shared" ref="W61:AF61" si="159">+W57/W11</f>
        <v>#DIV/0!</v>
      </c>
      <c r="X61" s="276" t="e">
        <f t="shared" si="159"/>
        <v>#DIV/0!</v>
      </c>
      <c r="Y61" s="276" t="e">
        <f t="shared" si="159"/>
        <v>#DIV/0!</v>
      </c>
      <c r="Z61" s="276" t="e">
        <f t="shared" si="159"/>
        <v>#DIV/0!</v>
      </c>
      <c r="AA61" s="276" t="e">
        <f t="shared" si="159"/>
        <v>#DIV/0!</v>
      </c>
      <c r="AB61" s="276">
        <f t="shared" si="159"/>
        <v>0.17154210395148561</v>
      </c>
      <c r="AC61" s="276">
        <f t="shared" si="159"/>
        <v>0.10270654288118525</v>
      </c>
      <c r="AD61" s="276">
        <f t="shared" si="159"/>
        <v>7.5578816199376939E-2</v>
      </c>
      <c r="AE61" s="276">
        <f t="shared" si="159"/>
        <v>9.388499263099051E-2</v>
      </c>
      <c r="AF61" s="276">
        <f t="shared" si="159"/>
        <v>0.20291426942741189</v>
      </c>
      <c r="AG61" s="276">
        <f>+AG57/AG11</f>
        <v>0.1002338961153194</v>
      </c>
      <c r="AH61" s="276">
        <f>+AH57/AH11</f>
        <v>8.8115676647450875E-2</v>
      </c>
      <c r="AI61" s="276">
        <f>+AI57/AI11</f>
        <v>0.14617222159026277</v>
      </c>
      <c r="AJ61" s="285">
        <f>+AJ57/AJ11</f>
        <v>0.16391613832967436</v>
      </c>
      <c r="AK61" s="494">
        <f>+AVERAGE(AE61:AJ61)</f>
        <v>0.13253953245685163</v>
      </c>
      <c r="AL61" s="276">
        <f t="shared" ref="AL61:CT61" si="160">+AK61</f>
        <v>0.13253953245685163</v>
      </c>
      <c r="AM61" s="276">
        <f t="shared" si="160"/>
        <v>0.13253953245685163</v>
      </c>
      <c r="AN61" s="276">
        <f t="shared" si="160"/>
        <v>0.13253953245685163</v>
      </c>
      <c r="AO61" s="276">
        <f t="shared" si="160"/>
        <v>0.13253953245685163</v>
      </c>
      <c r="AP61" s="276">
        <f t="shared" si="160"/>
        <v>0.13253953245685163</v>
      </c>
      <c r="AQ61" s="276">
        <f t="shared" si="160"/>
        <v>0.13253953245685163</v>
      </c>
      <c r="AR61" s="276">
        <f t="shared" si="160"/>
        <v>0.13253953245685163</v>
      </c>
      <c r="AS61" s="276">
        <f t="shared" si="160"/>
        <v>0.13253953245685163</v>
      </c>
      <c r="AT61" s="276">
        <f t="shared" si="160"/>
        <v>0.13253953245685163</v>
      </c>
      <c r="AU61" s="276">
        <f t="shared" si="160"/>
        <v>0.13253953245685163</v>
      </c>
      <c r="AV61" s="276">
        <f t="shared" si="160"/>
        <v>0.13253953245685163</v>
      </c>
      <c r="AW61" s="276">
        <f t="shared" si="160"/>
        <v>0.13253953245685163</v>
      </c>
      <c r="AX61" s="276">
        <f t="shared" si="160"/>
        <v>0.13253953245685163</v>
      </c>
      <c r="AY61" s="276">
        <f t="shared" si="160"/>
        <v>0.13253953245685163</v>
      </c>
      <c r="AZ61" s="276">
        <f t="shared" si="160"/>
        <v>0.13253953245685163</v>
      </c>
      <c r="BA61" s="276">
        <f t="shared" si="160"/>
        <v>0.13253953245685163</v>
      </c>
      <c r="BB61" s="276">
        <f t="shared" si="160"/>
        <v>0.13253953245685163</v>
      </c>
      <c r="BC61" s="276">
        <f t="shared" si="160"/>
        <v>0.13253953245685163</v>
      </c>
      <c r="BD61" s="276">
        <f t="shared" si="160"/>
        <v>0.13253953245685163</v>
      </c>
      <c r="BE61" s="276">
        <f t="shared" si="160"/>
        <v>0.13253953245685163</v>
      </c>
      <c r="BF61" s="276">
        <f t="shared" si="160"/>
        <v>0.13253953245685163</v>
      </c>
      <c r="BG61" s="276">
        <f t="shared" si="160"/>
        <v>0.13253953245685163</v>
      </c>
      <c r="BH61" s="276">
        <f t="shared" si="160"/>
        <v>0.13253953245685163</v>
      </c>
      <c r="BI61" s="276">
        <f t="shared" si="160"/>
        <v>0.13253953245685163</v>
      </c>
      <c r="BJ61" s="276">
        <f t="shared" si="160"/>
        <v>0.13253953245685163</v>
      </c>
      <c r="BK61" s="276">
        <f t="shared" si="160"/>
        <v>0.13253953245685163</v>
      </c>
      <c r="BL61" s="276">
        <f t="shared" si="160"/>
        <v>0.13253953245685163</v>
      </c>
      <c r="BM61" s="276">
        <f t="shared" si="160"/>
        <v>0.13253953245685163</v>
      </c>
      <c r="BN61" s="276">
        <f t="shared" si="160"/>
        <v>0.13253953245685163</v>
      </c>
      <c r="BO61" s="276">
        <f t="shared" si="160"/>
        <v>0.13253953245685163</v>
      </c>
      <c r="BP61" s="276">
        <f t="shared" si="160"/>
        <v>0.13253953245685163</v>
      </c>
      <c r="BQ61" s="276">
        <f t="shared" si="160"/>
        <v>0.13253953245685163</v>
      </c>
      <c r="BR61" s="276">
        <f t="shared" si="160"/>
        <v>0.13253953245685163</v>
      </c>
      <c r="BS61" s="276">
        <f t="shared" si="160"/>
        <v>0.13253953245685163</v>
      </c>
      <c r="BT61" s="276">
        <f t="shared" si="160"/>
        <v>0.13253953245685163</v>
      </c>
      <c r="BU61" s="276">
        <f t="shared" si="160"/>
        <v>0.13253953245685163</v>
      </c>
      <c r="BV61" s="276">
        <f t="shared" si="160"/>
        <v>0.13253953245685163</v>
      </c>
      <c r="BW61" s="276">
        <f t="shared" si="160"/>
        <v>0.13253953245685163</v>
      </c>
      <c r="BX61" s="276">
        <f t="shared" si="160"/>
        <v>0.13253953245685163</v>
      </c>
      <c r="BY61" s="276">
        <f t="shared" si="160"/>
        <v>0.13253953245685163</v>
      </c>
      <c r="BZ61" s="276">
        <f t="shared" si="160"/>
        <v>0.13253953245685163</v>
      </c>
      <c r="CA61" s="276">
        <f t="shared" si="160"/>
        <v>0.13253953245685163</v>
      </c>
      <c r="CB61" s="276">
        <f t="shared" si="160"/>
        <v>0.13253953245685163</v>
      </c>
      <c r="CC61" s="276">
        <f t="shared" si="160"/>
        <v>0.13253953245685163</v>
      </c>
      <c r="CD61" s="276">
        <f t="shared" si="160"/>
        <v>0.13253953245685163</v>
      </c>
      <c r="CE61" s="276">
        <f t="shared" si="160"/>
        <v>0.13253953245685163</v>
      </c>
      <c r="CF61" s="276">
        <f t="shared" si="160"/>
        <v>0.13253953245685163</v>
      </c>
      <c r="CG61" s="276">
        <f t="shared" si="160"/>
        <v>0.13253953245685163</v>
      </c>
      <c r="CH61" s="276">
        <f t="shared" si="160"/>
        <v>0.13253953245685163</v>
      </c>
      <c r="CI61" s="276">
        <f t="shared" si="160"/>
        <v>0.13253953245685163</v>
      </c>
      <c r="CJ61" s="276">
        <f t="shared" si="160"/>
        <v>0.13253953245685163</v>
      </c>
      <c r="CK61" s="276">
        <f t="shared" si="160"/>
        <v>0.13253953245685163</v>
      </c>
      <c r="CL61" s="276">
        <f t="shared" si="160"/>
        <v>0.13253953245685163</v>
      </c>
      <c r="CM61" s="276">
        <f t="shared" si="160"/>
        <v>0.13253953245685163</v>
      </c>
      <c r="CN61" s="276">
        <f t="shared" si="160"/>
        <v>0.13253953245685163</v>
      </c>
      <c r="CO61" s="276">
        <f t="shared" si="160"/>
        <v>0.13253953245685163</v>
      </c>
      <c r="CP61" s="276">
        <f t="shared" si="160"/>
        <v>0.13253953245685163</v>
      </c>
      <c r="CQ61" s="276">
        <f t="shared" si="160"/>
        <v>0.13253953245685163</v>
      </c>
      <c r="CR61" s="276">
        <f t="shared" si="160"/>
        <v>0.13253953245685163</v>
      </c>
      <c r="CS61" s="276">
        <f t="shared" si="160"/>
        <v>0.13253953245685163</v>
      </c>
      <c r="CT61" s="276">
        <f t="shared" si="160"/>
        <v>0.13253953245685163</v>
      </c>
      <c r="CU61" s="276">
        <f t="shared" ref="CU61:DG61" si="161">+CT61</f>
        <v>0.13253953245685163</v>
      </c>
      <c r="CV61" s="276">
        <f t="shared" si="161"/>
        <v>0.13253953245685163</v>
      </c>
      <c r="CW61" s="276">
        <f t="shared" si="161"/>
        <v>0.13253953245685163</v>
      </c>
      <c r="CX61" s="276">
        <f t="shared" si="161"/>
        <v>0.13253953245685163</v>
      </c>
      <c r="CY61" s="276">
        <f t="shared" si="161"/>
        <v>0.13253953245685163</v>
      </c>
      <c r="CZ61" s="276">
        <f t="shared" si="161"/>
        <v>0.13253953245685163</v>
      </c>
      <c r="DA61" s="276">
        <f t="shared" si="161"/>
        <v>0.13253953245685163</v>
      </c>
      <c r="DB61" s="276">
        <f t="shared" si="161"/>
        <v>0.13253953245685163</v>
      </c>
      <c r="DC61" s="276">
        <f t="shared" si="161"/>
        <v>0.13253953245685163</v>
      </c>
      <c r="DD61" s="276">
        <f t="shared" si="161"/>
        <v>0.13253953245685163</v>
      </c>
      <c r="DE61" s="276">
        <f t="shared" si="161"/>
        <v>0.13253953245685163</v>
      </c>
      <c r="DF61" s="276">
        <f t="shared" si="161"/>
        <v>0.13253953245685163</v>
      </c>
      <c r="DG61" s="276">
        <f t="shared" si="161"/>
        <v>0.13253953245685163</v>
      </c>
    </row>
    <row r="62" spans="1:111" x14ac:dyDescent="0.3">
      <c r="B62" s="1"/>
      <c r="C62" s="1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283"/>
      <c r="AK62" s="56"/>
      <c r="AL62" s="56"/>
      <c r="AM62" s="632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632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632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632"/>
      <c r="BX62" s="56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632"/>
      <c r="CJ62" s="56"/>
      <c r="CK62" s="56"/>
      <c r="CL62" s="56"/>
      <c r="CM62" s="56"/>
      <c r="CN62" s="56"/>
      <c r="CO62" s="56"/>
      <c r="CP62" s="56"/>
      <c r="CQ62" s="56"/>
      <c r="CR62" s="56"/>
      <c r="CS62" s="56"/>
      <c r="CT62" s="56"/>
      <c r="CU62" s="632"/>
      <c r="CV62" s="56"/>
      <c r="CW62" s="56"/>
      <c r="CX62" s="56"/>
      <c r="CY62" s="56"/>
      <c r="CZ62" s="56"/>
      <c r="DA62" s="56"/>
      <c r="DB62" s="56"/>
      <c r="DC62" s="56"/>
      <c r="DD62" s="56"/>
      <c r="DE62" s="56"/>
      <c r="DF62" s="56"/>
      <c r="DG62" s="56"/>
    </row>
    <row r="63" spans="1:111" s="54" customFormat="1" x14ac:dyDescent="0.3">
      <c r="A63" s="3"/>
      <c r="B63" s="4" t="s">
        <v>3</v>
      </c>
      <c r="C63" s="4"/>
      <c r="D63" s="54">
        <f t="shared" ref="D63:J63" si="162">(D11)-(0)</f>
        <v>0</v>
      </c>
      <c r="E63" s="54">
        <f t="shared" si="162"/>
        <v>0</v>
      </c>
      <c r="F63" s="54">
        <f t="shared" si="162"/>
        <v>0</v>
      </c>
      <c r="G63" s="54">
        <f t="shared" si="162"/>
        <v>0</v>
      </c>
      <c r="H63" s="54">
        <f t="shared" si="162"/>
        <v>0</v>
      </c>
      <c r="I63" s="54">
        <f t="shared" si="162"/>
        <v>0</v>
      </c>
      <c r="J63" s="54">
        <f t="shared" si="162"/>
        <v>0</v>
      </c>
      <c r="K63" s="54">
        <f t="shared" ref="K63:U63" si="163">K11</f>
        <v>0</v>
      </c>
      <c r="L63" s="54">
        <f t="shared" si="163"/>
        <v>0</v>
      </c>
      <c r="M63" s="54">
        <f t="shared" si="163"/>
        <v>0</v>
      </c>
      <c r="N63" s="54">
        <f t="shared" si="163"/>
        <v>0</v>
      </c>
      <c r="O63" s="54">
        <f t="shared" si="163"/>
        <v>0</v>
      </c>
      <c r="P63" s="54">
        <f t="shared" si="163"/>
        <v>0</v>
      </c>
      <c r="Q63" s="54">
        <f t="shared" si="163"/>
        <v>0</v>
      </c>
      <c r="R63" s="54">
        <f t="shared" si="163"/>
        <v>0</v>
      </c>
      <c r="S63" s="54">
        <f t="shared" si="163"/>
        <v>0</v>
      </c>
      <c r="T63" s="54">
        <f t="shared" si="163"/>
        <v>0</v>
      </c>
      <c r="U63" s="54">
        <f t="shared" si="163"/>
        <v>0</v>
      </c>
      <c r="V63" s="54">
        <f t="shared" ref="V63:BA63" si="164">V11-V59</f>
        <v>0</v>
      </c>
      <c r="W63" s="54">
        <f t="shared" si="164"/>
        <v>0</v>
      </c>
      <c r="X63" s="54">
        <f t="shared" si="164"/>
        <v>0</v>
      </c>
      <c r="Y63" s="54">
        <f t="shared" si="164"/>
        <v>0</v>
      </c>
      <c r="Z63" s="54">
        <f t="shared" si="164"/>
        <v>0</v>
      </c>
      <c r="AA63" s="54">
        <f t="shared" si="164"/>
        <v>0</v>
      </c>
      <c r="AB63" s="54">
        <f t="shared" si="164"/>
        <v>6980.5399999999991</v>
      </c>
      <c r="AC63" s="54">
        <f t="shared" si="164"/>
        <v>6257.46</v>
      </c>
      <c r="AD63" s="54">
        <f t="shared" si="164"/>
        <v>6418.48</v>
      </c>
      <c r="AE63" s="54">
        <f t="shared" si="164"/>
        <v>7659.3799999999992</v>
      </c>
      <c r="AF63" s="54">
        <f t="shared" si="164"/>
        <v>9309.4199999999983</v>
      </c>
      <c r="AG63" s="54">
        <f>AG11-AG59</f>
        <v>9456.4699999999993</v>
      </c>
      <c r="AH63" s="54">
        <f>AH11-AH59</f>
        <v>11912.400000000001</v>
      </c>
      <c r="AI63" s="54">
        <f>AI11-AI59</f>
        <v>11311.95</v>
      </c>
      <c r="AJ63" s="282">
        <f>AJ11-AJ59</f>
        <v>6304.33</v>
      </c>
      <c r="AK63" s="54">
        <f>AK11-AK59</f>
        <v>6113.3624209848695</v>
      </c>
      <c r="AL63" s="54">
        <f t="shared" si="164"/>
        <v>7394.8902576820064</v>
      </c>
      <c r="AM63" s="54">
        <f t="shared" si="164"/>
        <v>8116.3429657485458</v>
      </c>
      <c r="AN63" s="54">
        <f t="shared" si="164"/>
        <v>11277.601868699951</v>
      </c>
      <c r="AO63" s="54">
        <f t="shared" si="164"/>
        <v>6529.4383214041936</v>
      </c>
      <c r="AP63" s="54">
        <f t="shared" si="164"/>
        <v>10082.22093746236</v>
      </c>
      <c r="AQ63" s="54">
        <f t="shared" si="164"/>
        <v>6750.4346953594131</v>
      </c>
      <c r="AR63" s="54">
        <f t="shared" si="164"/>
        <v>9504.0973676393733</v>
      </c>
      <c r="AS63" s="54">
        <f t="shared" si="164"/>
        <v>15186.310758898784</v>
      </c>
      <c r="AT63" s="54">
        <f t="shared" si="164"/>
        <v>19479.705299023117</v>
      </c>
      <c r="AU63" s="54">
        <f t="shared" si="164"/>
        <v>14561.018447545071</v>
      </c>
      <c r="AV63" s="54">
        <f t="shared" si="164"/>
        <v>20170.74063744655</v>
      </c>
      <c r="AW63" s="54">
        <f t="shared" si="164"/>
        <v>9825.0467480113966</v>
      </c>
      <c r="AX63" s="54">
        <f t="shared" si="164"/>
        <v>9397.8708024456846</v>
      </c>
      <c r="AY63" s="54">
        <f t="shared" si="164"/>
        <v>12160.275250437293</v>
      </c>
      <c r="AZ63" s="54">
        <f t="shared" si="164"/>
        <v>15102.179893737322</v>
      </c>
      <c r="BA63" s="54">
        <f t="shared" si="164"/>
        <v>9598.2743324641669</v>
      </c>
      <c r="BB63" s="54">
        <f t="shared" ref="BB63:CG63" si="165">BB11-BB59</f>
        <v>14417.575940571172</v>
      </c>
      <c r="BC63" s="54">
        <f t="shared" si="165"/>
        <v>9745.9400914251546</v>
      </c>
      <c r="BD63" s="54">
        <f t="shared" si="165"/>
        <v>12192.892913829717</v>
      </c>
      <c r="BE63" s="54">
        <f t="shared" si="165"/>
        <v>20290.624652062073</v>
      </c>
      <c r="BF63" s="54">
        <f t="shared" si="165"/>
        <v>25366.002319435916</v>
      </c>
      <c r="BG63" s="54">
        <f t="shared" si="165"/>
        <v>19535.30086812481</v>
      </c>
      <c r="BH63" s="54">
        <f t="shared" si="165"/>
        <v>26228.871243845075</v>
      </c>
      <c r="BI63" s="54">
        <f t="shared" si="165"/>
        <v>13376.302775481023</v>
      </c>
      <c r="BJ63" s="54">
        <f t="shared" si="165"/>
        <v>15070.767359558349</v>
      </c>
      <c r="BK63" s="54">
        <f t="shared" si="165"/>
        <v>18110.83617216767</v>
      </c>
      <c r="BL63" s="54">
        <f t="shared" si="165"/>
        <v>19130.857996072365</v>
      </c>
      <c r="BM63" s="54">
        <f t="shared" si="165"/>
        <v>12957.670348826625</v>
      </c>
      <c r="BN63" s="54">
        <f t="shared" si="165"/>
        <v>19700.473851852625</v>
      </c>
      <c r="BO63" s="54">
        <f t="shared" si="165"/>
        <v>13024.119940359071</v>
      </c>
      <c r="BP63" s="54">
        <f t="shared" si="165"/>
        <v>15803.132300033985</v>
      </c>
      <c r="BQ63" s="54">
        <f t="shared" si="165"/>
        <v>24810.159441262964</v>
      </c>
      <c r="BR63" s="54">
        <f t="shared" si="165"/>
        <v>30580.331647329982</v>
      </c>
      <c r="BS63" s="54">
        <f t="shared" si="165"/>
        <v>24881.798705744488</v>
      </c>
      <c r="BT63" s="54">
        <f t="shared" si="165"/>
        <v>33310.939889197878</v>
      </c>
      <c r="BU63" s="54">
        <f t="shared" si="165"/>
        <v>17142.997871497621</v>
      </c>
      <c r="BV63" s="54">
        <f t="shared" si="165"/>
        <v>20392.331322066955</v>
      </c>
      <c r="BW63" s="54">
        <f t="shared" si="165"/>
        <v>22376.386262595413</v>
      </c>
      <c r="BX63" s="54">
        <f t="shared" si="165"/>
        <v>23211.113860552519</v>
      </c>
      <c r="BY63" s="54">
        <f t="shared" si="165"/>
        <v>17687.220026148345</v>
      </c>
      <c r="BZ63" s="54">
        <f t="shared" si="165"/>
        <v>23757.418348974825</v>
      </c>
      <c r="CA63" s="54">
        <f t="shared" si="165"/>
        <v>15318.14106621777</v>
      </c>
      <c r="CB63" s="54">
        <f t="shared" si="165"/>
        <v>21333.673789717399</v>
      </c>
      <c r="CC63" s="54">
        <f t="shared" si="165"/>
        <v>30052.448319850788</v>
      </c>
      <c r="CD63" s="54">
        <f t="shared" si="165"/>
        <v>36140.907810077893</v>
      </c>
      <c r="CE63" s="54">
        <f t="shared" si="165"/>
        <v>31410.265761851435</v>
      </c>
      <c r="CF63" s="54">
        <f t="shared" si="165"/>
        <v>39913.146582747977</v>
      </c>
      <c r="CG63" s="54">
        <f t="shared" si="165"/>
        <v>22453.343016572366</v>
      </c>
      <c r="CH63" s="54">
        <f t="shared" ref="CH63:DG63" si="166">CH11-CH59</f>
        <v>24673.951966733206</v>
      </c>
      <c r="CI63" s="54">
        <f t="shared" si="166"/>
        <v>25295.101323421553</v>
      </c>
      <c r="CJ63" s="54">
        <f t="shared" si="166"/>
        <v>30015.768424784168</v>
      </c>
      <c r="CK63" s="54">
        <f t="shared" si="166"/>
        <v>21315.3677238198</v>
      </c>
      <c r="CL63" s="54">
        <f t="shared" si="166"/>
        <v>27516.201314089903</v>
      </c>
      <c r="CM63" s="54">
        <f t="shared" si="166"/>
        <v>20314.852081404675</v>
      </c>
      <c r="CN63" s="54">
        <f t="shared" si="166"/>
        <v>25373.591260584268</v>
      </c>
      <c r="CO63" s="54">
        <f t="shared" si="166"/>
        <v>34728.195299724634</v>
      </c>
      <c r="CP63" s="54">
        <f t="shared" si="166"/>
        <v>45808.447813019622</v>
      </c>
      <c r="CQ63" s="54">
        <f t="shared" si="166"/>
        <v>38069.513121578799</v>
      </c>
      <c r="CR63" s="54">
        <f t="shared" si="166"/>
        <v>47391.064761113157</v>
      </c>
      <c r="CS63" s="54">
        <f t="shared" si="166"/>
        <v>28427.495052020953</v>
      </c>
      <c r="CT63" s="54">
        <f t="shared" si="166"/>
        <v>29832.530973162364</v>
      </c>
      <c r="CU63" s="54">
        <f t="shared" si="166"/>
        <v>30497.636734649419</v>
      </c>
      <c r="CV63" s="54">
        <f t="shared" si="166"/>
        <v>36177.279521948331</v>
      </c>
      <c r="CW63" s="54">
        <f t="shared" si="166"/>
        <v>25624.057830336904</v>
      </c>
      <c r="CX63" s="54">
        <f t="shared" si="166"/>
        <v>31739.388402317185</v>
      </c>
      <c r="CY63" s="54">
        <f t="shared" si="166"/>
        <v>25614.649629456937</v>
      </c>
      <c r="CZ63" s="54">
        <f t="shared" si="166"/>
        <v>30064.319593470413</v>
      </c>
      <c r="DA63" s="54">
        <f t="shared" si="166"/>
        <v>39655.809485223159</v>
      </c>
      <c r="DB63" s="54">
        <f t="shared" si="166"/>
        <v>57212.424078753218</v>
      </c>
      <c r="DC63" s="54">
        <f t="shared" si="166"/>
        <v>44100.000320932326</v>
      </c>
      <c r="DD63" s="54">
        <f t="shared" si="166"/>
        <v>60387.570265035967</v>
      </c>
      <c r="DE63" s="54">
        <f t="shared" si="166"/>
        <v>34478.727211533544</v>
      </c>
      <c r="DF63" s="54">
        <f t="shared" si="166"/>
        <v>34620.979208838682</v>
      </c>
      <c r="DG63" s="54">
        <f t="shared" si="166"/>
        <v>37937.228896014785</v>
      </c>
    </row>
    <row r="64" spans="1:111" s="275" customFormat="1" x14ac:dyDescent="0.3">
      <c r="A64" s="273"/>
      <c r="B64" s="274"/>
      <c r="C64" s="274" t="s">
        <v>296</v>
      </c>
      <c r="W64" s="276"/>
      <c r="X64" s="276"/>
      <c r="Y64" s="276"/>
      <c r="Z64" s="276"/>
      <c r="AA64" s="276"/>
      <c r="AB64" s="276">
        <f>+AB63/AB11</f>
        <v>0.64432383536861138</v>
      </c>
      <c r="AC64" s="276">
        <f t="shared" ref="AC64:CN64" si="167">+AC63/AC11</f>
        <v>0.86320508752810687</v>
      </c>
      <c r="AD64" s="276">
        <f t="shared" si="167"/>
        <v>0.79981059190031145</v>
      </c>
      <c r="AE64" s="276">
        <f t="shared" si="167"/>
        <v>0.81094890820077581</v>
      </c>
      <c r="AF64" s="276">
        <f t="shared" si="167"/>
        <v>0.78270607849912843</v>
      </c>
      <c r="AG64" s="276">
        <f t="shared" si="167"/>
        <v>0.89439207344697425</v>
      </c>
      <c r="AH64" s="276">
        <f t="shared" si="167"/>
        <v>0.90286357001126272</v>
      </c>
      <c r="AI64" s="276">
        <f t="shared" si="167"/>
        <v>0.8410227929187829</v>
      </c>
      <c r="AJ64" s="285">
        <f t="shared" ref="AJ64" si="168">+AJ63/AJ11</f>
        <v>0.8342669382126926</v>
      </c>
      <c r="AK64" s="537">
        <f t="shared" ref="AK64" si="169">+AK63/AK11</f>
        <v>0.85859260749397537</v>
      </c>
      <c r="AL64" s="276">
        <f t="shared" si="167"/>
        <v>0.85859260749397537</v>
      </c>
      <c r="AM64" s="276">
        <f t="shared" si="167"/>
        <v>0.85859260749397537</v>
      </c>
      <c r="AN64" s="276">
        <f t="shared" si="167"/>
        <v>0.85859260749397537</v>
      </c>
      <c r="AO64" s="276">
        <f t="shared" si="167"/>
        <v>0.85859260749397526</v>
      </c>
      <c r="AP64" s="276">
        <f t="shared" si="167"/>
        <v>0.85859260749397537</v>
      </c>
      <c r="AQ64" s="276">
        <f t="shared" si="167"/>
        <v>0.85859260749397537</v>
      </c>
      <c r="AR64" s="276">
        <f t="shared" si="167"/>
        <v>0.85859260749397526</v>
      </c>
      <c r="AS64" s="276">
        <f t="shared" si="167"/>
        <v>0.85859260749397537</v>
      </c>
      <c r="AT64" s="276">
        <f t="shared" si="167"/>
        <v>0.82262887770735682</v>
      </c>
      <c r="AU64" s="276">
        <f t="shared" si="167"/>
        <v>0.85859260749397537</v>
      </c>
      <c r="AV64" s="276">
        <f t="shared" si="167"/>
        <v>0.81011095391850385</v>
      </c>
      <c r="AW64" s="276">
        <f t="shared" si="167"/>
        <v>0.85859260749397537</v>
      </c>
      <c r="AX64" s="276">
        <f t="shared" si="167"/>
        <v>0.85859260749397537</v>
      </c>
      <c r="AY64" s="276">
        <f t="shared" si="167"/>
        <v>0.85859260749397537</v>
      </c>
      <c r="AZ64" s="276">
        <f t="shared" si="167"/>
        <v>0.85859260749397526</v>
      </c>
      <c r="BA64" s="276">
        <f t="shared" si="167"/>
        <v>0.85859260749397537</v>
      </c>
      <c r="BB64" s="276">
        <f t="shared" si="167"/>
        <v>0.85859260749397526</v>
      </c>
      <c r="BC64" s="276">
        <f t="shared" si="167"/>
        <v>0.85859260749397537</v>
      </c>
      <c r="BD64" s="276">
        <f t="shared" si="167"/>
        <v>0.85859260749397537</v>
      </c>
      <c r="BE64" s="276">
        <f t="shared" si="167"/>
        <v>0.82785940133758773</v>
      </c>
      <c r="BF64" s="276">
        <f t="shared" si="167"/>
        <v>0.76293037896409921</v>
      </c>
      <c r="BG64" s="276">
        <f t="shared" si="167"/>
        <v>0.84170172151008871</v>
      </c>
      <c r="BH64" s="276">
        <f t="shared" si="167"/>
        <v>0.75514100397511874</v>
      </c>
      <c r="BI64" s="276">
        <f t="shared" si="167"/>
        <v>0.85859260749397537</v>
      </c>
      <c r="BJ64" s="276">
        <f t="shared" si="167"/>
        <v>0.85859260749397537</v>
      </c>
      <c r="BK64" s="276">
        <f t="shared" si="167"/>
        <v>0.85859260749397526</v>
      </c>
      <c r="BL64" s="276">
        <f t="shared" si="167"/>
        <v>0.85859260749397526</v>
      </c>
      <c r="BM64" s="276">
        <f t="shared" si="167"/>
        <v>0.85859260749397537</v>
      </c>
      <c r="BN64" s="276">
        <f t="shared" si="167"/>
        <v>0.85764083908797029</v>
      </c>
      <c r="BO64" s="276">
        <f t="shared" si="167"/>
        <v>0.85859260749397537</v>
      </c>
      <c r="BP64" s="276">
        <f t="shared" si="167"/>
        <v>0.85859260749397537</v>
      </c>
      <c r="BQ64" s="276">
        <f t="shared" si="167"/>
        <v>0.78582564384226905</v>
      </c>
      <c r="BR64" s="276">
        <f t="shared" si="167"/>
        <v>0.74070402476099861</v>
      </c>
      <c r="BS64" s="276">
        <f t="shared" si="167"/>
        <v>0.7850958748129746</v>
      </c>
      <c r="BT64" s="276">
        <f t="shared" si="167"/>
        <v>0.72601087534973185</v>
      </c>
      <c r="BU64" s="276">
        <f t="shared" si="167"/>
        <v>0.85859260749397526</v>
      </c>
      <c r="BV64" s="276">
        <f t="shared" si="167"/>
        <v>0.84492071812557235</v>
      </c>
      <c r="BW64" s="276">
        <f t="shared" si="167"/>
        <v>0.81442352433682796</v>
      </c>
      <c r="BX64" s="276">
        <f t="shared" si="167"/>
        <v>0.82074469993600263</v>
      </c>
      <c r="BY64" s="276">
        <f t="shared" si="167"/>
        <v>0.85859260749397548</v>
      </c>
      <c r="BZ64" s="276">
        <f t="shared" si="167"/>
        <v>0.81413733306986558</v>
      </c>
      <c r="CA64" s="276">
        <f t="shared" si="167"/>
        <v>0.85859260749397537</v>
      </c>
      <c r="CB64" s="276">
        <f t="shared" si="167"/>
        <v>0.84705384143964602</v>
      </c>
      <c r="CC64" s="276">
        <f t="shared" si="167"/>
        <v>0.75970645887419563</v>
      </c>
      <c r="CD64" s="276">
        <f t="shared" si="167"/>
        <v>0.72873052506607716</v>
      </c>
      <c r="CE64" s="276">
        <f t="shared" si="167"/>
        <v>0.75150948929397898</v>
      </c>
      <c r="CF64" s="276">
        <f t="shared" si="167"/>
        <v>0.71512804664450047</v>
      </c>
      <c r="CG64" s="276">
        <f t="shared" si="167"/>
        <v>0.8306385238584808</v>
      </c>
      <c r="CH64" s="276">
        <f t="shared" si="167"/>
        <v>0.80392310055110694</v>
      </c>
      <c r="CI64" s="276">
        <f t="shared" si="167"/>
        <v>0.79755399236830959</v>
      </c>
      <c r="CJ64" s="276">
        <f t="shared" si="167"/>
        <v>0.77497040927636529</v>
      </c>
      <c r="CK64" s="276">
        <f t="shared" si="167"/>
        <v>0.85859260749397537</v>
      </c>
      <c r="CL64" s="276">
        <f t="shared" si="167"/>
        <v>0.79317833926079218</v>
      </c>
      <c r="CM64" s="276">
        <f t="shared" si="167"/>
        <v>0.85859260749397537</v>
      </c>
      <c r="CN64" s="276">
        <f t="shared" si="167"/>
        <v>0.81253650480420958</v>
      </c>
      <c r="CO64" s="276">
        <f t="shared" ref="CO64:DG64" si="170">+CO63/CO11</f>
        <v>0.74927720127049457</v>
      </c>
      <c r="CP64" s="276">
        <f t="shared" si="170"/>
        <v>0.7128648010573746</v>
      </c>
      <c r="CQ64" s="276">
        <f t="shared" si="170"/>
        <v>0.73564250913424234</v>
      </c>
      <c r="CR64" s="276">
        <f t="shared" si="170"/>
        <v>0.70925716743587164</v>
      </c>
      <c r="CS64" s="276">
        <f t="shared" si="170"/>
        <v>0.78606881598783762</v>
      </c>
      <c r="CT64" s="276">
        <f t="shared" si="170"/>
        <v>0.77617516025750688</v>
      </c>
      <c r="CU64" s="276">
        <f t="shared" si="170"/>
        <v>0.77188842716241846</v>
      </c>
      <c r="CV64" s="276">
        <f t="shared" si="170"/>
        <v>0.75671585794809337</v>
      </c>
      <c r="CW64" s="276">
        <f t="shared" si="170"/>
        <v>0.82501672581407315</v>
      </c>
      <c r="CX64" s="276">
        <f t="shared" si="170"/>
        <v>0.77859944401881964</v>
      </c>
      <c r="CY64" s="276">
        <f t="shared" si="170"/>
        <v>0.82511049810052839</v>
      </c>
      <c r="CZ64" s="276">
        <f t="shared" si="170"/>
        <v>0.78896237204752739</v>
      </c>
      <c r="DA64" s="276">
        <f t="shared" si="170"/>
        <v>0.74360421585904735</v>
      </c>
      <c r="DB64" s="276">
        <f t="shared" si="170"/>
        <v>0.70463862388973875</v>
      </c>
      <c r="DC64" s="276">
        <f t="shared" si="170"/>
        <v>0.73034113923253063</v>
      </c>
      <c r="DD64" s="276">
        <f t="shared" si="170"/>
        <v>0.70028055874131756</v>
      </c>
      <c r="DE64" s="276">
        <f t="shared" si="170"/>
        <v>0.76428434334324313</v>
      </c>
      <c r="DF64" s="276">
        <f t="shared" si="170"/>
        <v>0.76361595765475654</v>
      </c>
      <c r="DG64" s="276">
        <f t="shared" si="170"/>
        <v>0.74972448327187324</v>
      </c>
    </row>
    <row r="65" spans="1:111" s="54" customFormat="1" x14ac:dyDescent="0.3">
      <c r="A65"/>
      <c r="B65" s="1" t="s">
        <v>4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580"/>
      <c r="AK65"/>
      <c r="AL65"/>
      <c r="AM65" s="631"/>
      <c r="AN65"/>
      <c r="AO65"/>
      <c r="AP65"/>
      <c r="AQ65"/>
      <c r="AR65"/>
      <c r="AS65"/>
      <c r="AT65"/>
      <c r="AU65"/>
      <c r="AV65"/>
      <c r="AW65"/>
      <c r="AX65"/>
      <c r="AY65" s="631"/>
      <c r="AZ65"/>
      <c r="BA65"/>
      <c r="BB65"/>
      <c r="BC65"/>
      <c r="BD65"/>
      <c r="BE65"/>
      <c r="BF65"/>
      <c r="BG65"/>
      <c r="BH65"/>
      <c r="BI65"/>
      <c r="BJ65"/>
      <c r="BK65" s="631"/>
      <c r="BL65"/>
      <c r="BM65"/>
      <c r="BN65"/>
      <c r="BO65"/>
      <c r="BP65"/>
      <c r="BQ65"/>
      <c r="BR65"/>
      <c r="BS65"/>
      <c r="BT65"/>
      <c r="BU65"/>
      <c r="BV65"/>
      <c r="BW65" s="631"/>
      <c r="BX65"/>
      <c r="BY65"/>
      <c r="BZ65"/>
      <c r="CA65"/>
      <c r="CB65"/>
      <c r="CC65"/>
      <c r="CD65"/>
      <c r="CE65"/>
      <c r="CF65"/>
      <c r="CG65"/>
      <c r="CH65"/>
      <c r="CI65" s="631"/>
      <c r="CJ65"/>
      <c r="CK65"/>
      <c r="CL65"/>
      <c r="CM65"/>
      <c r="CN65"/>
      <c r="CO65"/>
      <c r="CP65"/>
      <c r="CQ65"/>
      <c r="CR65"/>
      <c r="CS65"/>
      <c r="CT65"/>
      <c r="CU65" s="631"/>
      <c r="CV65"/>
      <c r="CW65"/>
      <c r="CX65"/>
      <c r="CY65"/>
      <c r="CZ65"/>
      <c r="DA65"/>
      <c r="DB65"/>
      <c r="DC65"/>
      <c r="DD65"/>
      <c r="DE65"/>
      <c r="DF65"/>
      <c r="DG65"/>
    </row>
    <row r="66" spans="1:111" s="56" customFormat="1" x14ac:dyDescent="0.3">
      <c r="A66"/>
      <c r="B66" s="1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580"/>
      <c r="AK66"/>
      <c r="AL66"/>
      <c r="AM66" s="631"/>
      <c r="AN66"/>
      <c r="AO66"/>
      <c r="AP66"/>
      <c r="AQ66"/>
      <c r="AR66"/>
      <c r="AS66"/>
      <c r="AT66"/>
      <c r="AU66"/>
      <c r="AV66"/>
      <c r="AW66"/>
      <c r="AX66"/>
      <c r="AY66" s="631"/>
      <c r="AZ66"/>
      <c r="BA66"/>
      <c r="BB66"/>
      <c r="BC66"/>
      <c r="BD66"/>
      <c r="BE66"/>
      <c r="BF66"/>
      <c r="BG66"/>
      <c r="BH66"/>
      <c r="BI66"/>
      <c r="BJ66"/>
      <c r="BK66" s="631"/>
      <c r="BL66"/>
      <c r="BM66"/>
      <c r="BN66"/>
      <c r="BO66"/>
      <c r="BP66"/>
      <c r="BQ66"/>
      <c r="BR66"/>
      <c r="BS66"/>
      <c r="BT66"/>
      <c r="BU66"/>
      <c r="BV66"/>
      <c r="BW66" s="631"/>
      <c r="BX66"/>
      <c r="BY66"/>
      <c r="BZ66"/>
      <c r="CA66"/>
      <c r="CB66"/>
      <c r="CC66"/>
      <c r="CD66"/>
      <c r="CE66"/>
      <c r="CF66"/>
      <c r="CG66"/>
      <c r="CH66"/>
      <c r="CI66" s="631"/>
      <c r="CJ66"/>
      <c r="CK66"/>
      <c r="CL66"/>
      <c r="CM66"/>
      <c r="CN66"/>
      <c r="CO66"/>
      <c r="CP66"/>
      <c r="CQ66"/>
      <c r="CR66"/>
      <c r="CS66"/>
      <c r="CT66"/>
      <c r="CU66" s="631"/>
      <c r="CV66"/>
      <c r="CW66"/>
      <c r="CX66"/>
      <c r="CY66"/>
      <c r="CZ66"/>
      <c r="DA66"/>
      <c r="DB66"/>
      <c r="DC66"/>
      <c r="DD66"/>
      <c r="DE66"/>
      <c r="DF66"/>
      <c r="DG66"/>
    </row>
    <row r="67" spans="1:111" s="56" customFormat="1" x14ac:dyDescent="0.3">
      <c r="A67"/>
      <c r="B67" s="56" t="s">
        <v>372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580"/>
      <c r="AK67"/>
      <c r="AL67"/>
      <c r="AM67" s="631"/>
      <c r="AN67"/>
      <c r="AO67"/>
      <c r="AP67"/>
      <c r="AQ67"/>
      <c r="AR67"/>
      <c r="AS67"/>
      <c r="AT67"/>
      <c r="AU67"/>
      <c r="AV67"/>
      <c r="AW67"/>
      <c r="AX67"/>
      <c r="AY67" s="631"/>
      <c r="AZ67"/>
      <c r="BA67"/>
      <c r="BB67"/>
      <c r="BC67"/>
      <c r="BD67"/>
      <c r="BE67"/>
      <c r="BF67"/>
      <c r="BG67"/>
      <c r="BH67"/>
      <c r="BI67"/>
      <c r="BJ67"/>
      <c r="BK67" s="631"/>
      <c r="BL67"/>
      <c r="BM67"/>
      <c r="BN67"/>
      <c r="BO67"/>
      <c r="BP67"/>
      <c r="BQ67"/>
      <c r="BR67"/>
      <c r="BS67"/>
      <c r="BT67"/>
      <c r="BU67"/>
      <c r="BV67"/>
      <c r="BW67" s="631"/>
      <c r="BX67"/>
      <c r="BY67"/>
      <c r="BZ67"/>
      <c r="CA67"/>
      <c r="CB67"/>
      <c r="CC67"/>
      <c r="CD67"/>
      <c r="CE67"/>
      <c r="CF67"/>
      <c r="CG67"/>
      <c r="CH67"/>
      <c r="CI67" s="631"/>
      <c r="CJ67"/>
      <c r="CK67"/>
      <c r="CL67"/>
      <c r="CM67"/>
      <c r="CN67"/>
      <c r="CO67"/>
      <c r="CP67"/>
      <c r="CQ67"/>
      <c r="CR67"/>
      <c r="CS67"/>
      <c r="CT67"/>
      <c r="CU67" s="631"/>
      <c r="CV67"/>
      <c r="CW67"/>
      <c r="CX67"/>
      <c r="CY67"/>
      <c r="CZ67"/>
      <c r="DA67"/>
      <c r="DB67"/>
      <c r="DC67"/>
      <c r="DD67"/>
      <c r="DE67"/>
      <c r="DF67"/>
      <c r="DG67"/>
    </row>
    <row r="68" spans="1:111" x14ac:dyDescent="0.3">
      <c r="B68" s="1" t="s">
        <v>373</v>
      </c>
      <c r="C68" s="1"/>
      <c r="D68" s="114"/>
      <c r="E68" s="298"/>
      <c r="F68" s="298"/>
      <c r="G68" s="298"/>
      <c r="H68" s="298"/>
      <c r="I68" s="298"/>
      <c r="J68" s="298"/>
      <c r="K68" s="298"/>
      <c r="L68" s="298"/>
      <c r="M68" s="298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298"/>
      <c r="AA68" s="298"/>
      <c r="AB68" s="114"/>
      <c r="AC68" s="114"/>
      <c r="AD68" s="114"/>
      <c r="AE68" s="114"/>
      <c r="AF68" s="114"/>
      <c r="AG68" s="114"/>
      <c r="AH68" s="114"/>
      <c r="AI68" s="114"/>
      <c r="AJ68" s="281"/>
      <c r="AK68" s="299"/>
      <c r="AL68" s="298"/>
      <c r="AM68" s="298"/>
      <c r="AN68" s="299">
        <f>+'People Plan'!P4</f>
        <v>8166.666666666667</v>
      </c>
      <c r="AO68" s="298">
        <f>+'People Plan'!Q4</f>
        <v>8166.666666666667</v>
      </c>
      <c r="AP68" s="298">
        <f>+'People Plan'!R4</f>
        <v>8166.666666666667</v>
      </c>
      <c r="AQ68" s="298">
        <f>+'People Plan'!S4</f>
        <v>8166.666666666667</v>
      </c>
      <c r="AR68" s="298">
        <f>+'People Plan'!T4</f>
        <v>8166.666666666667</v>
      </c>
      <c r="AS68" s="298">
        <f>+'People Plan'!U4</f>
        <v>8166.666666666667</v>
      </c>
      <c r="AT68" s="298">
        <f>+'People Plan'!V4</f>
        <v>8166.666666666667</v>
      </c>
      <c r="AU68" s="298">
        <f>+'People Plan'!W4</f>
        <v>8166.666666666667</v>
      </c>
      <c r="AV68" s="298">
        <f>+'People Plan'!X4</f>
        <v>8166.666666666667</v>
      </c>
      <c r="AW68" s="298">
        <f>+'People Plan'!Y4</f>
        <v>8166.666666666667</v>
      </c>
      <c r="AX68" s="298">
        <f>+'People Plan'!Z4</f>
        <v>8166.666666666667</v>
      </c>
      <c r="AY68" s="298">
        <f>+'People Plan'!AA4</f>
        <v>8166.666666666667</v>
      </c>
      <c r="AZ68" s="298">
        <f>+'People Plan'!AB4</f>
        <v>8983.3333333333339</v>
      </c>
      <c r="BA68" s="298">
        <f>+'People Plan'!AC4</f>
        <v>8983.3333333333339</v>
      </c>
      <c r="BB68" s="298">
        <f>+'People Plan'!AD4</f>
        <v>8983.3333333333339</v>
      </c>
      <c r="BC68" s="298">
        <f>+'People Plan'!AE4</f>
        <v>8983.3333333333339</v>
      </c>
      <c r="BD68" s="298">
        <f>+'People Plan'!AF4</f>
        <v>8983.3333333333339</v>
      </c>
      <c r="BE68" s="298">
        <f>+'People Plan'!AG4</f>
        <v>8983.3333333333339</v>
      </c>
      <c r="BF68" s="298">
        <f>+'People Plan'!AH4</f>
        <v>8983.3333333333339</v>
      </c>
      <c r="BG68" s="298">
        <f>+'People Plan'!AI4</f>
        <v>8983.3333333333339</v>
      </c>
      <c r="BH68" s="298">
        <f>+'People Plan'!AJ4</f>
        <v>8983.3333333333339</v>
      </c>
      <c r="BI68" s="298">
        <f>+'People Plan'!AK4</f>
        <v>8983.3333333333339</v>
      </c>
      <c r="BJ68" s="298">
        <f>+'People Plan'!AL4</f>
        <v>8983.3333333333339</v>
      </c>
      <c r="BK68" s="298">
        <f>+'People Plan'!AM4</f>
        <v>8983.3333333333339</v>
      </c>
      <c r="BL68" s="298">
        <f>+'People Plan'!AN4</f>
        <v>9881.6666666666679</v>
      </c>
      <c r="BM68" s="298">
        <f>+'People Plan'!AO4</f>
        <v>9881.6666666666679</v>
      </c>
      <c r="BN68" s="298">
        <f>+'People Plan'!AP4</f>
        <v>9881.6666666666679</v>
      </c>
      <c r="BO68" s="298">
        <f>+'People Plan'!AQ4</f>
        <v>9881.6666666666679</v>
      </c>
      <c r="BP68" s="298">
        <f>+'People Plan'!AR4</f>
        <v>9881.6666666666679</v>
      </c>
      <c r="BQ68" s="298">
        <f>+'People Plan'!AS4</f>
        <v>9881.6666666666679</v>
      </c>
      <c r="BR68" s="298">
        <f>+'People Plan'!AT4</f>
        <v>9881.6666666666679</v>
      </c>
      <c r="BS68" s="298">
        <f>+'People Plan'!AU4</f>
        <v>9881.6666666666679</v>
      </c>
      <c r="BT68" s="298">
        <f>+'People Plan'!AV4</f>
        <v>9881.6666666666679</v>
      </c>
      <c r="BU68" s="298">
        <f>+'People Plan'!AW4</f>
        <v>9881.6666666666679</v>
      </c>
      <c r="BV68" s="298">
        <f>+'People Plan'!AX4</f>
        <v>9881.6666666666679</v>
      </c>
      <c r="BW68" s="298">
        <f>+'People Plan'!AY4</f>
        <v>9881.6666666666679</v>
      </c>
      <c r="BX68" s="298">
        <f>+'People Plan'!AZ4</f>
        <v>10869.833333333336</v>
      </c>
      <c r="BY68" s="298">
        <f>+'People Plan'!BA4</f>
        <v>10869.833333333336</v>
      </c>
      <c r="BZ68" s="298">
        <f>+'People Plan'!BB4</f>
        <v>10869.833333333336</v>
      </c>
      <c r="CA68" s="298">
        <f>+'People Plan'!BC4</f>
        <v>10869.833333333336</v>
      </c>
      <c r="CB68" s="298">
        <f>+'People Plan'!BD4</f>
        <v>10869.833333333336</v>
      </c>
      <c r="CC68" s="298">
        <f>+'People Plan'!BE4</f>
        <v>10869.833333333336</v>
      </c>
      <c r="CD68" s="298">
        <f>+'People Plan'!BF4</f>
        <v>10869.833333333336</v>
      </c>
      <c r="CE68" s="298">
        <f>+'People Plan'!BG4</f>
        <v>10869.833333333336</v>
      </c>
      <c r="CF68" s="298">
        <f>+'People Plan'!BH4</f>
        <v>10869.833333333336</v>
      </c>
      <c r="CG68" s="298">
        <f>+'People Plan'!BI4</f>
        <v>10869.833333333336</v>
      </c>
      <c r="CH68" s="298">
        <f>+'People Plan'!BJ4</f>
        <v>10869.833333333336</v>
      </c>
      <c r="CI68" s="298">
        <f>+'People Plan'!BK4</f>
        <v>10869.833333333336</v>
      </c>
      <c r="CJ68" s="298">
        <f>+'People Plan'!BL4</f>
        <v>11956.816666666671</v>
      </c>
      <c r="CK68" s="298">
        <f>+'People Plan'!BM4</f>
        <v>11956.816666666671</v>
      </c>
      <c r="CL68" s="298">
        <f>+'People Plan'!BN4</f>
        <v>11956.816666666671</v>
      </c>
      <c r="CM68" s="298">
        <f>+'People Plan'!BO4</f>
        <v>11956.816666666671</v>
      </c>
      <c r="CN68" s="298">
        <f>+'People Plan'!BP4</f>
        <v>11956.816666666671</v>
      </c>
      <c r="CO68" s="298">
        <f>+'People Plan'!BQ4</f>
        <v>11956.816666666671</v>
      </c>
      <c r="CP68" s="298">
        <f>+'People Plan'!BR4</f>
        <v>11956.816666666671</v>
      </c>
      <c r="CQ68" s="298">
        <f>+'People Plan'!BS4</f>
        <v>11956.816666666671</v>
      </c>
      <c r="CR68" s="298">
        <f>+'People Plan'!BT4</f>
        <v>11956.816666666671</v>
      </c>
      <c r="CS68" s="298">
        <f>+'People Plan'!BU4</f>
        <v>11956.816666666671</v>
      </c>
      <c r="CT68" s="298">
        <f>+'People Plan'!BV4</f>
        <v>11956.816666666671</v>
      </c>
      <c r="CU68" s="298">
        <f>+'People Plan'!BW4</f>
        <v>11956.816666666671</v>
      </c>
      <c r="CV68" s="298">
        <f>+'People Plan'!BX4</f>
        <v>13152.498333333338</v>
      </c>
      <c r="CW68" s="298">
        <f>+'People Plan'!BY4</f>
        <v>13152.498333333338</v>
      </c>
      <c r="CX68" s="298">
        <f>+'People Plan'!BZ4</f>
        <v>13152.498333333338</v>
      </c>
      <c r="CY68" s="298">
        <f>+'People Plan'!CA4</f>
        <v>13152.498333333338</v>
      </c>
      <c r="CZ68" s="298">
        <f>+'People Plan'!CB4</f>
        <v>13152.498333333338</v>
      </c>
      <c r="DA68" s="298">
        <f>+'People Plan'!CC4</f>
        <v>13152.498333333338</v>
      </c>
      <c r="DB68" s="298">
        <f>+'People Plan'!CD4</f>
        <v>13152.498333333338</v>
      </c>
      <c r="DC68" s="298">
        <f>+'People Plan'!CE4</f>
        <v>13152.498333333338</v>
      </c>
      <c r="DD68" s="298">
        <f>+'People Plan'!CF4</f>
        <v>13152.498333333338</v>
      </c>
      <c r="DE68" s="298">
        <f>+'People Plan'!CG4</f>
        <v>13152.498333333338</v>
      </c>
      <c r="DF68" s="298">
        <f>+'People Plan'!CH4</f>
        <v>13152.498333333338</v>
      </c>
      <c r="DG68" s="298">
        <f>+'People Plan'!CI4</f>
        <v>13152.498333333338</v>
      </c>
    </row>
    <row r="69" spans="1:111" x14ac:dyDescent="0.3">
      <c r="B69" s="1" t="s">
        <v>374</v>
      </c>
      <c r="C69" s="1"/>
      <c r="D69" s="114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298"/>
      <c r="P69" s="298"/>
      <c r="Q69" s="298"/>
      <c r="R69" s="298"/>
      <c r="S69" s="298"/>
      <c r="T69" s="298"/>
      <c r="U69" s="298"/>
      <c r="V69" s="298"/>
      <c r="W69" s="298"/>
      <c r="X69" s="298"/>
      <c r="Y69" s="298"/>
      <c r="Z69" s="298"/>
      <c r="AA69" s="298"/>
      <c r="AB69" s="114"/>
      <c r="AC69" s="114"/>
      <c r="AD69" s="114"/>
      <c r="AE69" s="114"/>
      <c r="AF69" s="114"/>
      <c r="AG69" s="114"/>
      <c r="AH69" s="114"/>
      <c r="AI69" s="114"/>
      <c r="AJ69" s="281"/>
      <c r="AK69" s="299"/>
      <c r="AL69" s="298"/>
      <c r="AM69" s="298"/>
      <c r="AN69" s="557">
        <f>+AN68*AN72</f>
        <v>624.75</v>
      </c>
      <c r="AO69" s="485">
        <f t="shared" ref="AO69:CZ69" si="171">+AO68*AO72</f>
        <v>624.75</v>
      </c>
      <c r="AP69" s="485">
        <f t="shared" si="171"/>
        <v>624.75</v>
      </c>
      <c r="AQ69" s="485">
        <f t="shared" si="171"/>
        <v>624.75</v>
      </c>
      <c r="AR69" s="485">
        <f t="shared" si="171"/>
        <v>624.75</v>
      </c>
      <c r="AS69" s="485">
        <f t="shared" si="171"/>
        <v>624.75</v>
      </c>
      <c r="AT69" s="485">
        <f t="shared" si="171"/>
        <v>624.75</v>
      </c>
      <c r="AU69" s="485">
        <f t="shared" si="171"/>
        <v>624.75</v>
      </c>
      <c r="AV69" s="485">
        <f t="shared" si="171"/>
        <v>624.75</v>
      </c>
      <c r="AW69" s="485">
        <f t="shared" si="171"/>
        <v>624.75</v>
      </c>
      <c r="AX69" s="485">
        <f t="shared" si="171"/>
        <v>624.75</v>
      </c>
      <c r="AY69" s="485">
        <f t="shared" si="171"/>
        <v>624.75</v>
      </c>
      <c r="AZ69" s="485">
        <f t="shared" si="171"/>
        <v>687.22500000000002</v>
      </c>
      <c r="BA69" s="485">
        <f t="shared" si="171"/>
        <v>687.22500000000002</v>
      </c>
      <c r="BB69" s="485">
        <f t="shared" si="171"/>
        <v>687.22500000000002</v>
      </c>
      <c r="BC69" s="485">
        <f t="shared" si="171"/>
        <v>687.22500000000002</v>
      </c>
      <c r="BD69" s="485">
        <f t="shared" si="171"/>
        <v>687.22500000000002</v>
      </c>
      <c r="BE69" s="485">
        <f t="shared" si="171"/>
        <v>687.22500000000002</v>
      </c>
      <c r="BF69" s="485">
        <f t="shared" si="171"/>
        <v>687.22500000000002</v>
      </c>
      <c r="BG69" s="485">
        <f t="shared" si="171"/>
        <v>687.22500000000002</v>
      </c>
      <c r="BH69" s="485">
        <f t="shared" si="171"/>
        <v>687.22500000000002</v>
      </c>
      <c r="BI69" s="485">
        <f t="shared" si="171"/>
        <v>687.22500000000002</v>
      </c>
      <c r="BJ69" s="485">
        <f t="shared" si="171"/>
        <v>687.22500000000002</v>
      </c>
      <c r="BK69" s="485">
        <f t="shared" si="171"/>
        <v>687.22500000000002</v>
      </c>
      <c r="BL69" s="485">
        <f t="shared" si="171"/>
        <v>755.9475000000001</v>
      </c>
      <c r="BM69" s="485">
        <f t="shared" si="171"/>
        <v>755.9475000000001</v>
      </c>
      <c r="BN69" s="485">
        <f t="shared" si="171"/>
        <v>755.9475000000001</v>
      </c>
      <c r="BO69" s="485">
        <f t="shared" si="171"/>
        <v>755.9475000000001</v>
      </c>
      <c r="BP69" s="485">
        <f t="shared" si="171"/>
        <v>755.9475000000001</v>
      </c>
      <c r="BQ69" s="485">
        <f t="shared" si="171"/>
        <v>755.9475000000001</v>
      </c>
      <c r="BR69" s="485">
        <f t="shared" si="171"/>
        <v>755.9475000000001</v>
      </c>
      <c r="BS69" s="485">
        <f t="shared" si="171"/>
        <v>755.9475000000001</v>
      </c>
      <c r="BT69" s="485">
        <f t="shared" si="171"/>
        <v>755.9475000000001</v>
      </c>
      <c r="BU69" s="485">
        <f t="shared" si="171"/>
        <v>755.9475000000001</v>
      </c>
      <c r="BV69" s="485">
        <f t="shared" si="171"/>
        <v>755.9475000000001</v>
      </c>
      <c r="BW69" s="485">
        <f t="shared" si="171"/>
        <v>755.9475000000001</v>
      </c>
      <c r="BX69" s="485">
        <f t="shared" si="171"/>
        <v>831.54225000000019</v>
      </c>
      <c r="BY69" s="485">
        <f t="shared" si="171"/>
        <v>831.54225000000019</v>
      </c>
      <c r="BZ69" s="485">
        <f t="shared" si="171"/>
        <v>831.54225000000019</v>
      </c>
      <c r="CA69" s="485">
        <f t="shared" si="171"/>
        <v>831.54225000000019</v>
      </c>
      <c r="CB69" s="485">
        <f t="shared" si="171"/>
        <v>831.54225000000019</v>
      </c>
      <c r="CC69" s="485">
        <f t="shared" si="171"/>
        <v>831.54225000000019</v>
      </c>
      <c r="CD69" s="485">
        <f t="shared" si="171"/>
        <v>831.54225000000019</v>
      </c>
      <c r="CE69" s="485">
        <f t="shared" si="171"/>
        <v>831.54225000000019</v>
      </c>
      <c r="CF69" s="485">
        <f t="shared" si="171"/>
        <v>831.54225000000019</v>
      </c>
      <c r="CG69" s="485">
        <f t="shared" si="171"/>
        <v>831.54225000000019</v>
      </c>
      <c r="CH69" s="485">
        <f t="shared" si="171"/>
        <v>831.54225000000019</v>
      </c>
      <c r="CI69" s="485">
        <f t="shared" si="171"/>
        <v>831.54225000000019</v>
      </c>
      <c r="CJ69" s="485">
        <f t="shared" si="171"/>
        <v>914.69647500000031</v>
      </c>
      <c r="CK69" s="485">
        <f t="shared" si="171"/>
        <v>914.69647500000031</v>
      </c>
      <c r="CL69" s="485">
        <f t="shared" si="171"/>
        <v>914.69647500000031</v>
      </c>
      <c r="CM69" s="485">
        <f t="shared" si="171"/>
        <v>914.69647500000031</v>
      </c>
      <c r="CN69" s="485">
        <f t="shared" si="171"/>
        <v>914.69647500000031</v>
      </c>
      <c r="CO69" s="485">
        <f t="shared" si="171"/>
        <v>914.69647500000031</v>
      </c>
      <c r="CP69" s="485">
        <f t="shared" si="171"/>
        <v>914.69647500000031</v>
      </c>
      <c r="CQ69" s="485">
        <f t="shared" si="171"/>
        <v>914.69647500000031</v>
      </c>
      <c r="CR69" s="485">
        <f t="shared" si="171"/>
        <v>914.69647500000031</v>
      </c>
      <c r="CS69" s="485">
        <f t="shared" si="171"/>
        <v>914.69647500000031</v>
      </c>
      <c r="CT69" s="485">
        <f t="shared" si="171"/>
        <v>914.69647500000031</v>
      </c>
      <c r="CU69" s="485">
        <f t="shared" si="171"/>
        <v>914.69647500000031</v>
      </c>
      <c r="CV69" s="485">
        <f t="shared" si="171"/>
        <v>1006.1661225000004</v>
      </c>
      <c r="CW69" s="485">
        <f t="shared" si="171"/>
        <v>1006.1661225000004</v>
      </c>
      <c r="CX69" s="485">
        <f t="shared" si="171"/>
        <v>1006.1661225000004</v>
      </c>
      <c r="CY69" s="485">
        <f t="shared" si="171"/>
        <v>1006.1661225000004</v>
      </c>
      <c r="CZ69" s="485">
        <f t="shared" si="171"/>
        <v>1006.1661225000004</v>
      </c>
      <c r="DA69" s="485">
        <f t="shared" ref="DA69:DG69" si="172">+DA68*DA72</f>
        <v>1006.1661225000004</v>
      </c>
      <c r="DB69" s="485">
        <f t="shared" si="172"/>
        <v>1006.1661225000004</v>
      </c>
      <c r="DC69" s="485">
        <f t="shared" si="172"/>
        <v>1006.1661225000004</v>
      </c>
      <c r="DD69" s="485">
        <f t="shared" si="172"/>
        <v>1006.1661225000004</v>
      </c>
      <c r="DE69" s="485">
        <f t="shared" si="172"/>
        <v>1006.1661225000004</v>
      </c>
      <c r="DF69" s="485">
        <f t="shared" si="172"/>
        <v>1006.1661225000004</v>
      </c>
      <c r="DG69" s="485">
        <f t="shared" si="172"/>
        <v>1006.1661225000004</v>
      </c>
    </row>
    <row r="70" spans="1:111" x14ac:dyDescent="0.3">
      <c r="B70" s="1" t="s">
        <v>375</v>
      </c>
      <c r="C70" s="1"/>
      <c r="D70" s="114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298"/>
      <c r="P70" s="298"/>
      <c r="Q70" s="298"/>
      <c r="R70" s="298"/>
      <c r="S70" s="298"/>
      <c r="T70" s="298"/>
      <c r="U70" s="298"/>
      <c r="V70" s="298"/>
      <c r="W70" s="298"/>
      <c r="X70" s="298"/>
      <c r="Y70" s="298"/>
      <c r="Z70" s="298"/>
      <c r="AA70" s="298"/>
      <c r="AB70" s="114"/>
      <c r="AC70" s="114"/>
      <c r="AD70" s="114"/>
      <c r="AE70" s="114"/>
      <c r="AF70" s="114"/>
      <c r="AG70" s="114"/>
      <c r="AH70" s="114"/>
      <c r="AI70" s="114"/>
      <c r="AJ70" s="281"/>
      <c r="AK70" s="299"/>
      <c r="AL70" s="298"/>
      <c r="AM70" s="298"/>
      <c r="AN70" s="557">
        <f>+AN68*AN73</f>
        <v>367.5</v>
      </c>
      <c r="AO70" s="485">
        <f t="shared" ref="AO70:CZ70" si="173">+AO68*AO73</f>
        <v>367.5</v>
      </c>
      <c r="AP70" s="485">
        <f t="shared" si="173"/>
        <v>367.5</v>
      </c>
      <c r="AQ70" s="485">
        <f t="shared" si="173"/>
        <v>367.5</v>
      </c>
      <c r="AR70" s="485">
        <f t="shared" si="173"/>
        <v>367.5</v>
      </c>
      <c r="AS70" s="485">
        <f t="shared" si="173"/>
        <v>367.5</v>
      </c>
      <c r="AT70" s="485">
        <f t="shared" si="173"/>
        <v>367.5</v>
      </c>
      <c r="AU70" s="485">
        <f t="shared" si="173"/>
        <v>367.5</v>
      </c>
      <c r="AV70" s="485">
        <f t="shared" si="173"/>
        <v>367.5</v>
      </c>
      <c r="AW70" s="485">
        <f t="shared" si="173"/>
        <v>367.5</v>
      </c>
      <c r="AX70" s="485">
        <f t="shared" si="173"/>
        <v>367.5</v>
      </c>
      <c r="AY70" s="485">
        <f t="shared" si="173"/>
        <v>367.5</v>
      </c>
      <c r="AZ70" s="485">
        <f t="shared" si="173"/>
        <v>404.25</v>
      </c>
      <c r="BA70" s="485">
        <f t="shared" si="173"/>
        <v>404.25</v>
      </c>
      <c r="BB70" s="485">
        <f t="shared" si="173"/>
        <v>404.25</v>
      </c>
      <c r="BC70" s="485">
        <f t="shared" si="173"/>
        <v>404.25</v>
      </c>
      <c r="BD70" s="485">
        <f t="shared" si="173"/>
        <v>404.25</v>
      </c>
      <c r="BE70" s="485">
        <f t="shared" si="173"/>
        <v>404.25</v>
      </c>
      <c r="BF70" s="485">
        <f t="shared" si="173"/>
        <v>404.25</v>
      </c>
      <c r="BG70" s="485">
        <f t="shared" si="173"/>
        <v>404.25</v>
      </c>
      <c r="BH70" s="485">
        <f t="shared" si="173"/>
        <v>404.25</v>
      </c>
      <c r="BI70" s="485">
        <f t="shared" si="173"/>
        <v>404.25</v>
      </c>
      <c r="BJ70" s="485">
        <f t="shared" si="173"/>
        <v>404.25</v>
      </c>
      <c r="BK70" s="485">
        <f t="shared" si="173"/>
        <v>404.25</v>
      </c>
      <c r="BL70" s="485">
        <f t="shared" si="173"/>
        <v>444.67500000000001</v>
      </c>
      <c r="BM70" s="485">
        <f t="shared" si="173"/>
        <v>444.67500000000001</v>
      </c>
      <c r="BN70" s="485">
        <f t="shared" si="173"/>
        <v>444.67500000000001</v>
      </c>
      <c r="BO70" s="485">
        <f t="shared" si="173"/>
        <v>444.67500000000001</v>
      </c>
      <c r="BP70" s="485">
        <f t="shared" si="173"/>
        <v>444.67500000000001</v>
      </c>
      <c r="BQ70" s="485">
        <f t="shared" si="173"/>
        <v>444.67500000000001</v>
      </c>
      <c r="BR70" s="485">
        <f t="shared" si="173"/>
        <v>444.67500000000001</v>
      </c>
      <c r="BS70" s="485">
        <f t="shared" si="173"/>
        <v>444.67500000000001</v>
      </c>
      <c r="BT70" s="485">
        <f t="shared" si="173"/>
        <v>444.67500000000001</v>
      </c>
      <c r="BU70" s="485">
        <f t="shared" si="173"/>
        <v>444.67500000000001</v>
      </c>
      <c r="BV70" s="485">
        <f t="shared" si="173"/>
        <v>444.67500000000001</v>
      </c>
      <c r="BW70" s="485">
        <f t="shared" si="173"/>
        <v>444.67500000000001</v>
      </c>
      <c r="BX70" s="485">
        <f t="shared" si="173"/>
        <v>489.1425000000001</v>
      </c>
      <c r="BY70" s="485">
        <f t="shared" si="173"/>
        <v>489.1425000000001</v>
      </c>
      <c r="BZ70" s="485">
        <f t="shared" si="173"/>
        <v>489.1425000000001</v>
      </c>
      <c r="CA70" s="485">
        <f t="shared" si="173"/>
        <v>489.1425000000001</v>
      </c>
      <c r="CB70" s="485">
        <f t="shared" si="173"/>
        <v>489.1425000000001</v>
      </c>
      <c r="CC70" s="485">
        <f t="shared" si="173"/>
        <v>489.1425000000001</v>
      </c>
      <c r="CD70" s="485">
        <f t="shared" si="173"/>
        <v>489.1425000000001</v>
      </c>
      <c r="CE70" s="485">
        <f t="shared" si="173"/>
        <v>489.1425000000001</v>
      </c>
      <c r="CF70" s="485">
        <f t="shared" si="173"/>
        <v>489.1425000000001</v>
      </c>
      <c r="CG70" s="485">
        <f t="shared" si="173"/>
        <v>489.1425000000001</v>
      </c>
      <c r="CH70" s="485">
        <f t="shared" si="173"/>
        <v>489.1425000000001</v>
      </c>
      <c r="CI70" s="485">
        <f t="shared" si="173"/>
        <v>489.1425000000001</v>
      </c>
      <c r="CJ70" s="485">
        <f t="shared" si="173"/>
        <v>538.05675000000019</v>
      </c>
      <c r="CK70" s="485">
        <f t="shared" si="173"/>
        <v>538.05675000000019</v>
      </c>
      <c r="CL70" s="485">
        <f t="shared" si="173"/>
        <v>538.05675000000019</v>
      </c>
      <c r="CM70" s="485">
        <f t="shared" si="173"/>
        <v>538.05675000000019</v>
      </c>
      <c r="CN70" s="485">
        <f t="shared" si="173"/>
        <v>538.05675000000019</v>
      </c>
      <c r="CO70" s="485">
        <f t="shared" si="173"/>
        <v>538.05675000000019</v>
      </c>
      <c r="CP70" s="485">
        <f t="shared" si="173"/>
        <v>538.05675000000019</v>
      </c>
      <c r="CQ70" s="485">
        <f t="shared" si="173"/>
        <v>538.05675000000019</v>
      </c>
      <c r="CR70" s="485">
        <f t="shared" si="173"/>
        <v>538.05675000000019</v>
      </c>
      <c r="CS70" s="485">
        <f t="shared" si="173"/>
        <v>538.05675000000019</v>
      </c>
      <c r="CT70" s="485">
        <f t="shared" si="173"/>
        <v>538.05675000000019</v>
      </c>
      <c r="CU70" s="485">
        <f t="shared" si="173"/>
        <v>538.05675000000019</v>
      </c>
      <c r="CV70" s="485">
        <f t="shared" si="173"/>
        <v>591.86242500000026</v>
      </c>
      <c r="CW70" s="485">
        <f t="shared" si="173"/>
        <v>591.86242500000026</v>
      </c>
      <c r="CX70" s="485">
        <f t="shared" si="173"/>
        <v>591.86242500000026</v>
      </c>
      <c r="CY70" s="485">
        <f t="shared" si="173"/>
        <v>591.86242500000026</v>
      </c>
      <c r="CZ70" s="485">
        <f t="shared" si="173"/>
        <v>591.86242500000026</v>
      </c>
      <c r="DA70" s="485">
        <f t="shared" ref="DA70:DG70" si="174">+DA68*DA73</f>
        <v>591.86242500000026</v>
      </c>
      <c r="DB70" s="485">
        <f t="shared" si="174"/>
        <v>591.86242500000026</v>
      </c>
      <c r="DC70" s="485">
        <f t="shared" si="174"/>
        <v>591.86242500000026</v>
      </c>
      <c r="DD70" s="485">
        <f t="shared" si="174"/>
        <v>591.86242500000026</v>
      </c>
      <c r="DE70" s="485">
        <f t="shared" si="174"/>
        <v>591.86242500000026</v>
      </c>
      <c r="DF70" s="485">
        <f t="shared" si="174"/>
        <v>591.86242500000026</v>
      </c>
      <c r="DG70" s="485">
        <f t="shared" si="174"/>
        <v>591.86242500000026</v>
      </c>
    </row>
    <row r="71" spans="1:111" s="54" customFormat="1" x14ac:dyDescent="0.3">
      <c r="A71" s="3"/>
      <c r="B71" s="4" t="s">
        <v>376</v>
      </c>
      <c r="C71" s="4"/>
      <c r="AB71" s="54">
        <f>SUM(AB68:AB70)</f>
        <v>0</v>
      </c>
      <c r="AC71" s="54">
        <f t="shared" ref="AC71:CN71" si="175">SUM(AC68:AC70)</f>
        <v>0</v>
      </c>
      <c r="AD71" s="54">
        <f t="shared" si="175"/>
        <v>0</v>
      </c>
      <c r="AE71" s="54">
        <f t="shared" si="175"/>
        <v>0</v>
      </c>
      <c r="AF71" s="54">
        <f t="shared" si="175"/>
        <v>0</v>
      </c>
      <c r="AG71" s="54">
        <f t="shared" si="175"/>
        <v>0</v>
      </c>
      <c r="AH71" s="54">
        <f t="shared" si="175"/>
        <v>0</v>
      </c>
      <c r="AI71" s="54">
        <f t="shared" si="175"/>
        <v>0</v>
      </c>
      <c r="AJ71" s="282">
        <f t="shared" ref="AJ71" si="176">SUM(AJ68:AJ70)</f>
        <v>0</v>
      </c>
      <c r="AK71" s="54">
        <f t="shared" ref="AK71" si="177">SUM(AK68:AK70)</f>
        <v>0</v>
      </c>
      <c r="AL71" s="54">
        <f t="shared" si="175"/>
        <v>0</v>
      </c>
      <c r="AM71" s="54">
        <f t="shared" si="175"/>
        <v>0</v>
      </c>
      <c r="AN71" s="54">
        <f t="shared" si="175"/>
        <v>9158.9166666666679</v>
      </c>
      <c r="AO71" s="54">
        <f t="shared" si="175"/>
        <v>9158.9166666666679</v>
      </c>
      <c r="AP71" s="54">
        <f t="shared" si="175"/>
        <v>9158.9166666666679</v>
      </c>
      <c r="AQ71" s="54">
        <f t="shared" si="175"/>
        <v>9158.9166666666679</v>
      </c>
      <c r="AR71" s="54">
        <f t="shared" si="175"/>
        <v>9158.9166666666679</v>
      </c>
      <c r="AS71" s="54">
        <f t="shared" si="175"/>
        <v>9158.9166666666679</v>
      </c>
      <c r="AT71" s="54">
        <f t="shared" si="175"/>
        <v>9158.9166666666679</v>
      </c>
      <c r="AU71" s="54">
        <f t="shared" si="175"/>
        <v>9158.9166666666679</v>
      </c>
      <c r="AV71" s="54">
        <f t="shared" si="175"/>
        <v>9158.9166666666679</v>
      </c>
      <c r="AW71" s="54">
        <f t="shared" si="175"/>
        <v>9158.9166666666679</v>
      </c>
      <c r="AX71" s="54">
        <f t="shared" si="175"/>
        <v>9158.9166666666679</v>
      </c>
      <c r="AY71" s="54">
        <f t="shared" si="175"/>
        <v>9158.9166666666679</v>
      </c>
      <c r="AZ71" s="54">
        <f t="shared" si="175"/>
        <v>10074.808333333334</v>
      </c>
      <c r="BA71" s="54">
        <f t="shared" si="175"/>
        <v>10074.808333333334</v>
      </c>
      <c r="BB71" s="54">
        <f t="shared" si="175"/>
        <v>10074.808333333334</v>
      </c>
      <c r="BC71" s="54">
        <f t="shared" si="175"/>
        <v>10074.808333333334</v>
      </c>
      <c r="BD71" s="54">
        <f t="shared" si="175"/>
        <v>10074.808333333334</v>
      </c>
      <c r="BE71" s="54">
        <f t="shared" si="175"/>
        <v>10074.808333333334</v>
      </c>
      <c r="BF71" s="54">
        <f t="shared" si="175"/>
        <v>10074.808333333334</v>
      </c>
      <c r="BG71" s="54">
        <f t="shared" si="175"/>
        <v>10074.808333333334</v>
      </c>
      <c r="BH71" s="54">
        <f t="shared" si="175"/>
        <v>10074.808333333334</v>
      </c>
      <c r="BI71" s="54">
        <f t="shared" si="175"/>
        <v>10074.808333333334</v>
      </c>
      <c r="BJ71" s="54">
        <f t="shared" si="175"/>
        <v>10074.808333333334</v>
      </c>
      <c r="BK71" s="54">
        <f t="shared" si="175"/>
        <v>10074.808333333334</v>
      </c>
      <c r="BL71" s="54">
        <f t="shared" si="175"/>
        <v>11082.289166666667</v>
      </c>
      <c r="BM71" s="54">
        <f t="shared" si="175"/>
        <v>11082.289166666667</v>
      </c>
      <c r="BN71" s="54">
        <f t="shared" si="175"/>
        <v>11082.289166666667</v>
      </c>
      <c r="BO71" s="54">
        <f t="shared" si="175"/>
        <v>11082.289166666667</v>
      </c>
      <c r="BP71" s="54">
        <f t="shared" si="175"/>
        <v>11082.289166666667</v>
      </c>
      <c r="BQ71" s="54">
        <f t="shared" si="175"/>
        <v>11082.289166666667</v>
      </c>
      <c r="BR71" s="54">
        <f t="shared" si="175"/>
        <v>11082.289166666667</v>
      </c>
      <c r="BS71" s="54">
        <f t="shared" si="175"/>
        <v>11082.289166666667</v>
      </c>
      <c r="BT71" s="54">
        <f t="shared" si="175"/>
        <v>11082.289166666667</v>
      </c>
      <c r="BU71" s="54">
        <f t="shared" si="175"/>
        <v>11082.289166666667</v>
      </c>
      <c r="BV71" s="54">
        <f t="shared" si="175"/>
        <v>11082.289166666667</v>
      </c>
      <c r="BW71" s="54">
        <f t="shared" si="175"/>
        <v>11082.289166666667</v>
      </c>
      <c r="BX71" s="54">
        <f t="shared" si="175"/>
        <v>12190.518083333336</v>
      </c>
      <c r="BY71" s="54">
        <f t="shared" si="175"/>
        <v>12190.518083333336</v>
      </c>
      <c r="BZ71" s="54">
        <f t="shared" si="175"/>
        <v>12190.518083333336</v>
      </c>
      <c r="CA71" s="54">
        <f t="shared" si="175"/>
        <v>12190.518083333336</v>
      </c>
      <c r="CB71" s="54">
        <f t="shared" si="175"/>
        <v>12190.518083333336</v>
      </c>
      <c r="CC71" s="54">
        <f t="shared" si="175"/>
        <v>12190.518083333336</v>
      </c>
      <c r="CD71" s="54">
        <f t="shared" si="175"/>
        <v>12190.518083333336</v>
      </c>
      <c r="CE71" s="54">
        <f t="shared" si="175"/>
        <v>12190.518083333336</v>
      </c>
      <c r="CF71" s="54">
        <f t="shared" si="175"/>
        <v>12190.518083333336</v>
      </c>
      <c r="CG71" s="54">
        <f t="shared" si="175"/>
        <v>12190.518083333336</v>
      </c>
      <c r="CH71" s="54">
        <f t="shared" si="175"/>
        <v>12190.518083333336</v>
      </c>
      <c r="CI71" s="54">
        <f t="shared" si="175"/>
        <v>12190.518083333336</v>
      </c>
      <c r="CJ71" s="54">
        <f t="shared" si="175"/>
        <v>13409.569891666672</v>
      </c>
      <c r="CK71" s="54">
        <f t="shared" si="175"/>
        <v>13409.569891666672</v>
      </c>
      <c r="CL71" s="54">
        <f t="shared" si="175"/>
        <v>13409.569891666672</v>
      </c>
      <c r="CM71" s="54">
        <f t="shared" si="175"/>
        <v>13409.569891666672</v>
      </c>
      <c r="CN71" s="54">
        <f t="shared" si="175"/>
        <v>13409.569891666672</v>
      </c>
      <c r="CO71" s="54">
        <f t="shared" ref="CO71:DG71" si="178">SUM(CO68:CO70)</f>
        <v>13409.569891666672</v>
      </c>
      <c r="CP71" s="54">
        <f t="shared" si="178"/>
        <v>13409.569891666672</v>
      </c>
      <c r="CQ71" s="54">
        <f t="shared" si="178"/>
        <v>13409.569891666672</v>
      </c>
      <c r="CR71" s="54">
        <f t="shared" si="178"/>
        <v>13409.569891666672</v>
      </c>
      <c r="CS71" s="54">
        <f t="shared" si="178"/>
        <v>13409.569891666672</v>
      </c>
      <c r="CT71" s="54">
        <f t="shared" si="178"/>
        <v>13409.569891666672</v>
      </c>
      <c r="CU71" s="54">
        <f t="shared" si="178"/>
        <v>13409.569891666672</v>
      </c>
      <c r="CV71" s="54">
        <f t="shared" si="178"/>
        <v>14750.526880833339</v>
      </c>
      <c r="CW71" s="54">
        <f t="shared" si="178"/>
        <v>14750.526880833339</v>
      </c>
      <c r="CX71" s="54">
        <f t="shared" si="178"/>
        <v>14750.526880833339</v>
      </c>
      <c r="CY71" s="54">
        <f t="shared" si="178"/>
        <v>14750.526880833339</v>
      </c>
      <c r="CZ71" s="54">
        <f t="shared" si="178"/>
        <v>14750.526880833339</v>
      </c>
      <c r="DA71" s="54">
        <f t="shared" si="178"/>
        <v>14750.526880833339</v>
      </c>
      <c r="DB71" s="54">
        <f t="shared" si="178"/>
        <v>14750.526880833339</v>
      </c>
      <c r="DC71" s="54">
        <f t="shared" si="178"/>
        <v>14750.526880833339</v>
      </c>
      <c r="DD71" s="54">
        <f t="shared" si="178"/>
        <v>14750.526880833339</v>
      </c>
      <c r="DE71" s="54">
        <f t="shared" si="178"/>
        <v>14750.526880833339</v>
      </c>
      <c r="DF71" s="54">
        <f t="shared" si="178"/>
        <v>14750.526880833339</v>
      </c>
      <c r="DG71" s="54">
        <f t="shared" si="178"/>
        <v>14750.526880833339</v>
      </c>
    </row>
    <row r="72" spans="1:111" s="275" customFormat="1" x14ac:dyDescent="0.3">
      <c r="A72" s="273"/>
      <c r="B72" s="274"/>
      <c r="C72" s="274" t="s">
        <v>377</v>
      </c>
      <c r="W72" s="276"/>
      <c r="X72" s="276"/>
      <c r="Y72" s="276"/>
      <c r="Z72" s="276"/>
      <c r="AA72" s="276"/>
      <c r="AB72" s="276"/>
      <c r="AC72" s="276"/>
      <c r="AD72" s="276"/>
      <c r="AE72" s="276"/>
      <c r="AF72" s="276"/>
      <c r="AG72" s="276"/>
      <c r="AH72" s="276"/>
      <c r="AI72" s="276"/>
      <c r="AJ72" s="285"/>
      <c r="AK72" s="494">
        <v>7.6499999999999999E-2</v>
      </c>
      <c r="AL72" s="276">
        <f t="shared" ref="AL72:CW72" si="179">+AK72</f>
        <v>7.6499999999999999E-2</v>
      </c>
      <c r="AM72" s="276">
        <f t="shared" si="179"/>
        <v>7.6499999999999999E-2</v>
      </c>
      <c r="AN72" s="494">
        <v>7.6499999999999999E-2</v>
      </c>
      <c r="AO72" s="276">
        <f t="shared" si="179"/>
        <v>7.6499999999999999E-2</v>
      </c>
      <c r="AP72" s="276">
        <f t="shared" si="179"/>
        <v>7.6499999999999999E-2</v>
      </c>
      <c r="AQ72" s="276">
        <f t="shared" si="179"/>
        <v>7.6499999999999999E-2</v>
      </c>
      <c r="AR72" s="276">
        <f t="shared" si="179"/>
        <v>7.6499999999999999E-2</v>
      </c>
      <c r="AS72" s="276">
        <f t="shared" si="179"/>
        <v>7.6499999999999999E-2</v>
      </c>
      <c r="AT72" s="276">
        <f t="shared" si="179"/>
        <v>7.6499999999999999E-2</v>
      </c>
      <c r="AU72" s="276">
        <f t="shared" si="179"/>
        <v>7.6499999999999999E-2</v>
      </c>
      <c r="AV72" s="276">
        <f t="shared" si="179"/>
        <v>7.6499999999999999E-2</v>
      </c>
      <c r="AW72" s="276">
        <f t="shared" si="179"/>
        <v>7.6499999999999999E-2</v>
      </c>
      <c r="AX72" s="276">
        <f t="shared" si="179"/>
        <v>7.6499999999999999E-2</v>
      </c>
      <c r="AY72" s="276">
        <f t="shared" si="179"/>
        <v>7.6499999999999999E-2</v>
      </c>
      <c r="AZ72" s="276">
        <f t="shared" si="179"/>
        <v>7.6499999999999999E-2</v>
      </c>
      <c r="BA72" s="276">
        <f t="shared" si="179"/>
        <v>7.6499999999999999E-2</v>
      </c>
      <c r="BB72" s="276">
        <f t="shared" si="179"/>
        <v>7.6499999999999999E-2</v>
      </c>
      <c r="BC72" s="276">
        <f t="shared" si="179"/>
        <v>7.6499999999999999E-2</v>
      </c>
      <c r="BD72" s="276">
        <f t="shared" si="179"/>
        <v>7.6499999999999999E-2</v>
      </c>
      <c r="BE72" s="276">
        <f t="shared" si="179"/>
        <v>7.6499999999999999E-2</v>
      </c>
      <c r="BF72" s="276">
        <f t="shared" si="179"/>
        <v>7.6499999999999999E-2</v>
      </c>
      <c r="BG72" s="276">
        <f t="shared" si="179"/>
        <v>7.6499999999999999E-2</v>
      </c>
      <c r="BH72" s="276">
        <f t="shared" si="179"/>
        <v>7.6499999999999999E-2</v>
      </c>
      <c r="BI72" s="276">
        <f t="shared" si="179"/>
        <v>7.6499999999999999E-2</v>
      </c>
      <c r="BJ72" s="276">
        <f t="shared" si="179"/>
        <v>7.6499999999999999E-2</v>
      </c>
      <c r="BK72" s="276">
        <f t="shared" si="179"/>
        <v>7.6499999999999999E-2</v>
      </c>
      <c r="BL72" s="276">
        <f t="shared" si="179"/>
        <v>7.6499999999999999E-2</v>
      </c>
      <c r="BM72" s="276">
        <f t="shared" si="179"/>
        <v>7.6499999999999999E-2</v>
      </c>
      <c r="BN72" s="276">
        <f t="shared" si="179"/>
        <v>7.6499999999999999E-2</v>
      </c>
      <c r="BO72" s="276">
        <f t="shared" si="179"/>
        <v>7.6499999999999999E-2</v>
      </c>
      <c r="BP72" s="276">
        <f t="shared" si="179"/>
        <v>7.6499999999999999E-2</v>
      </c>
      <c r="BQ72" s="276">
        <f t="shared" si="179"/>
        <v>7.6499999999999999E-2</v>
      </c>
      <c r="BR72" s="276">
        <f t="shared" si="179"/>
        <v>7.6499999999999999E-2</v>
      </c>
      <c r="BS72" s="276">
        <f t="shared" si="179"/>
        <v>7.6499999999999999E-2</v>
      </c>
      <c r="BT72" s="276">
        <f t="shared" si="179"/>
        <v>7.6499999999999999E-2</v>
      </c>
      <c r="BU72" s="276">
        <f t="shared" si="179"/>
        <v>7.6499999999999999E-2</v>
      </c>
      <c r="BV72" s="276">
        <f t="shared" si="179"/>
        <v>7.6499999999999999E-2</v>
      </c>
      <c r="BW72" s="276">
        <f t="shared" si="179"/>
        <v>7.6499999999999999E-2</v>
      </c>
      <c r="BX72" s="276">
        <f t="shared" si="179"/>
        <v>7.6499999999999999E-2</v>
      </c>
      <c r="BY72" s="276">
        <f t="shared" si="179"/>
        <v>7.6499999999999999E-2</v>
      </c>
      <c r="BZ72" s="276">
        <f t="shared" si="179"/>
        <v>7.6499999999999999E-2</v>
      </c>
      <c r="CA72" s="276">
        <f t="shared" si="179"/>
        <v>7.6499999999999999E-2</v>
      </c>
      <c r="CB72" s="276">
        <f t="shared" si="179"/>
        <v>7.6499999999999999E-2</v>
      </c>
      <c r="CC72" s="276">
        <f t="shared" si="179"/>
        <v>7.6499999999999999E-2</v>
      </c>
      <c r="CD72" s="276">
        <f t="shared" si="179"/>
        <v>7.6499999999999999E-2</v>
      </c>
      <c r="CE72" s="276">
        <f t="shared" si="179"/>
        <v>7.6499999999999999E-2</v>
      </c>
      <c r="CF72" s="276">
        <f t="shared" si="179"/>
        <v>7.6499999999999999E-2</v>
      </c>
      <c r="CG72" s="276">
        <f t="shared" si="179"/>
        <v>7.6499999999999999E-2</v>
      </c>
      <c r="CH72" s="276">
        <f t="shared" si="179"/>
        <v>7.6499999999999999E-2</v>
      </c>
      <c r="CI72" s="276">
        <f t="shared" si="179"/>
        <v>7.6499999999999999E-2</v>
      </c>
      <c r="CJ72" s="276">
        <f t="shared" si="179"/>
        <v>7.6499999999999999E-2</v>
      </c>
      <c r="CK72" s="276">
        <f t="shared" si="179"/>
        <v>7.6499999999999999E-2</v>
      </c>
      <c r="CL72" s="276">
        <f t="shared" si="179"/>
        <v>7.6499999999999999E-2</v>
      </c>
      <c r="CM72" s="276">
        <f t="shared" si="179"/>
        <v>7.6499999999999999E-2</v>
      </c>
      <c r="CN72" s="276">
        <f t="shared" si="179"/>
        <v>7.6499999999999999E-2</v>
      </c>
      <c r="CO72" s="276">
        <f t="shared" si="179"/>
        <v>7.6499999999999999E-2</v>
      </c>
      <c r="CP72" s="276">
        <f t="shared" si="179"/>
        <v>7.6499999999999999E-2</v>
      </c>
      <c r="CQ72" s="276">
        <f t="shared" si="179"/>
        <v>7.6499999999999999E-2</v>
      </c>
      <c r="CR72" s="276">
        <f t="shared" si="179"/>
        <v>7.6499999999999999E-2</v>
      </c>
      <c r="CS72" s="276">
        <f t="shared" si="179"/>
        <v>7.6499999999999999E-2</v>
      </c>
      <c r="CT72" s="276">
        <f t="shared" si="179"/>
        <v>7.6499999999999999E-2</v>
      </c>
      <c r="CU72" s="276">
        <f t="shared" si="179"/>
        <v>7.6499999999999999E-2</v>
      </c>
      <c r="CV72" s="276">
        <f t="shared" si="179"/>
        <v>7.6499999999999999E-2</v>
      </c>
      <c r="CW72" s="276">
        <f t="shared" si="179"/>
        <v>7.6499999999999999E-2</v>
      </c>
      <c r="CX72" s="276">
        <f t="shared" ref="CX72:DG72" si="180">+CW72</f>
        <v>7.6499999999999999E-2</v>
      </c>
      <c r="CY72" s="276">
        <f t="shared" si="180"/>
        <v>7.6499999999999999E-2</v>
      </c>
      <c r="CZ72" s="276">
        <f t="shared" si="180"/>
        <v>7.6499999999999999E-2</v>
      </c>
      <c r="DA72" s="276">
        <f t="shared" si="180"/>
        <v>7.6499999999999999E-2</v>
      </c>
      <c r="DB72" s="276">
        <f t="shared" si="180"/>
        <v>7.6499999999999999E-2</v>
      </c>
      <c r="DC72" s="276">
        <f t="shared" si="180"/>
        <v>7.6499999999999999E-2</v>
      </c>
      <c r="DD72" s="276">
        <f t="shared" si="180"/>
        <v>7.6499999999999999E-2</v>
      </c>
      <c r="DE72" s="276">
        <f t="shared" si="180"/>
        <v>7.6499999999999999E-2</v>
      </c>
      <c r="DF72" s="276">
        <f t="shared" si="180"/>
        <v>7.6499999999999999E-2</v>
      </c>
      <c r="DG72" s="276">
        <f t="shared" si="180"/>
        <v>7.6499999999999999E-2</v>
      </c>
    </row>
    <row r="73" spans="1:111" s="275" customFormat="1" x14ac:dyDescent="0.3">
      <c r="A73" s="273"/>
      <c r="B73" s="274"/>
      <c r="C73" s="274" t="s">
        <v>378</v>
      </c>
      <c r="W73" s="276"/>
      <c r="X73" s="276"/>
      <c r="Y73" s="276"/>
      <c r="Z73" s="276"/>
      <c r="AA73" s="276"/>
      <c r="AB73" s="276"/>
      <c r="AC73" s="276"/>
      <c r="AD73" s="276"/>
      <c r="AE73" s="276"/>
      <c r="AF73" s="276"/>
      <c r="AG73" s="276"/>
      <c r="AH73" s="276"/>
      <c r="AI73" s="276"/>
      <c r="AJ73" s="285"/>
      <c r="AK73" s="494">
        <v>4.4999999999999998E-2</v>
      </c>
      <c r="AL73" s="276">
        <f t="shared" ref="AL73:CW73" si="181">+AK73</f>
        <v>4.4999999999999998E-2</v>
      </c>
      <c r="AM73" s="276">
        <f t="shared" si="181"/>
        <v>4.4999999999999998E-2</v>
      </c>
      <c r="AN73" s="494">
        <v>4.4999999999999998E-2</v>
      </c>
      <c r="AO73" s="276">
        <f t="shared" si="181"/>
        <v>4.4999999999999998E-2</v>
      </c>
      <c r="AP73" s="276">
        <f t="shared" si="181"/>
        <v>4.4999999999999998E-2</v>
      </c>
      <c r="AQ73" s="276">
        <f t="shared" si="181"/>
        <v>4.4999999999999998E-2</v>
      </c>
      <c r="AR73" s="276">
        <f t="shared" si="181"/>
        <v>4.4999999999999998E-2</v>
      </c>
      <c r="AS73" s="276">
        <f t="shared" si="181"/>
        <v>4.4999999999999998E-2</v>
      </c>
      <c r="AT73" s="276">
        <f t="shared" si="181"/>
        <v>4.4999999999999998E-2</v>
      </c>
      <c r="AU73" s="276">
        <f t="shared" si="181"/>
        <v>4.4999999999999998E-2</v>
      </c>
      <c r="AV73" s="276">
        <f t="shared" si="181"/>
        <v>4.4999999999999998E-2</v>
      </c>
      <c r="AW73" s="276">
        <f t="shared" si="181"/>
        <v>4.4999999999999998E-2</v>
      </c>
      <c r="AX73" s="276">
        <f t="shared" si="181"/>
        <v>4.4999999999999998E-2</v>
      </c>
      <c r="AY73" s="276">
        <f t="shared" si="181"/>
        <v>4.4999999999999998E-2</v>
      </c>
      <c r="AZ73" s="276">
        <f t="shared" si="181"/>
        <v>4.4999999999999998E-2</v>
      </c>
      <c r="BA73" s="276">
        <f t="shared" si="181"/>
        <v>4.4999999999999998E-2</v>
      </c>
      <c r="BB73" s="276">
        <f t="shared" si="181"/>
        <v>4.4999999999999998E-2</v>
      </c>
      <c r="BC73" s="276">
        <f t="shared" si="181"/>
        <v>4.4999999999999998E-2</v>
      </c>
      <c r="BD73" s="276">
        <f t="shared" si="181"/>
        <v>4.4999999999999998E-2</v>
      </c>
      <c r="BE73" s="276">
        <f t="shared" si="181"/>
        <v>4.4999999999999998E-2</v>
      </c>
      <c r="BF73" s="276">
        <f t="shared" si="181"/>
        <v>4.4999999999999998E-2</v>
      </c>
      <c r="BG73" s="276">
        <f t="shared" si="181"/>
        <v>4.4999999999999998E-2</v>
      </c>
      <c r="BH73" s="276">
        <f t="shared" si="181"/>
        <v>4.4999999999999998E-2</v>
      </c>
      <c r="BI73" s="276">
        <f t="shared" si="181"/>
        <v>4.4999999999999998E-2</v>
      </c>
      <c r="BJ73" s="276">
        <f t="shared" si="181"/>
        <v>4.4999999999999998E-2</v>
      </c>
      <c r="BK73" s="276">
        <f t="shared" si="181"/>
        <v>4.4999999999999998E-2</v>
      </c>
      <c r="BL73" s="276">
        <f t="shared" si="181"/>
        <v>4.4999999999999998E-2</v>
      </c>
      <c r="BM73" s="276">
        <f t="shared" si="181"/>
        <v>4.4999999999999998E-2</v>
      </c>
      <c r="BN73" s="276">
        <f t="shared" si="181"/>
        <v>4.4999999999999998E-2</v>
      </c>
      <c r="BO73" s="276">
        <f t="shared" si="181"/>
        <v>4.4999999999999998E-2</v>
      </c>
      <c r="BP73" s="276">
        <f t="shared" si="181"/>
        <v>4.4999999999999998E-2</v>
      </c>
      <c r="BQ73" s="276">
        <f t="shared" si="181"/>
        <v>4.4999999999999998E-2</v>
      </c>
      <c r="BR73" s="276">
        <f t="shared" si="181"/>
        <v>4.4999999999999998E-2</v>
      </c>
      <c r="BS73" s="276">
        <f t="shared" si="181"/>
        <v>4.4999999999999998E-2</v>
      </c>
      <c r="BT73" s="276">
        <f t="shared" si="181"/>
        <v>4.4999999999999998E-2</v>
      </c>
      <c r="BU73" s="276">
        <f t="shared" si="181"/>
        <v>4.4999999999999998E-2</v>
      </c>
      <c r="BV73" s="276">
        <f t="shared" si="181"/>
        <v>4.4999999999999998E-2</v>
      </c>
      <c r="BW73" s="276">
        <f t="shared" si="181"/>
        <v>4.4999999999999998E-2</v>
      </c>
      <c r="BX73" s="276">
        <f t="shared" si="181"/>
        <v>4.4999999999999998E-2</v>
      </c>
      <c r="BY73" s="276">
        <f t="shared" si="181"/>
        <v>4.4999999999999998E-2</v>
      </c>
      <c r="BZ73" s="276">
        <f t="shared" si="181"/>
        <v>4.4999999999999998E-2</v>
      </c>
      <c r="CA73" s="276">
        <f t="shared" si="181"/>
        <v>4.4999999999999998E-2</v>
      </c>
      <c r="CB73" s="276">
        <f t="shared" si="181"/>
        <v>4.4999999999999998E-2</v>
      </c>
      <c r="CC73" s="276">
        <f t="shared" si="181"/>
        <v>4.4999999999999998E-2</v>
      </c>
      <c r="CD73" s="276">
        <f t="shared" si="181"/>
        <v>4.4999999999999998E-2</v>
      </c>
      <c r="CE73" s="276">
        <f t="shared" si="181"/>
        <v>4.4999999999999998E-2</v>
      </c>
      <c r="CF73" s="276">
        <f t="shared" si="181"/>
        <v>4.4999999999999998E-2</v>
      </c>
      <c r="CG73" s="276">
        <f t="shared" si="181"/>
        <v>4.4999999999999998E-2</v>
      </c>
      <c r="CH73" s="276">
        <f t="shared" si="181"/>
        <v>4.4999999999999998E-2</v>
      </c>
      <c r="CI73" s="276">
        <f t="shared" si="181"/>
        <v>4.4999999999999998E-2</v>
      </c>
      <c r="CJ73" s="276">
        <f t="shared" si="181"/>
        <v>4.4999999999999998E-2</v>
      </c>
      <c r="CK73" s="276">
        <f t="shared" si="181"/>
        <v>4.4999999999999998E-2</v>
      </c>
      <c r="CL73" s="276">
        <f t="shared" si="181"/>
        <v>4.4999999999999998E-2</v>
      </c>
      <c r="CM73" s="276">
        <f t="shared" si="181"/>
        <v>4.4999999999999998E-2</v>
      </c>
      <c r="CN73" s="276">
        <f t="shared" si="181"/>
        <v>4.4999999999999998E-2</v>
      </c>
      <c r="CO73" s="276">
        <f t="shared" si="181"/>
        <v>4.4999999999999998E-2</v>
      </c>
      <c r="CP73" s="276">
        <f t="shared" si="181"/>
        <v>4.4999999999999998E-2</v>
      </c>
      <c r="CQ73" s="276">
        <f t="shared" si="181"/>
        <v>4.4999999999999998E-2</v>
      </c>
      <c r="CR73" s="276">
        <f t="shared" si="181"/>
        <v>4.4999999999999998E-2</v>
      </c>
      <c r="CS73" s="276">
        <f t="shared" si="181"/>
        <v>4.4999999999999998E-2</v>
      </c>
      <c r="CT73" s="276">
        <f t="shared" si="181"/>
        <v>4.4999999999999998E-2</v>
      </c>
      <c r="CU73" s="276">
        <f t="shared" si="181"/>
        <v>4.4999999999999998E-2</v>
      </c>
      <c r="CV73" s="276">
        <f t="shared" si="181"/>
        <v>4.4999999999999998E-2</v>
      </c>
      <c r="CW73" s="276">
        <f t="shared" si="181"/>
        <v>4.4999999999999998E-2</v>
      </c>
      <c r="CX73" s="276">
        <f t="shared" ref="CX73:DG73" si="182">+CW73</f>
        <v>4.4999999999999998E-2</v>
      </c>
      <c r="CY73" s="276">
        <f t="shared" si="182"/>
        <v>4.4999999999999998E-2</v>
      </c>
      <c r="CZ73" s="276">
        <f t="shared" si="182"/>
        <v>4.4999999999999998E-2</v>
      </c>
      <c r="DA73" s="276">
        <f t="shared" si="182"/>
        <v>4.4999999999999998E-2</v>
      </c>
      <c r="DB73" s="276">
        <f t="shared" si="182"/>
        <v>4.4999999999999998E-2</v>
      </c>
      <c r="DC73" s="276">
        <f t="shared" si="182"/>
        <v>4.4999999999999998E-2</v>
      </c>
      <c r="DD73" s="276">
        <f t="shared" si="182"/>
        <v>4.4999999999999998E-2</v>
      </c>
      <c r="DE73" s="276">
        <f t="shared" si="182"/>
        <v>4.4999999999999998E-2</v>
      </c>
      <c r="DF73" s="276">
        <f t="shared" si="182"/>
        <v>4.4999999999999998E-2</v>
      </c>
      <c r="DG73" s="276">
        <f t="shared" si="182"/>
        <v>4.4999999999999998E-2</v>
      </c>
    </row>
    <row r="74" spans="1:111" s="56" customFormat="1" x14ac:dyDescent="0.3">
      <c r="A74"/>
      <c r="B74" s="1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580"/>
      <c r="AK74"/>
      <c r="AL74"/>
      <c r="AM74" s="631"/>
      <c r="AN74"/>
      <c r="AO74"/>
      <c r="AP74"/>
      <c r="AQ74"/>
      <c r="AR74"/>
      <c r="AS74"/>
      <c r="AT74"/>
      <c r="AU74"/>
      <c r="AV74"/>
      <c r="AW74"/>
      <c r="AX74"/>
      <c r="AY74" s="631"/>
      <c r="AZ74"/>
      <c r="BA74"/>
      <c r="BB74"/>
      <c r="BC74"/>
      <c r="BD74"/>
      <c r="BE74"/>
      <c r="BF74"/>
      <c r="BG74"/>
      <c r="BH74"/>
      <c r="BI74"/>
      <c r="BJ74"/>
      <c r="BK74" s="631"/>
      <c r="BL74"/>
      <c r="BM74"/>
      <c r="BN74"/>
      <c r="BO74"/>
      <c r="BP74"/>
      <c r="BQ74"/>
      <c r="BR74"/>
      <c r="BS74"/>
      <c r="BT74"/>
      <c r="BU74"/>
      <c r="BV74"/>
      <c r="BW74" s="631"/>
      <c r="BX74"/>
      <c r="BY74"/>
      <c r="BZ74"/>
      <c r="CA74"/>
      <c r="CB74"/>
      <c r="CC74"/>
      <c r="CD74"/>
      <c r="CE74"/>
      <c r="CF74"/>
      <c r="CG74"/>
      <c r="CH74"/>
      <c r="CI74" s="631"/>
      <c r="CJ74"/>
      <c r="CK74"/>
      <c r="CL74"/>
      <c r="CM74"/>
      <c r="CN74"/>
      <c r="CO74"/>
      <c r="CP74"/>
      <c r="CQ74"/>
      <c r="CR74"/>
      <c r="CS74"/>
      <c r="CT74"/>
      <c r="CU74" s="631"/>
      <c r="CV74"/>
      <c r="CW74"/>
      <c r="CX74"/>
      <c r="CY74"/>
      <c r="CZ74"/>
      <c r="DA74"/>
      <c r="DB74"/>
      <c r="DC74"/>
      <c r="DD74"/>
      <c r="DE74"/>
      <c r="DF74"/>
      <c r="DG74"/>
    </row>
    <row r="75" spans="1:111" x14ac:dyDescent="0.3">
      <c r="B75" s="1" t="s">
        <v>316</v>
      </c>
      <c r="C75" s="1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281"/>
      <c r="AK75" s="234">
        <v>12000</v>
      </c>
      <c r="AL75" s="114">
        <v>0</v>
      </c>
      <c r="AM75" s="114">
        <f t="shared" ref="AL75:CA76" si="183">AL75</f>
        <v>0</v>
      </c>
      <c r="AN75" s="234">
        <v>0</v>
      </c>
      <c r="AO75" s="114">
        <f t="shared" si="183"/>
        <v>0</v>
      </c>
      <c r="AP75" s="114">
        <f t="shared" si="183"/>
        <v>0</v>
      </c>
      <c r="AQ75" s="114">
        <f t="shared" si="183"/>
        <v>0</v>
      </c>
      <c r="AR75" s="114">
        <f t="shared" si="183"/>
        <v>0</v>
      </c>
      <c r="AS75" s="114">
        <f t="shared" si="183"/>
        <v>0</v>
      </c>
      <c r="AT75" s="114">
        <f t="shared" si="183"/>
        <v>0</v>
      </c>
      <c r="AU75" s="114">
        <f t="shared" si="183"/>
        <v>0</v>
      </c>
      <c r="AV75" s="114">
        <f t="shared" si="183"/>
        <v>0</v>
      </c>
      <c r="AW75" s="114">
        <f t="shared" si="183"/>
        <v>0</v>
      </c>
      <c r="AX75" s="114">
        <f t="shared" si="183"/>
        <v>0</v>
      </c>
      <c r="AY75" s="114">
        <f t="shared" si="183"/>
        <v>0</v>
      </c>
      <c r="AZ75" s="114">
        <f t="shared" si="183"/>
        <v>0</v>
      </c>
      <c r="BA75" s="114">
        <f t="shared" si="183"/>
        <v>0</v>
      </c>
      <c r="BB75" s="114">
        <f t="shared" si="183"/>
        <v>0</v>
      </c>
      <c r="BC75" s="114">
        <f t="shared" si="183"/>
        <v>0</v>
      </c>
      <c r="BD75" s="114">
        <f t="shared" si="183"/>
        <v>0</v>
      </c>
      <c r="BE75" s="114">
        <f t="shared" si="183"/>
        <v>0</v>
      </c>
      <c r="BF75" s="114">
        <f t="shared" si="183"/>
        <v>0</v>
      </c>
      <c r="BG75" s="114">
        <f t="shared" si="183"/>
        <v>0</v>
      </c>
      <c r="BH75" s="114">
        <f t="shared" si="183"/>
        <v>0</v>
      </c>
      <c r="BI75" s="114">
        <f t="shared" si="183"/>
        <v>0</v>
      </c>
      <c r="BJ75" s="114">
        <f t="shared" si="183"/>
        <v>0</v>
      </c>
      <c r="BK75" s="114">
        <f t="shared" si="183"/>
        <v>0</v>
      </c>
      <c r="BL75" s="114">
        <f t="shared" si="183"/>
        <v>0</v>
      </c>
      <c r="BM75" s="114">
        <f t="shared" si="183"/>
        <v>0</v>
      </c>
      <c r="BN75" s="114">
        <f t="shared" si="183"/>
        <v>0</v>
      </c>
      <c r="BO75" s="114">
        <f t="shared" si="183"/>
        <v>0</v>
      </c>
      <c r="BP75" s="114">
        <f t="shared" si="183"/>
        <v>0</v>
      </c>
      <c r="BQ75" s="114">
        <f t="shared" si="183"/>
        <v>0</v>
      </c>
      <c r="BR75" s="114">
        <f t="shared" si="183"/>
        <v>0</v>
      </c>
      <c r="BS75" s="114">
        <f t="shared" si="183"/>
        <v>0</v>
      </c>
      <c r="BT75" s="114">
        <f t="shared" si="183"/>
        <v>0</v>
      </c>
      <c r="BU75" s="114">
        <f t="shared" si="183"/>
        <v>0</v>
      </c>
      <c r="BV75" s="114">
        <f t="shared" si="183"/>
        <v>0</v>
      </c>
      <c r="BW75" s="114">
        <f t="shared" si="183"/>
        <v>0</v>
      </c>
      <c r="BX75" s="114">
        <f t="shared" si="183"/>
        <v>0</v>
      </c>
      <c r="BY75" s="114">
        <f t="shared" si="183"/>
        <v>0</v>
      </c>
      <c r="BZ75" s="114">
        <f t="shared" si="183"/>
        <v>0</v>
      </c>
      <c r="CA75" s="114">
        <f t="shared" si="183"/>
        <v>0</v>
      </c>
      <c r="CB75" s="114">
        <f t="shared" ref="CB75:DG75" si="184">CA75</f>
        <v>0</v>
      </c>
      <c r="CC75" s="114">
        <f t="shared" si="184"/>
        <v>0</v>
      </c>
      <c r="CD75" s="114">
        <f t="shared" si="184"/>
        <v>0</v>
      </c>
      <c r="CE75" s="114">
        <f t="shared" si="184"/>
        <v>0</v>
      </c>
      <c r="CF75" s="114">
        <f t="shared" si="184"/>
        <v>0</v>
      </c>
      <c r="CG75" s="114">
        <f t="shared" si="184"/>
        <v>0</v>
      </c>
      <c r="CH75" s="114">
        <f t="shared" si="184"/>
        <v>0</v>
      </c>
      <c r="CI75" s="114">
        <f t="shared" si="184"/>
        <v>0</v>
      </c>
      <c r="CJ75" s="114">
        <f t="shared" si="184"/>
        <v>0</v>
      </c>
      <c r="CK75" s="114">
        <f t="shared" si="184"/>
        <v>0</v>
      </c>
      <c r="CL75" s="114">
        <f t="shared" si="184"/>
        <v>0</v>
      </c>
      <c r="CM75" s="114">
        <f t="shared" si="184"/>
        <v>0</v>
      </c>
      <c r="CN75" s="114">
        <f t="shared" si="184"/>
        <v>0</v>
      </c>
      <c r="CO75" s="114">
        <f t="shared" si="184"/>
        <v>0</v>
      </c>
      <c r="CP75" s="114">
        <f t="shared" si="184"/>
        <v>0</v>
      </c>
      <c r="CQ75" s="114">
        <f t="shared" si="184"/>
        <v>0</v>
      </c>
      <c r="CR75" s="114">
        <f t="shared" si="184"/>
        <v>0</v>
      </c>
      <c r="CS75" s="114">
        <f t="shared" si="184"/>
        <v>0</v>
      </c>
      <c r="CT75" s="114">
        <f t="shared" si="184"/>
        <v>0</v>
      </c>
      <c r="CU75" s="114">
        <f t="shared" si="184"/>
        <v>0</v>
      </c>
      <c r="CV75" s="114">
        <f t="shared" si="184"/>
        <v>0</v>
      </c>
      <c r="CW75" s="114">
        <f t="shared" si="184"/>
        <v>0</v>
      </c>
      <c r="CX75" s="114">
        <f t="shared" si="184"/>
        <v>0</v>
      </c>
      <c r="CY75" s="114">
        <f t="shared" si="184"/>
        <v>0</v>
      </c>
      <c r="CZ75" s="114">
        <f t="shared" si="184"/>
        <v>0</v>
      </c>
      <c r="DA75" s="114">
        <f t="shared" si="184"/>
        <v>0</v>
      </c>
      <c r="DB75" s="114">
        <f t="shared" si="184"/>
        <v>0</v>
      </c>
      <c r="DC75" s="114">
        <f t="shared" si="184"/>
        <v>0</v>
      </c>
      <c r="DD75" s="114">
        <f t="shared" si="184"/>
        <v>0</v>
      </c>
      <c r="DE75" s="114">
        <f t="shared" si="184"/>
        <v>0</v>
      </c>
      <c r="DF75" s="114">
        <f t="shared" si="184"/>
        <v>0</v>
      </c>
      <c r="DG75" s="114">
        <f t="shared" si="184"/>
        <v>0</v>
      </c>
    </row>
    <row r="76" spans="1:111" x14ac:dyDescent="0.3">
      <c r="B76" s="1" t="s">
        <v>317</v>
      </c>
      <c r="C76" s="1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>
        <v>164.28</v>
      </c>
      <c r="AC76" s="114">
        <v>84.38</v>
      </c>
      <c r="AD76" s="114">
        <v>291.45</v>
      </c>
      <c r="AE76" s="114">
        <v>82.71</v>
      </c>
      <c r="AF76" s="114">
        <v>319.52</v>
      </c>
      <c r="AG76" s="114">
        <v>163.18</v>
      </c>
      <c r="AH76" s="114">
        <v>349.68</v>
      </c>
      <c r="AI76" s="114">
        <v>384.33</v>
      </c>
      <c r="AJ76" s="281">
        <v>707.84</v>
      </c>
      <c r="AK76" s="234">
        <f>+AVERAGE(AH76:AJ76)+10</f>
        <v>490.61666666666662</v>
      </c>
      <c r="AL76" s="114">
        <f t="shared" si="183"/>
        <v>490.61666666666662</v>
      </c>
      <c r="AM76" s="114">
        <f t="shared" si="183"/>
        <v>490.61666666666662</v>
      </c>
      <c r="AN76" s="234">
        <f>+IF(AM$1&lt;&gt;AN$1, AM76*1.1, AM76)</f>
        <v>539.67833333333328</v>
      </c>
      <c r="AO76" s="114">
        <f t="shared" ref="AO76:CZ77" si="185">+IF(AN$1&lt;&gt;AO$1, AN76*1.1, AN76)</f>
        <v>539.67833333333328</v>
      </c>
      <c r="AP76" s="114">
        <f t="shared" si="185"/>
        <v>539.67833333333328</v>
      </c>
      <c r="AQ76" s="114">
        <f t="shared" si="185"/>
        <v>539.67833333333328</v>
      </c>
      <c r="AR76" s="114">
        <f t="shared" si="185"/>
        <v>539.67833333333328</v>
      </c>
      <c r="AS76" s="114">
        <f t="shared" si="185"/>
        <v>539.67833333333328</v>
      </c>
      <c r="AT76" s="114">
        <f t="shared" si="185"/>
        <v>539.67833333333328</v>
      </c>
      <c r="AU76" s="114">
        <f t="shared" si="185"/>
        <v>539.67833333333328</v>
      </c>
      <c r="AV76" s="114">
        <f t="shared" si="185"/>
        <v>539.67833333333328</v>
      </c>
      <c r="AW76" s="114">
        <f t="shared" si="185"/>
        <v>539.67833333333328</v>
      </c>
      <c r="AX76" s="114">
        <f t="shared" si="185"/>
        <v>539.67833333333328</v>
      </c>
      <c r="AY76" s="114">
        <f t="shared" si="185"/>
        <v>539.67833333333328</v>
      </c>
      <c r="AZ76" s="114">
        <f t="shared" si="185"/>
        <v>593.64616666666666</v>
      </c>
      <c r="BA76" s="114">
        <f t="shared" si="185"/>
        <v>593.64616666666666</v>
      </c>
      <c r="BB76" s="114">
        <f t="shared" si="185"/>
        <v>593.64616666666666</v>
      </c>
      <c r="BC76" s="114">
        <f t="shared" si="185"/>
        <v>593.64616666666666</v>
      </c>
      <c r="BD76" s="114">
        <f t="shared" si="185"/>
        <v>593.64616666666666</v>
      </c>
      <c r="BE76" s="114">
        <f t="shared" si="185"/>
        <v>593.64616666666666</v>
      </c>
      <c r="BF76" s="114">
        <f t="shared" si="185"/>
        <v>593.64616666666666</v>
      </c>
      <c r="BG76" s="114">
        <f t="shared" si="185"/>
        <v>593.64616666666666</v>
      </c>
      <c r="BH76" s="114">
        <f t="shared" si="185"/>
        <v>593.64616666666666</v>
      </c>
      <c r="BI76" s="114">
        <f t="shared" si="185"/>
        <v>593.64616666666666</v>
      </c>
      <c r="BJ76" s="114">
        <f t="shared" si="185"/>
        <v>593.64616666666666</v>
      </c>
      <c r="BK76" s="114">
        <f t="shared" si="185"/>
        <v>593.64616666666666</v>
      </c>
      <c r="BL76" s="114">
        <f t="shared" si="185"/>
        <v>653.01078333333339</v>
      </c>
      <c r="BM76" s="114">
        <f t="shared" si="185"/>
        <v>653.01078333333339</v>
      </c>
      <c r="BN76" s="114">
        <f t="shared" si="185"/>
        <v>653.01078333333339</v>
      </c>
      <c r="BO76" s="114">
        <f t="shared" si="185"/>
        <v>653.01078333333339</v>
      </c>
      <c r="BP76" s="114">
        <f t="shared" si="185"/>
        <v>653.01078333333339</v>
      </c>
      <c r="BQ76" s="114">
        <f t="shared" si="185"/>
        <v>653.01078333333339</v>
      </c>
      <c r="BR76" s="114">
        <f t="shared" si="185"/>
        <v>653.01078333333339</v>
      </c>
      <c r="BS76" s="114">
        <f t="shared" si="185"/>
        <v>653.01078333333339</v>
      </c>
      <c r="BT76" s="114">
        <f t="shared" si="185"/>
        <v>653.01078333333339</v>
      </c>
      <c r="BU76" s="114">
        <f t="shared" si="185"/>
        <v>653.01078333333339</v>
      </c>
      <c r="BV76" s="114">
        <f t="shared" si="185"/>
        <v>653.01078333333339</v>
      </c>
      <c r="BW76" s="114">
        <f t="shared" si="185"/>
        <v>653.01078333333339</v>
      </c>
      <c r="BX76" s="114">
        <f t="shared" si="185"/>
        <v>718.3118616666668</v>
      </c>
      <c r="BY76" s="114">
        <f t="shared" si="185"/>
        <v>718.3118616666668</v>
      </c>
      <c r="BZ76" s="114">
        <f t="shared" si="185"/>
        <v>718.3118616666668</v>
      </c>
      <c r="CA76" s="114">
        <f t="shared" si="185"/>
        <v>718.3118616666668</v>
      </c>
      <c r="CB76" s="114">
        <f t="shared" si="185"/>
        <v>718.3118616666668</v>
      </c>
      <c r="CC76" s="114">
        <f t="shared" si="185"/>
        <v>718.3118616666668</v>
      </c>
      <c r="CD76" s="114">
        <f t="shared" si="185"/>
        <v>718.3118616666668</v>
      </c>
      <c r="CE76" s="114">
        <f t="shared" si="185"/>
        <v>718.3118616666668</v>
      </c>
      <c r="CF76" s="114">
        <f t="shared" si="185"/>
        <v>718.3118616666668</v>
      </c>
      <c r="CG76" s="114">
        <f t="shared" si="185"/>
        <v>718.3118616666668</v>
      </c>
      <c r="CH76" s="114">
        <f t="shared" si="185"/>
        <v>718.3118616666668</v>
      </c>
      <c r="CI76" s="114">
        <f t="shared" si="185"/>
        <v>718.3118616666668</v>
      </c>
      <c r="CJ76" s="114">
        <f t="shared" si="185"/>
        <v>790.14304783333353</v>
      </c>
      <c r="CK76" s="114">
        <f t="shared" si="185"/>
        <v>790.14304783333353</v>
      </c>
      <c r="CL76" s="114">
        <f t="shared" si="185"/>
        <v>790.14304783333353</v>
      </c>
      <c r="CM76" s="114">
        <f t="shared" si="185"/>
        <v>790.14304783333353</v>
      </c>
      <c r="CN76" s="114">
        <f t="shared" si="185"/>
        <v>790.14304783333353</v>
      </c>
      <c r="CO76" s="114">
        <f t="shared" si="185"/>
        <v>790.14304783333353</v>
      </c>
      <c r="CP76" s="114">
        <f t="shared" si="185"/>
        <v>790.14304783333353</v>
      </c>
      <c r="CQ76" s="114">
        <f t="shared" si="185"/>
        <v>790.14304783333353</v>
      </c>
      <c r="CR76" s="114">
        <f t="shared" si="185"/>
        <v>790.14304783333353</v>
      </c>
      <c r="CS76" s="114">
        <f t="shared" si="185"/>
        <v>790.14304783333353</v>
      </c>
      <c r="CT76" s="114">
        <f t="shared" si="185"/>
        <v>790.14304783333353</v>
      </c>
      <c r="CU76" s="114">
        <f t="shared" si="185"/>
        <v>790.14304783333353</v>
      </c>
      <c r="CV76" s="114">
        <f t="shared" si="185"/>
        <v>869.15735261666691</v>
      </c>
      <c r="CW76" s="114">
        <f t="shared" si="185"/>
        <v>869.15735261666691</v>
      </c>
      <c r="CX76" s="114">
        <f t="shared" si="185"/>
        <v>869.15735261666691</v>
      </c>
      <c r="CY76" s="114">
        <f t="shared" si="185"/>
        <v>869.15735261666691</v>
      </c>
      <c r="CZ76" s="114">
        <f t="shared" si="185"/>
        <v>869.15735261666691</v>
      </c>
      <c r="DA76" s="114">
        <f t="shared" ref="DA76:DG77" si="186">+IF(CZ$1&lt;&gt;DA$1, CZ76*1.1, CZ76)</f>
        <v>869.15735261666691</v>
      </c>
      <c r="DB76" s="114">
        <f t="shared" si="186"/>
        <v>869.15735261666691</v>
      </c>
      <c r="DC76" s="114">
        <f t="shared" si="186"/>
        <v>869.15735261666691</v>
      </c>
      <c r="DD76" s="114">
        <f t="shared" si="186"/>
        <v>869.15735261666691</v>
      </c>
      <c r="DE76" s="114">
        <f t="shared" si="186"/>
        <v>869.15735261666691</v>
      </c>
      <c r="DF76" s="114">
        <f t="shared" si="186"/>
        <v>869.15735261666691</v>
      </c>
      <c r="DG76" s="114">
        <f t="shared" si="186"/>
        <v>869.15735261666691</v>
      </c>
    </row>
    <row r="77" spans="1:111" s="5" customFormat="1" x14ac:dyDescent="0.3">
      <c r="A77"/>
      <c r="B77" s="1" t="s">
        <v>318</v>
      </c>
      <c r="C77" s="1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>
        <v>106.99</v>
      </c>
      <c r="AC77" s="114">
        <v>20.99</v>
      </c>
      <c r="AD77" s="114">
        <v>20.99</v>
      </c>
      <c r="AE77" s="114">
        <v>20.99</v>
      </c>
      <c r="AF77" s="114">
        <v>68.989999999999995</v>
      </c>
      <c r="AG77" s="114">
        <v>68.989999999999995</v>
      </c>
      <c r="AH77" s="114">
        <v>68.989999999999995</v>
      </c>
      <c r="AI77" s="114">
        <v>68.989999999999995</v>
      </c>
      <c r="AJ77" s="281">
        <v>128.49</v>
      </c>
      <c r="AK77" s="234">
        <f>+AVERAGE(AH77:AJ77)+10</f>
        <v>98.823333333333338</v>
      </c>
      <c r="AL77" s="114">
        <f t="shared" ref="AL77:AL84" si="187">AK77</f>
        <v>98.823333333333338</v>
      </c>
      <c r="AM77" s="114">
        <f t="shared" ref="AM77:AM84" si="188">AL77</f>
        <v>98.823333333333338</v>
      </c>
      <c r="AN77" s="234">
        <f>+IF(AN1&lt;&gt;AM1, AM77*1.1, AM77)</f>
        <v>108.70566666666669</v>
      </c>
      <c r="AO77" s="114">
        <f t="shared" si="185"/>
        <v>108.70566666666669</v>
      </c>
      <c r="AP77" s="114">
        <f t="shared" si="185"/>
        <v>108.70566666666669</v>
      </c>
      <c r="AQ77" s="114">
        <f t="shared" si="185"/>
        <v>108.70566666666669</v>
      </c>
      <c r="AR77" s="114">
        <f t="shared" si="185"/>
        <v>108.70566666666669</v>
      </c>
      <c r="AS77" s="114">
        <f t="shared" si="185"/>
        <v>108.70566666666669</v>
      </c>
      <c r="AT77" s="114">
        <f t="shared" si="185"/>
        <v>108.70566666666669</v>
      </c>
      <c r="AU77" s="114">
        <f t="shared" si="185"/>
        <v>108.70566666666669</v>
      </c>
      <c r="AV77" s="114">
        <f t="shared" si="185"/>
        <v>108.70566666666669</v>
      </c>
      <c r="AW77" s="114">
        <f t="shared" si="185"/>
        <v>108.70566666666669</v>
      </c>
      <c r="AX77" s="114">
        <f t="shared" si="185"/>
        <v>108.70566666666669</v>
      </c>
      <c r="AY77" s="114">
        <f t="shared" si="185"/>
        <v>108.70566666666669</v>
      </c>
      <c r="AZ77" s="114">
        <f t="shared" si="185"/>
        <v>119.57623333333336</v>
      </c>
      <c r="BA77" s="114">
        <f t="shared" si="185"/>
        <v>119.57623333333336</v>
      </c>
      <c r="BB77" s="114">
        <f t="shared" si="185"/>
        <v>119.57623333333336</v>
      </c>
      <c r="BC77" s="114">
        <f t="shared" si="185"/>
        <v>119.57623333333336</v>
      </c>
      <c r="BD77" s="114">
        <f t="shared" si="185"/>
        <v>119.57623333333336</v>
      </c>
      <c r="BE77" s="114">
        <f t="shared" si="185"/>
        <v>119.57623333333336</v>
      </c>
      <c r="BF77" s="114">
        <f t="shared" si="185"/>
        <v>119.57623333333336</v>
      </c>
      <c r="BG77" s="114">
        <f t="shared" si="185"/>
        <v>119.57623333333336</v>
      </c>
      <c r="BH77" s="114">
        <f t="shared" si="185"/>
        <v>119.57623333333336</v>
      </c>
      <c r="BI77" s="114">
        <f t="shared" si="185"/>
        <v>119.57623333333336</v>
      </c>
      <c r="BJ77" s="114">
        <f t="shared" si="185"/>
        <v>119.57623333333336</v>
      </c>
      <c r="BK77" s="114">
        <f t="shared" si="185"/>
        <v>119.57623333333336</v>
      </c>
      <c r="BL77" s="114">
        <f t="shared" si="185"/>
        <v>131.53385666666671</v>
      </c>
      <c r="BM77" s="114">
        <f t="shared" si="185"/>
        <v>131.53385666666671</v>
      </c>
      <c r="BN77" s="114">
        <f t="shared" si="185"/>
        <v>131.53385666666671</v>
      </c>
      <c r="BO77" s="114">
        <f t="shared" si="185"/>
        <v>131.53385666666671</v>
      </c>
      <c r="BP77" s="114">
        <f t="shared" si="185"/>
        <v>131.53385666666671</v>
      </c>
      <c r="BQ77" s="114">
        <f t="shared" si="185"/>
        <v>131.53385666666671</v>
      </c>
      <c r="BR77" s="114">
        <f t="shared" si="185"/>
        <v>131.53385666666671</v>
      </c>
      <c r="BS77" s="114">
        <f t="shared" si="185"/>
        <v>131.53385666666671</v>
      </c>
      <c r="BT77" s="114">
        <f t="shared" si="185"/>
        <v>131.53385666666671</v>
      </c>
      <c r="BU77" s="114">
        <f t="shared" si="185"/>
        <v>131.53385666666671</v>
      </c>
      <c r="BV77" s="114">
        <f t="shared" si="185"/>
        <v>131.53385666666671</v>
      </c>
      <c r="BW77" s="114">
        <f t="shared" si="185"/>
        <v>131.53385666666671</v>
      </c>
      <c r="BX77" s="114">
        <f t="shared" si="185"/>
        <v>144.68724233333339</v>
      </c>
      <c r="BY77" s="114">
        <f t="shared" si="185"/>
        <v>144.68724233333339</v>
      </c>
      <c r="BZ77" s="114">
        <f t="shared" si="185"/>
        <v>144.68724233333339</v>
      </c>
      <c r="CA77" s="114">
        <f t="shared" si="185"/>
        <v>144.68724233333339</v>
      </c>
      <c r="CB77" s="114">
        <f t="shared" si="185"/>
        <v>144.68724233333339</v>
      </c>
      <c r="CC77" s="114">
        <f t="shared" si="185"/>
        <v>144.68724233333339</v>
      </c>
      <c r="CD77" s="114">
        <f t="shared" si="185"/>
        <v>144.68724233333339</v>
      </c>
      <c r="CE77" s="114">
        <f t="shared" si="185"/>
        <v>144.68724233333339</v>
      </c>
      <c r="CF77" s="114">
        <f t="shared" si="185"/>
        <v>144.68724233333339</v>
      </c>
      <c r="CG77" s="114">
        <f t="shared" si="185"/>
        <v>144.68724233333339</v>
      </c>
      <c r="CH77" s="114">
        <f t="shared" si="185"/>
        <v>144.68724233333339</v>
      </c>
      <c r="CI77" s="114">
        <f t="shared" si="185"/>
        <v>144.68724233333339</v>
      </c>
      <c r="CJ77" s="114">
        <f t="shared" si="185"/>
        <v>159.15596656666673</v>
      </c>
      <c r="CK77" s="114">
        <f t="shared" si="185"/>
        <v>159.15596656666673</v>
      </c>
      <c r="CL77" s="114">
        <f t="shared" si="185"/>
        <v>159.15596656666673</v>
      </c>
      <c r="CM77" s="114">
        <f t="shared" si="185"/>
        <v>159.15596656666673</v>
      </c>
      <c r="CN77" s="114">
        <f t="shared" si="185"/>
        <v>159.15596656666673</v>
      </c>
      <c r="CO77" s="114">
        <f t="shared" si="185"/>
        <v>159.15596656666673</v>
      </c>
      <c r="CP77" s="114">
        <f t="shared" si="185"/>
        <v>159.15596656666673</v>
      </c>
      <c r="CQ77" s="114">
        <f t="shared" si="185"/>
        <v>159.15596656666673</v>
      </c>
      <c r="CR77" s="114">
        <f t="shared" si="185"/>
        <v>159.15596656666673</v>
      </c>
      <c r="CS77" s="114">
        <f t="shared" si="185"/>
        <v>159.15596656666673</v>
      </c>
      <c r="CT77" s="114">
        <f t="shared" si="185"/>
        <v>159.15596656666673</v>
      </c>
      <c r="CU77" s="114">
        <f t="shared" si="185"/>
        <v>159.15596656666673</v>
      </c>
      <c r="CV77" s="114">
        <f t="shared" si="185"/>
        <v>175.07156322333341</v>
      </c>
      <c r="CW77" s="114">
        <f t="shared" si="185"/>
        <v>175.07156322333341</v>
      </c>
      <c r="CX77" s="114">
        <f t="shared" si="185"/>
        <v>175.07156322333341</v>
      </c>
      <c r="CY77" s="114">
        <f t="shared" si="185"/>
        <v>175.07156322333341</v>
      </c>
      <c r="CZ77" s="114">
        <f t="shared" si="185"/>
        <v>175.07156322333341</v>
      </c>
      <c r="DA77" s="114">
        <f t="shared" si="186"/>
        <v>175.07156322333341</v>
      </c>
      <c r="DB77" s="114">
        <f t="shared" si="186"/>
        <v>175.07156322333341</v>
      </c>
      <c r="DC77" s="114">
        <f t="shared" si="186"/>
        <v>175.07156322333341</v>
      </c>
      <c r="DD77" s="114">
        <f t="shared" si="186"/>
        <v>175.07156322333341</v>
      </c>
      <c r="DE77" s="114">
        <f t="shared" si="186"/>
        <v>175.07156322333341</v>
      </c>
      <c r="DF77" s="114">
        <f t="shared" si="186"/>
        <v>175.07156322333341</v>
      </c>
      <c r="DG77" s="114">
        <f t="shared" si="186"/>
        <v>175.07156322333341</v>
      </c>
    </row>
    <row r="78" spans="1:111" x14ac:dyDescent="0.3">
      <c r="B78" s="1" t="s">
        <v>381</v>
      </c>
      <c r="C78" s="1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>
        <v>0</v>
      </c>
      <c r="AG78" s="114">
        <v>0</v>
      </c>
      <c r="AH78" s="114">
        <v>0</v>
      </c>
      <c r="AI78" s="114">
        <v>0</v>
      </c>
      <c r="AJ78" s="281">
        <v>21.33</v>
      </c>
      <c r="AK78" s="234">
        <f>+AVERAGE(AH78:AJ78)+10</f>
        <v>17.11</v>
      </c>
      <c r="AL78" s="114">
        <f t="shared" ref="AL78" si="189">AK78</f>
        <v>17.11</v>
      </c>
      <c r="AM78" s="114">
        <f t="shared" ref="AM78" si="190">AL78</f>
        <v>17.11</v>
      </c>
      <c r="AN78" s="234">
        <f>+IF(AN2&lt;&gt;AM2, AM78*1.1, AM78)</f>
        <v>17.11</v>
      </c>
      <c r="AO78" s="114">
        <f t="shared" ref="AO78" si="191">+IF(AN$1&lt;&gt;AO$1, AN78*1.1, AN78)</f>
        <v>17.11</v>
      </c>
      <c r="AP78" s="114">
        <f t="shared" ref="AP78" si="192">+IF(AO$1&lt;&gt;AP$1, AO78*1.1, AO78)</f>
        <v>17.11</v>
      </c>
      <c r="AQ78" s="114">
        <f t="shared" ref="AQ78" si="193">+IF(AP$1&lt;&gt;AQ$1, AP78*1.1, AP78)</f>
        <v>17.11</v>
      </c>
      <c r="AR78" s="114">
        <f t="shared" ref="AR78" si="194">+IF(AQ$1&lt;&gt;AR$1, AQ78*1.1, AQ78)</f>
        <v>17.11</v>
      </c>
      <c r="AS78" s="114">
        <f t="shared" ref="AS78" si="195">+IF(AR$1&lt;&gt;AS$1, AR78*1.1, AR78)</f>
        <v>17.11</v>
      </c>
      <c r="AT78" s="114">
        <f t="shared" ref="AT78" si="196">+IF(AS$1&lt;&gt;AT$1, AS78*1.1, AS78)</f>
        <v>17.11</v>
      </c>
      <c r="AU78" s="114">
        <f t="shared" ref="AU78" si="197">+IF(AT$1&lt;&gt;AU$1, AT78*1.1, AT78)</f>
        <v>17.11</v>
      </c>
      <c r="AV78" s="114">
        <f t="shared" ref="AV78" si="198">+IF(AU$1&lt;&gt;AV$1, AU78*1.1, AU78)</f>
        <v>17.11</v>
      </c>
      <c r="AW78" s="114">
        <f t="shared" ref="AW78" si="199">+IF(AV$1&lt;&gt;AW$1, AV78*1.1, AV78)</f>
        <v>17.11</v>
      </c>
      <c r="AX78" s="114">
        <f t="shared" ref="AX78" si="200">+IF(AW$1&lt;&gt;AX$1, AW78*1.1, AW78)</f>
        <v>17.11</v>
      </c>
      <c r="AY78" s="114">
        <f t="shared" ref="AY78" si="201">+IF(AX$1&lt;&gt;AY$1, AX78*1.1, AX78)</f>
        <v>17.11</v>
      </c>
      <c r="AZ78" s="114">
        <f t="shared" ref="AZ78" si="202">+IF(AY$1&lt;&gt;AZ$1, AY78*1.1, AY78)</f>
        <v>18.821000000000002</v>
      </c>
      <c r="BA78" s="114">
        <f t="shared" ref="BA78" si="203">+IF(AZ$1&lt;&gt;BA$1, AZ78*1.1, AZ78)</f>
        <v>18.821000000000002</v>
      </c>
      <c r="BB78" s="114">
        <f t="shared" ref="BB78" si="204">+IF(BA$1&lt;&gt;BB$1, BA78*1.1, BA78)</f>
        <v>18.821000000000002</v>
      </c>
      <c r="BC78" s="114">
        <f t="shared" ref="BC78" si="205">+IF(BB$1&lt;&gt;BC$1, BB78*1.1, BB78)</f>
        <v>18.821000000000002</v>
      </c>
      <c r="BD78" s="114">
        <f t="shared" ref="BD78" si="206">+IF(BC$1&lt;&gt;BD$1, BC78*1.1, BC78)</f>
        <v>18.821000000000002</v>
      </c>
      <c r="BE78" s="114">
        <f t="shared" ref="BE78" si="207">+IF(BD$1&lt;&gt;BE$1, BD78*1.1, BD78)</f>
        <v>18.821000000000002</v>
      </c>
      <c r="BF78" s="114">
        <f t="shared" ref="BF78" si="208">+IF(BE$1&lt;&gt;BF$1, BE78*1.1, BE78)</f>
        <v>18.821000000000002</v>
      </c>
      <c r="BG78" s="114">
        <f t="shared" ref="BG78" si="209">+IF(BF$1&lt;&gt;BG$1, BF78*1.1, BF78)</f>
        <v>18.821000000000002</v>
      </c>
      <c r="BH78" s="114">
        <f t="shared" ref="BH78" si="210">+IF(BG$1&lt;&gt;BH$1, BG78*1.1, BG78)</f>
        <v>18.821000000000002</v>
      </c>
      <c r="BI78" s="114">
        <f t="shared" ref="BI78" si="211">+IF(BH$1&lt;&gt;BI$1, BH78*1.1, BH78)</f>
        <v>18.821000000000002</v>
      </c>
      <c r="BJ78" s="114">
        <f t="shared" ref="BJ78" si="212">+IF(BI$1&lt;&gt;BJ$1, BI78*1.1, BI78)</f>
        <v>18.821000000000002</v>
      </c>
      <c r="BK78" s="114">
        <f t="shared" ref="BK78" si="213">+IF(BJ$1&lt;&gt;BK$1, BJ78*1.1, BJ78)</f>
        <v>18.821000000000002</v>
      </c>
      <c r="BL78" s="114">
        <f t="shared" ref="BL78" si="214">+IF(BK$1&lt;&gt;BL$1, BK78*1.1, BK78)</f>
        <v>20.703100000000003</v>
      </c>
      <c r="BM78" s="114">
        <f t="shared" ref="BM78" si="215">+IF(BL$1&lt;&gt;BM$1, BL78*1.1, BL78)</f>
        <v>20.703100000000003</v>
      </c>
      <c r="BN78" s="114">
        <f t="shared" ref="BN78" si="216">+IF(BM$1&lt;&gt;BN$1, BM78*1.1, BM78)</f>
        <v>20.703100000000003</v>
      </c>
      <c r="BO78" s="114">
        <f t="shared" ref="BO78" si="217">+IF(BN$1&lt;&gt;BO$1, BN78*1.1, BN78)</f>
        <v>20.703100000000003</v>
      </c>
      <c r="BP78" s="114">
        <f t="shared" ref="BP78" si="218">+IF(BO$1&lt;&gt;BP$1, BO78*1.1, BO78)</f>
        <v>20.703100000000003</v>
      </c>
      <c r="BQ78" s="114">
        <f t="shared" ref="BQ78" si="219">+IF(BP$1&lt;&gt;BQ$1, BP78*1.1, BP78)</f>
        <v>20.703100000000003</v>
      </c>
      <c r="BR78" s="114">
        <f t="shared" ref="BR78" si="220">+IF(BQ$1&lt;&gt;BR$1, BQ78*1.1, BQ78)</f>
        <v>20.703100000000003</v>
      </c>
      <c r="BS78" s="114">
        <f t="shared" ref="BS78" si="221">+IF(BR$1&lt;&gt;BS$1, BR78*1.1, BR78)</f>
        <v>20.703100000000003</v>
      </c>
      <c r="BT78" s="114">
        <f t="shared" ref="BT78" si="222">+IF(BS$1&lt;&gt;BT$1, BS78*1.1, BS78)</f>
        <v>20.703100000000003</v>
      </c>
      <c r="BU78" s="114">
        <f t="shared" ref="BU78" si="223">+IF(BT$1&lt;&gt;BU$1, BT78*1.1, BT78)</f>
        <v>20.703100000000003</v>
      </c>
      <c r="BV78" s="114">
        <f t="shared" ref="BV78" si="224">+IF(BU$1&lt;&gt;BV$1, BU78*1.1, BU78)</f>
        <v>20.703100000000003</v>
      </c>
      <c r="BW78" s="114">
        <f t="shared" ref="BW78" si="225">+IF(BV$1&lt;&gt;BW$1, BV78*1.1, BV78)</f>
        <v>20.703100000000003</v>
      </c>
      <c r="BX78" s="114">
        <f t="shared" ref="BX78" si="226">+IF(BW$1&lt;&gt;BX$1, BW78*1.1, BW78)</f>
        <v>22.773410000000005</v>
      </c>
      <c r="BY78" s="114">
        <f t="shared" ref="BY78" si="227">+IF(BX$1&lt;&gt;BY$1, BX78*1.1, BX78)</f>
        <v>22.773410000000005</v>
      </c>
      <c r="BZ78" s="114">
        <f t="shared" ref="BZ78" si="228">+IF(BY$1&lt;&gt;BZ$1, BY78*1.1, BY78)</f>
        <v>22.773410000000005</v>
      </c>
      <c r="CA78" s="114">
        <f t="shared" ref="CA78" si="229">+IF(BZ$1&lt;&gt;CA$1, BZ78*1.1, BZ78)</f>
        <v>22.773410000000005</v>
      </c>
      <c r="CB78" s="114">
        <f t="shared" ref="CB78" si="230">+IF(CA$1&lt;&gt;CB$1, CA78*1.1, CA78)</f>
        <v>22.773410000000005</v>
      </c>
      <c r="CC78" s="114">
        <f t="shared" ref="CC78" si="231">+IF(CB$1&lt;&gt;CC$1, CB78*1.1, CB78)</f>
        <v>22.773410000000005</v>
      </c>
      <c r="CD78" s="114">
        <f t="shared" ref="CD78" si="232">+IF(CC$1&lt;&gt;CD$1, CC78*1.1, CC78)</f>
        <v>22.773410000000005</v>
      </c>
      <c r="CE78" s="114">
        <f t="shared" ref="CE78" si="233">+IF(CD$1&lt;&gt;CE$1, CD78*1.1, CD78)</f>
        <v>22.773410000000005</v>
      </c>
      <c r="CF78" s="114">
        <f t="shared" ref="CF78" si="234">+IF(CE$1&lt;&gt;CF$1, CE78*1.1, CE78)</f>
        <v>22.773410000000005</v>
      </c>
      <c r="CG78" s="114">
        <f t="shared" ref="CG78" si="235">+IF(CF$1&lt;&gt;CG$1, CF78*1.1, CF78)</f>
        <v>22.773410000000005</v>
      </c>
      <c r="CH78" s="114">
        <f t="shared" ref="CH78" si="236">+IF(CG$1&lt;&gt;CH$1, CG78*1.1, CG78)</f>
        <v>22.773410000000005</v>
      </c>
      <c r="CI78" s="114">
        <f t="shared" ref="CI78" si="237">+IF(CH$1&lt;&gt;CI$1, CH78*1.1, CH78)</f>
        <v>22.773410000000005</v>
      </c>
      <c r="CJ78" s="114">
        <f t="shared" ref="CJ78" si="238">+IF(CI$1&lt;&gt;CJ$1, CI78*1.1, CI78)</f>
        <v>25.050751000000009</v>
      </c>
      <c r="CK78" s="114">
        <f t="shared" ref="CK78" si="239">+IF(CJ$1&lt;&gt;CK$1, CJ78*1.1, CJ78)</f>
        <v>25.050751000000009</v>
      </c>
      <c r="CL78" s="114">
        <f t="shared" ref="CL78" si="240">+IF(CK$1&lt;&gt;CL$1, CK78*1.1, CK78)</f>
        <v>25.050751000000009</v>
      </c>
      <c r="CM78" s="114">
        <f t="shared" ref="CM78" si="241">+IF(CL$1&lt;&gt;CM$1, CL78*1.1, CL78)</f>
        <v>25.050751000000009</v>
      </c>
      <c r="CN78" s="114">
        <f t="shared" ref="CN78" si="242">+IF(CM$1&lt;&gt;CN$1, CM78*1.1, CM78)</f>
        <v>25.050751000000009</v>
      </c>
      <c r="CO78" s="114">
        <f t="shared" ref="CO78" si="243">+IF(CN$1&lt;&gt;CO$1, CN78*1.1, CN78)</f>
        <v>25.050751000000009</v>
      </c>
      <c r="CP78" s="114">
        <f t="shared" ref="CP78" si="244">+IF(CO$1&lt;&gt;CP$1, CO78*1.1, CO78)</f>
        <v>25.050751000000009</v>
      </c>
      <c r="CQ78" s="114">
        <f t="shared" ref="CQ78" si="245">+IF(CP$1&lt;&gt;CQ$1, CP78*1.1, CP78)</f>
        <v>25.050751000000009</v>
      </c>
      <c r="CR78" s="114">
        <f t="shared" ref="CR78" si="246">+IF(CQ$1&lt;&gt;CR$1, CQ78*1.1, CQ78)</f>
        <v>25.050751000000009</v>
      </c>
      <c r="CS78" s="114">
        <f t="shared" ref="CS78" si="247">+IF(CR$1&lt;&gt;CS$1, CR78*1.1, CR78)</f>
        <v>25.050751000000009</v>
      </c>
      <c r="CT78" s="114">
        <f t="shared" ref="CT78" si="248">+IF(CS$1&lt;&gt;CT$1, CS78*1.1, CS78)</f>
        <v>25.050751000000009</v>
      </c>
      <c r="CU78" s="114">
        <f t="shared" ref="CU78" si="249">+IF(CT$1&lt;&gt;CU$1, CT78*1.1, CT78)</f>
        <v>25.050751000000009</v>
      </c>
      <c r="CV78" s="114">
        <f t="shared" ref="CV78" si="250">+IF(CU$1&lt;&gt;CV$1, CU78*1.1, CU78)</f>
        <v>27.555826100000012</v>
      </c>
      <c r="CW78" s="114">
        <f t="shared" ref="CW78" si="251">+IF(CV$1&lt;&gt;CW$1, CV78*1.1, CV78)</f>
        <v>27.555826100000012</v>
      </c>
      <c r="CX78" s="114">
        <f t="shared" ref="CX78" si="252">+IF(CW$1&lt;&gt;CX$1, CW78*1.1, CW78)</f>
        <v>27.555826100000012</v>
      </c>
      <c r="CY78" s="114">
        <f t="shared" ref="CY78" si="253">+IF(CX$1&lt;&gt;CY$1, CX78*1.1, CX78)</f>
        <v>27.555826100000012</v>
      </c>
      <c r="CZ78" s="114">
        <f t="shared" ref="CZ78" si="254">+IF(CY$1&lt;&gt;CZ$1, CY78*1.1, CY78)</f>
        <v>27.555826100000012</v>
      </c>
      <c r="DA78" s="114">
        <f t="shared" ref="DA78" si="255">+IF(CZ$1&lt;&gt;DA$1, CZ78*1.1, CZ78)</f>
        <v>27.555826100000012</v>
      </c>
      <c r="DB78" s="114">
        <f t="shared" ref="DB78" si="256">+IF(DA$1&lt;&gt;DB$1, DA78*1.1, DA78)</f>
        <v>27.555826100000012</v>
      </c>
      <c r="DC78" s="114">
        <f t="shared" ref="DC78" si="257">+IF(DB$1&lt;&gt;DC$1, DB78*1.1, DB78)</f>
        <v>27.555826100000012</v>
      </c>
      <c r="DD78" s="114">
        <f t="shared" ref="DD78" si="258">+IF(DC$1&lt;&gt;DD$1, DC78*1.1, DC78)</f>
        <v>27.555826100000012</v>
      </c>
      <c r="DE78" s="114">
        <f t="shared" ref="DE78" si="259">+IF(DD$1&lt;&gt;DE$1, DD78*1.1, DD78)</f>
        <v>27.555826100000012</v>
      </c>
      <c r="DF78" s="114">
        <f t="shared" ref="DF78" si="260">+IF(DE$1&lt;&gt;DF$1, DE78*1.1, DE78)</f>
        <v>27.555826100000012</v>
      </c>
      <c r="DG78" s="114">
        <f t="shared" ref="DG78" si="261">+IF(DF$1&lt;&gt;DG$1, DF78*1.1, DF78)</f>
        <v>27.555826100000012</v>
      </c>
    </row>
    <row r="79" spans="1:111" x14ac:dyDescent="0.3">
      <c r="B79" s="4" t="s">
        <v>319</v>
      </c>
      <c r="C79" s="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>
        <f t="shared" ref="AB79:AJ79" si="262">SUM(AB75:AB78)</f>
        <v>271.27</v>
      </c>
      <c r="AC79" s="54">
        <f t="shared" si="262"/>
        <v>105.36999999999999</v>
      </c>
      <c r="AD79" s="54">
        <f t="shared" si="262"/>
        <v>312.44</v>
      </c>
      <c r="AE79" s="54">
        <f t="shared" si="262"/>
        <v>103.69999999999999</v>
      </c>
      <c r="AF79" s="54">
        <f t="shared" si="262"/>
        <v>388.51</v>
      </c>
      <c r="AG79" s="54">
        <f t="shared" si="262"/>
        <v>232.17000000000002</v>
      </c>
      <c r="AH79" s="54">
        <f t="shared" si="262"/>
        <v>418.67</v>
      </c>
      <c r="AI79" s="54">
        <f t="shared" si="262"/>
        <v>453.32</v>
      </c>
      <c r="AJ79" s="282">
        <f t="shared" si="262"/>
        <v>857.66000000000008</v>
      </c>
      <c r="AK79" s="54">
        <f>SUM(AK75:AK78)</f>
        <v>12606.550000000001</v>
      </c>
      <c r="AL79" s="54">
        <f t="shared" ref="AL79:CW79" si="263">SUM(AL75:AL78)</f>
        <v>606.54999999999995</v>
      </c>
      <c r="AM79" s="54">
        <f t="shared" si="263"/>
        <v>606.54999999999995</v>
      </c>
      <c r="AN79" s="54">
        <f t="shared" si="263"/>
        <v>665.49400000000003</v>
      </c>
      <c r="AO79" s="54">
        <f t="shared" si="263"/>
        <v>665.49400000000003</v>
      </c>
      <c r="AP79" s="54">
        <f t="shared" si="263"/>
        <v>665.49400000000003</v>
      </c>
      <c r="AQ79" s="54">
        <f t="shared" si="263"/>
        <v>665.49400000000003</v>
      </c>
      <c r="AR79" s="54">
        <f t="shared" si="263"/>
        <v>665.49400000000003</v>
      </c>
      <c r="AS79" s="54">
        <f t="shared" si="263"/>
        <v>665.49400000000003</v>
      </c>
      <c r="AT79" s="54">
        <f t="shared" si="263"/>
        <v>665.49400000000003</v>
      </c>
      <c r="AU79" s="54">
        <f t="shared" si="263"/>
        <v>665.49400000000003</v>
      </c>
      <c r="AV79" s="54">
        <f t="shared" si="263"/>
        <v>665.49400000000003</v>
      </c>
      <c r="AW79" s="54">
        <f t="shared" si="263"/>
        <v>665.49400000000003</v>
      </c>
      <c r="AX79" s="54">
        <f t="shared" si="263"/>
        <v>665.49400000000003</v>
      </c>
      <c r="AY79" s="54">
        <f t="shared" si="263"/>
        <v>665.49400000000003</v>
      </c>
      <c r="AZ79" s="54">
        <f t="shared" si="263"/>
        <v>732.04340000000002</v>
      </c>
      <c r="BA79" s="54">
        <f t="shared" si="263"/>
        <v>732.04340000000002</v>
      </c>
      <c r="BB79" s="54">
        <f t="shared" si="263"/>
        <v>732.04340000000002</v>
      </c>
      <c r="BC79" s="54">
        <f t="shared" si="263"/>
        <v>732.04340000000002</v>
      </c>
      <c r="BD79" s="54">
        <f t="shared" si="263"/>
        <v>732.04340000000002</v>
      </c>
      <c r="BE79" s="54">
        <f t="shared" si="263"/>
        <v>732.04340000000002</v>
      </c>
      <c r="BF79" s="54">
        <f t="shared" si="263"/>
        <v>732.04340000000002</v>
      </c>
      <c r="BG79" s="54">
        <f t="shared" si="263"/>
        <v>732.04340000000002</v>
      </c>
      <c r="BH79" s="54">
        <f t="shared" si="263"/>
        <v>732.04340000000002</v>
      </c>
      <c r="BI79" s="54">
        <f t="shared" si="263"/>
        <v>732.04340000000002</v>
      </c>
      <c r="BJ79" s="54">
        <f t="shared" si="263"/>
        <v>732.04340000000002</v>
      </c>
      <c r="BK79" s="54">
        <f t="shared" si="263"/>
        <v>732.04340000000002</v>
      </c>
      <c r="BL79" s="54">
        <f t="shared" si="263"/>
        <v>805.24774000000002</v>
      </c>
      <c r="BM79" s="54">
        <f t="shared" si="263"/>
        <v>805.24774000000002</v>
      </c>
      <c r="BN79" s="54">
        <f t="shared" si="263"/>
        <v>805.24774000000002</v>
      </c>
      <c r="BO79" s="54">
        <f t="shared" si="263"/>
        <v>805.24774000000002</v>
      </c>
      <c r="BP79" s="54">
        <f t="shared" si="263"/>
        <v>805.24774000000002</v>
      </c>
      <c r="BQ79" s="54">
        <f t="shared" si="263"/>
        <v>805.24774000000002</v>
      </c>
      <c r="BR79" s="54">
        <f t="shared" si="263"/>
        <v>805.24774000000002</v>
      </c>
      <c r="BS79" s="54">
        <f t="shared" si="263"/>
        <v>805.24774000000002</v>
      </c>
      <c r="BT79" s="54">
        <f t="shared" si="263"/>
        <v>805.24774000000002</v>
      </c>
      <c r="BU79" s="54">
        <f t="shared" si="263"/>
        <v>805.24774000000002</v>
      </c>
      <c r="BV79" s="54">
        <f t="shared" si="263"/>
        <v>805.24774000000002</v>
      </c>
      <c r="BW79" s="54">
        <f t="shared" si="263"/>
        <v>805.24774000000002</v>
      </c>
      <c r="BX79" s="54">
        <f t="shared" si="263"/>
        <v>885.77251400000023</v>
      </c>
      <c r="BY79" s="54">
        <f t="shared" si="263"/>
        <v>885.77251400000023</v>
      </c>
      <c r="BZ79" s="54">
        <f t="shared" si="263"/>
        <v>885.77251400000023</v>
      </c>
      <c r="CA79" s="54">
        <f t="shared" si="263"/>
        <v>885.77251400000023</v>
      </c>
      <c r="CB79" s="54">
        <f t="shared" si="263"/>
        <v>885.77251400000023</v>
      </c>
      <c r="CC79" s="54">
        <f t="shared" si="263"/>
        <v>885.77251400000023</v>
      </c>
      <c r="CD79" s="54">
        <f t="shared" si="263"/>
        <v>885.77251400000023</v>
      </c>
      <c r="CE79" s="54">
        <f t="shared" si="263"/>
        <v>885.77251400000023</v>
      </c>
      <c r="CF79" s="54">
        <f t="shared" si="263"/>
        <v>885.77251400000023</v>
      </c>
      <c r="CG79" s="54">
        <f t="shared" si="263"/>
        <v>885.77251400000023</v>
      </c>
      <c r="CH79" s="54">
        <f t="shared" si="263"/>
        <v>885.77251400000023</v>
      </c>
      <c r="CI79" s="54">
        <f t="shared" si="263"/>
        <v>885.77251400000023</v>
      </c>
      <c r="CJ79" s="54">
        <f t="shared" si="263"/>
        <v>974.34976540000025</v>
      </c>
      <c r="CK79" s="54">
        <f t="shared" si="263"/>
        <v>974.34976540000025</v>
      </c>
      <c r="CL79" s="54">
        <f t="shared" si="263"/>
        <v>974.34976540000025</v>
      </c>
      <c r="CM79" s="54">
        <f t="shared" si="263"/>
        <v>974.34976540000025</v>
      </c>
      <c r="CN79" s="54">
        <f t="shared" si="263"/>
        <v>974.34976540000025</v>
      </c>
      <c r="CO79" s="54">
        <f t="shared" si="263"/>
        <v>974.34976540000025</v>
      </c>
      <c r="CP79" s="54">
        <f t="shared" si="263"/>
        <v>974.34976540000025</v>
      </c>
      <c r="CQ79" s="54">
        <f t="shared" si="263"/>
        <v>974.34976540000025</v>
      </c>
      <c r="CR79" s="54">
        <f t="shared" si="263"/>
        <v>974.34976540000025</v>
      </c>
      <c r="CS79" s="54">
        <f t="shared" si="263"/>
        <v>974.34976540000025</v>
      </c>
      <c r="CT79" s="54">
        <f t="shared" si="263"/>
        <v>974.34976540000025</v>
      </c>
      <c r="CU79" s="54">
        <f t="shared" si="263"/>
        <v>974.34976540000025</v>
      </c>
      <c r="CV79" s="54">
        <f t="shared" si="263"/>
        <v>1071.7847419400005</v>
      </c>
      <c r="CW79" s="54">
        <f t="shared" si="263"/>
        <v>1071.7847419400005</v>
      </c>
      <c r="CX79" s="54">
        <f t="shared" ref="CX79:DG79" si="264">SUM(CX75:CX78)</f>
        <v>1071.7847419400005</v>
      </c>
      <c r="CY79" s="54">
        <f t="shared" si="264"/>
        <v>1071.7847419400005</v>
      </c>
      <c r="CZ79" s="54">
        <f t="shared" si="264"/>
        <v>1071.7847419400005</v>
      </c>
      <c r="DA79" s="54">
        <f t="shared" si="264"/>
        <v>1071.7847419400005</v>
      </c>
      <c r="DB79" s="54">
        <f t="shared" si="264"/>
        <v>1071.7847419400005</v>
      </c>
      <c r="DC79" s="54">
        <f t="shared" si="264"/>
        <v>1071.7847419400005</v>
      </c>
      <c r="DD79" s="54">
        <f t="shared" si="264"/>
        <v>1071.7847419400005</v>
      </c>
      <c r="DE79" s="54">
        <f t="shared" si="264"/>
        <v>1071.7847419400005</v>
      </c>
      <c r="DF79" s="54">
        <f t="shared" si="264"/>
        <v>1071.7847419400005</v>
      </c>
      <c r="DG79" s="54">
        <f t="shared" si="264"/>
        <v>1071.7847419400005</v>
      </c>
    </row>
    <row r="80" spans="1:111" x14ac:dyDescent="0.3">
      <c r="B80" s="1" t="s">
        <v>306</v>
      </c>
      <c r="C80" s="1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281"/>
      <c r="AK80" s="234"/>
      <c r="AL80" s="114"/>
      <c r="AM80" s="114"/>
      <c r="AN80" s="23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114"/>
      <c r="BK80" s="114"/>
      <c r="BL80" s="114"/>
      <c r="BM80" s="114"/>
      <c r="BN80" s="114"/>
      <c r="BO80" s="114"/>
      <c r="BP80" s="114"/>
      <c r="BQ80" s="114"/>
      <c r="BR80" s="114"/>
      <c r="BS80" s="114"/>
      <c r="BT80" s="114"/>
      <c r="BU80" s="114"/>
      <c r="BV80" s="114"/>
      <c r="BW80" s="114"/>
      <c r="BX80" s="114"/>
      <c r="BY80" s="114"/>
      <c r="BZ80" s="114"/>
      <c r="CA80" s="114"/>
      <c r="CB80" s="114"/>
      <c r="CC80" s="114"/>
      <c r="CD80" s="114"/>
      <c r="CE80" s="114"/>
      <c r="CF80" s="114"/>
      <c r="CG80" s="114"/>
      <c r="CH80" s="114"/>
      <c r="CI80" s="114"/>
      <c r="CJ80" s="114"/>
      <c r="CK80" s="114"/>
      <c r="CL80" s="114"/>
      <c r="CM80" s="114"/>
      <c r="CN80" s="114"/>
      <c r="CO80" s="114"/>
      <c r="CP80" s="114"/>
      <c r="CQ80" s="114"/>
      <c r="CR80" s="114"/>
      <c r="CS80" s="114"/>
      <c r="CT80" s="114"/>
      <c r="CU80" s="114"/>
      <c r="CV80" s="114"/>
      <c r="CW80" s="114"/>
      <c r="CX80" s="114"/>
      <c r="CY80" s="114"/>
      <c r="CZ80" s="114"/>
      <c r="DA80" s="114"/>
      <c r="DB80" s="114"/>
      <c r="DC80" s="114"/>
      <c r="DD80" s="114"/>
      <c r="DE80" s="114"/>
      <c r="DF80" s="114"/>
      <c r="DG80" s="114"/>
    </row>
    <row r="81" spans="1:111" x14ac:dyDescent="0.3">
      <c r="B81" s="1" t="s">
        <v>320</v>
      </c>
      <c r="C81" s="1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>
        <v>419.53</v>
      </c>
      <c r="AC81" s="114">
        <v>408.93</v>
      </c>
      <c r="AD81" s="114">
        <v>371.7</v>
      </c>
      <c r="AE81" s="114">
        <v>416.41</v>
      </c>
      <c r="AF81" s="114">
        <v>354.41</v>
      </c>
      <c r="AG81" s="114">
        <v>523.5</v>
      </c>
      <c r="AH81" s="114">
        <v>736.4</v>
      </c>
      <c r="AI81" s="114">
        <v>509.24</v>
      </c>
      <c r="AJ81" s="281">
        <v>406.47</v>
      </c>
      <c r="AK81" s="234">
        <f>+AVERAGE(AH81:AJ81)</f>
        <v>550.70333333333326</v>
      </c>
      <c r="AL81" s="114">
        <f t="shared" ref="AL81:CV81" si="265">+IF(AK$1&lt;&gt;AL$1, AK81*1.1, AK81)</f>
        <v>550.70333333333326</v>
      </c>
      <c r="AM81" s="114">
        <f t="shared" si="265"/>
        <v>550.70333333333326</v>
      </c>
      <c r="AN81" s="234">
        <f t="shared" si="265"/>
        <v>605.7736666666666</v>
      </c>
      <c r="AO81" s="114">
        <f t="shared" si="265"/>
        <v>605.7736666666666</v>
      </c>
      <c r="AP81" s="114">
        <f t="shared" si="265"/>
        <v>605.7736666666666</v>
      </c>
      <c r="AQ81" s="114">
        <f t="shared" si="265"/>
        <v>605.7736666666666</v>
      </c>
      <c r="AR81" s="114">
        <f t="shared" si="265"/>
        <v>605.7736666666666</v>
      </c>
      <c r="AS81" s="114">
        <f t="shared" si="265"/>
        <v>605.7736666666666</v>
      </c>
      <c r="AT81" s="114">
        <f t="shared" si="265"/>
        <v>605.7736666666666</v>
      </c>
      <c r="AU81" s="114">
        <f t="shared" si="265"/>
        <v>605.7736666666666</v>
      </c>
      <c r="AV81" s="114">
        <f t="shared" si="265"/>
        <v>605.7736666666666</v>
      </c>
      <c r="AW81" s="114">
        <f t="shared" si="265"/>
        <v>605.7736666666666</v>
      </c>
      <c r="AX81" s="114">
        <f t="shared" si="265"/>
        <v>605.7736666666666</v>
      </c>
      <c r="AY81" s="114">
        <f t="shared" si="265"/>
        <v>605.7736666666666</v>
      </c>
      <c r="AZ81" s="114">
        <f t="shared" si="265"/>
        <v>666.35103333333336</v>
      </c>
      <c r="BA81" s="114">
        <f t="shared" si="265"/>
        <v>666.35103333333336</v>
      </c>
      <c r="BB81" s="114">
        <f t="shared" si="265"/>
        <v>666.35103333333336</v>
      </c>
      <c r="BC81" s="114">
        <f t="shared" si="265"/>
        <v>666.35103333333336</v>
      </c>
      <c r="BD81" s="114">
        <f t="shared" si="265"/>
        <v>666.35103333333336</v>
      </c>
      <c r="BE81" s="114">
        <f t="shared" si="265"/>
        <v>666.35103333333336</v>
      </c>
      <c r="BF81" s="114">
        <f t="shared" si="265"/>
        <v>666.35103333333336</v>
      </c>
      <c r="BG81" s="114">
        <f t="shared" si="265"/>
        <v>666.35103333333336</v>
      </c>
      <c r="BH81" s="114">
        <f t="shared" si="265"/>
        <v>666.35103333333336</v>
      </c>
      <c r="BI81" s="114">
        <f t="shared" si="265"/>
        <v>666.35103333333336</v>
      </c>
      <c r="BJ81" s="114">
        <f t="shared" si="265"/>
        <v>666.35103333333336</v>
      </c>
      <c r="BK81" s="114">
        <f t="shared" si="265"/>
        <v>666.35103333333336</v>
      </c>
      <c r="BL81" s="114">
        <f t="shared" si="265"/>
        <v>732.98613666666677</v>
      </c>
      <c r="BM81" s="114">
        <f t="shared" si="265"/>
        <v>732.98613666666677</v>
      </c>
      <c r="BN81" s="114">
        <f t="shared" si="265"/>
        <v>732.98613666666677</v>
      </c>
      <c r="BO81" s="114">
        <f t="shared" si="265"/>
        <v>732.98613666666677</v>
      </c>
      <c r="BP81" s="114">
        <f t="shared" si="265"/>
        <v>732.98613666666677</v>
      </c>
      <c r="BQ81" s="114">
        <f t="shared" si="265"/>
        <v>732.98613666666677</v>
      </c>
      <c r="BR81" s="114">
        <f t="shared" si="265"/>
        <v>732.98613666666677</v>
      </c>
      <c r="BS81" s="114">
        <f t="shared" si="265"/>
        <v>732.98613666666677</v>
      </c>
      <c r="BT81" s="114">
        <f t="shared" si="265"/>
        <v>732.98613666666677</v>
      </c>
      <c r="BU81" s="114">
        <f t="shared" si="265"/>
        <v>732.98613666666677</v>
      </c>
      <c r="BV81" s="114">
        <f t="shared" si="265"/>
        <v>732.98613666666677</v>
      </c>
      <c r="BW81" s="114">
        <f t="shared" si="265"/>
        <v>732.98613666666677</v>
      </c>
      <c r="BX81" s="114">
        <f t="shared" si="265"/>
        <v>806.28475033333348</v>
      </c>
      <c r="BY81" s="114">
        <f t="shared" si="265"/>
        <v>806.28475033333348</v>
      </c>
      <c r="BZ81" s="114">
        <f t="shared" si="265"/>
        <v>806.28475033333348</v>
      </c>
      <c r="CA81" s="114">
        <f t="shared" si="265"/>
        <v>806.28475033333348</v>
      </c>
      <c r="CB81" s="114">
        <f t="shared" si="265"/>
        <v>806.28475033333348</v>
      </c>
      <c r="CC81" s="114">
        <f t="shared" si="265"/>
        <v>806.28475033333348</v>
      </c>
      <c r="CD81" s="114">
        <f t="shared" si="265"/>
        <v>806.28475033333348</v>
      </c>
      <c r="CE81" s="114">
        <f t="shared" si="265"/>
        <v>806.28475033333348</v>
      </c>
      <c r="CF81" s="114">
        <f t="shared" si="265"/>
        <v>806.28475033333348</v>
      </c>
      <c r="CG81" s="114">
        <f t="shared" si="265"/>
        <v>806.28475033333348</v>
      </c>
      <c r="CH81" s="114">
        <f t="shared" si="265"/>
        <v>806.28475033333348</v>
      </c>
      <c r="CI81" s="114">
        <f t="shared" si="265"/>
        <v>806.28475033333348</v>
      </c>
      <c r="CJ81" s="114">
        <f t="shared" si="265"/>
        <v>886.91322536666689</v>
      </c>
      <c r="CK81" s="114">
        <f t="shared" si="265"/>
        <v>886.91322536666689</v>
      </c>
      <c r="CL81" s="114">
        <f t="shared" si="265"/>
        <v>886.91322536666689</v>
      </c>
      <c r="CM81" s="114">
        <f t="shared" si="265"/>
        <v>886.91322536666689</v>
      </c>
      <c r="CN81" s="114">
        <f t="shared" si="265"/>
        <v>886.91322536666689</v>
      </c>
      <c r="CO81" s="114">
        <f t="shared" si="265"/>
        <v>886.91322536666689</v>
      </c>
      <c r="CP81" s="114">
        <f t="shared" si="265"/>
        <v>886.91322536666689</v>
      </c>
      <c r="CQ81" s="114">
        <f t="shared" si="265"/>
        <v>886.91322536666689</v>
      </c>
      <c r="CR81" s="114">
        <f t="shared" si="265"/>
        <v>886.91322536666689</v>
      </c>
      <c r="CS81" s="114">
        <f t="shared" si="265"/>
        <v>886.91322536666689</v>
      </c>
      <c r="CT81" s="114">
        <f t="shared" si="265"/>
        <v>886.91322536666689</v>
      </c>
      <c r="CU81" s="114">
        <f t="shared" si="265"/>
        <v>886.91322536666689</v>
      </c>
      <c r="CV81" s="114">
        <f t="shared" si="265"/>
        <v>975.6045479033337</v>
      </c>
      <c r="CW81" s="114">
        <f t="shared" ref="CW81:DG81" si="266">+IF(CV$1&lt;&gt;CW$1, CV81*1.1, CV81)</f>
        <v>975.6045479033337</v>
      </c>
      <c r="CX81" s="114">
        <f t="shared" si="266"/>
        <v>975.6045479033337</v>
      </c>
      <c r="CY81" s="114">
        <f t="shared" si="266"/>
        <v>975.6045479033337</v>
      </c>
      <c r="CZ81" s="114">
        <f t="shared" si="266"/>
        <v>975.6045479033337</v>
      </c>
      <c r="DA81" s="114">
        <f t="shared" si="266"/>
        <v>975.6045479033337</v>
      </c>
      <c r="DB81" s="114">
        <f t="shared" si="266"/>
        <v>975.6045479033337</v>
      </c>
      <c r="DC81" s="114">
        <f t="shared" si="266"/>
        <v>975.6045479033337</v>
      </c>
      <c r="DD81" s="114">
        <f t="shared" si="266"/>
        <v>975.6045479033337</v>
      </c>
      <c r="DE81" s="114">
        <f t="shared" si="266"/>
        <v>975.6045479033337</v>
      </c>
      <c r="DF81" s="114">
        <f t="shared" si="266"/>
        <v>975.6045479033337</v>
      </c>
      <c r="DG81" s="114">
        <f t="shared" si="266"/>
        <v>975.6045479033337</v>
      </c>
    </row>
    <row r="82" spans="1:111" x14ac:dyDescent="0.3">
      <c r="B82" s="1" t="s">
        <v>321</v>
      </c>
      <c r="C82" s="1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>
        <v>227.7</v>
      </c>
      <c r="AC82" s="114">
        <v>219.3</v>
      </c>
      <c r="AD82" s="114">
        <v>219.29</v>
      </c>
      <c r="AE82" s="114">
        <v>219.29</v>
      </c>
      <c r="AF82" s="114">
        <v>219.29</v>
      </c>
      <c r="AG82" s="114">
        <v>219.29</v>
      </c>
      <c r="AH82" s="114">
        <v>219.29</v>
      </c>
      <c r="AI82" s="114">
        <v>323.16000000000003</v>
      </c>
      <c r="AJ82" s="281">
        <v>193.28</v>
      </c>
      <c r="AK82" s="234">
        <f t="shared" ref="AK82:AK83" si="267">+AVERAGE(AH82:AJ82)</f>
        <v>245.24333333333334</v>
      </c>
      <c r="AL82" s="114">
        <f t="shared" ref="AL82:CV82" si="268">+IF(AK$1&lt;&gt;AL$1, AK82*1.1, AK82)</f>
        <v>245.24333333333334</v>
      </c>
      <c r="AM82" s="114">
        <f t="shared" si="268"/>
        <v>245.24333333333334</v>
      </c>
      <c r="AN82" s="234">
        <f t="shared" si="268"/>
        <v>269.76766666666668</v>
      </c>
      <c r="AO82" s="114">
        <f t="shared" si="268"/>
        <v>269.76766666666668</v>
      </c>
      <c r="AP82" s="114">
        <f t="shared" si="268"/>
        <v>269.76766666666668</v>
      </c>
      <c r="AQ82" s="114">
        <f t="shared" si="268"/>
        <v>269.76766666666668</v>
      </c>
      <c r="AR82" s="114">
        <f t="shared" si="268"/>
        <v>269.76766666666668</v>
      </c>
      <c r="AS82" s="114">
        <f t="shared" si="268"/>
        <v>269.76766666666668</v>
      </c>
      <c r="AT82" s="114">
        <f t="shared" si="268"/>
        <v>269.76766666666668</v>
      </c>
      <c r="AU82" s="114">
        <f t="shared" si="268"/>
        <v>269.76766666666668</v>
      </c>
      <c r="AV82" s="114">
        <f t="shared" si="268"/>
        <v>269.76766666666668</v>
      </c>
      <c r="AW82" s="114">
        <f t="shared" si="268"/>
        <v>269.76766666666668</v>
      </c>
      <c r="AX82" s="114">
        <f t="shared" si="268"/>
        <v>269.76766666666668</v>
      </c>
      <c r="AY82" s="114">
        <f t="shared" si="268"/>
        <v>269.76766666666668</v>
      </c>
      <c r="AZ82" s="114">
        <f t="shared" si="268"/>
        <v>296.7444333333334</v>
      </c>
      <c r="BA82" s="114">
        <f t="shared" si="268"/>
        <v>296.7444333333334</v>
      </c>
      <c r="BB82" s="114">
        <f t="shared" si="268"/>
        <v>296.7444333333334</v>
      </c>
      <c r="BC82" s="114">
        <f t="shared" si="268"/>
        <v>296.7444333333334</v>
      </c>
      <c r="BD82" s="114">
        <f t="shared" si="268"/>
        <v>296.7444333333334</v>
      </c>
      <c r="BE82" s="114">
        <f t="shared" si="268"/>
        <v>296.7444333333334</v>
      </c>
      <c r="BF82" s="114">
        <f t="shared" si="268"/>
        <v>296.7444333333334</v>
      </c>
      <c r="BG82" s="114">
        <f t="shared" si="268"/>
        <v>296.7444333333334</v>
      </c>
      <c r="BH82" s="114">
        <f t="shared" si="268"/>
        <v>296.7444333333334</v>
      </c>
      <c r="BI82" s="114">
        <f t="shared" si="268"/>
        <v>296.7444333333334</v>
      </c>
      <c r="BJ82" s="114">
        <f t="shared" si="268"/>
        <v>296.7444333333334</v>
      </c>
      <c r="BK82" s="114">
        <f t="shared" si="268"/>
        <v>296.7444333333334</v>
      </c>
      <c r="BL82" s="114">
        <f t="shared" si="268"/>
        <v>326.41887666666679</v>
      </c>
      <c r="BM82" s="114">
        <f t="shared" si="268"/>
        <v>326.41887666666679</v>
      </c>
      <c r="BN82" s="114">
        <f t="shared" si="268"/>
        <v>326.41887666666679</v>
      </c>
      <c r="BO82" s="114">
        <f t="shared" si="268"/>
        <v>326.41887666666679</v>
      </c>
      <c r="BP82" s="114">
        <f t="shared" si="268"/>
        <v>326.41887666666679</v>
      </c>
      <c r="BQ82" s="114">
        <f t="shared" si="268"/>
        <v>326.41887666666679</v>
      </c>
      <c r="BR82" s="114">
        <f t="shared" si="268"/>
        <v>326.41887666666679</v>
      </c>
      <c r="BS82" s="114">
        <f t="shared" si="268"/>
        <v>326.41887666666679</v>
      </c>
      <c r="BT82" s="114">
        <f t="shared" si="268"/>
        <v>326.41887666666679</v>
      </c>
      <c r="BU82" s="114">
        <f t="shared" si="268"/>
        <v>326.41887666666679</v>
      </c>
      <c r="BV82" s="114">
        <f t="shared" si="268"/>
        <v>326.41887666666679</v>
      </c>
      <c r="BW82" s="114">
        <f t="shared" si="268"/>
        <v>326.41887666666679</v>
      </c>
      <c r="BX82" s="114">
        <f t="shared" si="268"/>
        <v>359.06076433333351</v>
      </c>
      <c r="BY82" s="114">
        <f t="shared" si="268"/>
        <v>359.06076433333351</v>
      </c>
      <c r="BZ82" s="114">
        <f t="shared" si="268"/>
        <v>359.06076433333351</v>
      </c>
      <c r="CA82" s="114">
        <f t="shared" si="268"/>
        <v>359.06076433333351</v>
      </c>
      <c r="CB82" s="114">
        <f t="shared" si="268"/>
        <v>359.06076433333351</v>
      </c>
      <c r="CC82" s="114">
        <f t="shared" si="268"/>
        <v>359.06076433333351</v>
      </c>
      <c r="CD82" s="114">
        <f t="shared" si="268"/>
        <v>359.06076433333351</v>
      </c>
      <c r="CE82" s="114">
        <f t="shared" si="268"/>
        <v>359.06076433333351</v>
      </c>
      <c r="CF82" s="114">
        <f t="shared" si="268"/>
        <v>359.06076433333351</v>
      </c>
      <c r="CG82" s="114">
        <f t="shared" si="268"/>
        <v>359.06076433333351</v>
      </c>
      <c r="CH82" s="114">
        <f t="shared" si="268"/>
        <v>359.06076433333351</v>
      </c>
      <c r="CI82" s="114">
        <f t="shared" si="268"/>
        <v>359.06076433333351</v>
      </c>
      <c r="CJ82" s="114">
        <f t="shared" si="268"/>
        <v>394.96684076666691</v>
      </c>
      <c r="CK82" s="114">
        <f t="shared" si="268"/>
        <v>394.96684076666691</v>
      </c>
      <c r="CL82" s="114">
        <f t="shared" si="268"/>
        <v>394.96684076666691</v>
      </c>
      <c r="CM82" s="114">
        <f t="shared" si="268"/>
        <v>394.96684076666691</v>
      </c>
      <c r="CN82" s="114">
        <f t="shared" si="268"/>
        <v>394.96684076666691</v>
      </c>
      <c r="CO82" s="114">
        <f t="shared" si="268"/>
        <v>394.96684076666691</v>
      </c>
      <c r="CP82" s="114">
        <f t="shared" si="268"/>
        <v>394.96684076666691</v>
      </c>
      <c r="CQ82" s="114">
        <f t="shared" si="268"/>
        <v>394.96684076666691</v>
      </c>
      <c r="CR82" s="114">
        <f t="shared" si="268"/>
        <v>394.96684076666691</v>
      </c>
      <c r="CS82" s="114">
        <f t="shared" si="268"/>
        <v>394.96684076666691</v>
      </c>
      <c r="CT82" s="114">
        <f t="shared" si="268"/>
        <v>394.96684076666691</v>
      </c>
      <c r="CU82" s="114">
        <f t="shared" si="268"/>
        <v>394.96684076666691</v>
      </c>
      <c r="CV82" s="114">
        <f t="shared" si="268"/>
        <v>434.46352484333363</v>
      </c>
      <c r="CW82" s="114">
        <f t="shared" ref="CW82:DG82" si="269">+IF(CV$1&lt;&gt;CW$1, CV82*1.1, CV82)</f>
        <v>434.46352484333363</v>
      </c>
      <c r="CX82" s="114">
        <f t="shared" si="269"/>
        <v>434.46352484333363</v>
      </c>
      <c r="CY82" s="114">
        <f t="shared" si="269"/>
        <v>434.46352484333363</v>
      </c>
      <c r="CZ82" s="114">
        <f t="shared" si="269"/>
        <v>434.46352484333363</v>
      </c>
      <c r="DA82" s="114">
        <f t="shared" si="269"/>
        <v>434.46352484333363</v>
      </c>
      <c r="DB82" s="114">
        <f t="shared" si="269"/>
        <v>434.46352484333363</v>
      </c>
      <c r="DC82" s="114">
        <f t="shared" si="269"/>
        <v>434.46352484333363</v>
      </c>
      <c r="DD82" s="114">
        <f t="shared" si="269"/>
        <v>434.46352484333363</v>
      </c>
      <c r="DE82" s="114">
        <f t="shared" si="269"/>
        <v>434.46352484333363</v>
      </c>
      <c r="DF82" s="114">
        <f t="shared" si="269"/>
        <v>434.46352484333363</v>
      </c>
      <c r="DG82" s="114">
        <f t="shared" si="269"/>
        <v>434.46352484333363</v>
      </c>
    </row>
    <row r="83" spans="1:111" x14ac:dyDescent="0.3">
      <c r="B83" s="1" t="s">
        <v>322</v>
      </c>
      <c r="C83" s="1"/>
      <c r="D83" s="114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98"/>
      <c r="AB83" s="114">
        <v>44.01</v>
      </c>
      <c r="AC83" s="114">
        <v>336.24</v>
      </c>
      <c r="AD83" s="114">
        <v>832.98</v>
      </c>
      <c r="AE83" s="114"/>
      <c r="AF83" s="114"/>
      <c r="AG83" s="114">
        <v>26.48</v>
      </c>
      <c r="AH83" s="114">
        <v>915.5</v>
      </c>
      <c r="AI83" s="114">
        <v>88.35</v>
      </c>
      <c r="AJ83" s="281"/>
      <c r="AK83" s="234">
        <f t="shared" si="267"/>
        <v>501.92500000000001</v>
      </c>
      <c r="AL83" s="485">
        <f t="shared" ref="AL83:CV83" si="270">+IF(AK$1&lt;&gt;AL$1, AK83*1.1, AK83)</f>
        <v>501.92500000000001</v>
      </c>
      <c r="AM83" s="485">
        <f t="shared" si="270"/>
        <v>501.92500000000001</v>
      </c>
      <c r="AN83" s="234">
        <f t="shared" si="270"/>
        <v>552.11750000000006</v>
      </c>
      <c r="AO83" s="485">
        <f t="shared" si="270"/>
        <v>552.11750000000006</v>
      </c>
      <c r="AP83" s="485">
        <f t="shared" si="270"/>
        <v>552.11750000000006</v>
      </c>
      <c r="AQ83" s="485">
        <f t="shared" si="270"/>
        <v>552.11750000000006</v>
      </c>
      <c r="AR83" s="485">
        <f t="shared" si="270"/>
        <v>552.11750000000006</v>
      </c>
      <c r="AS83" s="485">
        <f t="shared" si="270"/>
        <v>552.11750000000006</v>
      </c>
      <c r="AT83" s="485">
        <f t="shared" si="270"/>
        <v>552.11750000000006</v>
      </c>
      <c r="AU83" s="485">
        <f t="shared" si="270"/>
        <v>552.11750000000006</v>
      </c>
      <c r="AV83" s="485">
        <f t="shared" si="270"/>
        <v>552.11750000000006</v>
      </c>
      <c r="AW83" s="485">
        <f t="shared" si="270"/>
        <v>552.11750000000006</v>
      </c>
      <c r="AX83" s="485">
        <f t="shared" si="270"/>
        <v>552.11750000000006</v>
      </c>
      <c r="AY83" s="485">
        <f t="shared" si="270"/>
        <v>552.11750000000006</v>
      </c>
      <c r="AZ83" s="485">
        <f t="shared" si="270"/>
        <v>607.32925000000012</v>
      </c>
      <c r="BA83" s="485">
        <f t="shared" si="270"/>
        <v>607.32925000000012</v>
      </c>
      <c r="BB83" s="485">
        <f t="shared" si="270"/>
        <v>607.32925000000012</v>
      </c>
      <c r="BC83" s="485">
        <f t="shared" si="270"/>
        <v>607.32925000000012</v>
      </c>
      <c r="BD83" s="485">
        <f t="shared" si="270"/>
        <v>607.32925000000012</v>
      </c>
      <c r="BE83" s="485">
        <f t="shared" si="270"/>
        <v>607.32925000000012</v>
      </c>
      <c r="BF83" s="485">
        <f t="shared" si="270"/>
        <v>607.32925000000012</v>
      </c>
      <c r="BG83" s="485">
        <f t="shared" si="270"/>
        <v>607.32925000000012</v>
      </c>
      <c r="BH83" s="485">
        <f t="shared" si="270"/>
        <v>607.32925000000012</v>
      </c>
      <c r="BI83" s="485">
        <f t="shared" si="270"/>
        <v>607.32925000000012</v>
      </c>
      <c r="BJ83" s="485">
        <f t="shared" si="270"/>
        <v>607.32925000000012</v>
      </c>
      <c r="BK83" s="485">
        <f t="shared" si="270"/>
        <v>607.32925000000012</v>
      </c>
      <c r="BL83" s="485">
        <f t="shared" si="270"/>
        <v>668.06217500000014</v>
      </c>
      <c r="BM83" s="485">
        <f t="shared" si="270"/>
        <v>668.06217500000014</v>
      </c>
      <c r="BN83" s="485">
        <f t="shared" si="270"/>
        <v>668.06217500000014</v>
      </c>
      <c r="BO83" s="485">
        <f t="shared" si="270"/>
        <v>668.06217500000014</v>
      </c>
      <c r="BP83" s="485">
        <f t="shared" si="270"/>
        <v>668.06217500000014</v>
      </c>
      <c r="BQ83" s="485">
        <f t="shared" si="270"/>
        <v>668.06217500000014</v>
      </c>
      <c r="BR83" s="485">
        <f t="shared" si="270"/>
        <v>668.06217500000014</v>
      </c>
      <c r="BS83" s="485">
        <f t="shared" si="270"/>
        <v>668.06217500000014</v>
      </c>
      <c r="BT83" s="485">
        <f t="shared" si="270"/>
        <v>668.06217500000014</v>
      </c>
      <c r="BU83" s="485">
        <f t="shared" si="270"/>
        <v>668.06217500000014</v>
      </c>
      <c r="BV83" s="485">
        <f t="shared" si="270"/>
        <v>668.06217500000014</v>
      </c>
      <c r="BW83" s="485">
        <f t="shared" si="270"/>
        <v>668.06217500000014</v>
      </c>
      <c r="BX83" s="485">
        <f t="shared" si="270"/>
        <v>734.86839250000025</v>
      </c>
      <c r="BY83" s="485">
        <f t="shared" si="270"/>
        <v>734.86839250000025</v>
      </c>
      <c r="BZ83" s="485">
        <f t="shared" si="270"/>
        <v>734.86839250000025</v>
      </c>
      <c r="CA83" s="485">
        <f t="shared" si="270"/>
        <v>734.86839250000025</v>
      </c>
      <c r="CB83" s="485">
        <f t="shared" si="270"/>
        <v>734.86839250000025</v>
      </c>
      <c r="CC83" s="485">
        <f t="shared" si="270"/>
        <v>734.86839250000025</v>
      </c>
      <c r="CD83" s="485">
        <f t="shared" si="270"/>
        <v>734.86839250000025</v>
      </c>
      <c r="CE83" s="485">
        <f t="shared" si="270"/>
        <v>734.86839250000025</v>
      </c>
      <c r="CF83" s="485">
        <f t="shared" si="270"/>
        <v>734.86839250000025</v>
      </c>
      <c r="CG83" s="485">
        <f t="shared" si="270"/>
        <v>734.86839250000025</v>
      </c>
      <c r="CH83" s="485">
        <f t="shared" si="270"/>
        <v>734.86839250000025</v>
      </c>
      <c r="CI83" s="485">
        <f t="shared" si="270"/>
        <v>734.86839250000025</v>
      </c>
      <c r="CJ83" s="485">
        <f t="shared" si="270"/>
        <v>808.35523175000037</v>
      </c>
      <c r="CK83" s="485">
        <f t="shared" si="270"/>
        <v>808.35523175000037</v>
      </c>
      <c r="CL83" s="485">
        <f t="shared" si="270"/>
        <v>808.35523175000037</v>
      </c>
      <c r="CM83" s="485">
        <f t="shared" si="270"/>
        <v>808.35523175000037</v>
      </c>
      <c r="CN83" s="485">
        <f t="shared" si="270"/>
        <v>808.35523175000037</v>
      </c>
      <c r="CO83" s="485">
        <f t="shared" si="270"/>
        <v>808.35523175000037</v>
      </c>
      <c r="CP83" s="485">
        <f t="shared" si="270"/>
        <v>808.35523175000037</v>
      </c>
      <c r="CQ83" s="485">
        <f t="shared" si="270"/>
        <v>808.35523175000037</v>
      </c>
      <c r="CR83" s="485">
        <f t="shared" si="270"/>
        <v>808.35523175000037</v>
      </c>
      <c r="CS83" s="485">
        <f t="shared" si="270"/>
        <v>808.35523175000037</v>
      </c>
      <c r="CT83" s="485">
        <f t="shared" si="270"/>
        <v>808.35523175000037</v>
      </c>
      <c r="CU83" s="485">
        <f t="shared" si="270"/>
        <v>808.35523175000037</v>
      </c>
      <c r="CV83" s="485">
        <f t="shared" si="270"/>
        <v>889.19075492500053</v>
      </c>
      <c r="CW83" s="485">
        <f t="shared" ref="CW83:DG83" si="271">+IF(CV$1&lt;&gt;CW$1, CV83*1.1, CV83)</f>
        <v>889.19075492500053</v>
      </c>
      <c r="CX83" s="485">
        <f t="shared" si="271"/>
        <v>889.19075492500053</v>
      </c>
      <c r="CY83" s="485">
        <f t="shared" si="271"/>
        <v>889.19075492500053</v>
      </c>
      <c r="CZ83" s="485">
        <f t="shared" si="271"/>
        <v>889.19075492500053</v>
      </c>
      <c r="DA83" s="485">
        <f t="shared" si="271"/>
        <v>889.19075492500053</v>
      </c>
      <c r="DB83" s="485">
        <f t="shared" si="271"/>
        <v>889.19075492500053</v>
      </c>
      <c r="DC83" s="485">
        <f t="shared" si="271"/>
        <v>889.19075492500053</v>
      </c>
      <c r="DD83" s="485">
        <f t="shared" si="271"/>
        <v>889.19075492500053</v>
      </c>
      <c r="DE83" s="485">
        <f t="shared" si="271"/>
        <v>889.19075492500053</v>
      </c>
      <c r="DF83" s="485">
        <f t="shared" si="271"/>
        <v>889.19075492500053</v>
      </c>
      <c r="DG83" s="485">
        <f t="shared" si="271"/>
        <v>889.19075492500053</v>
      </c>
    </row>
    <row r="84" spans="1:111" x14ac:dyDescent="0.3">
      <c r="B84" s="1" t="s">
        <v>323</v>
      </c>
      <c r="C84" s="1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>
        <v>5.05</v>
      </c>
      <c r="AD84" s="114"/>
      <c r="AE84" s="114"/>
      <c r="AF84" s="114"/>
      <c r="AG84" s="114"/>
      <c r="AH84" s="114"/>
      <c r="AI84" s="114"/>
      <c r="AJ84" s="281"/>
      <c r="AK84" s="234">
        <v>10</v>
      </c>
      <c r="AL84" s="114">
        <f t="shared" si="187"/>
        <v>10</v>
      </c>
      <c r="AM84" s="114">
        <f t="shared" si="188"/>
        <v>10</v>
      </c>
      <c r="AN84" s="234">
        <f t="shared" ref="AN84:BS84" si="272">IF(AN1&lt;&gt;AM1, AM84*1.1,AM84)</f>
        <v>11</v>
      </c>
      <c r="AO84" s="114">
        <f t="shared" si="272"/>
        <v>11</v>
      </c>
      <c r="AP84" s="114">
        <f t="shared" si="272"/>
        <v>11</v>
      </c>
      <c r="AQ84" s="114">
        <f t="shared" si="272"/>
        <v>11</v>
      </c>
      <c r="AR84" s="114">
        <f t="shared" si="272"/>
        <v>11</v>
      </c>
      <c r="AS84" s="114">
        <f t="shared" si="272"/>
        <v>11</v>
      </c>
      <c r="AT84" s="114">
        <f t="shared" si="272"/>
        <v>11</v>
      </c>
      <c r="AU84" s="114">
        <f t="shared" si="272"/>
        <v>11</v>
      </c>
      <c r="AV84" s="114">
        <f t="shared" si="272"/>
        <v>11</v>
      </c>
      <c r="AW84" s="114">
        <f t="shared" si="272"/>
        <v>11</v>
      </c>
      <c r="AX84" s="114">
        <f t="shared" si="272"/>
        <v>11</v>
      </c>
      <c r="AY84" s="114">
        <f t="shared" si="272"/>
        <v>11</v>
      </c>
      <c r="AZ84" s="114">
        <f t="shared" si="272"/>
        <v>12.100000000000001</v>
      </c>
      <c r="BA84" s="114">
        <f t="shared" si="272"/>
        <v>12.100000000000001</v>
      </c>
      <c r="BB84" s="114">
        <f t="shared" si="272"/>
        <v>12.100000000000001</v>
      </c>
      <c r="BC84" s="114">
        <f t="shared" si="272"/>
        <v>12.100000000000001</v>
      </c>
      <c r="BD84" s="114">
        <f t="shared" si="272"/>
        <v>12.100000000000001</v>
      </c>
      <c r="BE84" s="114">
        <f t="shared" si="272"/>
        <v>12.100000000000001</v>
      </c>
      <c r="BF84" s="114">
        <f t="shared" si="272"/>
        <v>12.100000000000001</v>
      </c>
      <c r="BG84" s="114">
        <f t="shared" si="272"/>
        <v>12.100000000000001</v>
      </c>
      <c r="BH84" s="114">
        <f t="shared" si="272"/>
        <v>12.100000000000001</v>
      </c>
      <c r="BI84" s="114">
        <f t="shared" si="272"/>
        <v>12.100000000000001</v>
      </c>
      <c r="BJ84" s="114">
        <f t="shared" si="272"/>
        <v>12.100000000000001</v>
      </c>
      <c r="BK84" s="114">
        <f t="shared" si="272"/>
        <v>12.100000000000001</v>
      </c>
      <c r="BL84" s="114">
        <f t="shared" si="272"/>
        <v>13.310000000000002</v>
      </c>
      <c r="BM84" s="114">
        <f t="shared" si="272"/>
        <v>13.310000000000002</v>
      </c>
      <c r="BN84" s="114">
        <f t="shared" si="272"/>
        <v>13.310000000000002</v>
      </c>
      <c r="BO84" s="114">
        <f t="shared" si="272"/>
        <v>13.310000000000002</v>
      </c>
      <c r="BP84" s="114">
        <f t="shared" si="272"/>
        <v>13.310000000000002</v>
      </c>
      <c r="BQ84" s="114">
        <f t="shared" si="272"/>
        <v>13.310000000000002</v>
      </c>
      <c r="BR84" s="114">
        <f t="shared" si="272"/>
        <v>13.310000000000002</v>
      </c>
      <c r="BS84" s="114">
        <f t="shared" si="272"/>
        <v>13.310000000000002</v>
      </c>
      <c r="BT84" s="114">
        <f t="shared" ref="BT84:CY84" si="273">IF(BT1&lt;&gt;BS1, BS84*1.1,BS84)</f>
        <v>13.310000000000002</v>
      </c>
      <c r="BU84" s="114">
        <f t="shared" si="273"/>
        <v>13.310000000000002</v>
      </c>
      <c r="BV84" s="114">
        <f t="shared" si="273"/>
        <v>13.310000000000002</v>
      </c>
      <c r="BW84" s="114">
        <f t="shared" si="273"/>
        <v>13.310000000000002</v>
      </c>
      <c r="BX84" s="114">
        <f t="shared" si="273"/>
        <v>14.641000000000004</v>
      </c>
      <c r="BY84" s="114">
        <f t="shared" si="273"/>
        <v>14.641000000000004</v>
      </c>
      <c r="BZ84" s="114">
        <f t="shared" si="273"/>
        <v>14.641000000000004</v>
      </c>
      <c r="CA84" s="114">
        <f t="shared" si="273"/>
        <v>14.641000000000004</v>
      </c>
      <c r="CB84" s="114">
        <f t="shared" si="273"/>
        <v>14.641000000000004</v>
      </c>
      <c r="CC84" s="114">
        <f t="shared" si="273"/>
        <v>14.641000000000004</v>
      </c>
      <c r="CD84" s="114">
        <f t="shared" si="273"/>
        <v>14.641000000000004</v>
      </c>
      <c r="CE84" s="114">
        <f t="shared" si="273"/>
        <v>14.641000000000004</v>
      </c>
      <c r="CF84" s="114">
        <f t="shared" si="273"/>
        <v>14.641000000000004</v>
      </c>
      <c r="CG84" s="114">
        <f t="shared" si="273"/>
        <v>14.641000000000004</v>
      </c>
      <c r="CH84" s="114">
        <f t="shared" si="273"/>
        <v>14.641000000000004</v>
      </c>
      <c r="CI84" s="114">
        <f t="shared" si="273"/>
        <v>14.641000000000004</v>
      </c>
      <c r="CJ84" s="114">
        <f t="shared" si="273"/>
        <v>16.105100000000004</v>
      </c>
      <c r="CK84" s="114">
        <f t="shared" si="273"/>
        <v>16.105100000000004</v>
      </c>
      <c r="CL84" s="114">
        <f t="shared" si="273"/>
        <v>16.105100000000004</v>
      </c>
      <c r="CM84" s="114">
        <f t="shared" si="273"/>
        <v>16.105100000000004</v>
      </c>
      <c r="CN84" s="114">
        <f t="shared" si="273"/>
        <v>16.105100000000004</v>
      </c>
      <c r="CO84" s="114">
        <f t="shared" si="273"/>
        <v>16.105100000000004</v>
      </c>
      <c r="CP84" s="114">
        <f t="shared" si="273"/>
        <v>16.105100000000004</v>
      </c>
      <c r="CQ84" s="114">
        <f t="shared" si="273"/>
        <v>16.105100000000004</v>
      </c>
      <c r="CR84" s="114">
        <f t="shared" si="273"/>
        <v>16.105100000000004</v>
      </c>
      <c r="CS84" s="114">
        <f t="shared" si="273"/>
        <v>16.105100000000004</v>
      </c>
      <c r="CT84" s="114">
        <f t="shared" si="273"/>
        <v>16.105100000000004</v>
      </c>
      <c r="CU84" s="114">
        <f t="shared" si="273"/>
        <v>16.105100000000004</v>
      </c>
      <c r="CV84" s="114">
        <f t="shared" si="273"/>
        <v>17.715610000000005</v>
      </c>
      <c r="CW84" s="114">
        <f t="shared" si="273"/>
        <v>17.715610000000005</v>
      </c>
      <c r="CX84" s="114">
        <f t="shared" si="273"/>
        <v>17.715610000000005</v>
      </c>
      <c r="CY84" s="114">
        <f t="shared" si="273"/>
        <v>17.715610000000005</v>
      </c>
      <c r="CZ84" s="114">
        <f t="shared" ref="CZ84:DG84" si="274">IF(CZ1&lt;&gt;CY1, CY84*1.1,CY84)</f>
        <v>17.715610000000005</v>
      </c>
      <c r="DA84" s="114">
        <f t="shared" si="274"/>
        <v>17.715610000000005</v>
      </c>
      <c r="DB84" s="114">
        <f t="shared" si="274"/>
        <v>17.715610000000005</v>
      </c>
      <c r="DC84" s="114">
        <f t="shared" si="274"/>
        <v>17.715610000000005</v>
      </c>
      <c r="DD84" s="114">
        <f t="shared" si="274"/>
        <v>17.715610000000005</v>
      </c>
      <c r="DE84" s="114">
        <f t="shared" si="274"/>
        <v>17.715610000000005</v>
      </c>
      <c r="DF84" s="114">
        <f t="shared" si="274"/>
        <v>17.715610000000005</v>
      </c>
      <c r="DG84" s="114">
        <f t="shared" si="274"/>
        <v>17.715610000000005</v>
      </c>
    </row>
    <row r="85" spans="1:111" x14ac:dyDescent="0.3">
      <c r="B85" s="4" t="s">
        <v>307</v>
      </c>
      <c r="C85" s="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>
        <f>SUM(AB81:AB84)</f>
        <v>691.24</v>
      </c>
      <c r="AC85" s="54">
        <f t="shared" ref="AC85:CN85" si="275">SUM(AC81:AC84)</f>
        <v>969.52</v>
      </c>
      <c r="AD85" s="54">
        <f t="shared" si="275"/>
        <v>1423.97</v>
      </c>
      <c r="AE85" s="54">
        <f t="shared" si="275"/>
        <v>635.70000000000005</v>
      </c>
      <c r="AF85" s="54">
        <f t="shared" si="275"/>
        <v>573.70000000000005</v>
      </c>
      <c r="AG85" s="54">
        <f t="shared" si="275"/>
        <v>769.27</v>
      </c>
      <c r="AH85" s="54">
        <f t="shared" si="275"/>
        <v>1871.19</v>
      </c>
      <c r="AI85" s="54">
        <f t="shared" si="275"/>
        <v>920.75000000000011</v>
      </c>
      <c r="AJ85" s="282">
        <f t="shared" ref="AJ85" si="276">SUM(AJ81:AJ84)</f>
        <v>599.75</v>
      </c>
      <c r="AK85" s="54">
        <f t="shared" ref="AK85" si="277">SUM(AK81:AK84)</f>
        <v>1307.8716666666667</v>
      </c>
      <c r="AL85" s="54">
        <f t="shared" si="275"/>
        <v>1307.8716666666667</v>
      </c>
      <c r="AM85" s="54">
        <f t="shared" si="275"/>
        <v>1307.8716666666667</v>
      </c>
      <c r="AN85" s="54">
        <f t="shared" si="275"/>
        <v>1438.6588333333334</v>
      </c>
      <c r="AO85" s="54">
        <f t="shared" si="275"/>
        <v>1438.6588333333334</v>
      </c>
      <c r="AP85" s="54">
        <f t="shared" si="275"/>
        <v>1438.6588333333334</v>
      </c>
      <c r="AQ85" s="54">
        <f t="shared" si="275"/>
        <v>1438.6588333333334</v>
      </c>
      <c r="AR85" s="54">
        <f t="shared" si="275"/>
        <v>1438.6588333333334</v>
      </c>
      <c r="AS85" s="54">
        <f t="shared" si="275"/>
        <v>1438.6588333333334</v>
      </c>
      <c r="AT85" s="54">
        <f t="shared" si="275"/>
        <v>1438.6588333333334</v>
      </c>
      <c r="AU85" s="54">
        <f t="shared" si="275"/>
        <v>1438.6588333333334</v>
      </c>
      <c r="AV85" s="54">
        <f t="shared" si="275"/>
        <v>1438.6588333333334</v>
      </c>
      <c r="AW85" s="54">
        <f t="shared" si="275"/>
        <v>1438.6588333333334</v>
      </c>
      <c r="AX85" s="54">
        <f t="shared" si="275"/>
        <v>1438.6588333333334</v>
      </c>
      <c r="AY85" s="54">
        <f t="shared" si="275"/>
        <v>1438.6588333333334</v>
      </c>
      <c r="AZ85" s="54">
        <f t="shared" si="275"/>
        <v>1582.5247166666668</v>
      </c>
      <c r="BA85" s="54">
        <f t="shared" si="275"/>
        <v>1582.5247166666668</v>
      </c>
      <c r="BB85" s="54">
        <f t="shared" si="275"/>
        <v>1582.5247166666668</v>
      </c>
      <c r="BC85" s="54">
        <f t="shared" si="275"/>
        <v>1582.5247166666668</v>
      </c>
      <c r="BD85" s="54">
        <f t="shared" si="275"/>
        <v>1582.5247166666668</v>
      </c>
      <c r="BE85" s="54">
        <f t="shared" si="275"/>
        <v>1582.5247166666668</v>
      </c>
      <c r="BF85" s="54">
        <f t="shared" si="275"/>
        <v>1582.5247166666668</v>
      </c>
      <c r="BG85" s="54">
        <f t="shared" si="275"/>
        <v>1582.5247166666668</v>
      </c>
      <c r="BH85" s="54">
        <f t="shared" si="275"/>
        <v>1582.5247166666668</v>
      </c>
      <c r="BI85" s="54">
        <f t="shared" si="275"/>
        <v>1582.5247166666668</v>
      </c>
      <c r="BJ85" s="54">
        <f t="shared" si="275"/>
        <v>1582.5247166666668</v>
      </c>
      <c r="BK85" s="54">
        <f t="shared" si="275"/>
        <v>1582.5247166666668</v>
      </c>
      <c r="BL85" s="54">
        <f t="shared" si="275"/>
        <v>1740.7771883333335</v>
      </c>
      <c r="BM85" s="54">
        <f t="shared" si="275"/>
        <v>1740.7771883333335</v>
      </c>
      <c r="BN85" s="54">
        <f t="shared" si="275"/>
        <v>1740.7771883333335</v>
      </c>
      <c r="BO85" s="54">
        <f t="shared" si="275"/>
        <v>1740.7771883333335</v>
      </c>
      <c r="BP85" s="54">
        <f t="shared" si="275"/>
        <v>1740.7771883333335</v>
      </c>
      <c r="BQ85" s="54">
        <f t="shared" si="275"/>
        <v>1740.7771883333335</v>
      </c>
      <c r="BR85" s="54">
        <f t="shared" si="275"/>
        <v>1740.7771883333335</v>
      </c>
      <c r="BS85" s="54">
        <f t="shared" si="275"/>
        <v>1740.7771883333335</v>
      </c>
      <c r="BT85" s="54">
        <f t="shared" si="275"/>
        <v>1740.7771883333335</v>
      </c>
      <c r="BU85" s="54">
        <f t="shared" si="275"/>
        <v>1740.7771883333335</v>
      </c>
      <c r="BV85" s="54">
        <f t="shared" si="275"/>
        <v>1740.7771883333335</v>
      </c>
      <c r="BW85" s="54">
        <f t="shared" si="275"/>
        <v>1740.7771883333335</v>
      </c>
      <c r="BX85" s="54">
        <f t="shared" si="275"/>
        <v>1914.8549071666673</v>
      </c>
      <c r="BY85" s="54">
        <f t="shared" si="275"/>
        <v>1914.8549071666673</v>
      </c>
      <c r="BZ85" s="54">
        <f t="shared" si="275"/>
        <v>1914.8549071666673</v>
      </c>
      <c r="CA85" s="54">
        <f t="shared" si="275"/>
        <v>1914.8549071666673</v>
      </c>
      <c r="CB85" s="54">
        <f t="shared" si="275"/>
        <v>1914.8549071666673</v>
      </c>
      <c r="CC85" s="54">
        <f t="shared" si="275"/>
        <v>1914.8549071666673</v>
      </c>
      <c r="CD85" s="54">
        <f t="shared" si="275"/>
        <v>1914.8549071666673</v>
      </c>
      <c r="CE85" s="54">
        <f t="shared" si="275"/>
        <v>1914.8549071666673</v>
      </c>
      <c r="CF85" s="54">
        <f t="shared" si="275"/>
        <v>1914.8549071666673</v>
      </c>
      <c r="CG85" s="54">
        <f t="shared" si="275"/>
        <v>1914.8549071666673</v>
      </c>
      <c r="CH85" s="54">
        <f t="shared" si="275"/>
        <v>1914.8549071666673</v>
      </c>
      <c r="CI85" s="54">
        <f t="shared" si="275"/>
        <v>1914.8549071666673</v>
      </c>
      <c r="CJ85" s="54">
        <f t="shared" si="275"/>
        <v>2106.3403978833344</v>
      </c>
      <c r="CK85" s="54">
        <f t="shared" si="275"/>
        <v>2106.3403978833344</v>
      </c>
      <c r="CL85" s="54">
        <f t="shared" si="275"/>
        <v>2106.3403978833344</v>
      </c>
      <c r="CM85" s="54">
        <f t="shared" si="275"/>
        <v>2106.3403978833344</v>
      </c>
      <c r="CN85" s="54">
        <f t="shared" si="275"/>
        <v>2106.3403978833344</v>
      </c>
      <c r="CO85" s="54">
        <f t="shared" ref="CO85:DG85" si="278">SUM(CO81:CO84)</f>
        <v>2106.3403978833344</v>
      </c>
      <c r="CP85" s="54">
        <f t="shared" si="278"/>
        <v>2106.3403978833344</v>
      </c>
      <c r="CQ85" s="54">
        <f t="shared" si="278"/>
        <v>2106.3403978833344</v>
      </c>
      <c r="CR85" s="54">
        <f t="shared" si="278"/>
        <v>2106.3403978833344</v>
      </c>
      <c r="CS85" s="54">
        <f t="shared" si="278"/>
        <v>2106.3403978833344</v>
      </c>
      <c r="CT85" s="54">
        <f t="shared" si="278"/>
        <v>2106.3403978833344</v>
      </c>
      <c r="CU85" s="54">
        <f t="shared" si="278"/>
        <v>2106.3403978833344</v>
      </c>
      <c r="CV85" s="54">
        <f t="shared" si="278"/>
        <v>2316.9744376716681</v>
      </c>
      <c r="CW85" s="54">
        <f t="shared" si="278"/>
        <v>2316.9744376716681</v>
      </c>
      <c r="CX85" s="54">
        <f t="shared" si="278"/>
        <v>2316.9744376716681</v>
      </c>
      <c r="CY85" s="54">
        <f t="shared" si="278"/>
        <v>2316.9744376716681</v>
      </c>
      <c r="CZ85" s="54">
        <f t="shared" si="278"/>
        <v>2316.9744376716681</v>
      </c>
      <c r="DA85" s="54">
        <f t="shared" si="278"/>
        <v>2316.9744376716681</v>
      </c>
      <c r="DB85" s="54">
        <f t="shared" si="278"/>
        <v>2316.9744376716681</v>
      </c>
      <c r="DC85" s="54">
        <f t="shared" si="278"/>
        <v>2316.9744376716681</v>
      </c>
      <c r="DD85" s="54">
        <f t="shared" si="278"/>
        <v>2316.9744376716681</v>
      </c>
      <c r="DE85" s="54">
        <f t="shared" si="278"/>
        <v>2316.9744376716681</v>
      </c>
      <c r="DF85" s="54">
        <f t="shared" si="278"/>
        <v>2316.9744376716681</v>
      </c>
      <c r="DG85" s="54">
        <f t="shared" si="278"/>
        <v>2316.9744376716681</v>
      </c>
    </row>
    <row r="86" spans="1:111" x14ac:dyDescent="0.3">
      <c r="B86" s="1" t="s">
        <v>382</v>
      </c>
      <c r="C86" s="1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283"/>
      <c r="AK86" s="56"/>
      <c r="AL86" s="56"/>
      <c r="AM86" s="632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632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632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632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632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632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</row>
    <row r="87" spans="1:111" x14ac:dyDescent="0.3">
      <c r="B87" s="1" t="s">
        <v>383</v>
      </c>
      <c r="C87" s="1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281">
        <v>500</v>
      </c>
      <c r="AK87" s="234">
        <v>400</v>
      </c>
      <c r="AL87" s="114">
        <f>+IF(AL3&lt;&gt;AK3, 500, 400)</f>
        <v>400</v>
      </c>
      <c r="AM87" s="114">
        <f t="shared" ref="AM87:CX87" si="279">+IF(AM3&lt;&gt;AL3, 500, 400)</f>
        <v>400</v>
      </c>
      <c r="AN87" s="234">
        <f t="shared" si="279"/>
        <v>500</v>
      </c>
      <c r="AO87" s="114">
        <f t="shared" si="279"/>
        <v>400</v>
      </c>
      <c r="AP87" s="114">
        <f t="shared" si="279"/>
        <v>400</v>
      </c>
      <c r="AQ87" s="114">
        <f t="shared" si="279"/>
        <v>500</v>
      </c>
      <c r="AR87" s="114">
        <f t="shared" si="279"/>
        <v>400</v>
      </c>
      <c r="AS87" s="114">
        <f t="shared" si="279"/>
        <v>400</v>
      </c>
      <c r="AT87" s="114">
        <f t="shared" si="279"/>
        <v>500</v>
      </c>
      <c r="AU87" s="114">
        <f t="shared" si="279"/>
        <v>400</v>
      </c>
      <c r="AV87" s="114">
        <f t="shared" si="279"/>
        <v>400</v>
      </c>
      <c r="AW87" s="114">
        <f t="shared" si="279"/>
        <v>500</v>
      </c>
      <c r="AX87" s="114">
        <f t="shared" si="279"/>
        <v>400</v>
      </c>
      <c r="AY87" s="114">
        <f t="shared" si="279"/>
        <v>400</v>
      </c>
      <c r="AZ87" s="114">
        <f t="shared" si="279"/>
        <v>500</v>
      </c>
      <c r="BA87" s="114">
        <f t="shared" si="279"/>
        <v>400</v>
      </c>
      <c r="BB87" s="114">
        <f t="shared" si="279"/>
        <v>400</v>
      </c>
      <c r="BC87" s="114">
        <f t="shared" si="279"/>
        <v>500</v>
      </c>
      <c r="BD87" s="114">
        <f t="shared" si="279"/>
        <v>400</v>
      </c>
      <c r="BE87" s="114">
        <f t="shared" si="279"/>
        <v>400</v>
      </c>
      <c r="BF87" s="114">
        <f t="shared" si="279"/>
        <v>500</v>
      </c>
      <c r="BG87" s="114">
        <f t="shared" si="279"/>
        <v>400</v>
      </c>
      <c r="BH87" s="114">
        <f t="shared" si="279"/>
        <v>400</v>
      </c>
      <c r="BI87" s="114">
        <f t="shared" si="279"/>
        <v>500</v>
      </c>
      <c r="BJ87" s="114">
        <f t="shared" si="279"/>
        <v>400</v>
      </c>
      <c r="BK87" s="114">
        <f t="shared" si="279"/>
        <v>400</v>
      </c>
      <c r="BL87" s="114">
        <f t="shared" si="279"/>
        <v>500</v>
      </c>
      <c r="BM87" s="114">
        <f t="shared" si="279"/>
        <v>400</v>
      </c>
      <c r="BN87" s="114">
        <f t="shared" si="279"/>
        <v>400</v>
      </c>
      <c r="BO87" s="114">
        <f t="shared" si="279"/>
        <v>500</v>
      </c>
      <c r="BP87" s="114">
        <f t="shared" si="279"/>
        <v>400</v>
      </c>
      <c r="BQ87" s="114">
        <f t="shared" si="279"/>
        <v>400</v>
      </c>
      <c r="BR87" s="114">
        <f t="shared" si="279"/>
        <v>500</v>
      </c>
      <c r="BS87" s="114">
        <f t="shared" si="279"/>
        <v>400</v>
      </c>
      <c r="BT87" s="114">
        <f t="shared" si="279"/>
        <v>400</v>
      </c>
      <c r="BU87" s="114">
        <f t="shared" si="279"/>
        <v>500</v>
      </c>
      <c r="BV87" s="114">
        <f t="shared" si="279"/>
        <v>400</v>
      </c>
      <c r="BW87" s="114">
        <f t="shared" si="279"/>
        <v>400</v>
      </c>
      <c r="BX87" s="114">
        <f t="shared" si="279"/>
        <v>500</v>
      </c>
      <c r="BY87" s="114">
        <f t="shared" si="279"/>
        <v>400</v>
      </c>
      <c r="BZ87" s="114">
        <f t="shared" si="279"/>
        <v>400</v>
      </c>
      <c r="CA87" s="114">
        <f t="shared" si="279"/>
        <v>500</v>
      </c>
      <c r="CB87" s="114">
        <f t="shared" si="279"/>
        <v>400</v>
      </c>
      <c r="CC87" s="114">
        <f t="shared" si="279"/>
        <v>400</v>
      </c>
      <c r="CD87" s="114">
        <f t="shared" si="279"/>
        <v>500</v>
      </c>
      <c r="CE87" s="114">
        <f t="shared" si="279"/>
        <v>400</v>
      </c>
      <c r="CF87" s="114">
        <f t="shared" si="279"/>
        <v>400</v>
      </c>
      <c r="CG87" s="114">
        <f t="shared" si="279"/>
        <v>500</v>
      </c>
      <c r="CH87" s="114">
        <f t="shared" si="279"/>
        <v>400</v>
      </c>
      <c r="CI87" s="114">
        <f t="shared" si="279"/>
        <v>400</v>
      </c>
      <c r="CJ87" s="114">
        <f t="shared" si="279"/>
        <v>500</v>
      </c>
      <c r="CK87" s="114">
        <f t="shared" si="279"/>
        <v>400</v>
      </c>
      <c r="CL87" s="114">
        <f t="shared" si="279"/>
        <v>400</v>
      </c>
      <c r="CM87" s="114">
        <f t="shared" si="279"/>
        <v>500</v>
      </c>
      <c r="CN87" s="114">
        <f t="shared" si="279"/>
        <v>400</v>
      </c>
      <c r="CO87" s="114">
        <f t="shared" si="279"/>
        <v>400</v>
      </c>
      <c r="CP87" s="114">
        <f t="shared" si="279"/>
        <v>500</v>
      </c>
      <c r="CQ87" s="114">
        <f t="shared" si="279"/>
        <v>400</v>
      </c>
      <c r="CR87" s="114">
        <f t="shared" si="279"/>
        <v>400</v>
      </c>
      <c r="CS87" s="114">
        <f t="shared" si="279"/>
        <v>500</v>
      </c>
      <c r="CT87" s="114">
        <f t="shared" si="279"/>
        <v>400</v>
      </c>
      <c r="CU87" s="114">
        <f t="shared" si="279"/>
        <v>400</v>
      </c>
      <c r="CV87" s="114">
        <f t="shared" si="279"/>
        <v>500</v>
      </c>
      <c r="CW87" s="114">
        <f t="shared" si="279"/>
        <v>400</v>
      </c>
      <c r="CX87" s="114">
        <f t="shared" si="279"/>
        <v>400</v>
      </c>
      <c r="CY87" s="114">
        <f t="shared" ref="CY87:DG87" si="280">+IF(CY3&lt;&gt;CX3, 500, 400)</f>
        <v>500</v>
      </c>
      <c r="CZ87" s="114">
        <f t="shared" si="280"/>
        <v>400</v>
      </c>
      <c r="DA87" s="114">
        <f t="shared" si="280"/>
        <v>400</v>
      </c>
      <c r="DB87" s="114">
        <f t="shared" si="280"/>
        <v>500</v>
      </c>
      <c r="DC87" s="114">
        <f t="shared" si="280"/>
        <v>400</v>
      </c>
      <c r="DD87" s="114">
        <f t="shared" si="280"/>
        <v>400</v>
      </c>
      <c r="DE87" s="114">
        <f t="shared" si="280"/>
        <v>500</v>
      </c>
      <c r="DF87" s="114">
        <f t="shared" si="280"/>
        <v>400</v>
      </c>
      <c r="DG87" s="114">
        <f t="shared" si="280"/>
        <v>400</v>
      </c>
    </row>
    <row r="88" spans="1:111" x14ac:dyDescent="0.3">
      <c r="B88" s="4" t="s">
        <v>384</v>
      </c>
      <c r="C88" s="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>
        <f>SUM(AB87)</f>
        <v>0</v>
      </c>
      <c r="AC88" s="54">
        <f t="shared" ref="AC88:CN88" si="281">SUM(AC87)</f>
        <v>0</v>
      </c>
      <c r="AD88" s="54">
        <f t="shared" si="281"/>
        <v>0</v>
      </c>
      <c r="AE88" s="54">
        <f t="shared" si="281"/>
        <v>0</v>
      </c>
      <c r="AF88" s="54">
        <f t="shared" si="281"/>
        <v>0</v>
      </c>
      <c r="AG88" s="54">
        <f t="shared" si="281"/>
        <v>0</v>
      </c>
      <c r="AH88" s="54">
        <f t="shared" si="281"/>
        <v>0</v>
      </c>
      <c r="AI88" s="54">
        <f t="shared" si="281"/>
        <v>0</v>
      </c>
      <c r="AJ88" s="282">
        <f t="shared" si="281"/>
        <v>500</v>
      </c>
      <c r="AK88" s="54">
        <f t="shared" si="281"/>
        <v>400</v>
      </c>
      <c r="AL88" s="54">
        <f t="shared" si="281"/>
        <v>400</v>
      </c>
      <c r="AM88" s="54">
        <f t="shared" si="281"/>
        <v>400</v>
      </c>
      <c r="AN88" s="54">
        <f t="shared" si="281"/>
        <v>500</v>
      </c>
      <c r="AO88" s="54">
        <f t="shared" si="281"/>
        <v>400</v>
      </c>
      <c r="AP88" s="54">
        <f t="shared" si="281"/>
        <v>400</v>
      </c>
      <c r="AQ88" s="54">
        <f t="shared" si="281"/>
        <v>500</v>
      </c>
      <c r="AR88" s="54">
        <f t="shared" si="281"/>
        <v>400</v>
      </c>
      <c r="AS88" s="54">
        <f t="shared" si="281"/>
        <v>400</v>
      </c>
      <c r="AT88" s="54">
        <f t="shared" si="281"/>
        <v>500</v>
      </c>
      <c r="AU88" s="54">
        <f t="shared" si="281"/>
        <v>400</v>
      </c>
      <c r="AV88" s="54">
        <f t="shared" si="281"/>
        <v>400</v>
      </c>
      <c r="AW88" s="54">
        <f t="shared" si="281"/>
        <v>500</v>
      </c>
      <c r="AX88" s="54">
        <f t="shared" si="281"/>
        <v>400</v>
      </c>
      <c r="AY88" s="54">
        <f t="shared" si="281"/>
        <v>400</v>
      </c>
      <c r="AZ88" s="54">
        <f t="shared" si="281"/>
        <v>500</v>
      </c>
      <c r="BA88" s="54">
        <f t="shared" si="281"/>
        <v>400</v>
      </c>
      <c r="BB88" s="54">
        <f t="shared" si="281"/>
        <v>400</v>
      </c>
      <c r="BC88" s="54">
        <f t="shared" si="281"/>
        <v>500</v>
      </c>
      <c r="BD88" s="54">
        <f t="shared" si="281"/>
        <v>400</v>
      </c>
      <c r="BE88" s="54">
        <f t="shared" si="281"/>
        <v>400</v>
      </c>
      <c r="BF88" s="54">
        <f t="shared" si="281"/>
        <v>500</v>
      </c>
      <c r="BG88" s="54">
        <f t="shared" si="281"/>
        <v>400</v>
      </c>
      <c r="BH88" s="54">
        <f t="shared" si="281"/>
        <v>400</v>
      </c>
      <c r="BI88" s="54">
        <f t="shared" si="281"/>
        <v>500</v>
      </c>
      <c r="BJ88" s="54">
        <f t="shared" si="281"/>
        <v>400</v>
      </c>
      <c r="BK88" s="54">
        <f t="shared" si="281"/>
        <v>400</v>
      </c>
      <c r="BL88" s="54">
        <f t="shared" si="281"/>
        <v>500</v>
      </c>
      <c r="BM88" s="54">
        <f t="shared" si="281"/>
        <v>400</v>
      </c>
      <c r="BN88" s="54">
        <f t="shared" si="281"/>
        <v>400</v>
      </c>
      <c r="BO88" s="54">
        <f t="shared" si="281"/>
        <v>500</v>
      </c>
      <c r="BP88" s="54">
        <f t="shared" si="281"/>
        <v>400</v>
      </c>
      <c r="BQ88" s="54">
        <f t="shared" si="281"/>
        <v>400</v>
      </c>
      <c r="BR88" s="54">
        <f t="shared" si="281"/>
        <v>500</v>
      </c>
      <c r="BS88" s="54">
        <f t="shared" si="281"/>
        <v>400</v>
      </c>
      <c r="BT88" s="54">
        <f t="shared" si="281"/>
        <v>400</v>
      </c>
      <c r="BU88" s="54">
        <f t="shared" si="281"/>
        <v>500</v>
      </c>
      <c r="BV88" s="54">
        <f t="shared" si="281"/>
        <v>400</v>
      </c>
      <c r="BW88" s="54">
        <f t="shared" si="281"/>
        <v>400</v>
      </c>
      <c r="BX88" s="54">
        <f t="shared" si="281"/>
        <v>500</v>
      </c>
      <c r="BY88" s="54">
        <f t="shared" si="281"/>
        <v>400</v>
      </c>
      <c r="BZ88" s="54">
        <f t="shared" si="281"/>
        <v>400</v>
      </c>
      <c r="CA88" s="54">
        <f t="shared" si="281"/>
        <v>500</v>
      </c>
      <c r="CB88" s="54">
        <f t="shared" si="281"/>
        <v>400</v>
      </c>
      <c r="CC88" s="54">
        <f t="shared" si="281"/>
        <v>400</v>
      </c>
      <c r="CD88" s="54">
        <f t="shared" si="281"/>
        <v>500</v>
      </c>
      <c r="CE88" s="54">
        <f t="shared" si="281"/>
        <v>400</v>
      </c>
      <c r="CF88" s="54">
        <f t="shared" si="281"/>
        <v>400</v>
      </c>
      <c r="CG88" s="54">
        <f t="shared" si="281"/>
        <v>500</v>
      </c>
      <c r="CH88" s="54">
        <f t="shared" si="281"/>
        <v>400</v>
      </c>
      <c r="CI88" s="54">
        <f t="shared" si="281"/>
        <v>400</v>
      </c>
      <c r="CJ88" s="54">
        <f t="shared" si="281"/>
        <v>500</v>
      </c>
      <c r="CK88" s="54">
        <f t="shared" si="281"/>
        <v>400</v>
      </c>
      <c r="CL88" s="54">
        <f t="shared" si="281"/>
        <v>400</v>
      </c>
      <c r="CM88" s="54">
        <f t="shared" si="281"/>
        <v>500</v>
      </c>
      <c r="CN88" s="54">
        <f t="shared" si="281"/>
        <v>400</v>
      </c>
      <c r="CO88" s="54">
        <f t="shared" ref="CO88:DG88" si="282">SUM(CO87)</f>
        <v>400</v>
      </c>
      <c r="CP88" s="54">
        <f t="shared" si="282"/>
        <v>500</v>
      </c>
      <c r="CQ88" s="54">
        <f t="shared" si="282"/>
        <v>400</v>
      </c>
      <c r="CR88" s="54">
        <f t="shared" si="282"/>
        <v>400</v>
      </c>
      <c r="CS88" s="54">
        <f t="shared" si="282"/>
        <v>500</v>
      </c>
      <c r="CT88" s="54">
        <f t="shared" si="282"/>
        <v>400</v>
      </c>
      <c r="CU88" s="54">
        <f t="shared" si="282"/>
        <v>400</v>
      </c>
      <c r="CV88" s="54">
        <f t="shared" si="282"/>
        <v>500</v>
      </c>
      <c r="CW88" s="54">
        <f t="shared" si="282"/>
        <v>400</v>
      </c>
      <c r="CX88" s="54">
        <f t="shared" si="282"/>
        <v>400</v>
      </c>
      <c r="CY88" s="54">
        <f t="shared" si="282"/>
        <v>500</v>
      </c>
      <c r="CZ88" s="54">
        <f t="shared" si="282"/>
        <v>400</v>
      </c>
      <c r="DA88" s="54">
        <f t="shared" si="282"/>
        <v>400</v>
      </c>
      <c r="DB88" s="54">
        <f t="shared" si="282"/>
        <v>500</v>
      </c>
      <c r="DC88" s="54">
        <f t="shared" si="282"/>
        <v>400</v>
      </c>
      <c r="DD88" s="54">
        <f t="shared" si="282"/>
        <v>400</v>
      </c>
      <c r="DE88" s="54">
        <f t="shared" si="282"/>
        <v>500</v>
      </c>
      <c r="DF88" s="54">
        <f t="shared" si="282"/>
        <v>400</v>
      </c>
      <c r="DG88" s="54">
        <f t="shared" si="282"/>
        <v>400</v>
      </c>
    </row>
    <row r="89" spans="1:111" x14ac:dyDescent="0.3">
      <c r="B89" s="1" t="s">
        <v>324</v>
      </c>
      <c r="C89" s="1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>
        <v>268.37</v>
      </c>
      <c r="AE89" s="114"/>
      <c r="AF89" s="114"/>
      <c r="AG89" s="114"/>
      <c r="AH89" s="114"/>
      <c r="AI89" s="114"/>
      <c r="AJ89" s="281">
        <v>200</v>
      </c>
      <c r="AK89" s="234">
        <v>0</v>
      </c>
      <c r="AL89" s="114">
        <v>0</v>
      </c>
      <c r="AM89" s="114">
        <v>0</v>
      </c>
      <c r="AN89" s="234">
        <f>+AB89</f>
        <v>0</v>
      </c>
      <c r="AO89" s="114">
        <f t="shared" ref="AO89:CZ89" si="283">+AC89</f>
        <v>0</v>
      </c>
      <c r="AP89" s="114">
        <f t="shared" si="283"/>
        <v>268.37</v>
      </c>
      <c r="AQ89" s="114">
        <f t="shared" si="283"/>
        <v>0</v>
      </c>
      <c r="AR89" s="114">
        <f t="shared" si="283"/>
        <v>0</v>
      </c>
      <c r="AS89" s="114">
        <f t="shared" si="283"/>
        <v>0</v>
      </c>
      <c r="AT89" s="114">
        <f t="shared" si="283"/>
        <v>0</v>
      </c>
      <c r="AU89" s="114">
        <f t="shared" si="283"/>
        <v>0</v>
      </c>
      <c r="AV89" s="114">
        <f t="shared" si="283"/>
        <v>200</v>
      </c>
      <c r="AW89" s="114">
        <f t="shared" si="283"/>
        <v>0</v>
      </c>
      <c r="AX89" s="114">
        <f t="shared" si="283"/>
        <v>0</v>
      </c>
      <c r="AY89" s="114">
        <f t="shared" si="283"/>
        <v>0</v>
      </c>
      <c r="AZ89" s="114">
        <f t="shared" si="283"/>
        <v>0</v>
      </c>
      <c r="BA89" s="114">
        <f t="shared" si="283"/>
        <v>0</v>
      </c>
      <c r="BB89" s="114">
        <f t="shared" si="283"/>
        <v>268.37</v>
      </c>
      <c r="BC89" s="114">
        <f t="shared" si="283"/>
        <v>0</v>
      </c>
      <c r="BD89" s="114">
        <f t="shared" si="283"/>
        <v>0</v>
      </c>
      <c r="BE89" s="114">
        <f t="shared" si="283"/>
        <v>0</v>
      </c>
      <c r="BF89" s="114">
        <f t="shared" si="283"/>
        <v>0</v>
      </c>
      <c r="BG89" s="114">
        <f t="shared" si="283"/>
        <v>0</v>
      </c>
      <c r="BH89" s="114">
        <f t="shared" si="283"/>
        <v>200</v>
      </c>
      <c r="BI89" s="114">
        <f t="shared" si="283"/>
        <v>0</v>
      </c>
      <c r="BJ89" s="114">
        <f t="shared" si="283"/>
        <v>0</v>
      </c>
      <c r="BK89" s="114">
        <f t="shared" si="283"/>
        <v>0</v>
      </c>
      <c r="BL89" s="114">
        <f t="shared" si="283"/>
        <v>0</v>
      </c>
      <c r="BM89" s="114">
        <f t="shared" si="283"/>
        <v>0</v>
      </c>
      <c r="BN89" s="114">
        <f t="shared" si="283"/>
        <v>268.37</v>
      </c>
      <c r="BO89" s="114">
        <f t="shared" si="283"/>
        <v>0</v>
      </c>
      <c r="BP89" s="114">
        <f t="shared" si="283"/>
        <v>0</v>
      </c>
      <c r="BQ89" s="114">
        <f t="shared" si="283"/>
        <v>0</v>
      </c>
      <c r="BR89" s="114">
        <f t="shared" si="283"/>
        <v>0</v>
      </c>
      <c r="BS89" s="114">
        <f t="shared" si="283"/>
        <v>0</v>
      </c>
      <c r="BT89" s="114">
        <f t="shared" si="283"/>
        <v>200</v>
      </c>
      <c r="BU89" s="114">
        <f t="shared" si="283"/>
        <v>0</v>
      </c>
      <c r="BV89" s="114">
        <f t="shared" si="283"/>
        <v>0</v>
      </c>
      <c r="BW89" s="114">
        <f t="shared" si="283"/>
        <v>0</v>
      </c>
      <c r="BX89" s="114">
        <f t="shared" si="283"/>
        <v>0</v>
      </c>
      <c r="BY89" s="114">
        <f t="shared" si="283"/>
        <v>0</v>
      </c>
      <c r="BZ89" s="114">
        <f t="shared" si="283"/>
        <v>268.37</v>
      </c>
      <c r="CA89" s="114">
        <f t="shared" si="283"/>
        <v>0</v>
      </c>
      <c r="CB89" s="114">
        <f t="shared" si="283"/>
        <v>0</v>
      </c>
      <c r="CC89" s="114">
        <f t="shared" si="283"/>
        <v>0</v>
      </c>
      <c r="CD89" s="114">
        <f t="shared" si="283"/>
        <v>0</v>
      </c>
      <c r="CE89" s="114">
        <f t="shared" si="283"/>
        <v>0</v>
      </c>
      <c r="CF89" s="114">
        <f t="shared" si="283"/>
        <v>200</v>
      </c>
      <c r="CG89" s="114">
        <f t="shared" si="283"/>
        <v>0</v>
      </c>
      <c r="CH89" s="114">
        <f t="shared" si="283"/>
        <v>0</v>
      </c>
      <c r="CI89" s="114">
        <f t="shared" si="283"/>
        <v>0</v>
      </c>
      <c r="CJ89" s="114">
        <f t="shared" si="283"/>
        <v>0</v>
      </c>
      <c r="CK89" s="114">
        <f t="shared" si="283"/>
        <v>0</v>
      </c>
      <c r="CL89" s="114">
        <f t="shared" si="283"/>
        <v>268.37</v>
      </c>
      <c r="CM89" s="114">
        <f t="shared" si="283"/>
        <v>0</v>
      </c>
      <c r="CN89" s="114">
        <f t="shared" si="283"/>
        <v>0</v>
      </c>
      <c r="CO89" s="114">
        <f t="shared" si="283"/>
        <v>0</v>
      </c>
      <c r="CP89" s="114">
        <f t="shared" si="283"/>
        <v>0</v>
      </c>
      <c r="CQ89" s="114">
        <f t="shared" si="283"/>
        <v>0</v>
      </c>
      <c r="CR89" s="114">
        <f t="shared" si="283"/>
        <v>200</v>
      </c>
      <c r="CS89" s="114">
        <f t="shared" si="283"/>
        <v>0</v>
      </c>
      <c r="CT89" s="114">
        <f t="shared" si="283"/>
        <v>0</v>
      </c>
      <c r="CU89" s="114">
        <f t="shared" si="283"/>
        <v>0</v>
      </c>
      <c r="CV89" s="114">
        <f t="shared" si="283"/>
        <v>0</v>
      </c>
      <c r="CW89" s="114">
        <f t="shared" si="283"/>
        <v>0</v>
      </c>
      <c r="CX89" s="114">
        <f t="shared" si="283"/>
        <v>268.37</v>
      </c>
      <c r="CY89" s="114">
        <f t="shared" si="283"/>
        <v>0</v>
      </c>
      <c r="CZ89" s="114">
        <f t="shared" si="283"/>
        <v>0</v>
      </c>
      <c r="DA89" s="114">
        <f t="shared" ref="DA89:DG89" si="284">+CO89</f>
        <v>0</v>
      </c>
      <c r="DB89" s="114">
        <f t="shared" si="284"/>
        <v>0</v>
      </c>
      <c r="DC89" s="114">
        <f t="shared" si="284"/>
        <v>0</v>
      </c>
      <c r="DD89" s="114">
        <f t="shared" si="284"/>
        <v>200</v>
      </c>
      <c r="DE89" s="114">
        <f t="shared" si="284"/>
        <v>0</v>
      </c>
      <c r="DF89" s="114">
        <f t="shared" si="284"/>
        <v>0</v>
      </c>
      <c r="DG89" s="114">
        <f t="shared" si="284"/>
        <v>0</v>
      </c>
    </row>
    <row r="90" spans="1:111" x14ac:dyDescent="0.3">
      <c r="B90" s="1" t="s">
        <v>325</v>
      </c>
      <c r="C90" s="1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>
        <v>2.5</v>
      </c>
      <c r="AI90" s="114"/>
      <c r="AJ90" s="281">
        <v>15</v>
      </c>
      <c r="AK90" s="234">
        <v>10</v>
      </c>
      <c r="AL90" s="114">
        <f t="shared" ref="AL90:CW90" si="285">+AK90</f>
        <v>10</v>
      </c>
      <c r="AM90" s="114">
        <f t="shared" si="285"/>
        <v>10</v>
      </c>
      <c r="AN90" s="114">
        <f t="shared" si="285"/>
        <v>10</v>
      </c>
      <c r="AO90" s="114">
        <f t="shared" si="285"/>
        <v>10</v>
      </c>
      <c r="AP90" s="114">
        <f t="shared" si="285"/>
        <v>10</v>
      </c>
      <c r="AQ90" s="114">
        <f t="shared" si="285"/>
        <v>10</v>
      </c>
      <c r="AR90" s="114">
        <f t="shared" si="285"/>
        <v>10</v>
      </c>
      <c r="AS90" s="114">
        <f t="shared" si="285"/>
        <v>10</v>
      </c>
      <c r="AT90" s="114">
        <f t="shared" si="285"/>
        <v>10</v>
      </c>
      <c r="AU90" s="114">
        <f t="shared" si="285"/>
        <v>10</v>
      </c>
      <c r="AV90" s="114">
        <f t="shared" si="285"/>
        <v>10</v>
      </c>
      <c r="AW90" s="114">
        <f t="shared" si="285"/>
        <v>10</v>
      </c>
      <c r="AX90" s="114">
        <f t="shared" si="285"/>
        <v>10</v>
      </c>
      <c r="AY90" s="114">
        <f t="shared" si="285"/>
        <v>10</v>
      </c>
      <c r="AZ90" s="114">
        <f t="shared" si="285"/>
        <v>10</v>
      </c>
      <c r="BA90" s="114">
        <f t="shared" si="285"/>
        <v>10</v>
      </c>
      <c r="BB90" s="114">
        <f t="shared" si="285"/>
        <v>10</v>
      </c>
      <c r="BC90" s="114">
        <f t="shared" si="285"/>
        <v>10</v>
      </c>
      <c r="BD90" s="114">
        <f t="shared" si="285"/>
        <v>10</v>
      </c>
      <c r="BE90" s="114">
        <f t="shared" si="285"/>
        <v>10</v>
      </c>
      <c r="BF90" s="114">
        <f t="shared" si="285"/>
        <v>10</v>
      </c>
      <c r="BG90" s="114">
        <f t="shared" si="285"/>
        <v>10</v>
      </c>
      <c r="BH90" s="114">
        <f t="shared" si="285"/>
        <v>10</v>
      </c>
      <c r="BI90" s="114">
        <f t="shared" si="285"/>
        <v>10</v>
      </c>
      <c r="BJ90" s="114">
        <f t="shared" si="285"/>
        <v>10</v>
      </c>
      <c r="BK90" s="114">
        <f t="shared" si="285"/>
        <v>10</v>
      </c>
      <c r="BL90" s="114">
        <f t="shared" si="285"/>
        <v>10</v>
      </c>
      <c r="BM90" s="114">
        <f t="shared" si="285"/>
        <v>10</v>
      </c>
      <c r="BN90" s="114">
        <f t="shared" si="285"/>
        <v>10</v>
      </c>
      <c r="BO90" s="114">
        <f t="shared" si="285"/>
        <v>10</v>
      </c>
      <c r="BP90" s="114">
        <f t="shared" si="285"/>
        <v>10</v>
      </c>
      <c r="BQ90" s="114">
        <f t="shared" si="285"/>
        <v>10</v>
      </c>
      <c r="BR90" s="114">
        <f t="shared" si="285"/>
        <v>10</v>
      </c>
      <c r="BS90" s="114">
        <f t="shared" si="285"/>
        <v>10</v>
      </c>
      <c r="BT90" s="114">
        <f t="shared" si="285"/>
        <v>10</v>
      </c>
      <c r="BU90" s="114">
        <f t="shared" si="285"/>
        <v>10</v>
      </c>
      <c r="BV90" s="114">
        <f t="shared" si="285"/>
        <v>10</v>
      </c>
      <c r="BW90" s="114">
        <f t="shared" si="285"/>
        <v>10</v>
      </c>
      <c r="BX90" s="114">
        <f t="shared" si="285"/>
        <v>10</v>
      </c>
      <c r="BY90" s="114">
        <f t="shared" si="285"/>
        <v>10</v>
      </c>
      <c r="BZ90" s="114">
        <f t="shared" si="285"/>
        <v>10</v>
      </c>
      <c r="CA90" s="114">
        <f t="shared" si="285"/>
        <v>10</v>
      </c>
      <c r="CB90" s="114">
        <f t="shared" si="285"/>
        <v>10</v>
      </c>
      <c r="CC90" s="114">
        <f t="shared" si="285"/>
        <v>10</v>
      </c>
      <c r="CD90" s="114">
        <f t="shared" si="285"/>
        <v>10</v>
      </c>
      <c r="CE90" s="114">
        <f t="shared" si="285"/>
        <v>10</v>
      </c>
      <c r="CF90" s="114">
        <f t="shared" si="285"/>
        <v>10</v>
      </c>
      <c r="CG90" s="114">
        <f t="shared" si="285"/>
        <v>10</v>
      </c>
      <c r="CH90" s="114">
        <f t="shared" si="285"/>
        <v>10</v>
      </c>
      <c r="CI90" s="114">
        <f t="shared" si="285"/>
        <v>10</v>
      </c>
      <c r="CJ90" s="114">
        <f t="shared" si="285"/>
        <v>10</v>
      </c>
      <c r="CK90" s="114">
        <f t="shared" si="285"/>
        <v>10</v>
      </c>
      <c r="CL90" s="114">
        <f t="shared" si="285"/>
        <v>10</v>
      </c>
      <c r="CM90" s="114">
        <f t="shared" si="285"/>
        <v>10</v>
      </c>
      <c r="CN90" s="114">
        <f t="shared" si="285"/>
        <v>10</v>
      </c>
      <c r="CO90" s="114">
        <f t="shared" si="285"/>
        <v>10</v>
      </c>
      <c r="CP90" s="114">
        <f t="shared" si="285"/>
        <v>10</v>
      </c>
      <c r="CQ90" s="114">
        <f t="shared" si="285"/>
        <v>10</v>
      </c>
      <c r="CR90" s="114">
        <f t="shared" si="285"/>
        <v>10</v>
      </c>
      <c r="CS90" s="114">
        <f t="shared" si="285"/>
        <v>10</v>
      </c>
      <c r="CT90" s="114">
        <f t="shared" si="285"/>
        <v>10</v>
      </c>
      <c r="CU90" s="114">
        <f t="shared" si="285"/>
        <v>10</v>
      </c>
      <c r="CV90" s="114">
        <f t="shared" si="285"/>
        <v>10</v>
      </c>
      <c r="CW90" s="114">
        <f t="shared" si="285"/>
        <v>10</v>
      </c>
      <c r="CX90" s="114">
        <f t="shared" ref="CX90:DF90" si="286">+CW90</f>
        <v>10</v>
      </c>
      <c r="CY90" s="114">
        <f t="shared" si="286"/>
        <v>10</v>
      </c>
      <c r="CZ90" s="114">
        <f t="shared" si="286"/>
        <v>10</v>
      </c>
      <c r="DA90" s="114">
        <f t="shared" si="286"/>
        <v>10</v>
      </c>
      <c r="DB90" s="114">
        <f t="shared" si="286"/>
        <v>10</v>
      </c>
      <c r="DC90" s="114">
        <f t="shared" si="286"/>
        <v>10</v>
      </c>
      <c r="DD90" s="114">
        <f t="shared" si="286"/>
        <v>10</v>
      </c>
      <c r="DE90" s="114">
        <f t="shared" si="286"/>
        <v>10</v>
      </c>
      <c r="DF90" s="114">
        <f t="shared" si="286"/>
        <v>10</v>
      </c>
      <c r="DG90" s="114" t="s">
        <v>327</v>
      </c>
    </row>
    <row r="91" spans="1:111" x14ac:dyDescent="0.3">
      <c r="B91" s="1" t="s">
        <v>326</v>
      </c>
      <c r="C91" s="1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>
        <v>37.9</v>
      </c>
      <c r="AC91" s="114"/>
      <c r="AD91" s="114"/>
      <c r="AE91" s="114"/>
      <c r="AF91" s="114">
        <v>15</v>
      </c>
      <c r="AG91" s="114"/>
      <c r="AH91" s="114"/>
      <c r="AI91" s="114"/>
      <c r="AJ91" s="281"/>
      <c r="AK91" s="234">
        <v>10</v>
      </c>
      <c r="AL91" s="114">
        <f t="shared" ref="AL91:CW91" si="287">+AK91</f>
        <v>10</v>
      </c>
      <c r="AM91" s="633">
        <f t="shared" si="287"/>
        <v>10</v>
      </c>
      <c r="AN91" s="114">
        <f t="shared" si="287"/>
        <v>10</v>
      </c>
      <c r="AO91" s="114">
        <f t="shared" si="287"/>
        <v>10</v>
      </c>
      <c r="AP91" s="114">
        <f t="shared" si="287"/>
        <v>10</v>
      </c>
      <c r="AQ91" s="114">
        <f t="shared" si="287"/>
        <v>10</v>
      </c>
      <c r="AR91" s="114">
        <f t="shared" si="287"/>
        <v>10</v>
      </c>
      <c r="AS91" s="114">
        <f t="shared" si="287"/>
        <v>10</v>
      </c>
      <c r="AT91" s="114">
        <f t="shared" si="287"/>
        <v>10</v>
      </c>
      <c r="AU91" s="114">
        <f t="shared" si="287"/>
        <v>10</v>
      </c>
      <c r="AV91" s="114">
        <f t="shared" si="287"/>
        <v>10</v>
      </c>
      <c r="AW91" s="114">
        <f t="shared" si="287"/>
        <v>10</v>
      </c>
      <c r="AX91" s="114">
        <f t="shared" si="287"/>
        <v>10</v>
      </c>
      <c r="AY91" s="114">
        <f t="shared" si="287"/>
        <v>10</v>
      </c>
      <c r="AZ91" s="114">
        <f t="shared" si="287"/>
        <v>10</v>
      </c>
      <c r="BA91" s="114">
        <f t="shared" si="287"/>
        <v>10</v>
      </c>
      <c r="BB91" s="114">
        <f t="shared" si="287"/>
        <v>10</v>
      </c>
      <c r="BC91" s="114">
        <f t="shared" si="287"/>
        <v>10</v>
      </c>
      <c r="BD91" s="114">
        <f t="shared" si="287"/>
        <v>10</v>
      </c>
      <c r="BE91" s="114">
        <f t="shared" si="287"/>
        <v>10</v>
      </c>
      <c r="BF91" s="114">
        <f t="shared" si="287"/>
        <v>10</v>
      </c>
      <c r="BG91" s="114">
        <f t="shared" si="287"/>
        <v>10</v>
      </c>
      <c r="BH91" s="114">
        <f t="shared" si="287"/>
        <v>10</v>
      </c>
      <c r="BI91" s="114">
        <f t="shared" si="287"/>
        <v>10</v>
      </c>
      <c r="BJ91" s="114">
        <f t="shared" si="287"/>
        <v>10</v>
      </c>
      <c r="BK91" s="114">
        <f t="shared" si="287"/>
        <v>10</v>
      </c>
      <c r="BL91" s="114">
        <f t="shared" si="287"/>
        <v>10</v>
      </c>
      <c r="BM91" s="114">
        <f t="shared" si="287"/>
        <v>10</v>
      </c>
      <c r="BN91" s="114">
        <f t="shared" si="287"/>
        <v>10</v>
      </c>
      <c r="BO91" s="114">
        <f t="shared" si="287"/>
        <v>10</v>
      </c>
      <c r="BP91" s="114">
        <f t="shared" si="287"/>
        <v>10</v>
      </c>
      <c r="BQ91" s="114">
        <f t="shared" si="287"/>
        <v>10</v>
      </c>
      <c r="BR91" s="114">
        <f t="shared" si="287"/>
        <v>10</v>
      </c>
      <c r="BS91" s="114">
        <f t="shared" si="287"/>
        <v>10</v>
      </c>
      <c r="BT91" s="114">
        <f t="shared" si="287"/>
        <v>10</v>
      </c>
      <c r="BU91" s="114">
        <f t="shared" si="287"/>
        <v>10</v>
      </c>
      <c r="BV91" s="114">
        <f t="shared" si="287"/>
        <v>10</v>
      </c>
      <c r="BW91" s="114">
        <f t="shared" si="287"/>
        <v>10</v>
      </c>
      <c r="BX91" s="114">
        <f t="shared" si="287"/>
        <v>10</v>
      </c>
      <c r="BY91" s="114">
        <f t="shared" si="287"/>
        <v>10</v>
      </c>
      <c r="BZ91" s="114">
        <f t="shared" si="287"/>
        <v>10</v>
      </c>
      <c r="CA91" s="114">
        <f t="shared" si="287"/>
        <v>10</v>
      </c>
      <c r="CB91" s="114">
        <f t="shared" si="287"/>
        <v>10</v>
      </c>
      <c r="CC91" s="114">
        <f t="shared" si="287"/>
        <v>10</v>
      </c>
      <c r="CD91" s="114">
        <f t="shared" si="287"/>
        <v>10</v>
      </c>
      <c r="CE91" s="114">
        <f t="shared" si="287"/>
        <v>10</v>
      </c>
      <c r="CF91" s="114">
        <f t="shared" si="287"/>
        <v>10</v>
      </c>
      <c r="CG91" s="114">
        <f t="shared" si="287"/>
        <v>10</v>
      </c>
      <c r="CH91" s="114">
        <f t="shared" si="287"/>
        <v>10</v>
      </c>
      <c r="CI91" s="114">
        <f t="shared" si="287"/>
        <v>10</v>
      </c>
      <c r="CJ91" s="114">
        <f t="shared" si="287"/>
        <v>10</v>
      </c>
      <c r="CK91" s="114">
        <f t="shared" si="287"/>
        <v>10</v>
      </c>
      <c r="CL91" s="114">
        <f t="shared" si="287"/>
        <v>10</v>
      </c>
      <c r="CM91" s="114">
        <f t="shared" si="287"/>
        <v>10</v>
      </c>
      <c r="CN91" s="114">
        <f t="shared" si="287"/>
        <v>10</v>
      </c>
      <c r="CO91" s="114">
        <f t="shared" si="287"/>
        <v>10</v>
      </c>
      <c r="CP91" s="114">
        <f t="shared" si="287"/>
        <v>10</v>
      </c>
      <c r="CQ91" s="114">
        <f t="shared" si="287"/>
        <v>10</v>
      </c>
      <c r="CR91" s="114">
        <f t="shared" si="287"/>
        <v>10</v>
      </c>
      <c r="CS91" s="114">
        <f t="shared" si="287"/>
        <v>10</v>
      </c>
      <c r="CT91" s="114">
        <f t="shared" si="287"/>
        <v>10</v>
      </c>
      <c r="CU91" s="114">
        <f t="shared" si="287"/>
        <v>10</v>
      </c>
      <c r="CV91" s="114">
        <f t="shared" si="287"/>
        <v>10</v>
      </c>
      <c r="CW91" s="114">
        <f t="shared" si="287"/>
        <v>10</v>
      </c>
      <c r="CX91" s="114">
        <f t="shared" ref="CX91:DG91" si="288">+CW91</f>
        <v>10</v>
      </c>
      <c r="CY91" s="114">
        <f t="shared" si="288"/>
        <v>10</v>
      </c>
      <c r="CZ91" s="114">
        <f t="shared" si="288"/>
        <v>10</v>
      </c>
      <c r="DA91" s="114">
        <f t="shared" si="288"/>
        <v>10</v>
      </c>
      <c r="DB91" s="114">
        <f t="shared" si="288"/>
        <v>10</v>
      </c>
      <c r="DC91" s="114">
        <f t="shared" si="288"/>
        <v>10</v>
      </c>
      <c r="DD91" s="114">
        <f t="shared" si="288"/>
        <v>10</v>
      </c>
      <c r="DE91" s="114">
        <f t="shared" si="288"/>
        <v>10</v>
      </c>
      <c r="DF91" s="114">
        <f t="shared" si="288"/>
        <v>10</v>
      </c>
      <c r="DG91" s="114">
        <f t="shared" si="288"/>
        <v>10</v>
      </c>
    </row>
    <row r="92" spans="1:111" x14ac:dyDescent="0.3">
      <c r="B92" s="4" t="s">
        <v>184</v>
      </c>
      <c r="C92" s="4"/>
      <c r="D92" s="54">
        <f t="shared" ref="D92:U92" si="289">SUM(D75:D80)</f>
        <v>0</v>
      </c>
      <c r="E92" s="54">
        <f t="shared" si="289"/>
        <v>0</v>
      </c>
      <c r="F92" s="54">
        <f t="shared" si="289"/>
        <v>0</v>
      </c>
      <c r="G92" s="54">
        <f t="shared" si="289"/>
        <v>0</v>
      </c>
      <c r="H92" s="54">
        <f t="shared" si="289"/>
        <v>0</v>
      </c>
      <c r="I92" s="54">
        <f t="shared" si="289"/>
        <v>0</v>
      </c>
      <c r="J92" s="54">
        <f t="shared" si="289"/>
        <v>0</v>
      </c>
      <c r="K92" s="54">
        <f t="shared" si="289"/>
        <v>0</v>
      </c>
      <c r="L92" s="54">
        <f t="shared" si="289"/>
        <v>0</v>
      </c>
      <c r="M92" s="54">
        <f t="shared" si="289"/>
        <v>0</v>
      </c>
      <c r="N92" s="54">
        <f t="shared" si="289"/>
        <v>0</v>
      </c>
      <c r="O92" s="54">
        <f t="shared" si="289"/>
        <v>0</v>
      </c>
      <c r="P92" s="54">
        <f t="shared" si="289"/>
        <v>0</v>
      </c>
      <c r="Q92" s="54">
        <f t="shared" si="289"/>
        <v>0</v>
      </c>
      <c r="R92" s="54">
        <f t="shared" si="289"/>
        <v>0</v>
      </c>
      <c r="S92" s="54">
        <f t="shared" si="289"/>
        <v>0</v>
      </c>
      <c r="T92" s="54">
        <f t="shared" si="289"/>
        <v>0</v>
      </c>
      <c r="U92" s="54">
        <f t="shared" si="289"/>
        <v>0</v>
      </c>
      <c r="V92" s="54">
        <f t="shared" ref="V92:AA92" si="290">SUM(V75:V84)</f>
        <v>0</v>
      </c>
      <c r="W92" s="54">
        <f t="shared" si="290"/>
        <v>0</v>
      </c>
      <c r="X92" s="54">
        <f t="shared" si="290"/>
        <v>0</v>
      </c>
      <c r="Y92" s="54">
        <f t="shared" si="290"/>
        <v>0</v>
      </c>
      <c r="Z92" s="54">
        <f t="shared" si="290"/>
        <v>0</v>
      </c>
      <c r="AA92" s="54">
        <f t="shared" si="290"/>
        <v>0</v>
      </c>
      <c r="AB92" s="54">
        <f>+AB71+AB79+AB85+SUM(AB88:AB91)</f>
        <v>1000.41</v>
      </c>
      <c r="AC92" s="54">
        <f t="shared" ref="AC92:CN92" si="291">+AC71+AC79+AC85+SUM(AC88:AC91)</f>
        <v>1074.8899999999999</v>
      </c>
      <c r="AD92" s="54">
        <f t="shared" si="291"/>
        <v>2004.7800000000002</v>
      </c>
      <c r="AE92" s="54">
        <f t="shared" si="291"/>
        <v>739.40000000000009</v>
      </c>
      <c r="AF92" s="54">
        <f t="shared" si="291"/>
        <v>977.21</v>
      </c>
      <c r="AG92" s="54">
        <f t="shared" si="291"/>
        <v>1001.44</v>
      </c>
      <c r="AH92" s="54">
        <f t="shared" si="291"/>
        <v>2292.36</v>
      </c>
      <c r="AI92" s="54">
        <f t="shared" si="291"/>
        <v>1374.0700000000002</v>
      </c>
      <c r="AJ92" s="282">
        <f>+AJ71+AJ79+AJ85+SUM(AJ88:AJ91)</f>
        <v>2172.41</v>
      </c>
      <c r="AK92" s="54">
        <f t="shared" si="291"/>
        <v>14334.421666666667</v>
      </c>
      <c r="AL92" s="54">
        <f t="shared" si="291"/>
        <v>2334.4216666666666</v>
      </c>
      <c r="AM92" s="54">
        <f t="shared" si="291"/>
        <v>2334.4216666666666</v>
      </c>
      <c r="AN92" s="54">
        <f t="shared" si="291"/>
        <v>11783.069500000001</v>
      </c>
      <c r="AO92" s="54">
        <f t="shared" si="291"/>
        <v>11683.069500000001</v>
      </c>
      <c r="AP92" s="54">
        <f t="shared" si="291"/>
        <v>11951.439500000002</v>
      </c>
      <c r="AQ92" s="54">
        <f t="shared" si="291"/>
        <v>11783.069500000001</v>
      </c>
      <c r="AR92" s="54">
        <f t="shared" si="291"/>
        <v>11683.069500000001</v>
      </c>
      <c r="AS92" s="54">
        <f t="shared" si="291"/>
        <v>11683.069500000001</v>
      </c>
      <c r="AT92" s="54">
        <f t="shared" si="291"/>
        <v>11783.069500000001</v>
      </c>
      <c r="AU92" s="54">
        <f t="shared" si="291"/>
        <v>11683.069500000001</v>
      </c>
      <c r="AV92" s="54">
        <f t="shared" si="291"/>
        <v>11883.069500000001</v>
      </c>
      <c r="AW92" s="54">
        <f t="shared" si="291"/>
        <v>11783.069500000001</v>
      </c>
      <c r="AX92" s="54">
        <f t="shared" si="291"/>
        <v>11683.069500000001</v>
      </c>
      <c r="AY92" s="54">
        <f t="shared" si="291"/>
        <v>11683.069500000001</v>
      </c>
      <c r="AZ92" s="54">
        <f t="shared" si="291"/>
        <v>12909.376450000002</v>
      </c>
      <c r="BA92" s="54">
        <f t="shared" si="291"/>
        <v>12809.376450000002</v>
      </c>
      <c r="BB92" s="54">
        <f t="shared" si="291"/>
        <v>13077.746450000002</v>
      </c>
      <c r="BC92" s="54">
        <f t="shared" si="291"/>
        <v>12909.376450000002</v>
      </c>
      <c r="BD92" s="54">
        <f t="shared" si="291"/>
        <v>12809.376450000002</v>
      </c>
      <c r="BE92" s="54">
        <f t="shared" si="291"/>
        <v>12809.376450000002</v>
      </c>
      <c r="BF92" s="54">
        <f t="shared" si="291"/>
        <v>12909.376450000002</v>
      </c>
      <c r="BG92" s="54">
        <f t="shared" si="291"/>
        <v>12809.376450000002</v>
      </c>
      <c r="BH92" s="54">
        <f t="shared" si="291"/>
        <v>13009.376450000002</v>
      </c>
      <c r="BI92" s="54">
        <f t="shared" si="291"/>
        <v>12909.376450000002</v>
      </c>
      <c r="BJ92" s="54">
        <f t="shared" si="291"/>
        <v>12809.376450000002</v>
      </c>
      <c r="BK92" s="54">
        <f t="shared" si="291"/>
        <v>12809.376450000002</v>
      </c>
      <c r="BL92" s="54">
        <f t="shared" si="291"/>
        <v>14148.314095000002</v>
      </c>
      <c r="BM92" s="54">
        <f t="shared" si="291"/>
        <v>14048.314095000002</v>
      </c>
      <c r="BN92" s="54">
        <f t="shared" si="291"/>
        <v>14316.684095000002</v>
      </c>
      <c r="BO92" s="54">
        <f t="shared" si="291"/>
        <v>14148.314095000002</v>
      </c>
      <c r="BP92" s="54">
        <f t="shared" si="291"/>
        <v>14048.314095000002</v>
      </c>
      <c r="BQ92" s="54">
        <f t="shared" si="291"/>
        <v>14048.314095000002</v>
      </c>
      <c r="BR92" s="54">
        <f t="shared" si="291"/>
        <v>14148.314095000002</v>
      </c>
      <c r="BS92" s="54">
        <f t="shared" si="291"/>
        <v>14048.314095000002</v>
      </c>
      <c r="BT92" s="54">
        <f t="shared" si="291"/>
        <v>14248.314095000002</v>
      </c>
      <c r="BU92" s="54">
        <f t="shared" si="291"/>
        <v>14148.314095000002</v>
      </c>
      <c r="BV92" s="54">
        <f t="shared" si="291"/>
        <v>14048.314095000002</v>
      </c>
      <c r="BW92" s="54">
        <f t="shared" si="291"/>
        <v>14048.314095000002</v>
      </c>
      <c r="BX92" s="54">
        <f t="shared" si="291"/>
        <v>15511.145504500004</v>
      </c>
      <c r="BY92" s="54">
        <f t="shared" si="291"/>
        <v>15411.145504500004</v>
      </c>
      <c r="BZ92" s="54">
        <f t="shared" si="291"/>
        <v>15679.515504500005</v>
      </c>
      <c r="CA92" s="54">
        <f t="shared" si="291"/>
        <v>15511.145504500004</v>
      </c>
      <c r="CB92" s="54">
        <f t="shared" si="291"/>
        <v>15411.145504500004</v>
      </c>
      <c r="CC92" s="54">
        <f t="shared" si="291"/>
        <v>15411.145504500004</v>
      </c>
      <c r="CD92" s="54">
        <f t="shared" si="291"/>
        <v>15511.145504500004</v>
      </c>
      <c r="CE92" s="54">
        <f t="shared" si="291"/>
        <v>15411.145504500004</v>
      </c>
      <c r="CF92" s="54">
        <f t="shared" si="291"/>
        <v>15611.145504500004</v>
      </c>
      <c r="CG92" s="54">
        <f t="shared" si="291"/>
        <v>15511.145504500004</v>
      </c>
      <c r="CH92" s="54">
        <f t="shared" si="291"/>
        <v>15411.145504500004</v>
      </c>
      <c r="CI92" s="54">
        <f t="shared" si="291"/>
        <v>15411.145504500004</v>
      </c>
      <c r="CJ92" s="54">
        <f t="shared" si="291"/>
        <v>17010.260054950006</v>
      </c>
      <c r="CK92" s="54">
        <f t="shared" si="291"/>
        <v>16910.260054950006</v>
      </c>
      <c r="CL92" s="54">
        <f t="shared" si="291"/>
        <v>17178.630054950005</v>
      </c>
      <c r="CM92" s="54">
        <f t="shared" si="291"/>
        <v>17010.260054950006</v>
      </c>
      <c r="CN92" s="54">
        <f t="shared" si="291"/>
        <v>16910.260054950006</v>
      </c>
      <c r="CO92" s="54">
        <f t="shared" ref="CO92:DG92" si="292">+CO71+CO79+CO85+SUM(CO88:CO91)</f>
        <v>16910.260054950006</v>
      </c>
      <c r="CP92" s="54">
        <f t="shared" si="292"/>
        <v>17010.260054950006</v>
      </c>
      <c r="CQ92" s="54">
        <f t="shared" si="292"/>
        <v>16910.260054950006</v>
      </c>
      <c r="CR92" s="54">
        <f t="shared" si="292"/>
        <v>17110.260054950006</v>
      </c>
      <c r="CS92" s="54">
        <f t="shared" si="292"/>
        <v>17010.260054950006</v>
      </c>
      <c r="CT92" s="54">
        <f t="shared" si="292"/>
        <v>16910.260054950006</v>
      </c>
      <c r="CU92" s="54">
        <f t="shared" si="292"/>
        <v>16910.260054950006</v>
      </c>
      <c r="CV92" s="54">
        <f t="shared" si="292"/>
        <v>18659.286060445007</v>
      </c>
      <c r="CW92" s="54">
        <f t="shared" si="292"/>
        <v>18559.286060445007</v>
      </c>
      <c r="CX92" s="54">
        <f t="shared" si="292"/>
        <v>18827.656060445006</v>
      </c>
      <c r="CY92" s="54">
        <f t="shared" si="292"/>
        <v>18659.286060445007</v>
      </c>
      <c r="CZ92" s="54">
        <f t="shared" si="292"/>
        <v>18559.286060445007</v>
      </c>
      <c r="DA92" s="54">
        <f t="shared" si="292"/>
        <v>18559.286060445007</v>
      </c>
      <c r="DB92" s="54">
        <f t="shared" si="292"/>
        <v>18659.286060445007</v>
      </c>
      <c r="DC92" s="54">
        <f t="shared" si="292"/>
        <v>18559.286060445007</v>
      </c>
      <c r="DD92" s="54">
        <f t="shared" si="292"/>
        <v>18759.286060445007</v>
      </c>
      <c r="DE92" s="54">
        <f t="shared" si="292"/>
        <v>18659.286060445007</v>
      </c>
      <c r="DF92" s="54">
        <f t="shared" si="292"/>
        <v>18559.286060445007</v>
      </c>
      <c r="DG92" s="54">
        <f t="shared" si="292"/>
        <v>18549.286060445007</v>
      </c>
    </row>
    <row r="93" spans="1:111" x14ac:dyDescent="0.3">
      <c r="A93" s="5"/>
      <c r="B93" s="6" t="s">
        <v>5</v>
      </c>
      <c r="C93" s="6"/>
      <c r="D93" s="54">
        <f t="shared" ref="D93:AI93" si="293">SUM(D92:D92)</f>
        <v>0</v>
      </c>
      <c r="E93" s="54">
        <f t="shared" si="293"/>
        <v>0</v>
      </c>
      <c r="F93" s="54">
        <f t="shared" si="293"/>
        <v>0</v>
      </c>
      <c r="G93" s="54">
        <f t="shared" si="293"/>
        <v>0</v>
      </c>
      <c r="H93" s="54">
        <f t="shared" si="293"/>
        <v>0</v>
      </c>
      <c r="I93" s="54">
        <f t="shared" si="293"/>
        <v>0</v>
      </c>
      <c r="J93" s="54">
        <f t="shared" si="293"/>
        <v>0</v>
      </c>
      <c r="K93" s="54">
        <f t="shared" si="293"/>
        <v>0</v>
      </c>
      <c r="L93" s="54">
        <f t="shared" si="293"/>
        <v>0</v>
      </c>
      <c r="M93" s="54">
        <f t="shared" si="293"/>
        <v>0</v>
      </c>
      <c r="N93" s="54">
        <f t="shared" si="293"/>
        <v>0</v>
      </c>
      <c r="O93" s="54">
        <f t="shared" si="293"/>
        <v>0</v>
      </c>
      <c r="P93" s="54">
        <f t="shared" si="293"/>
        <v>0</v>
      </c>
      <c r="Q93" s="54">
        <f t="shared" si="293"/>
        <v>0</v>
      </c>
      <c r="R93" s="54">
        <f t="shared" si="293"/>
        <v>0</v>
      </c>
      <c r="S93" s="54">
        <f t="shared" si="293"/>
        <v>0</v>
      </c>
      <c r="T93" s="54">
        <f t="shared" si="293"/>
        <v>0</v>
      </c>
      <c r="U93" s="54">
        <f t="shared" si="293"/>
        <v>0</v>
      </c>
      <c r="V93" s="54">
        <f t="shared" si="293"/>
        <v>0</v>
      </c>
      <c r="W93" s="54">
        <f t="shared" si="293"/>
        <v>0</v>
      </c>
      <c r="X93" s="54">
        <f t="shared" si="293"/>
        <v>0</v>
      </c>
      <c r="Y93" s="54">
        <f t="shared" si="293"/>
        <v>0</v>
      </c>
      <c r="Z93" s="54">
        <f t="shared" si="293"/>
        <v>0</v>
      </c>
      <c r="AA93" s="54">
        <f t="shared" si="293"/>
        <v>0</v>
      </c>
      <c r="AB93" s="54">
        <f>SUM(AB92:AB92)</f>
        <v>1000.41</v>
      </c>
      <c r="AC93" s="54">
        <f t="shared" si="293"/>
        <v>1074.8899999999999</v>
      </c>
      <c r="AD93" s="54">
        <f t="shared" si="293"/>
        <v>2004.7800000000002</v>
      </c>
      <c r="AE93" s="54">
        <f t="shared" si="293"/>
        <v>739.40000000000009</v>
      </c>
      <c r="AF93" s="54">
        <f t="shared" si="293"/>
        <v>977.21</v>
      </c>
      <c r="AG93" s="54">
        <f t="shared" si="293"/>
        <v>1001.44</v>
      </c>
      <c r="AH93" s="54">
        <f t="shared" si="293"/>
        <v>2292.36</v>
      </c>
      <c r="AI93" s="54">
        <f t="shared" si="293"/>
        <v>1374.0700000000002</v>
      </c>
      <c r="AJ93" s="282">
        <f t="shared" ref="AJ93" si="294">SUM(AJ92:AJ92)</f>
        <v>2172.41</v>
      </c>
      <c r="AK93" s="54">
        <f t="shared" ref="AK93" si="295">SUM(AK92:AK92)</f>
        <v>14334.421666666667</v>
      </c>
      <c r="AL93" s="54">
        <f t="shared" ref="AL93:BO93" si="296">SUM(AL92:AL92)</f>
        <v>2334.4216666666666</v>
      </c>
      <c r="AM93" s="54">
        <f t="shared" si="296"/>
        <v>2334.4216666666666</v>
      </c>
      <c r="AN93" s="54">
        <f t="shared" si="296"/>
        <v>11783.069500000001</v>
      </c>
      <c r="AO93" s="54">
        <f t="shared" si="296"/>
        <v>11683.069500000001</v>
      </c>
      <c r="AP93" s="54">
        <f t="shared" si="296"/>
        <v>11951.439500000002</v>
      </c>
      <c r="AQ93" s="54">
        <f t="shared" si="296"/>
        <v>11783.069500000001</v>
      </c>
      <c r="AR93" s="54">
        <f t="shared" si="296"/>
        <v>11683.069500000001</v>
      </c>
      <c r="AS93" s="54">
        <f t="shared" si="296"/>
        <v>11683.069500000001</v>
      </c>
      <c r="AT93" s="54">
        <f t="shared" si="296"/>
        <v>11783.069500000001</v>
      </c>
      <c r="AU93" s="54">
        <f t="shared" si="296"/>
        <v>11683.069500000001</v>
      </c>
      <c r="AV93" s="54">
        <f t="shared" si="296"/>
        <v>11883.069500000001</v>
      </c>
      <c r="AW93" s="54">
        <f t="shared" si="296"/>
        <v>11783.069500000001</v>
      </c>
      <c r="AX93" s="54">
        <f t="shared" si="296"/>
        <v>11683.069500000001</v>
      </c>
      <c r="AY93" s="54">
        <f t="shared" si="296"/>
        <v>11683.069500000001</v>
      </c>
      <c r="AZ93" s="54">
        <f t="shared" si="296"/>
        <v>12909.376450000002</v>
      </c>
      <c r="BA93" s="54">
        <f t="shared" si="296"/>
        <v>12809.376450000002</v>
      </c>
      <c r="BB93" s="54">
        <f t="shared" si="296"/>
        <v>13077.746450000002</v>
      </c>
      <c r="BC93" s="54">
        <f t="shared" si="296"/>
        <v>12909.376450000002</v>
      </c>
      <c r="BD93" s="54">
        <f t="shared" si="296"/>
        <v>12809.376450000002</v>
      </c>
      <c r="BE93" s="54">
        <f t="shared" si="296"/>
        <v>12809.376450000002</v>
      </c>
      <c r="BF93" s="54">
        <f t="shared" si="296"/>
        <v>12909.376450000002</v>
      </c>
      <c r="BG93" s="54">
        <f t="shared" si="296"/>
        <v>12809.376450000002</v>
      </c>
      <c r="BH93" s="54">
        <f t="shared" si="296"/>
        <v>13009.376450000002</v>
      </c>
      <c r="BI93" s="54">
        <f t="shared" si="296"/>
        <v>12909.376450000002</v>
      </c>
      <c r="BJ93" s="54">
        <f t="shared" si="296"/>
        <v>12809.376450000002</v>
      </c>
      <c r="BK93" s="54">
        <f t="shared" si="296"/>
        <v>12809.376450000002</v>
      </c>
      <c r="BL93" s="54">
        <f t="shared" si="296"/>
        <v>14148.314095000002</v>
      </c>
      <c r="BM93" s="54">
        <f t="shared" si="296"/>
        <v>14048.314095000002</v>
      </c>
      <c r="BN93" s="54">
        <f t="shared" si="296"/>
        <v>14316.684095000002</v>
      </c>
      <c r="BO93" s="54">
        <f t="shared" si="296"/>
        <v>14148.314095000002</v>
      </c>
      <c r="BP93" s="54">
        <f t="shared" ref="BP93:CU93" si="297">SUM(BP92:BP92)</f>
        <v>14048.314095000002</v>
      </c>
      <c r="BQ93" s="54">
        <f t="shared" si="297"/>
        <v>14048.314095000002</v>
      </c>
      <c r="BR93" s="54">
        <f t="shared" si="297"/>
        <v>14148.314095000002</v>
      </c>
      <c r="BS93" s="54">
        <f t="shared" si="297"/>
        <v>14048.314095000002</v>
      </c>
      <c r="BT93" s="54">
        <f t="shared" si="297"/>
        <v>14248.314095000002</v>
      </c>
      <c r="BU93" s="54">
        <f t="shared" si="297"/>
        <v>14148.314095000002</v>
      </c>
      <c r="BV93" s="54">
        <f t="shared" si="297"/>
        <v>14048.314095000002</v>
      </c>
      <c r="BW93" s="54">
        <f t="shared" si="297"/>
        <v>14048.314095000002</v>
      </c>
      <c r="BX93" s="54">
        <f t="shared" si="297"/>
        <v>15511.145504500004</v>
      </c>
      <c r="BY93" s="54">
        <f t="shared" si="297"/>
        <v>15411.145504500004</v>
      </c>
      <c r="BZ93" s="54">
        <f t="shared" si="297"/>
        <v>15679.515504500005</v>
      </c>
      <c r="CA93" s="54">
        <f t="shared" si="297"/>
        <v>15511.145504500004</v>
      </c>
      <c r="CB93" s="54">
        <f t="shared" si="297"/>
        <v>15411.145504500004</v>
      </c>
      <c r="CC93" s="54">
        <f t="shared" si="297"/>
        <v>15411.145504500004</v>
      </c>
      <c r="CD93" s="54">
        <f t="shared" si="297"/>
        <v>15511.145504500004</v>
      </c>
      <c r="CE93" s="54">
        <f t="shared" si="297"/>
        <v>15411.145504500004</v>
      </c>
      <c r="CF93" s="54">
        <f t="shared" si="297"/>
        <v>15611.145504500004</v>
      </c>
      <c r="CG93" s="54">
        <f t="shared" si="297"/>
        <v>15511.145504500004</v>
      </c>
      <c r="CH93" s="54">
        <f t="shared" si="297"/>
        <v>15411.145504500004</v>
      </c>
      <c r="CI93" s="54">
        <f t="shared" si="297"/>
        <v>15411.145504500004</v>
      </c>
      <c r="CJ93" s="54">
        <f t="shared" si="297"/>
        <v>17010.260054950006</v>
      </c>
      <c r="CK93" s="54">
        <f t="shared" si="297"/>
        <v>16910.260054950006</v>
      </c>
      <c r="CL93" s="54">
        <f t="shared" si="297"/>
        <v>17178.630054950005</v>
      </c>
      <c r="CM93" s="54">
        <f t="shared" si="297"/>
        <v>17010.260054950006</v>
      </c>
      <c r="CN93" s="54">
        <f t="shared" si="297"/>
        <v>16910.260054950006</v>
      </c>
      <c r="CO93" s="54">
        <f t="shared" si="297"/>
        <v>16910.260054950006</v>
      </c>
      <c r="CP93" s="54">
        <f t="shared" si="297"/>
        <v>17010.260054950006</v>
      </c>
      <c r="CQ93" s="54">
        <f t="shared" si="297"/>
        <v>16910.260054950006</v>
      </c>
      <c r="CR93" s="54">
        <f t="shared" si="297"/>
        <v>17110.260054950006</v>
      </c>
      <c r="CS93" s="54">
        <f t="shared" si="297"/>
        <v>17010.260054950006</v>
      </c>
      <c r="CT93" s="54">
        <f t="shared" si="297"/>
        <v>16910.260054950006</v>
      </c>
      <c r="CU93" s="54">
        <f t="shared" si="297"/>
        <v>16910.260054950006</v>
      </c>
      <c r="CV93" s="54">
        <f t="shared" ref="CV93:DG93" si="298">SUM(CV92:CV92)</f>
        <v>18659.286060445007</v>
      </c>
      <c r="CW93" s="54">
        <f t="shared" si="298"/>
        <v>18559.286060445007</v>
      </c>
      <c r="CX93" s="54">
        <f t="shared" si="298"/>
        <v>18827.656060445006</v>
      </c>
      <c r="CY93" s="54">
        <f t="shared" si="298"/>
        <v>18659.286060445007</v>
      </c>
      <c r="CZ93" s="54">
        <f t="shared" si="298"/>
        <v>18559.286060445007</v>
      </c>
      <c r="DA93" s="54">
        <f t="shared" si="298"/>
        <v>18559.286060445007</v>
      </c>
      <c r="DB93" s="54">
        <f t="shared" si="298"/>
        <v>18659.286060445007</v>
      </c>
      <c r="DC93" s="54">
        <f t="shared" si="298"/>
        <v>18559.286060445007</v>
      </c>
      <c r="DD93" s="54">
        <f t="shared" si="298"/>
        <v>18759.286060445007</v>
      </c>
      <c r="DE93" s="54">
        <f t="shared" si="298"/>
        <v>18659.286060445007</v>
      </c>
      <c r="DF93" s="54">
        <f t="shared" si="298"/>
        <v>18559.286060445007</v>
      </c>
      <c r="DG93" s="54">
        <f t="shared" si="298"/>
        <v>18549.286060445007</v>
      </c>
    </row>
    <row r="94" spans="1:111" x14ac:dyDescent="0.3">
      <c r="A94" s="3"/>
      <c r="B94" s="4" t="s">
        <v>6</v>
      </c>
      <c r="C94" s="4"/>
      <c r="D94" s="54">
        <f t="shared" ref="D94:AI94" si="299">D63-D93</f>
        <v>0</v>
      </c>
      <c r="E94" s="54">
        <f t="shared" si="299"/>
        <v>0</v>
      </c>
      <c r="F94" s="54">
        <f t="shared" si="299"/>
        <v>0</v>
      </c>
      <c r="G94" s="54">
        <f t="shared" si="299"/>
        <v>0</v>
      </c>
      <c r="H94" s="54">
        <f t="shared" si="299"/>
        <v>0</v>
      </c>
      <c r="I94" s="54">
        <f t="shared" si="299"/>
        <v>0</v>
      </c>
      <c r="J94" s="54">
        <f t="shared" si="299"/>
        <v>0</v>
      </c>
      <c r="K94" s="54">
        <f t="shared" si="299"/>
        <v>0</v>
      </c>
      <c r="L94" s="54">
        <f t="shared" si="299"/>
        <v>0</v>
      </c>
      <c r="M94" s="54">
        <f t="shared" si="299"/>
        <v>0</v>
      </c>
      <c r="N94" s="54">
        <f t="shared" si="299"/>
        <v>0</v>
      </c>
      <c r="O94" s="54">
        <f t="shared" si="299"/>
        <v>0</v>
      </c>
      <c r="P94" s="54">
        <f t="shared" si="299"/>
        <v>0</v>
      </c>
      <c r="Q94" s="54">
        <f t="shared" si="299"/>
        <v>0</v>
      </c>
      <c r="R94" s="54">
        <f t="shared" si="299"/>
        <v>0</v>
      </c>
      <c r="S94" s="54">
        <f t="shared" si="299"/>
        <v>0</v>
      </c>
      <c r="T94" s="54">
        <f t="shared" si="299"/>
        <v>0</v>
      </c>
      <c r="U94" s="54">
        <f t="shared" si="299"/>
        <v>0</v>
      </c>
      <c r="V94" s="54">
        <f t="shared" si="299"/>
        <v>0</v>
      </c>
      <c r="W94" s="272">
        <f t="shared" si="299"/>
        <v>0</v>
      </c>
      <c r="X94" s="54">
        <f t="shared" si="299"/>
        <v>0</v>
      </c>
      <c r="Y94" s="54">
        <f t="shared" si="299"/>
        <v>0</v>
      </c>
      <c r="Z94" s="54">
        <f t="shared" si="299"/>
        <v>0</v>
      </c>
      <c r="AA94" s="54">
        <f t="shared" si="299"/>
        <v>0</v>
      </c>
      <c r="AB94" s="54">
        <f t="shared" si="299"/>
        <v>5980.1299999999992</v>
      </c>
      <c r="AC94" s="54">
        <f t="shared" si="299"/>
        <v>5182.57</v>
      </c>
      <c r="AD94" s="54">
        <f t="shared" si="299"/>
        <v>4413.6999999999989</v>
      </c>
      <c r="AE94" s="54">
        <f t="shared" si="299"/>
        <v>6919.98</v>
      </c>
      <c r="AF94" s="54">
        <f t="shared" si="299"/>
        <v>8332.2099999999991</v>
      </c>
      <c r="AG94" s="54">
        <f t="shared" si="299"/>
        <v>8455.0299999999988</v>
      </c>
      <c r="AH94" s="54">
        <f t="shared" si="299"/>
        <v>9620.0400000000009</v>
      </c>
      <c r="AI94" s="54">
        <f t="shared" si="299"/>
        <v>9937.880000000001</v>
      </c>
      <c r="AJ94" s="282">
        <f t="shared" ref="AJ94" si="300">AJ63-AJ93</f>
        <v>4131.92</v>
      </c>
      <c r="AK94" s="54">
        <f t="shared" ref="AK94" si="301">AK63-AK93</f>
        <v>-8221.0592456817976</v>
      </c>
      <c r="AL94" s="54">
        <f t="shared" ref="AL94:BO94" si="302">AL63-AL93</f>
        <v>5060.4685910153403</v>
      </c>
      <c r="AM94" s="54">
        <f t="shared" si="302"/>
        <v>5781.9212990818796</v>
      </c>
      <c r="AN94" s="54">
        <f t="shared" si="302"/>
        <v>-505.46763130005093</v>
      </c>
      <c r="AO94" s="54">
        <f t="shared" si="302"/>
        <v>-5153.6311785958078</v>
      </c>
      <c r="AP94" s="54">
        <f t="shared" si="302"/>
        <v>-1869.2185625376424</v>
      </c>
      <c r="AQ94" s="54">
        <f t="shared" si="302"/>
        <v>-5032.6348046405883</v>
      </c>
      <c r="AR94" s="54">
        <f t="shared" si="302"/>
        <v>-2178.9721323606282</v>
      </c>
      <c r="AS94" s="54">
        <f t="shared" si="302"/>
        <v>3503.2412588987827</v>
      </c>
      <c r="AT94" s="54">
        <f t="shared" si="302"/>
        <v>7696.6357990231154</v>
      </c>
      <c r="AU94" s="54">
        <f t="shared" si="302"/>
        <v>2877.94894754507</v>
      </c>
      <c r="AV94" s="54">
        <f t="shared" si="302"/>
        <v>8287.6711374465485</v>
      </c>
      <c r="AW94" s="54">
        <f t="shared" si="302"/>
        <v>-1958.0227519886048</v>
      </c>
      <c r="AX94" s="54">
        <f t="shared" si="302"/>
        <v>-2285.1986975543168</v>
      </c>
      <c r="AY94" s="54">
        <f t="shared" si="302"/>
        <v>477.2057504372915</v>
      </c>
      <c r="AZ94" s="54">
        <f t="shared" si="302"/>
        <v>2192.8034437373208</v>
      </c>
      <c r="BA94" s="54">
        <f t="shared" si="302"/>
        <v>-3211.1021175358346</v>
      </c>
      <c r="BB94" s="54">
        <f t="shared" si="302"/>
        <v>1339.82949057117</v>
      </c>
      <c r="BC94" s="54">
        <f t="shared" si="302"/>
        <v>-3163.436358574847</v>
      </c>
      <c r="BD94" s="54">
        <f t="shared" si="302"/>
        <v>-616.48353617028442</v>
      </c>
      <c r="BE94" s="54">
        <f t="shared" si="302"/>
        <v>7481.2482020620719</v>
      </c>
      <c r="BF94" s="54">
        <f t="shared" si="302"/>
        <v>12456.625869435915</v>
      </c>
      <c r="BG94" s="54">
        <f t="shared" si="302"/>
        <v>6725.9244181248087</v>
      </c>
      <c r="BH94" s="54">
        <f t="shared" si="302"/>
        <v>13219.494793845073</v>
      </c>
      <c r="BI94" s="54">
        <f t="shared" si="302"/>
        <v>466.92632548102119</v>
      </c>
      <c r="BJ94" s="54">
        <f t="shared" si="302"/>
        <v>2261.3909095583476</v>
      </c>
      <c r="BK94" s="54">
        <f t="shared" si="302"/>
        <v>5301.4597221676686</v>
      </c>
      <c r="BL94" s="54">
        <f t="shared" si="302"/>
        <v>4982.543901072364</v>
      </c>
      <c r="BM94" s="54">
        <f t="shared" si="302"/>
        <v>-1090.6437461733767</v>
      </c>
      <c r="BN94" s="54">
        <f t="shared" si="302"/>
        <v>5383.7897568526223</v>
      </c>
      <c r="BO94" s="54">
        <f t="shared" si="302"/>
        <v>-1124.1941546409307</v>
      </c>
      <c r="BP94" s="54">
        <f t="shared" ref="BP94:CU94" si="303">BP63-BP93</f>
        <v>1754.8182050339838</v>
      </c>
      <c r="BQ94" s="54">
        <f t="shared" si="303"/>
        <v>10761.845346262962</v>
      </c>
      <c r="BR94" s="54">
        <f t="shared" si="303"/>
        <v>16432.01755232998</v>
      </c>
      <c r="BS94" s="54">
        <f t="shared" si="303"/>
        <v>10833.484610744486</v>
      </c>
      <c r="BT94" s="54">
        <f t="shared" si="303"/>
        <v>19062.625794197877</v>
      </c>
      <c r="BU94" s="54">
        <f t="shared" si="303"/>
        <v>2994.683776497619</v>
      </c>
      <c r="BV94" s="54">
        <f t="shared" si="303"/>
        <v>6344.0172270669536</v>
      </c>
      <c r="BW94" s="54">
        <f t="shared" si="303"/>
        <v>8328.0721675954119</v>
      </c>
      <c r="BX94" s="54">
        <f t="shared" si="303"/>
        <v>7699.9683560525154</v>
      </c>
      <c r="BY94" s="54">
        <f t="shared" si="303"/>
        <v>2276.074521648341</v>
      </c>
      <c r="BZ94" s="54">
        <f t="shared" si="303"/>
        <v>8077.9028444748201</v>
      </c>
      <c r="CA94" s="54">
        <f t="shared" si="303"/>
        <v>-193.00443828223433</v>
      </c>
      <c r="CB94" s="54">
        <f t="shared" si="303"/>
        <v>5922.528285217395</v>
      </c>
      <c r="CC94" s="54">
        <f t="shared" si="303"/>
        <v>14641.302815350784</v>
      </c>
      <c r="CD94" s="54">
        <f t="shared" si="303"/>
        <v>20629.762305577889</v>
      </c>
      <c r="CE94" s="54">
        <f t="shared" si="303"/>
        <v>15999.120257351431</v>
      </c>
      <c r="CF94" s="54">
        <f t="shared" si="303"/>
        <v>24302.001078247973</v>
      </c>
      <c r="CG94" s="54">
        <f t="shared" si="303"/>
        <v>6942.1975120723619</v>
      </c>
      <c r="CH94" s="54">
        <f t="shared" si="303"/>
        <v>9262.8064622332022</v>
      </c>
      <c r="CI94" s="54">
        <f t="shared" si="303"/>
        <v>9883.9558189215495</v>
      </c>
      <c r="CJ94" s="54">
        <f t="shared" si="303"/>
        <v>13005.508369834162</v>
      </c>
      <c r="CK94" s="54">
        <f t="shared" si="303"/>
        <v>4405.107668869794</v>
      </c>
      <c r="CL94" s="54">
        <f t="shared" si="303"/>
        <v>10337.571259139899</v>
      </c>
      <c r="CM94" s="54">
        <f t="shared" si="303"/>
        <v>3304.5920264546694</v>
      </c>
      <c r="CN94" s="54">
        <f t="shared" si="303"/>
        <v>8463.331205634262</v>
      </c>
      <c r="CO94" s="54">
        <f t="shared" si="303"/>
        <v>17817.935244774628</v>
      </c>
      <c r="CP94" s="54">
        <f t="shared" si="303"/>
        <v>28798.187758069616</v>
      </c>
      <c r="CQ94" s="54">
        <f t="shared" si="303"/>
        <v>21159.253066628793</v>
      </c>
      <c r="CR94" s="54">
        <f t="shared" si="303"/>
        <v>30280.804706163151</v>
      </c>
      <c r="CS94" s="54">
        <f t="shared" si="303"/>
        <v>11417.234997070947</v>
      </c>
      <c r="CT94" s="54">
        <f t="shared" si="303"/>
        <v>12922.270918212358</v>
      </c>
      <c r="CU94" s="54">
        <f t="shared" si="303"/>
        <v>13587.376679699413</v>
      </c>
      <c r="CV94" s="54">
        <f t="shared" ref="CV94:DG94" si="304">CV63-CV93</f>
        <v>17517.993461503323</v>
      </c>
      <c r="CW94" s="54">
        <f t="shared" si="304"/>
        <v>7064.7717698918968</v>
      </c>
      <c r="CX94" s="54">
        <f t="shared" si="304"/>
        <v>12911.732341872179</v>
      </c>
      <c r="CY94" s="54">
        <f t="shared" si="304"/>
        <v>6955.3635690119299</v>
      </c>
      <c r="CZ94" s="54">
        <f t="shared" si="304"/>
        <v>11505.033533025406</v>
      </c>
      <c r="DA94" s="54">
        <f t="shared" si="304"/>
        <v>21096.523424778152</v>
      </c>
      <c r="DB94" s="54">
        <f t="shared" si="304"/>
        <v>38553.138018308207</v>
      </c>
      <c r="DC94" s="54">
        <f t="shared" si="304"/>
        <v>25540.714260487319</v>
      </c>
      <c r="DD94" s="54">
        <f t="shared" si="304"/>
        <v>41628.284204590964</v>
      </c>
      <c r="DE94" s="54">
        <f t="shared" si="304"/>
        <v>15819.441151088537</v>
      </c>
      <c r="DF94" s="54">
        <f t="shared" si="304"/>
        <v>16061.693148393675</v>
      </c>
      <c r="DG94" s="54">
        <f t="shared" si="304"/>
        <v>19387.942835569778</v>
      </c>
    </row>
    <row r="95" spans="1:111" s="176" customFormat="1" x14ac:dyDescent="0.3">
      <c r="B95" s="300"/>
      <c r="C95" s="300" t="s">
        <v>261</v>
      </c>
      <c r="D95" s="301"/>
      <c r="E95" s="301"/>
      <c r="F95" s="301"/>
      <c r="G95" s="301"/>
      <c r="H95" s="301"/>
      <c r="I95" s="301"/>
      <c r="J95" s="301"/>
      <c r="K95" s="301"/>
      <c r="L95" s="301"/>
      <c r="M95" s="301"/>
      <c r="N95" s="301"/>
      <c r="O95" s="301"/>
      <c r="P95" s="301"/>
      <c r="Q95" s="301"/>
      <c r="R95" s="301"/>
      <c r="S95" s="301"/>
      <c r="T95" s="301"/>
      <c r="U95" s="301"/>
      <c r="V95" s="301"/>
      <c r="W95" s="327">
        <f>+SUM(W76:W79,W59)</f>
        <v>0</v>
      </c>
      <c r="X95" s="328">
        <f>+SUM(X76:X79,X59)</f>
        <v>0</v>
      </c>
      <c r="Y95" s="328">
        <f>+SUM(Y76:Y79,Y59)</f>
        <v>0</v>
      </c>
      <c r="Z95" s="328">
        <f>+SUM(Z76:Z79,Z59)</f>
        <v>0</v>
      </c>
      <c r="AA95" s="328">
        <f>+SUM(AA76:AA79,AA59)</f>
        <v>0</v>
      </c>
      <c r="AB95" s="328">
        <f t="shared" ref="AB95:AI95" si="305">+SUM(AB79,AB85)</f>
        <v>962.51</v>
      </c>
      <c r="AC95" s="328">
        <f t="shared" si="305"/>
        <v>1074.8899999999999</v>
      </c>
      <c r="AD95" s="328">
        <f t="shared" si="305"/>
        <v>1736.41</v>
      </c>
      <c r="AE95" s="328">
        <f t="shared" si="305"/>
        <v>739.40000000000009</v>
      </c>
      <c r="AF95" s="328">
        <f t="shared" si="305"/>
        <v>962.21</v>
      </c>
      <c r="AG95" s="328">
        <f t="shared" si="305"/>
        <v>1001.44</v>
      </c>
      <c r="AH95" s="328">
        <f t="shared" si="305"/>
        <v>2289.86</v>
      </c>
      <c r="AI95" s="328">
        <f t="shared" si="305"/>
        <v>1374.0700000000002</v>
      </c>
      <c r="AJ95" s="329">
        <f t="shared" ref="AJ95" si="306">+SUM(AJ79,AJ85)</f>
        <v>1457.41</v>
      </c>
      <c r="AK95" s="328">
        <f t="shared" ref="AK95" si="307">+SUM(AK79,AK85)</f>
        <v>13914.421666666667</v>
      </c>
      <c r="AL95" s="328">
        <f t="shared" ref="AL95:BQ95" si="308">+SUM(AL79,AL85)</f>
        <v>1914.4216666666666</v>
      </c>
      <c r="AM95" s="634">
        <f t="shared" si="308"/>
        <v>1914.4216666666666</v>
      </c>
      <c r="AN95" s="328">
        <f t="shared" si="308"/>
        <v>2104.1528333333335</v>
      </c>
      <c r="AO95" s="328">
        <f t="shared" si="308"/>
        <v>2104.1528333333335</v>
      </c>
      <c r="AP95" s="328">
        <f t="shared" si="308"/>
        <v>2104.1528333333335</v>
      </c>
      <c r="AQ95" s="328">
        <f t="shared" si="308"/>
        <v>2104.1528333333335</v>
      </c>
      <c r="AR95" s="328">
        <f t="shared" si="308"/>
        <v>2104.1528333333335</v>
      </c>
      <c r="AS95" s="328">
        <f t="shared" si="308"/>
        <v>2104.1528333333335</v>
      </c>
      <c r="AT95" s="328">
        <f t="shared" si="308"/>
        <v>2104.1528333333335</v>
      </c>
      <c r="AU95" s="328">
        <f t="shared" si="308"/>
        <v>2104.1528333333335</v>
      </c>
      <c r="AV95" s="328">
        <f t="shared" si="308"/>
        <v>2104.1528333333335</v>
      </c>
      <c r="AW95" s="328">
        <f t="shared" si="308"/>
        <v>2104.1528333333335</v>
      </c>
      <c r="AX95" s="328">
        <f t="shared" si="308"/>
        <v>2104.1528333333335</v>
      </c>
      <c r="AY95" s="634">
        <f t="shared" si="308"/>
        <v>2104.1528333333335</v>
      </c>
      <c r="AZ95" s="328">
        <f t="shared" si="308"/>
        <v>2314.5681166666668</v>
      </c>
      <c r="BA95" s="328">
        <f t="shared" si="308"/>
        <v>2314.5681166666668</v>
      </c>
      <c r="BB95" s="328">
        <f t="shared" si="308"/>
        <v>2314.5681166666668</v>
      </c>
      <c r="BC95" s="328">
        <f t="shared" si="308"/>
        <v>2314.5681166666668</v>
      </c>
      <c r="BD95" s="328">
        <f t="shared" si="308"/>
        <v>2314.5681166666668</v>
      </c>
      <c r="BE95" s="328">
        <f t="shared" si="308"/>
        <v>2314.5681166666668</v>
      </c>
      <c r="BF95" s="328">
        <f t="shared" si="308"/>
        <v>2314.5681166666668</v>
      </c>
      <c r="BG95" s="328">
        <f t="shared" si="308"/>
        <v>2314.5681166666668</v>
      </c>
      <c r="BH95" s="328">
        <f t="shared" si="308"/>
        <v>2314.5681166666668</v>
      </c>
      <c r="BI95" s="328">
        <f t="shared" si="308"/>
        <v>2314.5681166666668</v>
      </c>
      <c r="BJ95" s="328">
        <f t="shared" si="308"/>
        <v>2314.5681166666668</v>
      </c>
      <c r="BK95" s="634">
        <f t="shared" si="308"/>
        <v>2314.5681166666668</v>
      </c>
      <c r="BL95" s="328">
        <f t="shared" si="308"/>
        <v>2546.0249283333333</v>
      </c>
      <c r="BM95" s="328">
        <f t="shared" si="308"/>
        <v>2546.0249283333333</v>
      </c>
      <c r="BN95" s="328">
        <f t="shared" si="308"/>
        <v>2546.0249283333333</v>
      </c>
      <c r="BO95" s="328">
        <f t="shared" si="308"/>
        <v>2546.0249283333333</v>
      </c>
      <c r="BP95" s="328">
        <f t="shared" si="308"/>
        <v>2546.0249283333333</v>
      </c>
      <c r="BQ95" s="328">
        <f t="shared" si="308"/>
        <v>2546.0249283333333</v>
      </c>
      <c r="BR95" s="328">
        <f t="shared" ref="BR95:CN95" si="309">+SUM(BR79,BR85)</f>
        <v>2546.0249283333333</v>
      </c>
      <c r="BS95" s="328">
        <f t="shared" si="309"/>
        <v>2546.0249283333333</v>
      </c>
      <c r="BT95" s="328">
        <f t="shared" si="309"/>
        <v>2546.0249283333333</v>
      </c>
      <c r="BU95" s="328">
        <f t="shared" si="309"/>
        <v>2546.0249283333333</v>
      </c>
      <c r="BV95" s="328">
        <f t="shared" si="309"/>
        <v>2546.0249283333333</v>
      </c>
      <c r="BW95" s="634">
        <f t="shared" si="309"/>
        <v>2546.0249283333333</v>
      </c>
      <c r="BX95" s="328">
        <f t="shared" si="309"/>
        <v>2800.6274211666678</v>
      </c>
      <c r="BY95" s="328">
        <f t="shared" si="309"/>
        <v>2800.6274211666678</v>
      </c>
      <c r="BZ95" s="328">
        <f t="shared" si="309"/>
        <v>2800.6274211666678</v>
      </c>
      <c r="CA95" s="328">
        <f t="shared" si="309"/>
        <v>2800.6274211666678</v>
      </c>
      <c r="CB95" s="328">
        <f t="shared" si="309"/>
        <v>2800.6274211666678</v>
      </c>
      <c r="CC95" s="328">
        <f t="shared" si="309"/>
        <v>2800.6274211666678</v>
      </c>
      <c r="CD95" s="328">
        <f t="shared" si="309"/>
        <v>2800.6274211666678</v>
      </c>
      <c r="CE95" s="328">
        <f t="shared" si="309"/>
        <v>2800.6274211666678</v>
      </c>
      <c r="CF95" s="328">
        <f t="shared" si="309"/>
        <v>2800.6274211666678</v>
      </c>
      <c r="CG95" s="328">
        <f t="shared" si="309"/>
        <v>2800.6274211666678</v>
      </c>
      <c r="CH95" s="328">
        <f t="shared" si="309"/>
        <v>2800.6274211666678</v>
      </c>
      <c r="CI95" s="634">
        <f t="shared" si="309"/>
        <v>2800.6274211666678</v>
      </c>
      <c r="CJ95" s="328">
        <f t="shared" si="309"/>
        <v>3080.6901632833346</v>
      </c>
      <c r="CK95" s="328">
        <f t="shared" si="309"/>
        <v>3080.6901632833346</v>
      </c>
      <c r="CL95" s="328">
        <f t="shared" si="309"/>
        <v>3080.6901632833346</v>
      </c>
      <c r="CM95" s="328">
        <f t="shared" si="309"/>
        <v>3080.6901632833346</v>
      </c>
      <c r="CN95" s="328">
        <f t="shared" si="309"/>
        <v>3080.6901632833346</v>
      </c>
      <c r="CO95" s="328">
        <f t="shared" ref="CO95:DG95" si="310">+SUM(CO79,CO85)</f>
        <v>3080.6901632833346</v>
      </c>
      <c r="CP95" s="328">
        <f t="shared" si="310"/>
        <v>3080.6901632833346</v>
      </c>
      <c r="CQ95" s="328">
        <f t="shared" si="310"/>
        <v>3080.6901632833346</v>
      </c>
      <c r="CR95" s="328">
        <f t="shared" si="310"/>
        <v>3080.6901632833346</v>
      </c>
      <c r="CS95" s="328">
        <f t="shared" si="310"/>
        <v>3080.6901632833346</v>
      </c>
      <c r="CT95" s="328">
        <f t="shared" si="310"/>
        <v>3080.6901632833346</v>
      </c>
      <c r="CU95" s="634">
        <f t="shared" si="310"/>
        <v>3080.6901632833346</v>
      </c>
      <c r="CV95" s="328">
        <f t="shared" si="310"/>
        <v>3388.7591796116685</v>
      </c>
      <c r="CW95" s="328">
        <f t="shared" si="310"/>
        <v>3388.7591796116685</v>
      </c>
      <c r="CX95" s="328">
        <f t="shared" si="310"/>
        <v>3388.7591796116685</v>
      </c>
      <c r="CY95" s="328">
        <f t="shared" si="310"/>
        <v>3388.7591796116685</v>
      </c>
      <c r="CZ95" s="328">
        <f t="shared" si="310"/>
        <v>3388.7591796116685</v>
      </c>
      <c r="DA95" s="328">
        <f t="shared" si="310"/>
        <v>3388.7591796116685</v>
      </c>
      <c r="DB95" s="328">
        <f t="shared" si="310"/>
        <v>3388.7591796116685</v>
      </c>
      <c r="DC95" s="328">
        <f t="shared" si="310"/>
        <v>3388.7591796116685</v>
      </c>
      <c r="DD95" s="328">
        <f t="shared" si="310"/>
        <v>3388.7591796116685</v>
      </c>
      <c r="DE95" s="328">
        <f t="shared" si="310"/>
        <v>3388.7591796116685</v>
      </c>
      <c r="DF95" s="328">
        <f t="shared" si="310"/>
        <v>3388.7591796116685</v>
      </c>
      <c r="DG95" s="328">
        <f t="shared" si="310"/>
        <v>3388.7591796116685</v>
      </c>
    </row>
    <row r="96" spans="1:111" x14ac:dyDescent="0.3">
      <c r="B96" s="1" t="s">
        <v>7</v>
      </c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580"/>
    </row>
    <row r="97" spans="1:111" x14ac:dyDescent="0.3">
      <c r="B97" s="1" t="s">
        <v>8</v>
      </c>
      <c r="C97" s="1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>
        <v>0</v>
      </c>
      <c r="Q97" s="114">
        <v>0</v>
      </c>
      <c r="R97" s="114">
        <v>0</v>
      </c>
      <c r="S97" s="114"/>
      <c r="T97" s="114"/>
      <c r="U97" s="114"/>
      <c r="V97" s="114"/>
      <c r="W97" s="114"/>
      <c r="X97" s="114">
        <v>0</v>
      </c>
      <c r="Y97" s="114">
        <v>0</v>
      </c>
      <c r="Z97" s="114">
        <v>0</v>
      </c>
      <c r="AA97" s="114">
        <v>0</v>
      </c>
      <c r="AB97" s="114">
        <v>0</v>
      </c>
      <c r="AC97" s="114">
        <v>0</v>
      </c>
      <c r="AD97" s="114">
        <v>0</v>
      </c>
      <c r="AE97" s="114">
        <v>0</v>
      </c>
      <c r="AF97" s="114">
        <v>0</v>
      </c>
      <c r="AG97" s="114">
        <v>0</v>
      </c>
      <c r="AH97" s="114">
        <v>0</v>
      </c>
      <c r="AI97" s="114">
        <v>0</v>
      </c>
      <c r="AJ97" s="281">
        <v>0</v>
      </c>
      <c r="AK97" s="234">
        <f>AJ97</f>
        <v>0</v>
      </c>
      <c r="AL97" s="114">
        <f t="shared" ref="AL97:CA97" si="311">AK97</f>
        <v>0</v>
      </c>
      <c r="AM97" s="114">
        <f t="shared" si="311"/>
        <v>0</v>
      </c>
      <c r="AN97" s="114">
        <f t="shared" si="311"/>
        <v>0</v>
      </c>
      <c r="AO97" s="114">
        <f t="shared" si="311"/>
        <v>0</v>
      </c>
      <c r="AP97" s="114">
        <f t="shared" si="311"/>
        <v>0</v>
      </c>
      <c r="AQ97" s="114">
        <f t="shared" si="311"/>
        <v>0</v>
      </c>
      <c r="AR97" s="114">
        <f t="shared" si="311"/>
        <v>0</v>
      </c>
      <c r="AS97" s="114">
        <f t="shared" si="311"/>
        <v>0</v>
      </c>
      <c r="AT97" s="114">
        <f t="shared" si="311"/>
        <v>0</v>
      </c>
      <c r="AU97" s="114">
        <f t="shared" si="311"/>
        <v>0</v>
      </c>
      <c r="AV97" s="114">
        <f t="shared" si="311"/>
        <v>0</v>
      </c>
      <c r="AW97" s="114">
        <f t="shared" si="311"/>
        <v>0</v>
      </c>
      <c r="AX97" s="114">
        <f t="shared" si="311"/>
        <v>0</v>
      </c>
      <c r="AY97" s="114">
        <f t="shared" si="311"/>
        <v>0</v>
      </c>
      <c r="AZ97" s="114">
        <f t="shared" si="311"/>
        <v>0</v>
      </c>
      <c r="BA97" s="114">
        <f t="shared" si="311"/>
        <v>0</v>
      </c>
      <c r="BB97" s="114">
        <f t="shared" si="311"/>
        <v>0</v>
      </c>
      <c r="BC97" s="114">
        <f t="shared" si="311"/>
        <v>0</v>
      </c>
      <c r="BD97" s="114">
        <f t="shared" si="311"/>
        <v>0</v>
      </c>
      <c r="BE97" s="114">
        <f t="shared" si="311"/>
        <v>0</v>
      </c>
      <c r="BF97" s="114">
        <f t="shared" si="311"/>
        <v>0</v>
      </c>
      <c r="BG97" s="114">
        <f t="shared" si="311"/>
        <v>0</v>
      </c>
      <c r="BH97" s="114">
        <f t="shared" si="311"/>
        <v>0</v>
      </c>
      <c r="BI97" s="114">
        <f t="shared" si="311"/>
        <v>0</v>
      </c>
      <c r="BJ97" s="114">
        <f t="shared" si="311"/>
        <v>0</v>
      </c>
      <c r="BK97" s="114">
        <f t="shared" si="311"/>
        <v>0</v>
      </c>
      <c r="BL97" s="114">
        <f t="shared" si="311"/>
        <v>0</v>
      </c>
      <c r="BM97" s="114">
        <f t="shared" si="311"/>
        <v>0</v>
      </c>
      <c r="BN97" s="114">
        <f t="shared" si="311"/>
        <v>0</v>
      </c>
      <c r="BO97" s="114">
        <f t="shared" si="311"/>
        <v>0</v>
      </c>
      <c r="BP97" s="114">
        <f t="shared" si="311"/>
        <v>0</v>
      </c>
      <c r="BQ97" s="114">
        <f t="shared" si="311"/>
        <v>0</v>
      </c>
      <c r="BR97" s="114">
        <f t="shared" si="311"/>
        <v>0</v>
      </c>
      <c r="BS97" s="114">
        <f t="shared" si="311"/>
        <v>0</v>
      </c>
      <c r="BT97" s="114">
        <f t="shared" si="311"/>
        <v>0</v>
      </c>
      <c r="BU97" s="114">
        <f t="shared" si="311"/>
        <v>0</v>
      </c>
      <c r="BV97" s="114">
        <f t="shared" si="311"/>
        <v>0</v>
      </c>
      <c r="BW97" s="114">
        <f t="shared" si="311"/>
        <v>0</v>
      </c>
      <c r="BX97" s="114">
        <f t="shared" si="311"/>
        <v>0</v>
      </c>
      <c r="BY97" s="114">
        <f t="shared" si="311"/>
        <v>0</v>
      </c>
      <c r="BZ97" s="114">
        <f t="shared" si="311"/>
        <v>0</v>
      </c>
      <c r="CA97" s="114">
        <f t="shared" si="311"/>
        <v>0</v>
      </c>
      <c r="CB97" s="114">
        <f t="shared" ref="CB97:DG97" si="312">CA97</f>
        <v>0</v>
      </c>
      <c r="CC97" s="114">
        <f t="shared" si="312"/>
        <v>0</v>
      </c>
      <c r="CD97" s="114">
        <f t="shared" si="312"/>
        <v>0</v>
      </c>
      <c r="CE97" s="114">
        <f t="shared" si="312"/>
        <v>0</v>
      </c>
      <c r="CF97" s="114">
        <f t="shared" si="312"/>
        <v>0</v>
      </c>
      <c r="CG97" s="114">
        <f t="shared" si="312"/>
        <v>0</v>
      </c>
      <c r="CH97" s="114">
        <f t="shared" si="312"/>
        <v>0</v>
      </c>
      <c r="CI97" s="114">
        <f t="shared" si="312"/>
        <v>0</v>
      </c>
      <c r="CJ97" s="114">
        <f t="shared" si="312"/>
        <v>0</v>
      </c>
      <c r="CK97" s="114">
        <f t="shared" si="312"/>
        <v>0</v>
      </c>
      <c r="CL97" s="114">
        <f t="shared" si="312"/>
        <v>0</v>
      </c>
      <c r="CM97" s="114">
        <f t="shared" si="312"/>
        <v>0</v>
      </c>
      <c r="CN97" s="114">
        <f t="shared" si="312"/>
        <v>0</v>
      </c>
      <c r="CO97" s="114">
        <f t="shared" si="312"/>
        <v>0</v>
      </c>
      <c r="CP97" s="114">
        <f t="shared" si="312"/>
        <v>0</v>
      </c>
      <c r="CQ97" s="114">
        <f t="shared" si="312"/>
        <v>0</v>
      </c>
      <c r="CR97" s="114">
        <f t="shared" si="312"/>
        <v>0</v>
      </c>
      <c r="CS97" s="114">
        <f t="shared" si="312"/>
        <v>0</v>
      </c>
      <c r="CT97" s="114">
        <f t="shared" si="312"/>
        <v>0</v>
      </c>
      <c r="CU97" s="114">
        <f t="shared" si="312"/>
        <v>0</v>
      </c>
      <c r="CV97" s="114">
        <f t="shared" si="312"/>
        <v>0</v>
      </c>
      <c r="CW97" s="114">
        <f t="shared" si="312"/>
        <v>0</v>
      </c>
      <c r="CX97" s="114">
        <f t="shared" si="312"/>
        <v>0</v>
      </c>
      <c r="CY97" s="114">
        <f t="shared" si="312"/>
        <v>0</v>
      </c>
      <c r="CZ97" s="114">
        <f t="shared" si="312"/>
        <v>0</v>
      </c>
      <c r="DA97" s="114">
        <f t="shared" si="312"/>
        <v>0</v>
      </c>
      <c r="DB97" s="114">
        <f t="shared" si="312"/>
        <v>0</v>
      </c>
      <c r="DC97" s="114">
        <f t="shared" si="312"/>
        <v>0</v>
      </c>
      <c r="DD97" s="114">
        <f t="shared" si="312"/>
        <v>0</v>
      </c>
      <c r="DE97" s="114">
        <f t="shared" si="312"/>
        <v>0</v>
      </c>
      <c r="DF97" s="114">
        <f t="shared" si="312"/>
        <v>0</v>
      </c>
      <c r="DG97" s="114">
        <f t="shared" si="312"/>
        <v>0</v>
      </c>
    </row>
    <row r="98" spans="1:111" x14ac:dyDescent="0.3">
      <c r="A98" s="5"/>
      <c r="B98" s="6" t="s">
        <v>9</v>
      </c>
      <c r="C98" s="6"/>
      <c r="D98" s="54">
        <f>D97</f>
        <v>0</v>
      </c>
      <c r="E98" s="54">
        <f t="shared" ref="E98:J98" si="313">E97</f>
        <v>0</v>
      </c>
      <c r="F98" s="54">
        <f t="shared" si="313"/>
        <v>0</v>
      </c>
      <c r="G98" s="54">
        <f t="shared" si="313"/>
        <v>0</v>
      </c>
      <c r="H98" s="54">
        <f t="shared" si="313"/>
        <v>0</v>
      </c>
      <c r="I98" s="54">
        <f t="shared" si="313"/>
        <v>0</v>
      </c>
      <c r="J98" s="54">
        <f t="shared" si="313"/>
        <v>0</v>
      </c>
      <c r="K98" s="54">
        <v>0</v>
      </c>
      <c r="L98" s="54">
        <v>0</v>
      </c>
      <c r="M98" s="53"/>
      <c r="N98" s="53">
        <f>N97</f>
        <v>0</v>
      </c>
      <c r="O98" s="53">
        <f t="shared" ref="O98:BZ98" si="314">O97</f>
        <v>0</v>
      </c>
      <c r="P98" s="53">
        <f t="shared" ref="P98:W98" si="315">P97</f>
        <v>0</v>
      </c>
      <c r="Q98" s="53">
        <f t="shared" si="315"/>
        <v>0</v>
      </c>
      <c r="R98" s="53">
        <f t="shared" si="315"/>
        <v>0</v>
      </c>
      <c r="S98" s="53">
        <f t="shared" si="315"/>
        <v>0</v>
      </c>
      <c r="T98" s="53">
        <f t="shared" si="315"/>
        <v>0</v>
      </c>
      <c r="U98" s="53">
        <f t="shared" si="315"/>
        <v>0</v>
      </c>
      <c r="V98" s="53">
        <f t="shared" si="315"/>
        <v>0</v>
      </c>
      <c r="W98" s="53">
        <f t="shared" si="315"/>
        <v>0</v>
      </c>
      <c r="X98" s="53">
        <f t="shared" ref="X98:AE98" si="316">X97</f>
        <v>0</v>
      </c>
      <c r="Y98" s="53">
        <f t="shared" si="316"/>
        <v>0</v>
      </c>
      <c r="Z98" s="53">
        <f t="shared" si="316"/>
        <v>0</v>
      </c>
      <c r="AA98" s="53">
        <f t="shared" si="316"/>
        <v>0</v>
      </c>
      <c r="AB98" s="53">
        <f t="shared" si="316"/>
        <v>0</v>
      </c>
      <c r="AC98" s="53">
        <f t="shared" si="316"/>
        <v>0</v>
      </c>
      <c r="AD98" s="53">
        <f t="shared" si="316"/>
        <v>0</v>
      </c>
      <c r="AE98" s="53">
        <f t="shared" si="316"/>
        <v>0</v>
      </c>
      <c r="AF98" s="53">
        <f t="shared" ref="AF98:AH98" si="317">AF97</f>
        <v>0</v>
      </c>
      <c r="AG98" s="53">
        <f t="shared" si="317"/>
        <v>0</v>
      </c>
      <c r="AH98" s="53">
        <f t="shared" si="317"/>
        <v>0</v>
      </c>
      <c r="AI98" s="53">
        <f t="shared" ref="AI98:AJ98" si="318">AI97</f>
        <v>0</v>
      </c>
      <c r="AJ98" s="286">
        <f t="shared" si="318"/>
        <v>0</v>
      </c>
      <c r="AK98" s="53">
        <f t="shared" ref="AK98" si="319">AK97</f>
        <v>0</v>
      </c>
      <c r="AL98" s="53">
        <f t="shared" si="314"/>
        <v>0</v>
      </c>
      <c r="AM98" s="53">
        <f t="shared" si="314"/>
        <v>0</v>
      </c>
      <c r="AN98" s="53">
        <f t="shared" si="314"/>
        <v>0</v>
      </c>
      <c r="AO98" s="53">
        <f t="shared" si="314"/>
        <v>0</v>
      </c>
      <c r="AP98" s="53">
        <f t="shared" si="314"/>
        <v>0</v>
      </c>
      <c r="AQ98" s="53">
        <f t="shared" si="314"/>
        <v>0</v>
      </c>
      <c r="AR98" s="53">
        <f t="shared" si="314"/>
        <v>0</v>
      </c>
      <c r="AS98" s="53">
        <f t="shared" si="314"/>
        <v>0</v>
      </c>
      <c r="AT98" s="53">
        <f t="shared" si="314"/>
        <v>0</v>
      </c>
      <c r="AU98" s="53">
        <f t="shared" si="314"/>
        <v>0</v>
      </c>
      <c r="AV98" s="53">
        <f t="shared" si="314"/>
        <v>0</v>
      </c>
      <c r="AW98" s="53">
        <f t="shared" si="314"/>
        <v>0</v>
      </c>
      <c r="AX98" s="53">
        <f t="shared" si="314"/>
        <v>0</v>
      </c>
      <c r="AY98" s="53">
        <f t="shared" si="314"/>
        <v>0</v>
      </c>
      <c r="AZ98" s="53">
        <f t="shared" si="314"/>
        <v>0</v>
      </c>
      <c r="BA98" s="53">
        <f t="shared" si="314"/>
        <v>0</v>
      </c>
      <c r="BB98" s="53">
        <f t="shared" si="314"/>
        <v>0</v>
      </c>
      <c r="BC98" s="53">
        <f t="shared" si="314"/>
        <v>0</v>
      </c>
      <c r="BD98" s="53">
        <f t="shared" si="314"/>
        <v>0</v>
      </c>
      <c r="BE98" s="53">
        <f t="shared" si="314"/>
        <v>0</v>
      </c>
      <c r="BF98" s="53">
        <f t="shared" si="314"/>
        <v>0</v>
      </c>
      <c r="BG98" s="53">
        <f t="shared" si="314"/>
        <v>0</v>
      </c>
      <c r="BH98" s="53">
        <f t="shared" si="314"/>
        <v>0</v>
      </c>
      <c r="BI98" s="53">
        <f t="shared" si="314"/>
        <v>0</v>
      </c>
      <c r="BJ98" s="53">
        <f t="shared" si="314"/>
        <v>0</v>
      </c>
      <c r="BK98" s="53">
        <f t="shared" si="314"/>
        <v>0</v>
      </c>
      <c r="BL98" s="53">
        <f t="shared" si="314"/>
        <v>0</v>
      </c>
      <c r="BM98" s="53">
        <f t="shared" si="314"/>
        <v>0</v>
      </c>
      <c r="BN98" s="53">
        <f t="shared" si="314"/>
        <v>0</v>
      </c>
      <c r="BO98" s="53">
        <f t="shared" si="314"/>
        <v>0</v>
      </c>
      <c r="BP98" s="53">
        <f t="shared" si="314"/>
        <v>0</v>
      </c>
      <c r="BQ98" s="53">
        <f t="shared" si="314"/>
        <v>0</v>
      </c>
      <c r="BR98" s="53">
        <f t="shared" si="314"/>
        <v>0</v>
      </c>
      <c r="BS98" s="53">
        <f t="shared" si="314"/>
        <v>0</v>
      </c>
      <c r="BT98" s="53">
        <f t="shared" si="314"/>
        <v>0</v>
      </c>
      <c r="BU98" s="53">
        <f t="shared" si="314"/>
        <v>0</v>
      </c>
      <c r="BV98" s="53">
        <f t="shared" si="314"/>
        <v>0</v>
      </c>
      <c r="BW98" s="53">
        <f t="shared" si="314"/>
        <v>0</v>
      </c>
      <c r="BX98" s="53">
        <f t="shared" si="314"/>
        <v>0</v>
      </c>
      <c r="BY98" s="53">
        <f t="shared" si="314"/>
        <v>0</v>
      </c>
      <c r="BZ98" s="53">
        <f t="shared" si="314"/>
        <v>0</v>
      </c>
      <c r="CA98" s="53">
        <f t="shared" ref="CA98:DG98" si="320">CA97</f>
        <v>0</v>
      </c>
      <c r="CB98" s="53">
        <f t="shared" si="320"/>
        <v>0</v>
      </c>
      <c r="CC98" s="53">
        <f t="shared" si="320"/>
        <v>0</v>
      </c>
      <c r="CD98" s="53">
        <f t="shared" si="320"/>
        <v>0</v>
      </c>
      <c r="CE98" s="53">
        <f t="shared" si="320"/>
        <v>0</v>
      </c>
      <c r="CF98" s="53">
        <f t="shared" si="320"/>
        <v>0</v>
      </c>
      <c r="CG98" s="53">
        <f t="shared" si="320"/>
        <v>0</v>
      </c>
      <c r="CH98" s="53">
        <f t="shared" si="320"/>
        <v>0</v>
      </c>
      <c r="CI98" s="53">
        <f t="shared" si="320"/>
        <v>0</v>
      </c>
      <c r="CJ98" s="53">
        <f t="shared" si="320"/>
        <v>0</v>
      </c>
      <c r="CK98" s="53">
        <f t="shared" si="320"/>
        <v>0</v>
      </c>
      <c r="CL98" s="53">
        <f t="shared" si="320"/>
        <v>0</v>
      </c>
      <c r="CM98" s="53">
        <f t="shared" si="320"/>
        <v>0</v>
      </c>
      <c r="CN98" s="53">
        <f t="shared" si="320"/>
        <v>0</v>
      </c>
      <c r="CO98" s="53">
        <f t="shared" si="320"/>
        <v>0</v>
      </c>
      <c r="CP98" s="53">
        <f t="shared" si="320"/>
        <v>0</v>
      </c>
      <c r="CQ98" s="53">
        <f t="shared" si="320"/>
        <v>0</v>
      </c>
      <c r="CR98" s="53">
        <f t="shared" si="320"/>
        <v>0</v>
      </c>
      <c r="CS98" s="53">
        <f t="shared" si="320"/>
        <v>0</v>
      </c>
      <c r="CT98" s="53">
        <f t="shared" si="320"/>
        <v>0</v>
      </c>
      <c r="CU98" s="53">
        <f t="shared" si="320"/>
        <v>0</v>
      </c>
      <c r="CV98" s="53">
        <f t="shared" si="320"/>
        <v>0</v>
      </c>
      <c r="CW98" s="53">
        <f t="shared" si="320"/>
        <v>0</v>
      </c>
      <c r="CX98" s="53">
        <f t="shared" si="320"/>
        <v>0</v>
      </c>
      <c r="CY98" s="53">
        <f t="shared" si="320"/>
        <v>0</v>
      </c>
      <c r="CZ98" s="53">
        <f t="shared" si="320"/>
        <v>0</v>
      </c>
      <c r="DA98" s="53">
        <f t="shared" si="320"/>
        <v>0</v>
      </c>
      <c r="DB98" s="53">
        <f t="shared" si="320"/>
        <v>0</v>
      </c>
      <c r="DC98" s="53">
        <f t="shared" si="320"/>
        <v>0</v>
      </c>
      <c r="DD98" s="53">
        <f t="shared" si="320"/>
        <v>0</v>
      </c>
      <c r="DE98" s="53">
        <f t="shared" si="320"/>
        <v>0</v>
      </c>
      <c r="DF98" s="53">
        <f t="shared" si="320"/>
        <v>0</v>
      </c>
      <c r="DG98" s="53">
        <f t="shared" si="320"/>
        <v>0</v>
      </c>
    </row>
    <row r="99" spans="1:111" x14ac:dyDescent="0.3">
      <c r="A99" s="3"/>
      <c r="B99" s="1" t="s">
        <v>352</v>
      </c>
      <c r="C99" s="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282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</row>
    <row r="100" spans="1:111" x14ac:dyDescent="0.3">
      <c r="B100" s="1" t="s">
        <v>353</v>
      </c>
      <c r="C100" s="1"/>
      <c r="D100" s="114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  <c r="R100" s="298"/>
      <c r="S100" s="298"/>
      <c r="T100" s="298"/>
      <c r="U100" s="298"/>
      <c r="V100" s="298"/>
      <c r="W100" s="298"/>
      <c r="X100" s="298"/>
      <c r="Y100" s="298"/>
      <c r="Z100" s="298"/>
      <c r="AA100" s="298"/>
      <c r="AB100" s="114"/>
      <c r="AC100" s="114"/>
      <c r="AD100" s="114"/>
      <c r="AE100" s="114"/>
      <c r="AF100" s="114"/>
      <c r="AG100" s="114"/>
      <c r="AH100" s="114"/>
      <c r="AI100" s="114"/>
      <c r="AJ100" s="281"/>
      <c r="AK100" s="299">
        <f>+'Depreciation Schedule'!N4</f>
        <v>36.594047619047622</v>
      </c>
      <c r="AL100" s="298">
        <f>+'Depreciation Schedule'!O4</f>
        <v>36.594047619047622</v>
      </c>
      <c r="AM100" s="298">
        <f>+'Depreciation Schedule'!P4</f>
        <v>36.594047619047622</v>
      </c>
      <c r="AN100" s="299">
        <f>+'Depreciation Schedule'!Q4</f>
        <v>36.594047619047622</v>
      </c>
      <c r="AO100" s="298">
        <f>+'Depreciation Schedule'!R4</f>
        <v>36.594047619047622</v>
      </c>
      <c r="AP100" s="298">
        <f>+'Depreciation Schedule'!S4</f>
        <v>36.594047619047622</v>
      </c>
      <c r="AQ100" s="298">
        <f>+'Depreciation Schedule'!T4</f>
        <v>36.594047619047622</v>
      </c>
      <c r="AR100" s="298">
        <f>+'Depreciation Schedule'!U4</f>
        <v>36.594047619047622</v>
      </c>
      <c r="AS100" s="298">
        <f>+'Depreciation Schedule'!V4</f>
        <v>36.594047619047622</v>
      </c>
      <c r="AT100" s="298">
        <f>+'Depreciation Schedule'!W4</f>
        <v>36.594047619047622</v>
      </c>
      <c r="AU100" s="298">
        <f>+'Depreciation Schedule'!X4</f>
        <v>36.594047619047622</v>
      </c>
      <c r="AV100" s="298">
        <f>+'Depreciation Schedule'!Y4</f>
        <v>36.594047619047622</v>
      </c>
      <c r="AW100" s="298">
        <f>+'Depreciation Schedule'!Z4</f>
        <v>36.594047619047622</v>
      </c>
      <c r="AX100" s="298">
        <f>+'Depreciation Schedule'!AA4</f>
        <v>36.594047619047622</v>
      </c>
      <c r="AY100" s="298">
        <f>+'Depreciation Schedule'!AB4</f>
        <v>36.594047619047622</v>
      </c>
      <c r="AZ100" s="298">
        <f>+'Depreciation Schedule'!AC4</f>
        <v>36.594047619047622</v>
      </c>
      <c r="BA100" s="298">
        <f>+'Depreciation Schedule'!AD4</f>
        <v>36.594047619047622</v>
      </c>
      <c r="BB100" s="298">
        <f>+'Depreciation Schedule'!AE4</f>
        <v>36.594047619047622</v>
      </c>
      <c r="BC100" s="298">
        <f>+'Depreciation Schedule'!AF4</f>
        <v>36.594047619047622</v>
      </c>
      <c r="BD100" s="298">
        <f>+'Depreciation Schedule'!AG4</f>
        <v>36.594047619047622</v>
      </c>
      <c r="BE100" s="298">
        <f>+'Depreciation Schedule'!AH4</f>
        <v>36.594047619047622</v>
      </c>
      <c r="BF100" s="298">
        <f>+'Depreciation Schedule'!AI4</f>
        <v>36.594047619047622</v>
      </c>
      <c r="BG100" s="298">
        <f>+'Depreciation Schedule'!AJ4</f>
        <v>36.594047619047622</v>
      </c>
      <c r="BH100" s="298">
        <f>+'Depreciation Schedule'!AK4</f>
        <v>36.594047619047622</v>
      </c>
      <c r="BI100" s="298">
        <f>+'Depreciation Schedule'!AL4</f>
        <v>36.594047619047622</v>
      </c>
      <c r="BJ100" s="298">
        <f>+'Depreciation Schedule'!AM4</f>
        <v>36.594047619047622</v>
      </c>
      <c r="BK100" s="298">
        <f>+'Depreciation Schedule'!AN4</f>
        <v>36.594047619047622</v>
      </c>
      <c r="BL100" s="298">
        <f>+'Depreciation Schedule'!AO4</f>
        <v>36.594047619047622</v>
      </c>
      <c r="BM100" s="298">
        <f>+'Depreciation Schedule'!AP4</f>
        <v>36.594047619047622</v>
      </c>
      <c r="BN100" s="298">
        <f>+'Depreciation Schedule'!AQ4</f>
        <v>36.594047619047622</v>
      </c>
      <c r="BO100" s="298">
        <f>+'Depreciation Schedule'!AR4</f>
        <v>36.594047619047622</v>
      </c>
      <c r="BP100" s="298">
        <f>+'Depreciation Schedule'!AS4</f>
        <v>36.594047619047622</v>
      </c>
      <c r="BQ100" s="298">
        <f>+'Depreciation Schedule'!AT4</f>
        <v>36.594047619047622</v>
      </c>
      <c r="BR100" s="298">
        <f>+'Depreciation Schedule'!AU4</f>
        <v>36.594047619047622</v>
      </c>
      <c r="BS100" s="298">
        <f>+'Depreciation Schedule'!AV4</f>
        <v>36.594047619047622</v>
      </c>
      <c r="BT100" s="298">
        <f>+'Depreciation Schedule'!AW4</f>
        <v>36.594047619047622</v>
      </c>
      <c r="BU100" s="298">
        <f>+'Depreciation Schedule'!AX4</f>
        <v>36.594047619047622</v>
      </c>
      <c r="BV100" s="298">
        <f>+'Depreciation Schedule'!AY4</f>
        <v>36.594047619047622</v>
      </c>
      <c r="BW100" s="298">
        <f>+'Depreciation Schedule'!AZ4</f>
        <v>36.594047619047622</v>
      </c>
      <c r="BX100" s="298">
        <f>+'Depreciation Schedule'!BA4</f>
        <v>36.594047619047622</v>
      </c>
      <c r="BY100" s="298">
        <f>+'Depreciation Schedule'!BB4</f>
        <v>36.594047619047622</v>
      </c>
      <c r="BZ100" s="298">
        <f>+'Depreciation Schedule'!BC4</f>
        <v>36.594047619047622</v>
      </c>
      <c r="CA100" s="298">
        <f>+'Depreciation Schedule'!BD4</f>
        <v>36.594047619047622</v>
      </c>
      <c r="CB100" s="298">
        <f>+'Depreciation Schedule'!BE4</f>
        <v>36.594047619047622</v>
      </c>
      <c r="CC100" s="298">
        <f>+'Depreciation Schedule'!BF4</f>
        <v>36.594047619047622</v>
      </c>
      <c r="CD100" s="298">
        <f>+'Depreciation Schedule'!BG4</f>
        <v>36.594047619047622</v>
      </c>
      <c r="CE100" s="298">
        <f>+'Depreciation Schedule'!BH4</f>
        <v>36.594047619047622</v>
      </c>
      <c r="CF100" s="298">
        <f>+'Depreciation Schedule'!BI4</f>
        <v>36.594047619047622</v>
      </c>
      <c r="CG100" s="298">
        <f>+'Depreciation Schedule'!BJ4</f>
        <v>36.594047619047622</v>
      </c>
      <c r="CH100" s="298">
        <f>+'Depreciation Schedule'!BK4</f>
        <v>36.594047619047622</v>
      </c>
      <c r="CI100" s="298">
        <f>+'Depreciation Schedule'!BL4</f>
        <v>36.594047619047622</v>
      </c>
      <c r="CJ100" s="298">
        <f>+'Depreciation Schedule'!BM4</f>
        <v>36.594047619047622</v>
      </c>
      <c r="CK100" s="298">
        <f>+'Depreciation Schedule'!BN4</f>
        <v>36.594047619047622</v>
      </c>
      <c r="CL100" s="298">
        <f>+'Depreciation Schedule'!BO4</f>
        <v>36.594047619047622</v>
      </c>
      <c r="CM100" s="298">
        <f>+'Depreciation Schedule'!BP4</f>
        <v>36.594047619047622</v>
      </c>
      <c r="CN100" s="298">
        <f>+'Depreciation Schedule'!BQ4</f>
        <v>36.594047619047622</v>
      </c>
      <c r="CO100" s="298">
        <f>+'Depreciation Schedule'!BR4</f>
        <v>36.594047619047622</v>
      </c>
      <c r="CP100" s="298">
        <f>+'Depreciation Schedule'!BS4</f>
        <v>36.594047619047622</v>
      </c>
      <c r="CQ100" s="298">
        <f>+'Depreciation Schedule'!BT4</f>
        <v>36.594047619047622</v>
      </c>
      <c r="CR100" s="298">
        <f>+'Depreciation Schedule'!BU4</f>
        <v>36.594047619047622</v>
      </c>
      <c r="CS100" s="298">
        <f>+'Depreciation Schedule'!BV4</f>
        <v>36.594047619047622</v>
      </c>
      <c r="CT100" s="298">
        <f>+'Depreciation Schedule'!BW4</f>
        <v>36.594047619047622</v>
      </c>
      <c r="CU100" s="298">
        <f>+'Depreciation Schedule'!BX4</f>
        <v>36.594047619047622</v>
      </c>
      <c r="CV100" s="298">
        <f>+'Depreciation Schedule'!BY4</f>
        <v>36.594047619047622</v>
      </c>
      <c r="CW100" s="298">
        <f>+'Depreciation Schedule'!BZ4</f>
        <v>36.594047619047622</v>
      </c>
      <c r="CX100" s="298">
        <f>+'Depreciation Schedule'!CA4</f>
        <v>36.594047619047622</v>
      </c>
      <c r="CY100" s="298">
        <f>+'Depreciation Schedule'!CB4</f>
        <v>36.594047619047622</v>
      </c>
      <c r="CZ100" s="298">
        <f>+'Depreciation Schedule'!CC4</f>
        <v>36.594047619047622</v>
      </c>
      <c r="DA100" s="298">
        <f>+'Depreciation Schedule'!CD4</f>
        <v>36.594047619047622</v>
      </c>
      <c r="DB100" s="298">
        <f>+'Depreciation Schedule'!CE4</f>
        <v>36.594047619047622</v>
      </c>
      <c r="DC100" s="298">
        <f>+'Depreciation Schedule'!CF4</f>
        <v>36.594047619047622</v>
      </c>
      <c r="DD100" s="298">
        <f>+'Depreciation Schedule'!CG4</f>
        <v>36.594047619047622</v>
      </c>
      <c r="DE100" s="298">
        <f>+'Depreciation Schedule'!CH4</f>
        <v>36.594047619047622</v>
      </c>
      <c r="DF100" s="298">
        <f>+'Depreciation Schedule'!CI4</f>
        <v>36.594047619047622</v>
      </c>
      <c r="DG100" s="298">
        <f>+'Depreciation Schedule'!CJ4</f>
        <v>36.594047619047622</v>
      </c>
    </row>
    <row r="101" spans="1:111" x14ac:dyDescent="0.3">
      <c r="A101" s="5"/>
      <c r="B101" s="6" t="s">
        <v>354</v>
      </c>
      <c r="C101" s="6"/>
      <c r="D101" s="54"/>
      <c r="E101" s="54"/>
      <c r="F101" s="54"/>
      <c r="G101" s="54"/>
      <c r="H101" s="54"/>
      <c r="I101" s="54"/>
      <c r="J101" s="54"/>
      <c r="K101" s="54"/>
      <c r="L101" s="54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>
        <f>+AB100</f>
        <v>0</v>
      </c>
      <c r="AC101" s="53">
        <f t="shared" ref="AC101:CN101" si="321">+AC100</f>
        <v>0</v>
      </c>
      <c r="AD101" s="53">
        <f t="shared" si="321"/>
        <v>0</v>
      </c>
      <c r="AE101" s="53">
        <f t="shared" si="321"/>
        <v>0</v>
      </c>
      <c r="AF101" s="53">
        <f t="shared" si="321"/>
        <v>0</v>
      </c>
      <c r="AG101" s="53">
        <f t="shared" si="321"/>
        <v>0</v>
      </c>
      <c r="AH101" s="53">
        <f t="shared" si="321"/>
        <v>0</v>
      </c>
      <c r="AI101" s="53">
        <f t="shared" si="321"/>
        <v>0</v>
      </c>
      <c r="AJ101" s="286">
        <f t="shared" ref="AJ101" si="322">+AJ100</f>
        <v>0</v>
      </c>
      <c r="AK101" s="53">
        <f t="shared" ref="AK101" si="323">+AK100</f>
        <v>36.594047619047622</v>
      </c>
      <c r="AL101" s="53">
        <f t="shared" si="321"/>
        <v>36.594047619047622</v>
      </c>
      <c r="AM101" s="53">
        <f t="shared" si="321"/>
        <v>36.594047619047622</v>
      </c>
      <c r="AN101" s="53">
        <f t="shared" si="321"/>
        <v>36.594047619047622</v>
      </c>
      <c r="AO101" s="53">
        <f t="shared" si="321"/>
        <v>36.594047619047622</v>
      </c>
      <c r="AP101" s="53">
        <f t="shared" si="321"/>
        <v>36.594047619047622</v>
      </c>
      <c r="AQ101" s="53">
        <f t="shared" si="321"/>
        <v>36.594047619047622</v>
      </c>
      <c r="AR101" s="53">
        <f t="shared" si="321"/>
        <v>36.594047619047622</v>
      </c>
      <c r="AS101" s="53">
        <f t="shared" si="321"/>
        <v>36.594047619047622</v>
      </c>
      <c r="AT101" s="53">
        <f t="shared" si="321"/>
        <v>36.594047619047622</v>
      </c>
      <c r="AU101" s="53">
        <f t="shared" si="321"/>
        <v>36.594047619047622</v>
      </c>
      <c r="AV101" s="53">
        <f t="shared" si="321"/>
        <v>36.594047619047622</v>
      </c>
      <c r="AW101" s="53">
        <f t="shared" si="321"/>
        <v>36.594047619047622</v>
      </c>
      <c r="AX101" s="53">
        <f t="shared" si="321"/>
        <v>36.594047619047622</v>
      </c>
      <c r="AY101" s="53">
        <f t="shared" si="321"/>
        <v>36.594047619047622</v>
      </c>
      <c r="AZ101" s="53">
        <f t="shared" si="321"/>
        <v>36.594047619047622</v>
      </c>
      <c r="BA101" s="53">
        <f t="shared" si="321"/>
        <v>36.594047619047622</v>
      </c>
      <c r="BB101" s="53">
        <f t="shared" si="321"/>
        <v>36.594047619047622</v>
      </c>
      <c r="BC101" s="53">
        <f t="shared" si="321"/>
        <v>36.594047619047622</v>
      </c>
      <c r="BD101" s="53">
        <f t="shared" si="321"/>
        <v>36.594047619047622</v>
      </c>
      <c r="BE101" s="53">
        <f t="shared" si="321"/>
        <v>36.594047619047622</v>
      </c>
      <c r="BF101" s="53">
        <f t="shared" si="321"/>
        <v>36.594047619047622</v>
      </c>
      <c r="BG101" s="53">
        <f t="shared" si="321"/>
        <v>36.594047619047622</v>
      </c>
      <c r="BH101" s="53">
        <f t="shared" si="321"/>
        <v>36.594047619047622</v>
      </c>
      <c r="BI101" s="53">
        <f t="shared" si="321"/>
        <v>36.594047619047622</v>
      </c>
      <c r="BJ101" s="53">
        <f t="shared" si="321"/>
        <v>36.594047619047622</v>
      </c>
      <c r="BK101" s="53">
        <f t="shared" si="321"/>
        <v>36.594047619047622</v>
      </c>
      <c r="BL101" s="53">
        <f t="shared" si="321"/>
        <v>36.594047619047622</v>
      </c>
      <c r="BM101" s="53">
        <f t="shared" si="321"/>
        <v>36.594047619047622</v>
      </c>
      <c r="BN101" s="53">
        <f t="shared" si="321"/>
        <v>36.594047619047622</v>
      </c>
      <c r="BO101" s="53">
        <f t="shared" si="321"/>
        <v>36.594047619047622</v>
      </c>
      <c r="BP101" s="53">
        <f t="shared" si="321"/>
        <v>36.594047619047622</v>
      </c>
      <c r="BQ101" s="53">
        <f t="shared" si="321"/>
        <v>36.594047619047622</v>
      </c>
      <c r="BR101" s="53">
        <f t="shared" si="321"/>
        <v>36.594047619047622</v>
      </c>
      <c r="BS101" s="53">
        <f t="shared" si="321"/>
        <v>36.594047619047622</v>
      </c>
      <c r="BT101" s="53">
        <f t="shared" si="321"/>
        <v>36.594047619047622</v>
      </c>
      <c r="BU101" s="53">
        <f t="shared" si="321"/>
        <v>36.594047619047622</v>
      </c>
      <c r="BV101" s="53">
        <f t="shared" si="321"/>
        <v>36.594047619047622</v>
      </c>
      <c r="BW101" s="53">
        <f t="shared" si="321"/>
        <v>36.594047619047622</v>
      </c>
      <c r="BX101" s="53">
        <f t="shared" si="321"/>
        <v>36.594047619047622</v>
      </c>
      <c r="BY101" s="53">
        <f t="shared" si="321"/>
        <v>36.594047619047622</v>
      </c>
      <c r="BZ101" s="53">
        <f t="shared" si="321"/>
        <v>36.594047619047622</v>
      </c>
      <c r="CA101" s="53">
        <f t="shared" si="321"/>
        <v>36.594047619047622</v>
      </c>
      <c r="CB101" s="53">
        <f t="shared" si="321"/>
        <v>36.594047619047622</v>
      </c>
      <c r="CC101" s="53">
        <f t="shared" si="321"/>
        <v>36.594047619047622</v>
      </c>
      <c r="CD101" s="53">
        <f t="shared" si="321"/>
        <v>36.594047619047622</v>
      </c>
      <c r="CE101" s="53">
        <f t="shared" si="321"/>
        <v>36.594047619047622</v>
      </c>
      <c r="CF101" s="53">
        <f t="shared" si="321"/>
        <v>36.594047619047622</v>
      </c>
      <c r="CG101" s="53">
        <f t="shared" si="321"/>
        <v>36.594047619047622</v>
      </c>
      <c r="CH101" s="53">
        <f t="shared" si="321"/>
        <v>36.594047619047622</v>
      </c>
      <c r="CI101" s="53">
        <f t="shared" si="321"/>
        <v>36.594047619047622</v>
      </c>
      <c r="CJ101" s="53">
        <f t="shared" si="321"/>
        <v>36.594047619047622</v>
      </c>
      <c r="CK101" s="53">
        <f t="shared" si="321"/>
        <v>36.594047619047622</v>
      </c>
      <c r="CL101" s="53">
        <f t="shared" si="321"/>
        <v>36.594047619047622</v>
      </c>
      <c r="CM101" s="53">
        <f t="shared" si="321"/>
        <v>36.594047619047622</v>
      </c>
      <c r="CN101" s="53">
        <f t="shared" si="321"/>
        <v>36.594047619047622</v>
      </c>
      <c r="CO101" s="53">
        <f t="shared" ref="CO101:DG101" si="324">+CO100</f>
        <v>36.594047619047622</v>
      </c>
      <c r="CP101" s="53">
        <f t="shared" si="324"/>
        <v>36.594047619047622</v>
      </c>
      <c r="CQ101" s="53">
        <f t="shared" si="324"/>
        <v>36.594047619047622</v>
      </c>
      <c r="CR101" s="53">
        <f t="shared" si="324"/>
        <v>36.594047619047622</v>
      </c>
      <c r="CS101" s="53">
        <f t="shared" si="324"/>
        <v>36.594047619047622</v>
      </c>
      <c r="CT101" s="53">
        <f t="shared" si="324"/>
        <v>36.594047619047622</v>
      </c>
      <c r="CU101" s="53">
        <f t="shared" si="324"/>
        <v>36.594047619047622</v>
      </c>
      <c r="CV101" s="53">
        <f t="shared" si="324"/>
        <v>36.594047619047622</v>
      </c>
      <c r="CW101" s="53">
        <f t="shared" si="324"/>
        <v>36.594047619047622</v>
      </c>
      <c r="CX101" s="53">
        <f t="shared" si="324"/>
        <v>36.594047619047622</v>
      </c>
      <c r="CY101" s="53">
        <f t="shared" si="324"/>
        <v>36.594047619047622</v>
      </c>
      <c r="CZ101" s="53">
        <f t="shared" si="324"/>
        <v>36.594047619047622</v>
      </c>
      <c r="DA101" s="53">
        <f t="shared" si="324"/>
        <v>36.594047619047622</v>
      </c>
      <c r="DB101" s="53">
        <f t="shared" si="324"/>
        <v>36.594047619047622</v>
      </c>
      <c r="DC101" s="53">
        <f t="shared" si="324"/>
        <v>36.594047619047622</v>
      </c>
      <c r="DD101" s="53">
        <f t="shared" si="324"/>
        <v>36.594047619047622</v>
      </c>
      <c r="DE101" s="53">
        <f t="shared" si="324"/>
        <v>36.594047619047622</v>
      </c>
      <c r="DF101" s="53">
        <f t="shared" si="324"/>
        <v>36.594047619047622</v>
      </c>
      <c r="DG101" s="53">
        <f t="shared" si="324"/>
        <v>36.594047619047622</v>
      </c>
    </row>
    <row r="102" spans="1:111" x14ac:dyDescent="0.3">
      <c r="A102" s="5"/>
      <c r="B102" s="6" t="s">
        <v>10</v>
      </c>
      <c r="C102" s="6"/>
      <c r="D102" s="54">
        <f>D98</f>
        <v>0</v>
      </c>
      <c r="E102" s="54">
        <f t="shared" ref="E102:O102" si="325">E98</f>
        <v>0</v>
      </c>
      <c r="F102" s="54">
        <f t="shared" si="325"/>
        <v>0</v>
      </c>
      <c r="G102" s="54">
        <f t="shared" si="325"/>
        <v>0</v>
      </c>
      <c r="H102" s="54">
        <f t="shared" si="325"/>
        <v>0</v>
      </c>
      <c r="I102" s="54">
        <f t="shared" si="325"/>
        <v>0</v>
      </c>
      <c r="J102" s="54">
        <f t="shared" si="325"/>
        <v>0</v>
      </c>
      <c r="K102" s="54">
        <f t="shared" si="325"/>
        <v>0</v>
      </c>
      <c r="L102" s="54">
        <f t="shared" si="325"/>
        <v>0</v>
      </c>
      <c r="M102" s="53">
        <f t="shared" si="325"/>
        <v>0</v>
      </c>
      <c r="N102" s="53">
        <f t="shared" si="325"/>
        <v>0</v>
      </c>
      <c r="O102" s="53">
        <f t="shared" si="325"/>
        <v>0</v>
      </c>
      <c r="P102" s="53">
        <f t="shared" ref="P102:AA102" si="326">P98</f>
        <v>0</v>
      </c>
      <c r="Q102" s="53">
        <f t="shared" si="326"/>
        <v>0</v>
      </c>
      <c r="R102" s="53">
        <f t="shared" si="326"/>
        <v>0</v>
      </c>
      <c r="S102" s="53">
        <f t="shared" si="326"/>
        <v>0</v>
      </c>
      <c r="T102" s="53">
        <f t="shared" si="326"/>
        <v>0</v>
      </c>
      <c r="U102" s="53">
        <f t="shared" si="326"/>
        <v>0</v>
      </c>
      <c r="V102" s="53">
        <f t="shared" si="326"/>
        <v>0</v>
      </c>
      <c r="W102" s="53">
        <f t="shared" si="326"/>
        <v>0</v>
      </c>
      <c r="X102" s="53">
        <f t="shared" si="326"/>
        <v>0</v>
      </c>
      <c r="Y102" s="53">
        <f t="shared" si="326"/>
        <v>0</v>
      </c>
      <c r="Z102" s="53">
        <f t="shared" si="326"/>
        <v>0</v>
      </c>
      <c r="AA102" s="53">
        <f t="shared" si="326"/>
        <v>0</v>
      </c>
      <c r="AB102" s="53">
        <f t="shared" ref="AB102:AI102" si="327">AB98-AB101</f>
        <v>0</v>
      </c>
      <c r="AC102" s="53">
        <f t="shared" si="327"/>
        <v>0</v>
      </c>
      <c r="AD102" s="53">
        <f t="shared" si="327"/>
        <v>0</v>
      </c>
      <c r="AE102" s="53">
        <f t="shared" si="327"/>
        <v>0</v>
      </c>
      <c r="AF102" s="53">
        <f t="shared" si="327"/>
        <v>0</v>
      </c>
      <c r="AG102" s="53">
        <f t="shared" si="327"/>
        <v>0</v>
      </c>
      <c r="AH102" s="53">
        <f t="shared" si="327"/>
        <v>0</v>
      </c>
      <c r="AI102" s="53">
        <f t="shared" si="327"/>
        <v>0</v>
      </c>
      <c r="AJ102" s="286">
        <f t="shared" ref="AJ102" si="328">AJ98-AJ101</f>
        <v>0</v>
      </c>
      <c r="AK102" s="53">
        <f>AK98-AK101</f>
        <v>-36.594047619047622</v>
      </c>
      <c r="AL102" s="53">
        <f t="shared" ref="AL102:CV102" si="329">AL98-AL101</f>
        <v>-36.594047619047622</v>
      </c>
      <c r="AM102" s="53">
        <f t="shared" si="329"/>
        <v>-36.594047619047622</v>
      </c>
      <c r="AN102" s="53">
        <f t="shared" si="329"/>
        <v>-36.594047619047622</v>
      </c>
      <c r="AO102" s="53">
        <f t="shared" si="329"/>
        <v>-36.594047619047622</v>
      </c>
      <c r="AP102" s="53">
        <f t="shared" si="329"/>
        <v>-36.594047619047622</v>
      </c>
      <c r="AQ102" s="53">
        <f t="shared" si="329"/>
        <v>-36.594047619047622</v>
      </c>
      <c r="AR102" s="53">
        <f t="shared" si="329"/>
        <v>-36.594047619047622</v>
      </c>
      <c r="AS102" s="53">
        <f t="shared" si="329"/>
        <v>-36.594047619047622</v>
      </c>
      <c r="AT102" s="53">
        <f t="shared" si="329"/>
        <v>-36.594047619047622</v>
      </c>
      <c r="AU102" s="53">
        <f t="shared" si="329"/>
        <v>-36.594047619047622</v>
      </c>
      <c r="AV102" s="53">
        <f t="shared" si="329"/>
        <v>-36.594047619047622</v>
      </c>
      <c r="AW102" s="53">
        <f t="shared" si="329"/>
        <v>-36.594047619047622</v>
      </c>
      <c r="AX102" s="53">
        <f t="shared" si="329"/>
        <v>-36.594047619047622</v>
      </c>
      <c r="AY102" s="53">
        <f t="shared" si="329"/>
        <v>-36.594047619047622</v>
      </c>
      <c r="AZ102" s="53">
        <f t="shared" si="329"/>
        <v>-36.594047619047622</v>
      </c>
      <c r="BA102" s="53">
        <f t="shared" si="329"/>
        <v>-36.594047619047622</v>
      </c>
      <c r="BB102" s="53">
        <f t="shared" si="329"/>
        <v>-36.594047619047622</v>
      </c>
      <c r="BC102" s="53">
        <f t="shared" si="329"/>
        <v>-36.594047619047622</v>
      </c>
      <c r="BD102" s="53">
        <f t="shared" si="329"/>
        <v>-36.594047619047622</v>
      </c>
      <c r="BE102" s="53">
        <f t="shared" si="329"/>
        <v>-36.594047619047622</v>
      </c>
      <c r="BF102" s="53">
        <f t="shared" si="329"/>
        <v>-36.594047619047622</v>
      </c>
      <c r="BG102" s="53">
        <f t="shared" si="329"/>
        <v>-36.594047619047622</v>
      </c>
      <c r="BH102" s="53">
        <f t="shared" si="329"/>
        <v>-36.594047619047622</v>
      </c>
      <c r="BI102" s="53">
        <f t="shared" si="329"/>
        <v>-36.594047619047622</v>
      </c>
      <c r="BJ102" s="53">
        <f t="shared" si="329"/>
        <v>-36.594047619047622</v>
      </c>
      <c r="BK102" s="53">
        <f t="shared" si="329"/>
        <v>-36.594047619047622</v>
      </c>
      <c r="BL102" s="53">
        <f t="shared" si="329"/>
        <v>-36.594047619047622</v>
      </c>
      <c r="BM102" s="53">
        <f t="shared" si="329"/>
        <v>-36.594047619047622</v>
      </c>
      <c r="BN102" s="53">
        <f t="shared" si="329"/>
        <v>-36.594047619047622</v>
      </c>
      <c r="BO102" s="53">
        <f t="shared" si="329"/>
        <v>-36.594047619047622</v>
      </c>
      <c r="BP102" s="53">
        <f t="shared" si="329"/>
        <v>-36.594047619047622</v>
      </c>
      <c r="BQ102" s="53">
        <f t="shared" si="329"/>
        <v>-36.594047619047622</v>
      </c>
      <c r="BR102" s="53">
        <f t="shared" si="329"/>
        <v>-36.594047619047622</v>
      </c>
      <c r="BS102" s="53">
        <f t="shared" si="329"/>
        <v>-36.594047619047622</v>
      </c>
      <c r="BT102" s="53">
        <f t="shared" si="329"/>
        <v>-36.594047619047622</v>
      </c>
      <c r="BU102" s="53">
        <f t="shared" si="329"/>
        <v>-36.594047619047622</v>
      </c>
      <c r="BV102" s="53">
        <f t="shared" si="329"/>
        <v>-36.594047619047622</v>
      </c>
      <c r="BW102" s="53">
        <f t="shared" si="329"/>
        <v>-36.594047619047622</v>
      </c>
      <c r="BX102" s="53">
        <f t="shared" si="329"/>
        <v>-36.594047619047622</v>
      </c>
      <c r="BY102" s="53">
        <f t="shared" si="329"/>
        <v>-36.594047619047622</v>
      </c>
      <c r="BZ102" s="53">
        <f t="shared" si="329"/>
        <v>-36.594047619047622</v>
      </c>
      <c r="CA102" s="53">
        <f t="shared" si="329"/>
        <v>-36.594047619047622</v>
      </c>
      <c r="CB102" s="53">
        <f t="shared" si="329"/>
        <v>-36.594047619047622</v>
      </c>
      <c r="CC102" s="53">
        <f t="shared" si="329"/>
        <v>-36.594047619047622</v>
      </c>
      <c r="CD102" s="53">
        <f t="shared" si="329"/>
        <v>-36.594047619047622</v>
      </c>
      <c r="CE102" s="53">
        <f t="shared" si="329"/>
        <v>-36.594047619047622</v>
      </c>
      <c r="CF102" s="53">
        <f t="shared" si="329"/>
        <v>-36.594047619047622</v>
      </c>
      <c r="CG102" s="53">
        <f t="shared" si="329"/>
        <v>-36.594047619047622</v>
      </c>
      <c r="CH102" s="53">
        <f t="shared" si="329"/>
        <v>-36.594047619047622</v>
      </c>
      <c r="CI102" s="53">
        <f t="shared" si="329"/>
        <v>-36.594047619047622</v>
      </c>
      <c r="CJ102" s="53">
        <f t="shared" si="329"/>
        <v>-36.594047619047622</v>
      </c>
      <c r="CK102" s="53">
        <f t="shared" si="329"/>
        <v>-36.594047619047622</v>
      </c>
      <c r="CL102" s="53">
        <f t="shared" si="329"/>
        <v>-36.594047619047622</v>
      </c>
      <c r="CM102" s="53">
        <f t="shared" si="329"/>
        <v>-36.594047619047622</v>
      </c>
      <c r="CN102" s="53">
        <f t="shared" si="329"/>
        <v>-36.594047619047622</v>
      </c>
      <c r="CO102" s="53">
        <f t="shared" si="329"/>
        <v>-36.594047619047622</v>
      </c>
      <c r="CP102" s="53">
        <f t="shared" si="329"/>
        <v>-36.594047619047622</v>
      </c>
      <c r="CQ102" s="53">
        <f t="shared" si="329"/>
        <v>-36.594047619047622</v>
      </c>
      <c r="CR102" s="53">
        <f t="shared" si="329"/>
        <v>-36.594047619047622</v>
      </c>
      <c r="CS102" s="53">
        <f t="shared" si="329"/>
        <v>-36.594047619047622</v>
      </c>
      <c r="CT102" s="53">
        <f t="shared" si="329"/>
        <v>-36.594047619047622</v>
      </c>
      <c r="CU102" s="53">
        <f t="shared" si="329"/>
        <v>-36.594047619047622</v>
      </c>
      <c r="CV102" s="53">
        <f t="shared" si="329"/>
        <v>-36.594047619047622</v>
      </c>
      <c r="CW102" s="53">
        <f t="shared" ref="CW102:DG102" si="330">CW98-CW101</f>
        <v>-36.594047619047622</v>
      </c>
      <c r="CX102" s="53">
        <f t="shared" si="330"/>
        <v>-36.594047619047622</v>
      </c>
      <c r="CY102" s="53">
        <f t="shared" si="330"/>
        <v>-36.594047619047622</v>
      </c>
      <c r="CZ102" s="53">
        <f t="shared" si="330"/>
        <v>-36.594047619047622</v>
      </c>
      <c r="DA102" s="53">
        <f t="shared" si="330"/>
        <v>-36.594047619047622</v>
      </c>
      <c r="DB102" s="53">
        <f t="shared" si="330"/>
        <v>-36.594047619047622</v>
      </c>
      <c r="DC102" s="53">
        <f t="shared" si="330"/>
        <v>-36.594047619047622</v>
      </c>
      <c r="DD102" s="53">
        <f t="shared" si="330"/>
        <v>-36.594047619047622</v>
      </c>
      <c r="DE102" s="53">
        <f t="shared" si="330"/>
        <v>-36.594047619047622</v>
      </c>
      <c r="DF102" s="53">
        <f t="shared" si="330"/>
        <v>-36.594047619047622</v>
      </c>
      <c r="DG102" s="53">
        <f t="shared" si="330"/>
        <v>-36.594047619047622</v>
      </c>
    </row>
    <row r="103" spans="1:111" s="3" customFormat="1" x14ac:dyDescent="0.3">
      <c r="B103" s="4" t="s">
        <v>11</v>
      </c>
      <c r="C103" s="4"/>
      <c r="D103" s="54">
        <f>D94+D102</f>
        <v>0</v>
      </c>
      <c r="E103" s="54">
        <f t="shared" ref="E103:BP103" si="331">E94+E102</f>
        <v>0</v>
      </c>
      <c r="F103" s="54">
        <f t="shared" si="331"/>
        <v>0</v>
      </c>
      <c r="G103" s="54">
        <f t="shared" si="331"/>
        <v>0</v>
      </c>
      <c r="H103" s="54">
        <f t="shared" si="331"/>
        <v>0</v>
      </c>
      <c r="I103" s="54">
        <f t="shared" si="331"/>
        <v>0</v>
      </c>
      <c r="J103" s="54">
        <f t="shared" si="331"/>
        <v>0</v>
      </c>
      <c r="K103" s="54">
        <f t="shared" si="331"/>
        <v>0</v>
      </c>
      <c r="L103" s="54">
        <f t="shared" si="331"/>
        <v>0</v>
      </c>
      <c r="M103" s="54">
        <f t="shared" si="331"/>
        <v>0</v>
      </c>
      <c r="N103" s="54">
        <f t="shared" si="331"/>
        <v>0</v>
      </c>
      <c r="O103" s="54">
        <f t="shared" si="331"/>
        <v>0</v>
      </c>
      <c r="P103" s="54">
        <f t="shared" ref="P103:W103" si="332">P94+P102</f>
        <v>0</v>
      </c>
      <c r="Q103" s="54">
        <f t="shared" si="332"/>
        <v>0</v>
      </c>
      <c r="R103" s="54">
        <f t="shared" si="332"/>
        <v>0</v>
      </c>
      <c r="S103" s="54">
        <f t="shared" si="332"/>
        <v>0</v>
      </c>
      <c r="T103" s="54">
        <f t="shared" si="332"/>
        <v>0</v>
      </c>
      <c r="U103" s="54">
        <f t="shared" si="332"/>
        <v>0</v>
      </c>
      <c r="V103" s="54">
        <f t="shared" si="332"/>
        <v>0</v>
      </c>
      <c r="W103" s="54">
        <f t="shared" si="332"/>
        <v>0</v>
      </c>
      <c r="X103" s="54">
        <f t="shared" ref="X103:AE103" si="333">X94+X102</f>
        <v>0</v>
      </c>
      <c r="Y103" s="54">
        <f t="shared" si="333"/>
        <v>0</v>
      </c>
      <c r="Z103" s="54">
        <f t="shared" si="333"/>
        <v>0</v>
      </c>
      <c r="AA103" s="54">
        <f t="shared" si="333"/>
        <v>0</v>
      </c>
      <c r="AB103" s="54">
        <f t="shared" si="333"/>
        <v>5980.1299999999992</v>
      </c>
      <c r="AC103" s="54">
        <f t="shared" si="333"/>
        <v>5182.57</v>
      </c>
      <c r="AD103" s="54">
        <f t="shared" si="333"/>
        <v>4413.6999999999989</v>
      </c>
      <c r="AE103" s="54">
        <f t="shared" si="333"/>
        <v>6919.98</v>
      </c>
      <c r="AF103" s="54">
        <f t="shared" ref="AF103:AK103" si="334">AF94+AF102</f>
        <v>8332.2099999999991</v>
      </c>
      <c r="AG103" s="54">
        <f t="shared" si="334"/>
        <v>8455.0299999999988</v>
      </c>
      <c r="AH103" s="54">
        <f t="shared" si="334"/>
        <v>9620.0400000000009</v>
      </c>
      <c r="AI103" s="54">
        <f t="shared" si="334"/>
        <v>9937.880000000001</v>
      </c>
      <c r="AJ103" s="282">
        <f t="shared" si="334"/>
        <v>4131.92</v>
      </c>
      <c r="AK103" s="54">
        <f t="shared" si="334"/>
        <v>-8257.6532933008457</v>
      </c>
      <c r="AL103" s="54">
        <f t="shared" si="331"/>
        <v>5023.8745433962922</v>
      </c>
      <c r="AM103" s="54">
        <f t="shared" si="331"/>
        <v>5745.3272514628316</v>
      </c>
      <c r="AN103" s="54">
        <f t="shared" si="331"/>
        <v>-542.06167891909854</v>
      </c>
      <c r="AO103" s="54">
        <f t="shared" si="331"/>
        <v>-5190.2252262148559</v>
      </c>
      <c r="AP103" s="54">
        <f t="shared" si="331"/>
        <v>-1905.81261015669</v>
      </c>
      <c r="AQ103" s="54">
        <f t="shared" si="331"/>
        <v>-5069.2288522596364</v>
      </c>
      <c r="AR103" s="54">
        <f t="shared" si="331"/>
        <v>-2215.5661799796758</v>
      </c>
      <c r="AS103" s="54">
        <f t="shared" si="331"/>
        <v>3466.6472112797351</v>
      </c>
      <c r="AT103" s="54">
        <f t="shared" si="331"/>
        <v>7660.0417514040673</v>
      </c>
      <c r="AU103" s="54">
        <f t="shared" si="331"/>
        <v>2841.3548999260224</v>
      </c>
      <c r="AV103" s="54">
        <f t="shared" si="331"/>
        <v>8251.0770898275005</v>
      </c>
      <c r="AW103" s="54">
        <f t="shared" si="331"/>
        <v>-1994.6167996076524</v>
      </c>
      <c r="AX103" s="54">
        <f t="shared" si="331"/>
        <v>-2321.7927451733644</v>
      </c>
      <c r="AY103" s="54">
        <f t="shared" si="331"/>
        <v>440.61170281824388</v>
      </c>
      <c r="AZ103" s="54">
        <f t="shared" si="331"/>
        <v>2156.2093961182732</v>
      </c>
      <c r="BA103" s="54">
        <f t="shared" si="331"/>
        <v>-3247.6961651548822</v>
      </c>
      <c r="BB103" s="54">
        <f t="shared" si="331"/>
        <v>1303.2354429521224</v>
      </c>
      <c r="BC103" s="54">
        <f t="shared" si="331"/>
        <v>-3200.0304061938946</v>
      </c>
      <c r="BD103" s="54">
        <f t="shared" si="331"/>
        <v>-653.07758378933204</v>
      </c>
      <c r="BE103" s="54">
        <f t="shared" si="331"/>
        <v>7444.6541544430238</v>
      </c>
      <c r="BF103" s="54">
        <f t="shared" si="331"/>
        <v>12420.031821816867</v>
      </c>
      <c r="BG103" s="54">
        <f t="shared" si="331"/>
        <v>6689.3303705057606</v>
      </c>
      <c r="BH103" s="54">
        <f t="shared" si="331"/>
        <v>13182.900746226025</v>
      </c>
      <c r="BI103" s="54">
        <f t="shared" si="331"/>
        <v>430.33227786197358</v>
      </c>
      <c r="BJ103" s="54">
        <f t="shared" si="331"/>
        <v>2224.7968619393</v>
      </c>
      <c r="BK103" s="54">
        <f t="shared" si="331"/>
        <v>5264.8656745486205</v>
      </c>
      <c r="BL103" s="54">
        <f t="shared" si="331"/>
        <v>4945.9498534533159</v>
      </c>
      <c r="BM103" s="54">
        <f t="shared" si="331"/>
        <v>-1127.2377937924243</v>
      </c>
      <c r="BN103" s="54">
        <f t="shared" si="331"/>
        <v>5347.1957092335742</v>
      </c>
      <c r="BO103" s="54">
        <f t="shared" si="331"/>
        <v>-1160.7882022599783</v>
      </c>
      <c r="BP103" s="54">
        <f t="shared" si="331"/>
        <v>1718.2241574149361</v>
      </c>
      <c r="BQ103" s="54">
        <f t="shared" ref="BQ103:DG103" si="335">BQ94+BQ102</f>
        <v>10725.251298643914</v>
      </c>
      <c r="BR103" s="54">
        <f t="shared" si="335"/>
        <v>16395.423504710932</v>
      </c>
      <c r="BS103" s="54">
        <f t="shared" si="335"/>
        <v>10796.890563125438</v>
      </c>
      <c r="BT103" s="54">
        <f t="shared" si="335"/>
        <v>19026.031746578828</v>
      </c>
      <c r="BU103" s="54">
        <f t="shared" si="335"/>
        <v>2958.0897288785713</v>
      </c>
      <c r="BV103" s="54">
        <f t="shared" si="335"/>
        <v>6307.4231794479056</v>
      </c>
      <c r="BW103" s="54">
        <f t="shared" si="335"/>
        <v>8291.4781199763638</v>
      </c>
      <c r="BX103" s="54">
        <f t="shared" si="335"/>
        <v>7663.3743084334674</v>
      </c>
      <c r="BY103" s="54">
        <f t="shared" si="335"/>
        <v>2239.4804740292934</v>
      </c>
      <c r="BZ103" s="54">
        <f t="shared" si="335"/>
        <v>8041.308796855772</v>
      </c>
      <c r="CA103" s="54">
        <f t="shared" si="335"/>
        <v>-229.59848590128195</v>
      </c>
      <c r="CB103" s="54">
        <f t="shared" si="335"/>
        <v>5885.934237598347</v>
      </c>
      <c r="CC103" s="54">
        <f t="shared" si="335"/>
        <v>14604.708767731736</v>
      </c>
      <c r="CD103" s="54">
        <f t="shared" si="335"/>
        <v>20593.168257958841</v>
      </c>
      <c r="CE103" s="54">
        <f t="shared" si="335"/>
        <v>15962.526209732383</v>
      </c>
      <c r="CF103" s="54">
        <f t="shared" si="335"/>
        <v>24265.407030628925</v>
      </c>
      <c r="CG103" s="54">
        <f t="shared" si="335"/>
        <v>6905.6034644533138</v>
      </c>
      <c r="CH103" s="54">
        <f t="shared" si="335"/>
        <v>9226.2124146141541</v>
      </c>
      <c r="CI103" s="54">
        <f t="shared" si="335"/>
        <v>9847.3617713025014</v>
      </c>
      <c r="CJ103" s="54">
        <f t="shared" si="335"/>
        <v>12968.914322215114</v>
      </c>
      <c r="CK103" s="54">
        <f t="shared" si="335"/>
        <v>4368.5136212507459</v>
      </c>
      <c r="CL103" s="54">
        <f t="shared" si="335"/>
        <v>10300.977211520851</v>
      </c>
      <c r="CM103" s="54">
        <f t="shared" si="335"/>
        <v>3267.9979788356218</v>
      </c>
      <c r="CN103" s="54">
        <f t="shared" si="335"/>
        <v>8426.7371580152139</v>
      </c>
      <c r="CO103" s="54">
        <f t="shared" si="335"/>
        <v>17781.34119715558</v>
      </c>
      <c r="CP103" s="54">
        <f t="shared" si="335"/>
        <v>28761.593710450568</v>
      </c>
      <c r="CQ103" s="54">
        <f t="shared" si="335"/>
        <v>21122.659019009745</v>
      </c>
      <c r="CR103" s="54">
        <f t="shared" si="335"/>
        <v>30244.210658544103</v>
      </c>
      <c r="CS103" s="54">
        <f t="shared" si="335"/>
        <v>11380.640949451899</v>
      </c>
      <c r="CT103" s="54">
        <f t="shared" si="335"/>
        <v>12885.67687059331</v>
      </c>
      <c r="CU103" s="54">
        <f t="shared" si="335"/>
        <v>13550.782632080365</v>
      </c>
      <c r="CV103" s="54">
        <f t="shared" si="335"/>
        <v>17481.399413884275</v>
      </c>
      <c r="CW103" s="54">
        <f t="shared" si="335"/>
        <v>7028.1777222728488</v>
      </c>
      <c r="CX103" s="54">
        <f t="shared" si="335"/>
        <v>12875.138294253131</v>
      </c>
      <c r="CY103" s="54">
        <f t="shared" si="335"/>
        <v>6918.7695213928819</v>
      </c>
      <c r="CZ103" s="54">
        <f t="shared" si="335"/>
        <v>11468.439485406358</v>
      </c>
      <c r="DA103" s="54">
        <f t="shared" si="335"/>
        <v>21059.929377159104</v>
      </c>
      <c r="DB103" s="54">
        <f t="shared" si="335"/>
        <v>38516.543970689163</v>
      </c>
      <c r="DC103" s="54">
        <f t="shared" si="335"/>
        <v>25504.120212868271</v>
      </c>
      <c r="DD103" s="54">
        <f t="shared" si="335"/>
        <v>41591.690156971919</v>
      </c>
      <c r="DE103" s="54">
        <f t="shared" si="335"/>
        <v>15782.847103469489</v>
      </c>
      <c r="DF103" s="54">
        <f t="shared" si="335"/>
        <v>16025.099100774627</v>
      </c>
      <c r="DG103" s="54">
        <f t="shared" si="335"/>
        <v>19351.34878795073</v>
      </c>
    </row>
    <row r="104" spans="1:111" x14ac:dyDescent="0.3">
      <c r="B104" s="1"/>
      <c r="C104" s="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283"/>
      <c r="AK104" s="56"/>
      <c r="AL104" s="56"/>
      <c r="AM104" s="632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632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632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632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632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632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</row>
    <row r="105" spans="1:111" x14ac:dyDescent="0.3">
      <c r="A105" s="30"/>
      <c r="B105" s="65"/>
      <c r="C105" s="65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287"/>
      <c r="AK105" s="66"/>
      <c r="AL105" s="66"/>
      <c r="AM105" s="635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35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35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35"/>
      <c r="BX105" s="66"/>
      <c r="BY105" s="66"/>
      <c r="BZ105" s="66"/>
      <c r="CA105" s="66"/>
      <c r="CB105" s="66"/>
      <c r="CC105" s="66"/>
      <c r="CD105" s="66"/>
      <c r="CE105" s="66"/>
      <c r="CF105" s="66"/>
      <c r="CG105" s="66"/>
      <c r="CH105" s="66"/>
      <c r="CI105" s="635"/>
      <c r="CJ105" s="66"/>
      <c r="CK105" s="66"/>
      <c r="CL105" s="66"/>
      <c r="CM105" s="66"/>
      <c r="CN105" s="66"/>
      <c r="CO105" s="66"/>
      <c r="CP105" s="66"/>
      <c r="CQ105" s="66"/>
      <c r="CR105" s="66"/>
      <c r="CS105" s="66"/>
      <c r="CT105" s="66"/>
      <c r="CU105" s="635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66"/>
      <c r="DG105" s="66"/>
    </row>
    <row r="106" spans="1:111" s="5" customFormat="1" x14ac:dyDescent="0.3">
      <c r="A106"/>
      <c r="B106" s="1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/>
      <c r="O106" s="2"/>
      <c r="P106" s="2"/>
      <c r="Q106" s="2"/>
      <c r="R106" s="2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 s="280"/>
      <c r="AK106"/>
      <c r="AL106"/>
      <c r="AM106" s="631"/>
      <c r="AN106"/>
      <c r="AO106"/>
      <c r="AP106"/>
      <c r="AQ106"/>
      <c r="AR106"/>
      <c r="AS106"/>
      <c r="AT106"/>
      <c r="AU106"/>
      <c r="AV106"/>
      <c r="AW106"/>
      <c r="AX106"/>
      <c r="AY106" s="631"/>
      <c r="AZ106"/>
      <c r="BA106"/>
      <c r="BB106"/>
      <c r="BC106"/>
      <c r="BD106"/>
      <c r="BE106"/>
      <c r="BF106"/>
      <c r="BG106"/>
      <c r="BH106"/>
      <c r="BI106"/>
      <c r="BJ106"/>
      <c r="BK106" s="631"/>
      <c r="BL106"/>
      <c r="BM106"/>
      <c r="BN106"/>
      <c r="BO106"/>
      <c r="BP106"/>
      <c r="BQ106"/>
      <c r="BR106"/>
      <c r="BS106"/>
      <c r="BT106"/>
      <c r="BU106"/>
      <c r="BV106"/>
      <c r="BW106" s="631"/>
      <c r="BX106"/>
      <c r="BY106"/>
      <c r="BZ106"/>
      <c r="CA106"/>
      <c r="CB106"/>
      <c r="CC106"/>
      <c r="CD106"/>
      <c r="CE106"/>
      <c r="CF106"/>
      <c r="CG106"/>
      <c r="CH106"/>
      <c r="CI106" s="631"/>
      <c r="CJ106"/>
      <c r="CK106"/>
      <c r="CL106"/>
      <c r="CM106"/>
      <c r="CN106"/>
      <c r="CO106"/>
      <c r="CP106"/>
      <c r="CQ106"/>
      <c r="CR106"/>
      <c r="CS106"/>
      <c r="CT106"/>
      <c r="CU106" s="631"/>
      <c r="CV106"/>
      <c r="CW106"/>
      <c r="CX106"/>
      <c r="CY106"/>
      <c r="CZ106"/>
      <c r="DA106"/>
      <c r="DB106"/>
      <c r="DC106"/>
      <c r="DD106"/>
      <c r="DE106"/>
      <c r="DF106"/>
      <c r="DG106"/>
    </row>
    <row r="107" spans="1:111" s="63" customFormat="1" x14ac:dyDescent="0.3">
      <c r="A107"/>
      <c r="B107" s="1" t="s">
        <v>12</v>
      </c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/>
      <c r="O107" s="2"/>
      <c r="P107" s="2"/>
      <c r="Q107" s="2"/>
      <c r="R107" s="2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 s="280"/>
      <c r="AK107"/>
      <c r="AL107"/>
      <c r="AM107" s="631"/>
      <c r="AN107"/>
      <c r="AO107"/>
      <c r="AP107"/>
      <c r="AQ107"/>
      <c r="AR107"/>
      <c r="AS107"/>
      <c r="AT107"/>
      <c r="AU107"/>
      <c r="AV107"/>
      <c r="AW107"/>
      <c r="AX107"/>
      <c r="AY107" s="631"/>
      <c r="AZ107"/>
      <c r="BA107"/>
      <c r="BB107"/>
      <c r="BC107"/>
      <c r="BD107"/>
      <c r="BE107"/>
      <c r="BF107"/>
      <c r="BG107"/>
      <c r="BH107"/>
      <c r="BI107"/>
      <c r="BJ107"/>
      <c r="BK107" s="631"/>
      <c r="BL107"/>
      <c r="BM107"/>
      <c r="BN107"/>
      <c r="BO107"/>
      <c r="BP107"/>
      <c r="BQ107"/>
      <c r="BR107"/>
      <c r="BS107"/>
      <c r="BT107"/>
      <c r="BU107"/>
      <c r="BV107"/>
      <c r="BW107" s="631"/>
      <c r="BX107"/>
      <c r="BY107"/>
      <c r="BZ107"/>
      <c r="CA107"/>
      <c r="CB107"/>
      <c r="CC107"/>
      <c r="CD107"/>
      <c r="CE107"/>
      <c r="CF107"/>
      <c r="CG107"/>
      <c r="CH107"/>
      <c r="CI107" s="631"/>
      <c r="CJ107"/>
      <c r="CK107"/>
      <c r="CL107"/>
      <c r="CM107"/>
      <c r="CN107"/>
      <c r="CO107"/>
      <c r="CP107"/>
      <c r="CQ107"/>
      <c r="CR107"/>
      <c r="CS107"/>
      <c r="CT107"/>
      <c r="CU107" s="631"/>
      <c r="CV107"/>
      <c r="CW107"/>
      <c r="CX107"/>
      <c r="CY107"/>
      <c r="CZ107"/>
      <c r="DA107"/>
      <c r="DB107"/>
      <c r="DC107"/>
      <c r="DD107"/>
      <c r="DE107"/>
      <c r="DF107"/>
      <c r="DG107"/>
    </row>
    <row r="108" spans="1:111" x14ac:dyDescent="0.3">
      <c r="B108" s="1" t="s">
        <v>13</v>
      </c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O108" s="2"/>
      <c r="P108" s="2"/>
      <c r="Q108" s="2"/>
      <c r="R108" s="2"/>
      <c r="AJ108" s="280"/>
    </row>
    <row r="109" spans="1:111" x14ac:dyDescent="0.3">
      <c r="B109" s="1" t="s">
        <v>14</v>
      </c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O109" s="2"/>
      <c r="P109" s="2"/>
      <c r="Q109" s="2"/>
      <c r="R109" s="2"/>
      <c r="AJ109" s="280"/>
    </row>
    <row r="110" spans="1:111" s="3" customFormat="1" x14ac:dyDescent="0.3">
      <c r="A110"/>
      <c r="B110" s="1" t="s">
        <v>328</v>
      </c>
      <c r="C110" s="1"/>
      <c r="D110" s="114"/>
      <c r="E110" s="114"/>
      <c r="F110" s="114"/>
      <c r="G110" s="114"/>
      <c r="H110" s="114"/>
      <c r="I110" s="114"/>
      <c r="J110" s="112"/>
      <c r="K110" s="112"/>
      <c r="L110" s="112"/>
      <c r="M110" s="114"/>
      <c r="N110"/>
      <c r="O110"/>
      <c r="P110"/>
      <c r="Q110"/>
      <c r="R110"/>
      <c r="S110"/>
      <c r="T110"/>
      <c r="U110"/>
      <c r="V110" s="112"/>
      <c r="W110" s="112"/>
      <c r="X110" s="112"/>
      <c r="Y110" s="112"/>
      <c r="Z110" s="112"/>
      <c r="AA110" s="112"/>
      <c r="AB110" s="112">
        <v>8982.01</v>
      </c>
      <c r="AC110" s="112">
        <v>10826.67</v>
      </c>
      <c r="AD110" s="112">
        <v>4915.1000000000004</v>
      </c>
      <c r="AE110" s="112">
        <v>8416.82</v>
      </c>
      <c r="AF110" s="114">
        <v>9580.64</v>
      </c>
      <c r="AG110" s="114">
        <v>6755.51</v>
      </c>
      <c r="AH110" s="114">
        <v>6124.59</v>
      </c>
      <c r="AI110" s="114">
        <v>7653.97</v>
      </c>
      <c r="AJ110" s="281">
        <v>56274.17</v>
      </c>
      <c r="AK110" s="178">
        <f t="shared" ref="AK110:BP110" si="336">+AJ110+AK173</f>
        <v>38522.872336847155</v>
      </c>
      <c r="AL110" s="372">
        <f t="shared" si="336"/>
        <v>34794.609970783938</v>
      </c>
      <c r="AM110" s="178">
        <f t="shared" si="336"/>
        <v>31695.467916251222</v>
      </c>
      <c r="AN110" s="372">
        <f t="shared" si="336"/>
        <v>29711.15645786329</v>
      </c>
      <c r="AO110" s="372">
        <f t="shared" si="336"/>
        <v>21774.756509408355</v>
      </c>
      <c r="AP110" s="372">
        <f t="shared" si="336"/>
        <v>18491.239608207259</v>
      </c>
      <c r="AQ110" s="372">
        <f t="shared" si="336"/>
        <v>10909.335977380206</v>
      </c>
      <c r="AR110" s="372">
        <f t="shared" si="336"/>
        <v>7184.3248598660884</v>
      </c>
      <c r="AS110" s="372">
        <f t="shared" si="336"/>
        <v>9624.319695605418</v>
      </c>
      <c r="AT110" s="372">
        <f t="shared" si="336"/>
        <v>16169.147121952863</v>
      </c>
      <c r="AU110" s="372">
        <f t="shared" si="336"/>
        <v>16095.820525942561</v>
      </c>
      <c r="AV110" s="372">
        <f t="shared" si="336"/>
        <v>23507.298903635667</v>
      </c>
      <c r="AW110" s="372">
        <f t="shared" si="336"/>
        <v>17644.710054970004</v>
      </c>
      <c r="AX110" s="372">
        <f t="shared" si="336"/>
        <v>13289.08834310854</v>
      </c>
      <c r="AY110" s="178">
        <f t="shared" si="336"/>
        <v>12221.69625273205</v>
      </c>
      <c r="AZ110" s="372">
        <f t="shared" si="336"/>
        <v>12899.493748536168</v>
      </c>
      <c r="BA110" s="372">
        <f t="shared" si="336"/>
        <v>6781.0333770765974</v>
      </c>
      <c r="BB110" s="372">
        <f t="shared" si="336"/>
        <v>6915.3592563634757</v>
      </c>
      <c r="BC110" s="372">
        <f t="shared" si="336"/>
        <v>981.77026710502105</v>
      </c>
      <c r="BD110" s="372">
        <f t="shared" si="336"/>
        <v>-1231.3155698036553</v>
      </c>
      <c r="BE110" s="372">
        <f t="shared" si="336"/>
        <v>5709.0825295555605</v>
      </c>
      <c r="BF110" s="372">
        <f t="shared" si="336"/>
        <v>17402.582891881779</v>
      </c>
      <c r="BG110" s="372">
        <f t="shared" si="336"/>
        <v>20707.559673509459</v>
      </c>
      <c r="BH110" s="372">
        <f t="shared" si="336"/>
        <v>33558.28410319332</v>
      </c>
      <c r="BI110" s="372">
        <f t="shared" si="336"/>
        <v>29313.997631102829</v>
      </c>
      <c r="BJ110" s="372">
        <f t="shared" si="336"/>
        <v>29854.733164079527</v>
      </c>
      <c r="BK110" s="178">
        <f t="shared" si="336"/>
        <v>33657.370004733057</v>
      </c>
      <c r="BL110" s="372">
        <f t="shared" si="336"/>
        <v>36808.071809461049</v>
      </c>
      <c r="BM110" s="372">
        <f t="shared" si="336"/>
        <v>32699.733863706824</v>
      </c>
      <c r="BN110" s="372">
        <f t="shared" si="336"/>
        <v>37198.727285849833</v>
      </c>
      <c r="BO110" s="372">
        <f t="shared" si="336"/>
        <v>32970.284157032962</v>
      </c>
      <c r="BP110" s="372">
        <f t="shared" si="336"/>
        <v>33183.242454449603</v>
      </c>
      <c r="BQ110" s="372">
        <f t="shared" ref="BQ110:CV110" si="337">+BP110+BQ173</f>
        <v>43808.70445147944</v>
      </c>
      <c r="BR110" s="372">
        <f t="shared" si="337"/>
        <v>59615.606889830917</v>
      </c>
      <c r="BS110" s="372">
        <f t="shared" si="337"/>
        <v>67091.276424338401</v>
      </c>
      <c r="BT110" s="372">
        <f t="shared" si="337"/>
        <v>86162.351602956056</v>
      </c>
      <c r="BU110" s="372">
        <f t="shared" si="337"/>
        <v>83488.785970828743</v>
      </c>
      <c r="BV110" s="372">
        <f t="shared" si="337"/>
        <v>88422.877634775286</v>
      </c>
      <c r="BW110" s="178">
        <f t="shared" si="337"/>
        <v>95223.699497414578</v>
      </c>
      <c r="BX110" s="372">
        <f t="shared" si="337"/>
        <v>101037.67257698436</v>
      </c>
      <c r="BY110" s="372">
        <f t="shared" si="337"/>
        <v>100226.63716341928</v>
      </c>
      <c r="BZ110" s="372">
        <f t="shared" si="337"/>
        <v>107519.11722044839</v>
      </c>
      <c r="CA110" s="372">
        <f t="shared" si="337"/>
        <v>103720.97593435664</v>
      </c>
      <c r="CB110" s="372">
        <f t="shared" si="337"/>
        <v>108683.11739608718</v>
      </c>
      <c r="CC110" s="372">
        <f t="shared" si="337"/>
        <v>123358.74076830258</v>
      </c>
      <c r="CD110" s="372">
        <f t="shared" si="337"/>
        <v>143409.10160613974</v>
      </c>
      <c r="CE110" s="372">
        <f t="shared" si="337"/>
        <v>156304.43803095657</v>
      </c>
      <c r="CF110" s="372">
        <f t="shared" si="337"/>
        <v>180590.38595709443</v>
      </c>
      <c r="CG110" s="372">
        <f t="shared" si="337"/>
        <v>181458.74979096669</v>
      </c>
      <c r="CH110" s="372">
        <f t="shared" si="337"/>
        <v>189239.68301751258</v>
      </c>
      <c r="CI110" s="178">
        <f t="shared" si="337"/>
        <v>197268.5693998783</v>
      </c>
      <c r="CJ110" s="372">
        <f t="shared" si="337"/>
        <v>209267.10956737501</v>
      </c>
      <c r="CK110" s="372">
        <f t="shared" si="337"/>
        <v>209703.95227813712</v>
      </c>
      <c r="CL110" s="372">
        <f t="shared" si="337"/>
        <v>219437.88418297155</v>
      </c>
      <c r="CM110" s="372">
        <f t="shared" si="337"/>
        <v>219181.17339380909</v>
      </c>
      <c r="CN110" s="372">
        <f t="shared" si="337"/>
        <v>226715.5753568066</v>
      </c>
      <c r="CO110" s="372">
        <f t="shared" si="337"/>
        <v>244673.85657109402</v>
      </c>
      <c r="CP110" s="372">
        <f t="shared" si="337"/>
        <v>274007.22098750086</v>
      </c>
      <c r="CQ110" s="372">
        <f t="shared" si="337"/>
        <v>291395.79540158127</v>
      </c>
      <c r="CR110" s="372">
        <f t="shared" si="337"/>
        <v>321809.38364383054</v>
      </c>
      <c r="CS110" s="372">
        <f t="shared" si="337"/>
        <v>326887.72841908067</v>
      </c>
      <c r="CT110" s="372">
        <f t="shared" si="337"/>
        <v>338131.47344333248</v>
      </c>
      <c r="CU110" s="178">
        <f t="shared" si="337"/>
        <v>349871.0272146482</v>
      </c>
      <c r="CV110" s="372">
        <f t="shared" si="337"/>
        <v>366563.54153066874</v>
      </c>
      <c r="CW110" s="372">
        <f t="shared" ref="CW110:DG110" si="338">+CV110+CW173</f>
        <v>369257.51142028178</v>
      </c>
      <c r="CX110" s="372">
        <f t="shared" si="338"/>
        <v>381543.06472813466</v>
      </c>
      <c r="CY110" s="372">
        <f t="shared" si="338"/>
        <v>385122.49376044906</v>
      </c>
      <c r="CZ110" s="372">
        <f t="shared" si="338"/>
        <v>395627.15434818587</v>
      </c>
      <c r="DA110" s="372">
        <f t="shared" si="338"/>
        <v>416878.42472460982</v>
      </c>
      <c r="DB110" s="372">
        <f t="shared" si="338"/>
        <v>457375.6905273989</v>
      </c>
      <c r="DC110" s="372">
        <f t="shared" si="338"/>
        <v>477970.67316123383</v>
      </c>
      <c r="DD110" s="372">
        <f t="shared" si="338"/>
        <v>521257.99178934575</v>
      </c>
      <c r="DE110" s="372">
        <f t="shared" si="338"/>
        <v>529256.96070720931</v>
      </c>
      <c r="DF110" s="372">
        <f t="shared" si="338"/>
        <v>543350.6110448424</v>
      </c>
      <c r="DG110" s="372">
        <f t="shared" si="338"/>
        <v>561483.55585455627</v>
      </c>
    </row>
    <row r="111" spans="1:111" hidden="1" x14ac:dyDescent="0.3">
      <c r="B111" s="1" t="s">
        <v>308</v>
      </c>
      <c r="C111" s="1"/>
      <c r="D111" s="114"/>
      <c r="E111" s="114"/>
      <c r="F111" s="114"/>
      <c r="G111" s="114"/>
      <c r="H111" s="114"/>
      <c r="I111" s="114"/>
      <c r="J111" s="112"/>
      <c r="K111" s="112"/>
      <c r="L111" s="112"/>
      <c r="M111" s="114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4"/>
      <c r="AG111" s="114"/>
      <c r="AH111" s="114"/>
      <c r="AI111" s="114"/>
      <c r="AJ111" s="281"/>
      <c r="AK111" s="178"/>
      <c r="AL111" s="372"/>
      <c r="AM111" s="178"/>
      <c r="AN111" s="372"/>
      <c r="AO111" s="372"/>
      <c r="AP111" s="372"/>
      <c r="AQ111" s="372"/>
      <c r="AR111" s="372"/>
      <c r="AS111" s="372"/>
      <c r="AT111" s="372"/>
      <c r="AU111" s="372"/>
      <c r="AV111" s="372"/>
      <c r="AW111" s="372"/>
      <c r="AX111" s="372"/>
      <c r="AY111" s="178"/>
      <c r="AZ111" s="372"/>
      <c r="BA111" s="372"/>
      <c r="BB111" s="372"/>
      <c r="BC111" s="372"/>
      <c r="BD111" s="372"/>
      <c r="BE111" s="372"/>
      <c r="BF111" s="372"/>
      <c r="BG111" s="372"/>
      <c r="BH111" s="372"/>
      <c r="BI111" s="372"/>
      <c r="BJ111" s="372"/>
      <c r="BK111" s="178"/>
      <c r="BL111" s="372"/>
      <c r="BM111" s="372"/>
      <c r="BN111" s="372"/>
      <c r="BO111" s="372"/>
      <c r="BP111" s="372"/>
      <c r="BQ111" s="372"/>
      <c r="BR111" s="372"/>
      <c r="BS111" s="372"/>
      <c r="BT111" s="372"/>
      <c r="BU111" s="372"/>
      <c r="BV111" s="372"/>
      <c r="BW111" s="178"/>
      <c r="BX111" s="372"/>
      <c r="BY111" s="372"/>
      <c r="BZ111" s="372"/>
      <c r="CA111" s="372"/>
      <c r="CB111" s="372"/>
      <c r="CC111" s="372"/>
      <c r="CD111" s="372"/>
      <c r="CE111" s="372"/>
      <c r="CF111" s="372"/>
      <c r="CG111" s="372"/>
      <c r="CH111" s="372"/>
      <c r="CI111" s="178"/>
      <c r="CJ111" s="372"/>
      <c r="CK111" s="372"/>
      <c r="CL111" s="372"/>
      <c r="CM111" s="372"/>
      <c r="CN111" s="372"/>
      <c r="CO111" s="372"/>
      <c r="CP111" s="372"/>
      <c r="CQ111" s="372"/>
      <c r="CR111" s="372"/>
      <c r="CS111" s="372"/>
      <c r="CT111" s="372"/>
      <c r="CU111" s="178"/>
      <c r="CV111" s="372"/>
      <c r="CW111" s="372"/>
      <c r="CX111" s="372"/>
      <c r="CY111" s="372"/>
      <c r="CZ111" s="372"/>
      <c r="DA111" s="372"/>
      <c r="DB111" s="372"/>
      <c r="DC111" s="372"/>
      <c r="DD111" s="372"/>
      <c r="DE111" s="372"/>
      <c r="DF111" s="372"/>
      <c r="DG111" s="372"/>
    </row>
    <row r="112" spans="1:111" hidden="1" x14ac:dyDescent="0.3">
      <c r="B112" s="1" t="s">
        <v>309</v>
      </c>
      <c r="C112" s="1"/>
      <c r="D112" s="114"/>
      <c r="E112" s="114"/>
      <c r="F112" s="114"/>
      <c r="G112" s="114"/>
      <c r="H112" s="114"/>
      <c r="I112" s="114"/>
      <c r="J112" s="112"/>
      <c r="K112" s="112"/>
      <c r="L112" s="112"/>
      <c r="M112" s="114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4"/>
      <c r="AG112" s="114"/>
      <c r="AH112" s="114"/>
      <c r="AI112" s="114"/>
      <c r="AJ112" s="281"/>
      <c r="AK112" s="178"/>
      <c r="AL112" s="372"/>
      <c r="AM112" s="178"/>
      <c r="AN112" s="372"/>
      <c r="AO112" s="372"/>
      <c r="AP112" s="372"/>
      <c r="AQ112" s="372"/>
      <c r="AR112" s="372"/>
      <c r="AS112" s="372"/>
      <c r="AT112" s="372"/>
      <c r="AU112" s="372"/>
      <c r="AV112" s="372"/>
      <c r="AW112" s="372"/>
      <c r="AX112" s="372"/>
      <c r="AY112" s="178"/>
      <c r="AZ112" s="372"/>
      <c r="BA112" s="372"/>
      <c r="BB112" s="372"/>
      <c r="BC112" s="372"/>
      <c r="BD112" s="372"/>
      <c r="BE112" s="372"/>
      <c r="BF112" s="372"/>
      <c r="BG112" s="372"/>
      <c r="BH112" s="372"/>
      <c r="BI112" s="372"/>
      <c r="BJ112" s="372"/>
      <c r="BK112" s="178"/>
      <c r="BL112" s="372"/>
      <c r="BM112" s="372"/>
      <c r="BN112" s="372"/>
      <c r="BO112" s="372"/>
      <c r="BP112" s="372"/>
      <c r="BQ112" s="372"/>
      <c r="BR112" s="372"/>
      <c r="BS112" s="372"/>
      <c r="BT112" s="372"/>
      <c r="BU112" s="372"/>
      <c r="BV112" s="372"/>
      <c r="BW112" s="178"/>
      <c r="BX112" s="372"/>
      <c r="BY112" s="372"/>
      <c r="BZ112" s="372"/>
      <c r="CA112" s="372"/>
      <c r="CB112" s="372"/>
      <c r="CC112" s="372"/>
      <c r="CD112" s="372"/>
      <c r="CE112" s="372"/>
      <c r="CF112" s="372"/>
      <c r="CG112" s="372"/>
      <c r="CH112" s="372"/>
      <c r="CI112" s="178"/>
      <c r="CJ112" s="372"/>
      <c r="CK112" s="372"/>
      <c r="CL112" s="372"/>
      <c r="CM112" s="372"/>
      <c r="CN112" s="372"/>
      <c r="CO112" s="372"/>
      <c r="CP112" s="372"/>
      <c r="CQ112" s="372"/>
      <c r="CR112" s="372"/>
      <c r="CS112" s="372"/>
      <c r="CT112" s="372"/>
      <c r="CU112" s="178"/>
      <c r="CV112" s="372"/>
      <c r="CW112" s="372"/>
      <c r="CX112" s="372"/>
      <c r="CY112" s="372"/>
      <c r="CZ112" s="372"/>
      <c r="DA112" s="372"/>
      <c r="DB112" s="372"/>
      <c r="DC112" s="372"/>
      <c r="DD112" s="372"/>
      <c r="DE112" s="372"/>
      <c r="DF112" s="372"/>
      <c r="DG112" s="372"/>
    </row>
    <row r="113" spans="1:111" x14ac:dyDescent="0.3">
      <c r="A113" s="3"/>
      <c r="B113" s="4" t="s">
        <v>15</v>
      </c>
      <c r="C113" s="4"/>
      <c r="D113" s="54">
        <f>(((D110)+(D111)))</f>
        <v>0</v>
      </c>
      <c r="E113" s="54">
        <v>0</v>
      </c>
      <c r="F113" s="54">
        <v>0</v>
      </c>
      <c r="G113" s="54">
        <v>0</v>
      </c>
      <c r="H113" s="54">
        <v>0</v>
      </c>
      <c r="I113" s="54">
        <v>0</v>
      </c>
      <c r="J113" s="54">
        <f t="shared" ref="J113:AA113" si="339">SUM(J110:J111)</f>
        <v>0</v>
      </c>
      <c r="K113" s="54">
        <f t="shared" si="339"/>
        <v>0</v>
      </c>
      <c r="L113" s="54">
        <f t="shared" si="339"/>
        <v>0</v>
      </c>
      <c r="M113" s="54">
        <f t="shared" si="339"/>
        <v>0</v>
      </c>
      <c r="N113" s="54">
        <f t="shared" si="339"/>
        <v>0</v>
      </c>
      <c r="O113" s="54">
        <f t="shared" si="339"/>
        <v>0</v>
      </c>
      <c r="P113" s="54">
        <f t="shared" si="339"/>
        <v>0</v>
      </c>
      <c r="Q113" s="54">
        <f t="shared" si="339"/>
        <v>0</v>
      </c>
      <c r="R113" s="54">
        <f t="shared" si="339"/>
        <v>0</v>
      </c>
      <c r="S113" s="54">
        <f t="shared" si="339"/>
        <v>0</v>
      </c>
      <c r="T113" s="54">
        <f t="shared" si="339"/>
        <v>0</v>
      </c>
      <c r="U113" s="54">
        <f t="shared" si="339"/>
        <v>0</v>
      </c>
      <c r="V113" s="54">
        <f t="shared" si="339"/>
        <v>0</v>
      </c>
      <c r="W113" s="54">
        <f t="shared" si="339"/>
        <v>0</v>
      </c>
      <c r="X113" s="54">
        <f t="shared" si="339"/>
        <v>0</v>
      </c>
      <c r="Y113" s="54">
        <f t="shared" si="339"/>
        <v>0</v>
      </c>
      <c r="Z113" s="54">
        <f t="shared" si="339"/>
        <v>0</v>
      </c>
      <c r="AA113" s="54">
        <f t="shared" si="339"/>
        <v>0</v>
      </c>
      <c r="AB113" s="54">
        <f>SUM(AB110:AB112)</f>
        <v>8982.01</v>
      </c>
      <c r="AC113" s="54">
        <f t="shared" ref="AC113:CN113" si="340">SUM(AC110:AC112)</f>
        <v>10826.67</v>
      </c>
      <c r="AD113" s="54">
        <f t="shared" si="340"/>
        <v>4915.1000000000004</v>
      </c>
      <c r="AE113" s="54">
        <f t="shared" si="340"/>
        <v>8416.82</v>
      </c>
      <c r="AF113" s="54">
        <f t="shared" si="340"/>
        <v>9580.64</v>
      </c>
      <c r="AG113" s="54">
        <f t="shared" si="340"/>
        <v>6755.51</v>
      </c>
      <c r="AH113" s="54">
        <f t="shared" si="340"/>
        <v>6124.59</v>
      </c>
      <c r="AI113" s="54">
        <f t="shared" si="340"/>
        <v>7653.97</v>
      </c>
      <c r="AJ113" s="282">
        <f t="shared" ref="AJ113" si="341">SUM(AJ110:AJ112)</f>
        <v>56274.17</v>
      </c>
      <c r="AK113" s="10">
        <f t="shared" ref="AK113" si="342">SUM(AK110:AK112)</f>
        <v>38522.872336847155</v>
      </c>
      <c r="AL113" s="10">
        <f t="shared" si="340"/>
        <v>34794.609970783938</v>
      </c>
      <c r="AM113" s="10">
        <f t="shared" si="340"/>
        <v>31695.467916251222</v>
      </c>
      <c r="AN113" s="10">
        <f t="shared" si="340"/>
        <v>29711.15645786329</v>
      </c>
      <c r="AO113" s="10">
        <f t="shared" si="340"/>
        <v>21774.756509408355</v>
      </c>
      <c r="AP113" s="10">
        <f t="shared" si="340"/>
        <v>18491.239608207259</v>
      </c>
      <c r="AQ113" s="10">
        <f t="shared" si="340"/>
        <v>10909.335977380206</v>
      </c>
      <c r="AR113" s="10">
        <f t="shared" si="340"/>
        <v>7184.3248598660884</v>
      </c>
      <c r="AS113" s="10">
        <f t="shared" si="340"/>
        <v>9624.319695605418</v>
      </c>
      <c r="AT113" s="10">
        <f t="shared" si="340"/>
        <v>16169.147121952863</v>
      </c>
      <c r="AU113" s="10">
        <f t="shared" si="340"/>
        <v>16095.820525942561</v>
      </c>
      <c r="AV113" s="10">
        <f t="shared" si="340"/>
        <v>23507.298903635667</v>
      </c>
      <c r="AW113" s="10">
        <f t="shared" si="340"/>
        <v>17644.710054970004</v>
      </c>
      <c r="AX113" s="10">
        <f t="shared" si="340"/>
        <v>13289.08834310854</v>
      </c>
      <c r="AY113" s="10">
        <f t="shared" si="340"/>
        <v>12221.69625273205</v>
      </c>
      <c r="AZ113" s="10">
        <f t="shared" si="340"/>
        <v>12899.493748536168</v>
      </c>
      <c r="BA113" s="10">
        <f t="shared" si="340"/>
        <v>6781.0333770765974</v>
      </c>
      <c r="BB113" s="10">
        <f t="shared" si="340"/>
        <v>6915.3592563634757</v>
      </c>
      <c r="BC113" s="10">
        <f t="shared" si="340"/>
        <v>981.77026710502105</v>
      </c>
      <c r="BD113" s="10">
        <f t="shared" si="340"/>
        <v>-1231.3155698036553</v>
      </c>
      <c r="BE113" s="10">
        <f t="shared" si="340"/>
        <v>5709.0825295555605</v>
      </c>
      <c r="BF113" s="10">
        <f t="shared" si="340"/>
        <v>17402.582891881779</v>
      </c>
      <c r="BG113" s="10">
        <f t="shared" si="340"/>
        <v>20707.559673509459</v>
      </c>
      <c r="BH113" s="10">
        <f t="shared" si="340"/>
        <v>33558.28410319332</v>
      </c>
      <c r="BI113" s="10">
        <f t="shared" si="340"/>
        <v>29313.997631102829</v>
      </c>
      <c r="BJ113" s="10">
        <f t="shared" si="340"/>
        <v>29854.733164079527</v>
      </c>
      <c r="BK113" s="10">
        <f t="shared" si="340"/>
        <v>33657.370004733057</v>
      </c>
      <c r="BL113" s="10">
        <f t="shared" si="340"/>
        <v>36808.071809461049</v>
      </c>
      <c r="BM113" s="10">
        <f t="shared" si="340"/>
        <v>32699.733863706824</v>
      </c>
      <c r="BN113" s="10">
        <f t="shared" si="340"/>
        <v>37198.727285849833</v>
      </c>
      <c r="BO113" s="10">
        <f t="shared" si="340"/>
        <v>32970.284157032962</v>
      </c>
      <c r="BP113" s="10">
        <f t="shared" si="340"/>
        <v>33183.242454449603</v>
      </c>
      <c r="BQ113" s="10">
        <f t="shared" si="340"/>
        <v>43808.70445147944</v>
      </c>
      <c r="BR113" s="10">
        <f t="shared" si="340"/>
        <v>59615.606889830917</v>
      </c>
      <c r="BS113" s="10">
        <f t="shared" si="340"/>
        <v>67091.276424338401</v>
      </c>
      <c r="BT113" s="10">
        <f t="shared" si="340"/>
        <v>86162.351602956056</v>
      </c>
      <c r="BU113" s="10">
        <f t="shared" si="340"/>
        <v>83488.785970828743</v>
      </c>
      <c r="BV113" s="10">
        <f t="shared" si="340"/>
        <v>88422.877634775286</v>
      </c>
      <c r="BW113" s="10">
        <f t="shared" si="340"/>
        <v>95223.699497414578</v>
      </c>
      <c r="BX113" s="10">
        <f t="shared" si="340"/>
        <v>101037.67257698436</v>
      </c>
      <c r="BY113" s="10">
        <f t="shared" si="340"/>
        <v>100226.63716341928</v>
      </c>
      <c r="BZ113" s="10">
        <f t="shared" si="340"/>
        <v>107519.11722044839</v>
      </c>
      <c r="CA113" s="10">
        <f t="shared" si="340"/>
        <v>103720.97593435664</v>
      </c>
      <c r="CB113" s="10">
        <f t="shared" si="340"/>
        <v>108683.11739608718</v>
      </c>
      <c r="CC113" s="10">
        <f t="shared" si="340"/>
        <v>123358.74076830258</v>
      </c>
      <c r="CD113" s="10">
        <f t="shared" si="340"/>
        <v>143409.10160613974</v>
      </c>
      <c r="CE113" s="10">
        <f t="shared" si="340"/>
        <v>156304.43803095657</v>
      </c>
      <c r="CF113" s="10">
        <f t="shared" si="340"/>
        <v>180590.38595709443</v>
      </c>
      <c r="CG113" s="10">
        <f t="shared" si="340"/>
        <v>181458.74979096669</v>
      </c>
      <c r="CH113" s="10">
        <f t="shared" si="340"/>
        <v>189239.68301751258</v>
      </c>
      <c r="CI113" s="10">
        <f t="shared" si="340"/>
        <v>197268.5693998783</v>
      </c>
      <c r="CJ113" s="10">
        <f t="shared" si="340"/>
        <v>209267.10956737501</v>
      </c>
      <c r="CK113" s="10">
        <f t="shared" si="340"/>
        <v>209703.95227813712</v>
      </c>
      <c r="CL113" s="10">
        <f t="shared" si="340"/>
        <v>219437.88418297155</v>
      </c>
      <c r="CM113" s="10">
        <f t="shared" si="340"/>
        <v>219181.17339380909</v>
      </c>
      <c r="CN113" s="10">
        <f t="shared" si="340"/>
        <v>226715.5753568066</v>
      </c>
      <c r="CO113" s="10">
        <f t="shared" ref="CO113:DG113" si="343">SUM(CO110:CO112)</f>
        <v>244673.85657109402</v>
      </c>
      <c r="CP113" s="10">
        <f t="shared" si="343"/>
        <v>274007.22098750086</v>
      </c>
      <c r="CQ113" s="10">
        <f t="shared" si="343"/>
        <v>291395.79540158127</v>
      </c>
      <c r="CR113" s="10">
        <f t="shared" si="343"/>
        <v>321809.38364383054</v>
      </c>
      <c r="CS113" s="10">
        <f t="shared" si="343"/>
        <v>326887.72841908067</v>
      </c>
      <c r="CT113" s="10">
        <f t="shared" si="343"/>
        <v>338131.47344333248</v>
      </c>
      <c r="CU113" s="10">
        <f t="shared" si="343"/>
        <v>349871.0272146482</v>
      </c>
      <c r="CV113" s="10">
        <f t="shared" si="343"/>
        <v>366563.54153066874</v>
      </c>
      <c r="CW113" s="10">
        <f t="shared" si="343"/>
        <v>369257.51142028178</v>
      </c>
      <c r="CX113" s="10">
        <f t="shared" si="343"/>
        <v>381543.06472813466</v>
      </c>
      <c r="CY113" s="10">
        <f t="shared" si="343"/>
        <v>385122.49376044906</v>
      </c>
      <c r="CZ113" s="10">
        <f t="shared" si="343"/>
        <v>395627.15434818587</v>
      </c>
      <c r="DA113" s="10">
        <f t="shared" si="343"/>
        <v>416878.42472460982</v>
      </c>
      <c r="DB113" s="10">
        <f t="shared" si="343"/>
        <v>457375.6905273989</v>
      </c>
      <c r="DC113" s="10">
        <f t="shared" si="343"/>
        <v>477970.67316123383</v>
      </c>
      <c r="DD113" s="10">
        <f t="shared" si="343"/>
        <v>521257.99178934575</v>
      </c>
      <c r="DE113" s="10">
        <f t="shared" si="343"/>
        <v>529256.96070720931</v>
      </c>
      <c r="DF113" s="10">
        <f t="shared" si="343"/>
        <v>543350.6110448424</v>
      </c>
      <c r="DG113" s="10">
        <f t="shared" si="343"/>
        <v>561483.55585455627</v>
      </c>
    </row>
    <row r="114" spans="1:111" s="176" customFormat="1" x14ac:dyDescent="0.3">
      <c r="B114" s="300"/>
      <c r="C114" s="300" t="s">
        <v>291</v>
      </c>
      <c r="D114" s="301"/>
      <c r="E114" s="301"/>
      <c r="F114" s="301"/>
      <c r="G114" s="301"/>
      <c r="H114" s="301"/>
      <c r="I114" s="301"/>
      <c r="J114" s="301"/>
      <c r="K114" s="301"/>
      <c r="L114" s="301"/>
      <c r="M114" s="301"/>
      <c r="N114" s="301"/>
      <c r="O114" s="301"/>
      <c r="P114" s="301"/>
      <c r="Q114" s="301"/>
      <c r="R114" s="301"/>
      <c r="S114" s="301"/>
      <c r="T114" s="301"/>
      <c r="U114" s="301"/>
      <c r="V114" s="301"/>
      <c r="W114" s="301"/>
      <c r="X114" s="301"/>
      <c r="Y114" s="301"/>
      <c r="Z114" s="301"/>
      <c r="AA114" s="301"/>
      <c r="AB114" s="301">
        <f>+AB113*0.65</f>
        <v>5838.3065000000006</v>
      </c>
      <c r="AC114" s="301">
        <f t="shared" ref="AC114:AG114" si="344">+AC113*0.65</f>
        <v>7037.3355000000001</v>
      </c>
      <c r="AD114" s="301">
        <f t="shared" si="344"/>
        <v>3194.8150000000005</v>
      </c>
      <c r="AE114" s="301">
        <f t="shared" si="344"/>
        <v>5470.933</v>
      </c>
      <c r="AF114" s="301">
        <f t="shared" si="344"/>
        <v>6227.4160000000002</v>
      </c>
      <c r="AG114" s="301">
        <f t="shared" si="344"/>
        <v>4391.0815000000002</v>
      </c>
      <c r="AH114" s="301">
        <f>+AH113*0.65</f>
        <v>3980.9835000000003</v>
      </c>
      <c r="AI114" s="301">
        <f>+AI113*0.65</f>
        <v>4975.0805</v>
      </c>
      <c r="AJ114" s="302">
        <f>+AJ113*0.65</f>
        <v>36578.210500000001</v>
      </c>
      <c r="AK114" s="304">
        <f t="shared" ref="AK114:BP114" si="345">(AK173+AJ110)*0.65</f>
        <v>25039.867018950652</v>
      </c>
      <c r="AL114" s="304">
        <f t="shared" si="345"/>
        <v>22616.496481009563</v>
      </c>
      <c r="AM114" s="636">
        <f t="shared" si="345"/>
        <v>20602.054145563296</v>
      </c>
      <c r="AN114" s="304">
        <f t="shared" si="345"/>
        <v>19312.25169761114</v>
      </c>
      <c r="AO114" s="304">
        <f t="shared" si="345"/>
        <v>14153.591731115432</v>
      </c>
      <c r="AP114" s="304">
        <f t="shared" si="345"/>
        <v>12019.305745334719</v>
      </c>
      <c r="AQ114" s="304">
        <f t="shared" si="345"/>
        <v>7091.0683852971342</v>
      </c>
      <c r="AR114" s="304">
        <f t="shared" si="345"/>
        <v>4669.8111589129576</v>
      </c>
      <c r="AS114" s="304">
        <f t="shared" si="345"/>
        <v>6255.8078021435222</v>
      </c>
      <c r="AT114" s="304">
        <f t="shared" si="345"/>
        <v>10509.945629269361</v>
      </c>
      <c r="AU114" s="304">
        <f t="shared" si="345"/>
        <v>10462.283341862665</v>
      </c>
      <c r="AV114" s="304">
        <f t="shared" si="345"/>
        <v>15279.744287363184</v>
      </c>
      <c r="AW114" s="304">
        <f t="shared" si="345"/>
        <v>11469.061535730503</v>
      </c>
      <c r="AX114" s="304">
        <f t="shared" si="345"/>
        <v>8637.9074230205515</v>
      </c>
      <c r="AY114" s="636">
        <f t="shared" si="345"/>
        <v>7944.1025642758332</v>
      </c>
      <c r="AZ114" s="304">
        <f t="shared" si="345"/>
        <v>8384.6709365485094</v>
      </c>
      <c r="BA114" s="304">
        <f t="shared" si="345"/>
        <v>4407.6716950997888</v>
      </c>
      <c r="BB114" s="304">
        <f t="shared" si="345"/>
        <v>4494.9835166362591</v>
      </c>
      <c r="BC114" s="304">
        <f t="shared" si="345"/>
        <v>638.15067361826368</v>
      </c>
      <c r="BD114" s="304">
        <f t="shared" si="345"/>
        <v>-800.35512037237595</v>
      </c>
      <c r="BE114" s="304">
        <f t="shared" si="345"/>
        <v>3710.9036442111146</v>
      </c>
      <c r="BF114" s="304">
        <f t="shared" si="345"/>
        <v>11311.678879723157</v>
      </c>
      <c r="BG114" s="304">
        <f t="shared" si="345"/>
        <v>13459.913787781148</v>
      </c>
      <c r="BH114" s="304">
        <f t="shared" si="345"/>
        <v>21812.884667075657</v>
      </c>
      <c r="BI114" s="304">
        <f t="shared" si="345"/>
        <v>19054.098460216839</v>
      </c>
      <c r="BJ114" s="304">
        <f t="shared" si="345"/>
        <v>19405.576556651693</v>
      </c>
      <c r="BK114" s="636">
        <f t="shared" si="345"/>
        <v>21877.290503076489</v>
      </c>
      <c r="BL114" s="304">
        <f t="shared" si="345"/>
        <v>23925.246676149683</v>
      </c>
      <c r="BM114" s="304">
        <f t="shared" si="345"/>
        <v>21254.827011409438</v>
      </c>
      <c r="BN114" s="304">
        <f t="shared" si="345"/>
        <v>24179.172735802393</v>
      </c>
      <c r="BO114" s="304">
        <f t="shared" si="345"/>
        <v>21430.684702071427</v>
      </c>
      <c r="BP114" s="304">
        <f t="shared" si="345"/>
        <v>21569.107595392241</v>
      </c>
      <c r="BQ114" s="304">
        <f t="shared" ref="BQ114:CV114" si="346">(BQ173+BP110)*0.65</f>
        <v>28475.657893461637</v>
      </c>
      <c r="BR114" s="304">
        <f t="shared" si="346"/>
        <v>38750.144478390095</v>
      </c>
      <c r="BS114" s="304">
        <f t="shared" si="346"/>
        <v>43609.329675819965</v>
      </c>
      <c r="BT114" s="304">
        <f t="shared" si="346"/>
        <v>56005.528541921442</v>
      </c>
      <c r="BU114" s="304">
        <f t="shared" si="346"/>
        <v>54267.710881038685</v>
      </c>
      <c r="BV114" s="304">
        <f t="shared" si="346"/>
        <v>57474.87046260394</v>
      </c>
      <c r="BW114" s="636">
        <f t="shared" si="346"/>
        <v>61895.404673319477</v>
      </c>
      <c r="BX114" s="304">
        <f t="shared" si="346"/>
        <v>65674.487175039831</v>
      </c>
      <c r="BY114" s="304">
        <f t="shared" si="346"/>
        <v>65147.314156222536</v>
      </c>
      <c r="BZ114" s="304">
        <f t="shared" si="346"/>
        <v>69887.426193291452</v>
      </c>
      <c r="CA114" s="304">
        <f t="shared" si="346"/>
        <v>67418.634357331815</v>
      </c>
      <c r="CB114" s="304">
        <f t="shared" si="346"/>
        <v>70644.026307456676</v>
      </c>
      <c r="CC114" s="304">
        <f t="shared" si="346"/>
        <v>80183.181499396684</v>
      </c>
      <c r="CD114" s="304">
        <f t="shared" si="346"/>
        <v>93215.91604399083</v>
      </c>
      <c r="CE114" s="304">
        <f t="shared" si="346"/>
        <v>101597.88472012177</v>
      </c>
      <c r="CF114" s="304">
        <f t="shared" si="346"/>
        <v>117383.75087211138</v>
      </c>
      <c r="CG114" s="304">
        <f t="shared" si="346"/>
        <v>117948.18736412835</v>
      </c>
      <c r="CH114" s="304">
        <f t="shared" si="346"/>
        <v>123005.79396138318</v>
      </c>
      <c r="CI114" s="636">
        <f t="shared" si="346"/>
        <v>128224.5701099209</v>
      </c>
      <c r="CJ114" s="304">
        <f t="shared" si="346"/>
        <v>136023.62121879376</v>
      </c>
      <c r="CK114" s="304">
        <f t="shared" si="346"/>
        <v>136307.56898078913</v>
      </c>
      <c r="CL114" s="304">
        <f t="shared" si="346"/>
        <v>142634.6247189315</v>
      </c>
      <c r="CM114" s="304">
        <f t="shared" si="346"/>
        <v>142467.76270597591</v>
      </c>
      <c r="CN114" s="304">
        <f t="shared" si="346"/>
        <v>147365.12398192429</v>
      </c>
      <c r="CO114" s="304">
        <f t="shared" si="346"/>
        <v>159038.0067712111</v>
      </c>
      <c r="CP114" s="304">
        <f t="shared" si="346"/>
        <v>178104.69364187555</v>
      </c>
      <c r="CQ114" s="304">
        <f t="shared" si="346"/>
        <v>189407.26701102784</v>
      </c>
      <c r="CR114" s="304">
        <f t="shared" si="346"/>
        <v>209176.09936848987</v>
      </c>
      <c r="CS114" s="304">
        <f t="shared" si="346"/>
        <v>212477.02347240245</v>
      </c>
      <c r="CT114" s="304">
        <f t="shared" si="346"/>
        <v>219785.45773816612</v>
      </c>
      <c r="CU114" s="636">
        <f t="shared" si="346"/>
        <v>227416.16768952133</v>
      </c>
      <c r="CV114" s="304">
        <f t="shared" si="346"/>
        <v>238266.30199493468</v>
      </c>
      <c r="CW114" s="304">
        <f t="shared" ref="CW114:DG114" si="347">(CW173+CV110)*0.65</f>
        <v>240017.38242318315</v>
      </c>
      <c r="CX114" s="304">
        <f t="shared" si="347"/>
        <v>248002.99207328755</v>
      </c>
      <c r="CY114" s="304">
        <f t="shared" si="347"/>
        <v>250329.62094429191</v>
      </c>
      <c r="CZ114" s="304">
        <f t="shared" si="347"/>
        <v>257157.65032632081</v>
      </c>
      <c r="DA114" s="304">
        <f t="shared" si="347"/>
        <v>270970.97607099637</v>
      </c>
      <c r="DB114" s="304">
        <f t="shared" si="347"/>
        <v>297294.1988428093</v>
      </c>
      <c r="DC114" s="304">
        <f t="shared" si="347"/>
        <v>310680.93755480199</v>
      </c>
      <c r="DD114" s="304">
        <f t="shared" si="347"/>
        <v>338817.69466307474</v>
      </c>
      <c r="DE114" s="304">
        <f t="shared" si="347"/>
        <v>344017.02445968607</v>
      </c>
      <c r="DF114" s="304">
        <f t="shared" si="347"/>
        <v>353177.89717914758</v>
      </c>
      <c r="DG114" s="304">
        <f t="shared" si="347"/>
        <v>364964.31130546157</v>
      </c>
    </row>
    <row r="115" spans="1:111" x14ac:dyDescent="0.3">
      <c r="B115" s="1" t="s">
        <v>16</v>
      </c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580"/>
    </row>
    <row r="116" spans="1:111" x14ac:dyDescent="0.3">
      <c r="B116" s="1" t="s">
        <v>310</v>
      </c>
      <c r="C116" s="1"/>
      <c r="D116" s="114"/>
      <c r="E116" s="114"/>
      <c r="F116" s="114"/>
      <c r="G116" s="114"/>
      <c r="H116" s="114"/>
      <c r="I116" s="114"/>
      <c r="J116" s="112"/>
      <c r="K116" s="112"/>
      <c r="L116" s="112"/>
      <c r="M116" s="112"/>
      <c r="N116" s="114"/>
      <c r="O116" s="114"/>
      <c r="P116" s="114"/>
      <c r="Q116" s="114"/>
      <c r="R116" s="114"/>
      <c r="S116" s="114"/>
      <c r="T116" s="114"/>
      <c r="U116" s="114"/>
      <c r="V116" s="114">
        <v>0</v>
      </c>
      <c r="W116" s="114">
        <v>0</v>
      </c>
      <c r="X116" s="114">
        <v>0</v>
      </c>
      <c r="Y116" s="114">
        <v>0</v>
      </c>
      <c r="Z116" s="114">
        <v>0</v>
      </c>
      <c r="AA116" s="114">
        <v>0</v>
      </c>
      <c r="AB116" s="114"/>
      <c r="AC116" s="114"/>
      <c r="AD116" s="114"/>
      <c r="AE116" s="114"/>
      <c r="AF116" s="114"/>
      <c r="AG116" s="114"/>
      <c r="AH116" s="114"/>
      <c r="AI116" s="114"/>
      <c r="AJ116" s="281"/>
      <c r="AK116" s="114">
        <f t="shared" ref="AK116" si="348">+(AK118*AK9)/30.433</f>
        <v>116.98178300349234</v>
      </c>
      <c r="AL116" s="114">
        <f t="shared" ref="AL116:BO116" si="349">+(AL118*AL9)/30.433</f>
        <v>141.50436173869645</v>
      </c>
      <c r="AM116" s="114">
        <f t="shared" si="349"/>
        <v>155.30966532295955</v>
      </c>
      <c r="AN116" s="114">
        <f t="shared" si="349"/>
        <v>215.8016953281662</v>
      </c>
      <c r="AO116" s="114">
        <f t="shared" si="349"/>
        <v>124.94357184309378</v>
      </c>
      <c r="AP116" s="114">
        <f t="shared" si="349"/>
        <v>192.92757416948308</v>
      </c>
      <c r="AQ116" s="114">
        <f t="shared" si="349"/>
        <v>129.17243119778311</v>
      </c>
      <c r="AR116" s="114">
        <f t="shared" si="349"/>
        <v>181.86493444079812</v>
      </c>
      <c r="AS116" s="114">
        <f t="shared" si="349"/>
        <v>290.59649788191342</v>
      </c>
      <c r="AT116" s="114">
        <f t="shared" si="349"/>
        <v>389.04843232521966</v>
      </c>
      <c r="AU116" s="114">
        <f t="shared" si="349"/>
        <v>278.63126427668118</v>
      </c>
      <c r="AV116" s="114">
        <f t="shared" si="349"/>
        <v>409.07466076797942</v>
      </c>
      <c r="AW116" s="114">
        <f t="shared" si="349"/>
        <v>188.0064369698984</v>
      </c>
      <c r="AX116" s="114">
        <f t="shared" si="349"/>
        <v>179.8322440581637</v>
      </c>
      <c r="AY116" s="114">
        <f t="shared" si="349"/>
        <v>232.69202488738148</v>
      </c>
      <c r="AZ116" s="114">
        <f t="shared" si="349"/>
        <v>288.98661809163121</v>
      </c>
      <c r="BA116" s="114">
        <f t="shared" si="349"/>
        <v>183.66705060934788</v>
      </c>
      <c r="BB116" s="114">
        <f t="shared" si="349"/>
        <v>275.88643106236077</v>
      </c>
      <c r="BC116" s="114">
        <f t="shared" si="349"/>
        <v>186.4926975417994</v>
      </c>
      <c r="BD116" s="114">
        <f t="shared" si="349"/>
        <v>233.31617771168578</v>
      </c>
      <c r="BE116" s="114">
        <f t="shared" si="349"/>
        <v>402.68371849350854</v>
      </c>
      <c r="BF116" s="114">
        <f t="shared" si="349"/>
        <v>546.25114189849148</v>
      </c>
      <c r="BG116" s="114">
        <f t="shared" si="349"/>
        <v>381.31784257190748</v>
      </c>
      <c r="BH116" s="114">
        <f t="shared" si="349"/>
        <v>570.65915177133138</v>
      </c>
      <c r="BI116" s="114">
        <f t="shared" si="349"/>
        <v>255.96122737611964</v>
      </c>
      <c r="BJ116" s="114">
        <f t="shared" si="349"/>
        <v>288.38552592600064</v>
      </c>
      <c r="BK116" s="114">
        <f t="shared" si="349"/>
        <v>346.55853214784599</v>
      </c>
      <c r="BL116" s="114">
        <f t="shared" si="349"/>
        <v>366.07708240641585</v>
      </c>
      <c r="BM116" s="114">
        <f t="shared" si="349"/>
        <v>247.95051832261964</v>
      </c>
      <c r="BN116" s="114">
        <f t="shared" si="349"/>
        <v>377.39527421163439</v>
      </c>
      <c r="BO116" s="114">
        <f t="shared" si="349"/>
        <v>249.22205944222284</v>
      </c>
      <c r="BP116" s="114">
        <f t="shared" ref="BP116:CU116" si="350">+(BP118*BP9)/30.433</f>
        <v>302.39963970600525</v>
      </c>
      <c r="BQ116" s="114">
        <f t="shared" si="350"/>
        <v>518.71474871921544</v>
      </c>
      <c r="BR116" s="114">
        <f t="shared" si="350"/>
        <v>678.30141794003987</v>
      </c>
      <c r="BS116" s="114">
        <f t="shared" si="350"/>
        <v>520.69608847750123</v>
      </c>
      <c r="BT116" s="114">
        <f t="shared" si="350"/>
        <v>753.82233113019413</v>
      </c>
      <c r="BU116" s="114">
        <f t="shared" si="350"/>
        <v>328.03853574082569</v>
      </c>
      <c r="BV116" s="114">
        <f t="shared" si="350"/>
        <v>396.53009814825094</v>
      </c>
      <c r="BW116" s="114">
        <f t="shared" si="350"/>
        <v>451.40345516472604</v>
      </c>
      <c r="BX116" s="114">
        <f t="shared" si="350"/>
        <v>464.63629690045087</v>
      </c>
      <c r="BY116" s="114">
        <f t="shared" si="350"/>
        <v>338.45245751037578</v>
      </c>
      <c r="BZ116" s="114">
        <f t="shared" si="350"/>
        <v>479.43177427626148</v>
      </c>
      <c r="CA116" s="114">
        <f t="shared" si="350"/>
        <v>293.11912673034158</v>
      </c>
      <c r="CB116" s="114">
        <f t="shared" si="350"/>
        <v>413.78988673695153</v>
      </c>
      <c r="CC116" s="114">
        <f t="shared" si="350"/>
        <v>649.91906751289923</v>
      </c>
      <c r="CD116" s="114">
        <f t="shared" si="350"/>
        <v>814.81184535066666</v>
      </c>
      <c r="CE116" s="114">
        <f t="shared" si="350"/>
        <v>686.69262085056073</v>
      </c>
      <c r="CF116" s="114">
        <f t="shared" si="350"/>
        <v>916.97478671396686</v>
      </c>
      <c r="CG116" s="114">
        <f t="shared" si="350"/>
        <v>444.11370992604105</v>
      </c>
      <c r="CH116" s="114">
        <f t="shared" si="350"/>
        <v>504.25410814519245</v>
      </c>
      <c r="CI116" s="114">
        <f t="shared" si="350"/>
        <v>521.07659715754244</v>
      </c>
      <c r="CJ116" s="114">
        <f t="shared" si="350"/>
        <v>636.34052843684481</v>
      </c>
      <c r="CK116" s="114">
        <f t="shared" si="350"/>
        <v>407.87860264070929</v>
      </c>
      <c r="CL116" s="114">
        <f t="shared" si="350"/>
        <v>569.95802233836298</v>
      </c>
      <c r="CM116" s="114">
        <f t="shared" si="350"/>
        <v>388.73331143879324</v>
      </c>
      <c r="CN116" s="114">
        <f t="shared" si="350"/>
        <v>513.05543935310322</v>
      </c>
      <c r="CO116" s="114">
        <f t="shared" si="350"/>
        <v>761.49128131160853</v>
      </c>
      <c r="CP116" s="114">
        <f t="shared" si="350"/>
        <v>1055.756206981968</v>
      </c>
      <c r="CQ116" s="114">
        <f t="shared" si="350"/>
        <v>850.22866697219717</v>
      </c>
      <c r="CR116" s="114">
        <f t="shared" si="350"/>
        <v>1097.786716488552</v>
      </c>
      <c r="CS116" s="114">
        <f t="shared" si="350"/>
        <v>594.15979786057073</v>
      </c>
      <c r="CT116" s="114">
        <f t="shared" si="350"/>
        <v>631.47418130108963</v>
      </c>
      <c r="CU116" s="114">
        <f t="shared" si="350"/>
        <v>649.13779476405716</v>
      </c>
      <c r="CV116" s="114">
        <f t="shared" ref="CV116:DG116" si="351">+(CV118*CV9)/30.433</f>
        <v>785.46765991021243</v>
      </c>
      <c r="CW116" s="114">
        <f t="shared" si="351"/>
        <v>510.28216670795138</v>
      </c>
      <c r="CX116" s="114">
        <f t="shared" si="351"/>
        <v>669.74534380418606</v>
      </c>
      <c r="CY116" s="114">
        <f t="shared" si="351"/>
        <v>510.0368387431879</v>
      </c>
      <c r="CZ116" s="114">
        <f t="shared" si="351"/>
        <v>626.06629964304352</v>
      </c>
      <c r="DA116" s="114">
        <f t="shared" si="351"/>
        <v>876.17370319588713</v>
      </c>
      <c r="DB116" s="114">
        <f t="shared" si="351"/>
        <v>1333.9794602494817</v>
      </c>
      <c r="DC116" s="114">
        <f t="shared" si="351"/>
        <v>992.06029050995062</v>
      </c>
      <c r="DD116" s="114">
        <f t="shared" si="351"/>
        <v>1416.7744772399831</v>
      </c>
      <c r="DE116" s="114">
        <f t="shared" si="351"/>
        <v>741.17626066453238</v>
      </c>
      <c r="DF116" s="114">
        <f t="shared" si="351"/>
        <v>744.88561949175551</v>
      </c>
      <c r="DG116" s="114">
        <f t="shared" si="351"/>
        <v>831.36004715139597</v>
      </c>
    </row>
    <row r="117" spans="1:111" x14ac:dyDescent="0.3">
      <c r="A117" s="5"/>
      <c r="B117" s="6" t="s">
        <v>17</v>
      </c>
      <c r="C117" s="6"/>
      <c r="D117" s="53">
        <f>D116</f>
        <v>0</v>
      </c>
      <c r="E117" s="53">
        <f t="shared" ref="E117:M117" si="352">E116</f>
        <v>0</v>
      </c>
      <c r="F117" s="53">
        <f t="shared" si="352"/>
        <v>0</v>
      </c>
      <c r="G117" s="53">
        <f t="shared" si="352"/>
        <v>0</v>
      </c>
      <c r="H117" s="53">
        <f t="shared" si="352"/>
        <v>0</v>
      </c>
      <c r="I117" s="53">
        <f t="shared" si="352"/>
        <v>0</v>
      </c>
      <c r="J117" s="53">
        <f t="shared" si="352"/>
        <v>0</v>
      </c>
      <c r="K117" s="53">
        <f t="shared" si="352"/>
        <v>0</v>
      </c>
      <c r="L117" s="53">
        <f t="shared" si="352"/>
        <v>0</v>
      </c>
      <c r="M117" s="53">
        <f t="shared" si="352"/>
        <v>0</v>
      </c>
      <c r="N117" s="53">
        <f>N116</f>
        <v>0</v>
      </c>
      <c r="O117" s="53">
        <f>O116</f>
        <v>0</v>
      </c>
      <c r="P117" s="53">
        <f t="shared" ref="P117:BZ117" si="353">P116</f>
        <v>0</v>
      </c>
      <c r="Q117" s="53">
        <f t="shared" ref="Q117:W117" si="354">Q116</f>
        <v>0</v>
      </c>
      <c r="R117" s="53">
        <f t="shared" si="354"/>
        <v>0</v>
      </c>
      <c r="S117" s="53">
        <f t="shared" si="354"/>
        <v>0</v>
      </c>
      <c r="T117" s="53">
        <f t="shared" si="354"/>
        <v>0</v>
      </c>
      <c r="U117" s="53">
        <f t="shared" si="354"/>
        <v>0</v>
      </c>
      <c r="V117" s="53">
        <f t="shared" si="354"/>
        <v>0</v>
      </c>
      <c r="W117" s="53">
        <f t="shared" si="354"/>
        <v>0</v>
      </c>
      <c r="X117" s="53">
        <f t="shared" ref="X117:AE117" si="355">X116</f>
        <v>0</v>
      </c>
      <c r="Y117" s="53">
        <f t="shared" si="355"/>
        <v>0</v>
      </c>
      <c r="Z117" s="53">
        <f t="shared" si="355"/>
        <v>0</v>
      </c>
      <c r="AA117" s="53">
        <f t="shared" si="355"/>
        <v>0</v>
      </c>
      <c r="AB117" s="53">
        <f t="shared" si="355"/>
        <v>0</v>
      </c>
      <c r="AC117" s="53">
        <f t="shared" si="355"/>
        <v>0</v>
      </c>
      <c r="AD117" s="53">
        <f t="shared" si="355"/>
        <v>0</v>
      </c>
      <c r="AE117" s="53">
        <f t="shared" si="355"/>
        <v>0</v>
      </c>
      <c r="AF117" s="53">
        <f t="shared" ref="AF117:AK117" si="356">AF116</f>
        <v>0</v>
      </c>
      <c r="AG117" s="53">
        <f t="shared" si="356"/>
        <v>0</v>
      </c>
      <c r="AH117" s="53">
        <f t="shared" si="356"/>
        <v>0</v>
      </c>
      <c r="AI117" s="53">
        <f t="shared" si="356"/>
        <v>0</v>
      </c>
      <c r="AJ117" s="286">
        <f t="shared" si="356"/>
        <v>0</v>
      </c>
      <c r="AK117" s="53">
        <f t="shared" si="356"/>
        <v>116.98178300349234</v>
      </c>
      <c r="AL117" s="53">
        <f t="shared" si="353"/>
        <v>141.50436173869645</v>
      </c>
      <c r="AM117" s="53">
        <f t="shared" si="353"/>
        <v>155.30966532295955</v>
      </c>
      <c r="AN117" s="53">
        <f t="shared" si="353"/>
        <v>215.8016953281662</v>
      </c>
      <c r="AO117" s="53">
        <f t="shared" si="353"/>
        <v>124.94357184309378</v>
      </c>
      <c r="AP117" s="53">
        <f t="shared" si="353"/>
        <v>192.92757416948308</v>
      </c>
      <c r="AQ117" s="53">
        <f t="shared" si="353"/>
        <v>129.17243119778311</v>
      </c>
      <c r="AR117" s="53">
        <f t="shared" si="353"/>
        <v>181.86493444079812</v>
      </c>
      <c r="AS117" s="53">
        <f t="shared" si="353"/>
        <v>290.59649788191342</v>
      </c>
      <c r="AT117" s="53">
        <f t="shared" si="353"/>
        <v>389.04843232521966</v>
      </c>
      <c r="AU117" s="53">
        <f t="shared" si="353"/>
        <v>278.63126427668118</v>
      </c>
      <c r="AV117" s="53">
        <f t="shared" si="353"/>
        <v>409.07466076797942</v>
      </c>
      <c r="AW117" s="53">
        <f t="shared" si="353"/>
        <v>188.0064369698984</v>
      </c>
      <c r="AX117" s="53">
        <f t="shared" si="353"/>
        <v>179.8322440581637</v>
      </c>
      <c r="AY117" s="53">
        <f t="shared" si="353"/>
        <v>232.69202488738148</v>
      </c>
      <c r="AZ117" s="53">
        <f t="shared" si="353"/>
        <v>288.98661809163121</v>
      </c>
      <c r="BA117" s="53">
        <f t="shared" si="353"/>
        <v>183.66705060934788</v>
      </c>
      <c r="BB117" s="53">
        <f t="shared" si="353"/>
        <v>275.88643106236077</v>
      </c>
      <c r="BC117" s="53">
        <f t="shared" si="353"/>
        <v>186.4926975417994</v>
      </c>
      <c r="BD117" s="53">
        <f t="shared" si="353"/>
        <v>233.31617771168578</v>
      </c>
      <c r="BE117" s="53">
        <f t="shared" si="353"/>
        <v>402.68371849350854</v>
      </c>
      <c r="BF117" s="53">
        <f t="shared" si="353"/>
        <v>546.25114189849148</v>
      </c>
      <c r="BG117" s="53">
        <f t="shared" si="353"/>
        <v>381.31784257190748</v>
      </c>
      <c r="BH117" s="53">
        <f t="shared" si="353"/>
        <v>570.65915177133138</v>
      </c>
      <c r="BI117" s="53">
        <f t="shared" si="353"/>
        <v>255.96122737611964</v>
      </c>
      <c r="BJ117" s="53">
        <f t="shared" si="353"/>
        <v>288.38552592600064</v>
      </c>
      <c r="BK117" s="53">
        <f t="shared" si="353"/>
        <v>346.55853214784599</v>
      </c>
      <c r="BL117" s="53">
        <f t="shared" si="353"/>
        <v>366.07708240641585</v>
      </c>
      <c r="BM117" s="53">
        <f t="shared" si="353"/>
        <v>247.95051832261964</v>
      </c>
      <c r="BN117" s="53">
        <f t="shared" si="353"/>
        <v>377.39527421163439</v>
      </c>
      <c r="BO117" s="53">
        <f t="shared" si="353"/>
        <v>249.22205944222284</v>
      </c>
      <c r="BP117" s="53">
        <f t="shared" si="353"/>
        <v>302.39963970600525</v>
      </c>
      <c r="BQ117" s="53">
        <f t="shared" si="353"/>
        <v>518.71474871921544</v>
      </c>
      <c r="BR117" s="53">
        <f t="shared" si="353"/>
        <v>678.30141794003987</v>
      </c>
      <c r="BS117" s="53">
        <f t="shared" si="353"/>
        <v>520.69608847750123</v>
      </c>
      <c r="BT117" s="53">
        <f t="shared" si="353"/>
        <v>753.82233113019413</v>
      </c>
      <c r="BU117" s="53">
        <f t="shared" si="353"/>
        <v>328.03853574082569</v>
      </c>
      <c r="BV117" s="53">
        <f t="shared" si="353"/>
        <v>396.53009814825094</v>
      </c>
      <c r="BW117" s="53">
        <f t="shared" si="353"/>
        <v>451.40345516472604</v>
      </c>
      <c r="BX117" s="53">
        <f t="shared" si="353"/>
        <v>464.63629690045087</v>
      </c>
      <c r="BY117" s="53">
        <f t="shared" si="353"/>
        <v>338.45245751037578</v>
      </c>
      <c r="BZ117" s="53">
        <f t="shared" si="353"/>
        <v>479.43177427626148</v>
      </c>
      <c r="CA117" s="53">
        <f t="shared" ref="CA117:DG117" si="357">CA116</f>
        <v>293.11912673034158</v>
      </c>
      <c r="CB117" s="53">
        <f t="shared" si="357"/>
        <v>413.78988673695153</v>
      </c>
      <c r="CC117" s="53">
        <f t="shared" si="357"/>
        <v>649.91906751289923</v>
      </c>
      <c r="CD117" s="53">
        <f t="shared" si="357"/>
        <v>814.81184535066666</v>
      </c>
      <c r="CE117" s="53">
        <f t="shared" si="357"/>
        <v>686.69262085056073</v>
      </c>
      <c r="CF117" s="53">
        <f t="shared" si="357"/>
        <v>916.97478671396686</v>
      </c>
      <c r="CG117" s="53">
        <f t="shared" si="357"/>
        <v>444.11370992604105</v>
      </c>
      <c r="CH117" s="53">
        <f t="shared" si="357"/>
        <v>504.25410814519245</v>
      </c>
      <c r="CI117" s="53">
        <f t="shared" si="357"/>
        <v>521.07659715754244</v>
      </c>
      <c r="CJ117" s="53">
        <f t="shared" si="357"/>
        <v>636.34052843684481</v>
      </c>
      <c r="CK117" s="53">
        <f t="shared" si="357"/>
        <v>407.87860264070929</v>
      </c>
      <c r="CL117" s="53">
        <f t="shared" si="357"/>
        <v>569.95802233836298</v>
      </c>
      <c r="CM117" s="53">
        <f t="shared" si="357"/>
        <v>388.73331143879324</v>
      </c>
      <c r="CN117" s="53">
        <f t="shared" si="357"/>
        <v>513.05543935310322</v>
      </c>
      <c r="CO117" s="53">
        <f t="shared" si="357"/>
        <v>761.49128131160853</v>
      </c>
      <c r="CP117" s="53">
        <f t="shared" si="357"/>
        <v>1055.756206981968</v>
      </c>
      <c r="CQ117" s="53">
        <f t="shared" si="357"/>
        <v>850.22866697219717</v>
      </c>
      <c r="CR117" s="53">
        <f t="shared" si="357"/>
        <v>1097.786716488552</v>
      </c>
      <c r="CS117" s="53">
        <f t="shared" si="357"/>
        <v>594.15979786057073</v>
      </c>
      <c r="CT117" s="53">
        <f t="shared" si="357"/>
        <v>631.47418130108963</v>
      </c>
      <c r="CU117" s="53">
        <f t="shared" si="357"/>
        <v>649.13779476405716</v>
      </c>
      <c r="CV117" s="53">
        <f t="shared" si="357"/>
        <v>785.46765991021243</v>
      </c>
      <c r="CW117" s="53">
        <f t="shared" si="357"/>
        <v>510.28216670795138</v>
      </c>
      <c r="CX117" s="53">
        <f t="shared" si="357"/>
        <v>669.74534380418606</v>
      </c>
      <c r="CY117" s="53">
        <f t="shared" si="357"/>
        <v>510.0368387431879</v>
      </c>
      <c r="CZ117" s="53">
        <f t="shared" si="357"/>
        <v>626.06629964304352</v>
      </c>
      <c r="DA117" s="53">
        <f t="shared" si="357"/>
        <v>876.17370319588713</v>
      </c>
      <c r="DB117" s="53">
        <f t="shared" si="357"/>
        <v>1333.9794602494817</v>
      </c>
      <c r="DC117" s="53">
        <f t="shared" si="357"/>
        <v>992.06029050995062</v>
      </c>
      <c r="DD117" s="53">
        <f t="shared" si="357"/>
        <v>1416.7744772399831</v>
      </c>
      <c r="DE117" s="53">
        <f t="shared" si="357"/>
        <v>741.17626066453238</v>
      </c>
      <c r="DF117" s="53">
        <f t="shared" si="357"/>
        <v>744.88561949175551</v>
      </c>
      <c r="DG117" s="53">
        <f t="shared" si="357"/>
        <v>831.36004715139597</v>
      </c>
    </row>
    <row r="118" spans="1:111" x14ac:dyDescent="0.3">
      <c r="A118" s="63"/>
      <c r="B118" s="60"/>
      <c r="C118" s="61" t="s">
        <v>144</v>
      </c>
      <c r="D118" s="62">
        <v>0</v>
      </c>
      <c r="E118" s="62">
        <f t="shared" ref="E118:AJ118" si="358">IFERROR(AVERAGE(D116:E116)/(E11/30.4333), 0)</f>
        <v>0</v>
      </c>
      <c r="F118" s="62">
        <f t="shared" si="358"/>
        <v>0</v>
      </c>
      <c r="G118" s="62">
        <f t="shared" si="358"/>
        <v>0</v>
      </c>
      <c r="H118" s="62">
        <f t="shared" si="358"/>
        <v>0</v>
      </c>
      <c r="I118" s="62">
        <f t="shared" si="358"/>
        <v>0</v>
      </c>
      <c r="J118" s="62">
        <f t="shared" si="358"/>
        <v>0</v>
      </c>
      <c r="K118" s="62">
        <f t="shared" si="358"/>
        <v>0</v>
      </c>
      <c r="L118" s="62">
        <f t="shared" si="358"/>
        <v>0</v>
      </c>
      <c r="M118" s="62">
        <f t="shared" si="358"/>
        <v>0</v>
      </c>
      <c r="N118" s="62">
        <f t="shared" si="358"/>
        <v>0</v>
      </c>
      <c r="O118" s="62">
        <f t="shared" si="358"/>
        <v>0</v>
      </c>
      <c r="P118" s="62">
        <f t="shared" si="358"/>
        <v>0</v>
      </c>
      <c r="Q118" s="62">
        <f t="shared" si="358"/>
        <v>0</v>
      </c>
      <c r="R118" s="62">
        <f t="shared" si="358"/>
        <v>0</v>
      </c>
      <c r="S118" s="62">
        <f t="shared" si="358"/>
        <v>0</v>
      </c>
      <c r="T118" s="62">
        <f t="shared" si="358"/>
        <v>0</v>
      </c>
      <c r="U118" s="62">
        <f t="shared" si="358"/>
        <v>0</v>
      </c>
      <c r="V118" s="62">
        <f t="shared" si="358"/>
        <v>0</v>
      </c>
      <c r="W118" s="62">
        <f t="shared" si="358"/>
        <v>0</v>
      </c>
      <c r="X118" s="62">
        <f t="shared" si="358"/>
        <v>0</v>
      </c>
      <c r="Y118" s="62">
        <f t="shared" si="358"/>
        <v>0</v>
      </c>
      <c r="Z118" s="62">
        <f t="shared" si="358"/>
        <v>0</v>
      </c>
      <c r="AA118" s="62">
        <f t="shared" si="358"/>
        <v>0</v>
      </c>
      <c r="AB118" s="62">
        <f t="shared" si="358"/>
        <v>0</v>
      </c>
      <c r="AC118" s="62">
        <f t="shared" si="358"/>
        <v>0</v>
      </c>
      <c r="AD118" s="62">
        <f t="shared" si="358"/>
        <v>0</v>
      </c>
      <c r="AE118" s="62">
        <f t="shared" si="358"/>
        <v>0</v>
      </c>
      <c r="AF118" s="62">
        <f t="shared" si="358"/>
        <v>0</v>
      </c>
      <c r="AG118" s="62">
        <f t="shared" si="358"/>
        <v>0</v>
      </c>
      <c r="AH118" s="62">
        <f t="shared" si="358"/>
        <v>0</v>
      </c>
      <c r="AI118" s="62">
        <f t="shared" si="358"/>
        <v>0</v>
      </c>
      <c r="AJ118" s="288">
        <f t="shared" si="358"/>
        <v>0</v>
      </c>
      <c r="AK118" s="234">
        <v>0.5</v>
      </c>
      <c r="AL118" s="62">
        <f t="shared" ref="AL118:CA118" si="359">AK118</f>
        <v>0.5</v>
      </c>
      <c r="AM118" s="62">
        <f t="shared" si="359"/>
        <v>0.5</v>
      </c>
      <c r="AN118" s="62">
        <f t="shared" si="359"/>
        <v>0.5</v>
      </c>
      <c r="AO118" s="62">
        <f t="shared" si="359"/>
        <v>0.5</v>
      </c>
      <c r="AP118" s="62">
        <f t="shared" si="359"/>
        <v>0.5</v>
      </c>
      <c r="AQ118" s="62">
        <f t="shared" si="359"/>
        <v>0.5</v>
      </c>
      <c r="AR118" s="62">
        <f t="shared" si="359"/>
        <v>0.5</v>
      </c>
      <c r="AS118" s="62">
        <f t="shared" si="359"/>
        <v>0.5</v>
      </c>
      <c r="AT118" s="62">
        <f t="shared" si="359"/>
        <v>0.5</v>
      </c>
      <c r="AU118" s="62">
        <f t="shared" si="359"/>
        <v>0.5</v>
      </c>
      <c r="AV118" s="62">
        <f t="shared" si="359"/>
        <v>0.5</v>
      </c>
      <c r="AW118" s="62">
        <f t="shared" si="359"/>
        <v>0.5</v>
      </c>
      <c r="AX118" s="62">
        <f t="shared" si="359"/>
        <v>0.5</v>
      </c>
      <c r="AY118" s="62">
        <f t="shared" si="359"/>
        <v>0.5</v>
      </c>
      <c r="AZ118" s="62">
        <f t="shared" si="359"/>
        <v>0.5</v>
      </c>
      <c r="BA118" s="62">
        <f t="shared" si="359"/>
        <v>0.5</v>
      </c>
      <c r="BB118" s="62">
        <f t="shared" si="359"/>
        <v>0.5</v>
      </c>
      <c r="BC118" s="62">
        <f t="shared" si="359"/>
        <v>0.5</v>
      </c>
      <c r="BD118" s="62">
        <f t="shared" si="359"/>
        <v>0.5</v>
      </c>
      <c r="BE118" s="62">
        <f t="shared" si="359"/>
        <v>0.5</v>
      </c>
      <c r="BF118" s="62">
        <f t="shared" si="359"/>
        <v>0.5</v>
      </c>
      <c r="BG118" s="62">
        <f t="shared" si="359"/>
        <v>0.5</v>
      </c>
      <c r="BH118" s="62">
        <f t="shared" si="359"/>
        <v>0.5</v>
      </c>
      <c r="BI118" s="62">
        <f t="shared" si="359"/>
        <v>0.5</v>
      </c>
      <c r="BJ118" s="62">
        <f t="shared" si="359"/>
        <v>0.5</v>
      </c>
      <c r="BK118" s="62">
        <f t="shared" si="359"/>
        <v>0.5</v>
      </c>
      <c r="BL118" s="62">
        <f t="shared" si="359"/>
        <v>0.5</v>
      </c>
      <c r="BM118" s="62">
        <f t="shared" si="359"/>
        <v>0.5</v>
      </c>
      <c r="BN118" s="62">
        <f t="shared" si="359"/>
        <v>0.5</v>
      </c>
      <c r="BO118" s="62">
        <f t="shared" si="359"/>
        <v>0.5</v>
      </c>
      <c r="BP118" s="62">
        <f t="shared" si="359"/>
        <v>0.5</v>
      </c>
      <c r="BQ118" s="62">
        <f t="shared" si="359"/>
        <v>0.5</v>
      </c>
      <c r="BR118" s="62">
        <f t="shared" si="359"/>
        <v>0.5</v>
      </c>
      <c r="BS118" s="62">
        <f t="shared" si="359"/>
        <v>0.5</v>
      </c>
      <c r="BT118" s="62">
        <f t="shared" si="359"/>
        <v>0.5</v>
      </c>
      <c r="BU118" s="62">
        <f t="shared" si="359"/>
        <v>0.5</v>
      </c>
      <c r="BV118" s="62">
        <f t="shared" si="359"/>
        <v>0.5</v>
      </c>
      <c r="BW118" s="62">
        <f t="shared" si="359"/>
        <v>0.5</v>
      </c>
      <c r="BX118" s="62">
        <f t="shared" si="359"/>
        <v>0.5</v>
      </c>
      <c r="BY118" s="62">
        <f t="shared" si="359"/>
        <v>0.5</v>
      </c>
      <c r="BZ118" s="62">
        <f t="shared" si="359"/>
        <v>0.5</v>
      </c>
      <c r="CA118" s="62">
        <f t="shared" si="359"/>
        <v>0.5</v>
      </c>
      <c r="CB118" s="62">
        <f t="shared" ref="CB118:DG118" si="360">CA118</f>
        <v>0.5</v>
      </c>
      <c r="CC118" s="62">
        <f t="shared" si="360"/>
        <v>0.5</v>
      </c>
      <c r="CD118" s="62">
        <f t="shared" si="360"/>
        <v>0.5</v>
      </c>
      <c r="CE118" s="62">
        <f t="shared" si="360"/>
        <v>0.5</v>
      </c>
      <c r="CF118" s="62">
        <f t="shared" si="360"/>
        <v>0.5</v>
      </c>
      <c r="CG118" s="62">
        <f t="shared" si="360"/>
        <v>0.5</v>
      </c>
      <c r="CH118" s="62">
        <f t="shared" si="360"/>
        <v>0.5</v>
      </c>
      <c r="CI118" s="62">
        <f t="shared" si="360"/>
        <v>0.5</v>
      </c>
      <c r="CJ118" s="62">
        <f t="shared" si="360"/>
        <v>0.5</v>
      </c>
      <c r="CK118" s="62">
        <f t="shared" si="360"/>
        <v>0.5</v>
      </c>
      <c r="CL118" s="62">
        <f t="shared" si="360"/>
        <v>0.5</v>
      </c>
      <c r="CM118" s="62">
        <f t="shared" si="360"/>
        <v>0.5</v>
      </c>
      <c r="CN118" s="62">
        <f t="shared" si="360"/>
        <v>0.5</v>
      </c>
      <c r="CO118" s="62">
        <f t="shared" si="360"/>
        <v>0.5</v>
      </c>
      <c r="CP118" s="62">
        <f t="shared" si="360"/>
        <v>0.5</v>
      </c>
      <c r="CQ118" s="62">
        <f t="shared" si="360"/>
        <v>0.5</v>
      </c>
      <c r="CR118" s="62">
        <f t="shared" si="360"/>
        <v>0.5</v>
      </c>
      <c r="CS118" s="62">
        <f t="shared" si="360"/>
        <v>0.5</v>
      </c>
      <c r="CT118" s="62">
        <f t="shared" si="360"/>
        <v>0.5</v>
      </c>
      <c r="CU118" s="62">
        <f t="shared" si="360"/>
        <v>0.5</v>
      </c>
      <c r="CV118" s="62">
        <f t="shared" si="360"/>
        <v>0.5</v>
      </c>
      <c r="CW118" s="62">
        <f t="shared" si="360"/>
        <v>0.5</v>
      </c>
      <c r="CX118" s="62">
        <f t="shared" si="360"/>
        <v>0.5</v>
      </c>
      <c r="CY118" s="62">
        <f t="shared" si="360"/>
        <v>0.5</v>
      </c>
      <c r="CZ118" s="62">
        <f t="shared" si="360"/>
        <v>0.5</v>
      </c>
      <c r="DA118" s="62">
        <f t="shared" si="360"/>
        <v>0.5</v>
      </c>
      <c r="DB118" s="62">
        <f t="shared" si="360"/>
        <v>0.5</v>
      </c>
      <c r="DC118" s="62">
        <f t="shared" si="360"/>
        <v>0.5</v>
      </c>
      <c r="DD118" s="62">
        <f t="shared" si="360"/>
        <v>0.5</v>
      </c>
      <c r="DE118" s="62">
        <f t="shared" si="360"/>
        <v>0.5</v>
      </c>
      <c r="DF118" s="62">
        <f t="shared" si="360"/>
        <v>0.5</v>
      </c>
      <c r="DG118" s="62">
        <f t="shared" si="360"/>
        <v>0.5</v>
      </c>
    </row>
    <row r="119" spans="1:111" x14ac:dyDescent="0.3">
      <c r="B119" s="1" t="s">
        <v>201</v>
      </c>
      <c r="C119" s="1"/>
      <c r="D119" s="56"/>
      <c r="E119" s="56"/>
      <c r="F119" s="56"/>
      <c r="G119" s="56"/>
      <c r="H119" s="56"/>
      <c r="I119" s="56"/>
      <c r="J119" s="56"/>
      <c r="K119" s="56"/>
      <c r="L119" s="56"/>
      <c r="M119" s="56" t="s">
        <v>143</v>
      </c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81"/>
      <c r="AK119" s="50"/>
    </row>
    <row r="120" spans="1:111" x14ac:dyDescent="0.3">
      <c r="B120" s="1" t="s">
        <v>329</v>
      </c>
      <c r="C120" s="1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O120" s="50"/>
      <c r="P120" s="114">
        <v>0</v>
      </c>
      <c r="Q120" s="114">
        <v>0</v>
      </c>
      <c r="R120" s="114"/>
      <c r="S120" s="114">
        <v>0</v>
      </c>
      <c r="T120" s="114">
        <v>0</v>
      </c>
      <c r="U120" s="114">
        <v>0</v>
      </c>
      <c r="V120" s="114">
        <v>0</v>
      </c>
      <c r="W120" s="114">
        <v>0</v>
      </c>
      <c r="X120" s="114">
        <v>0</v>
      </c>
      <c r="Y120" s="114">
        <v>0</v>
      </c>
      <c r="Z120" s="114">
        <v>0</v>
      </c>
      <c r="AA120" s="114">
        <v>0</v>
      </c>
      <c r="AB120" s="114">
        <v>0</v>
      </c>
      <c r="AC120" s="114">
        <v>0</v>
      </c>
      <c r="AD120" s="114">
        <v>3000</v>
      </c>
      <c r="AE120" s="114">
        <v>0</v>
      </c>
      <c r="AF120" s="114">
        <v>0</v>
      </c>
      <c r="AG120" s="114">
        <v>0</v>
      </c>
      <c r="AH120" s="114">
        <v>0</v>
      </c>
      <c r="AI120" s="114">
        <v>0</v>
      </c>
      <c r="AJ120" s="281">
        <v>0</v>
      </c>
      <c r="AK120" s="561">
        <f t="shared" ref="AK120:AK123" si="361">AJ120</f>
        <v>0</v>
      </c>
      <c r="AL120" s="114">
        <f t="shared" ref="AL120:CI120" si="362">AK120</f>
        <v>0</v>
      </c>
      <c r="AM120" s="114">
        <f t="shared" si="362"/>
        <v>0</v>
      </c>
      <c r="AN120" s="114">
        <f t="shared" si="362"/>
        <v>0</v>
      </c>
      <c r="AO120" s="114">
        <f t="shared" si="362"/>
        <v>0</v>
      </c>
      <c r="AP120" s="114">
        <f t="shared" si="362"/>
        <v>0</v>
      </c>
      <c r="AQ120" s="114">
        <f t="shared" si="362"/>
        <v>0</v>
      </c>
      <c r="AR120" s="114">
        <f t="shared" si="362"/>
        <v>0</v>
      </c>
      <c r="AS120" s="114">
        <f t="shared" si="362"/>
        <v>0</v>
      </c>
      <c r="AT120" s="114">
        <f t="shared" si="362"/>
        <v>0</v>
      </c>
      <c r="AU120" s="114">
        <f t="shared" si="362"/>
        <v>0</v>
      </c>
      <c r="AV120" s="114">
        <f t="shared" si="362"/>
        <v>0</v>
      </c>
      <c r="AW120" s="114">
        <f t="shared" si="362"/>
        <v>0</v>
      </c>
      <c r="AX120" s="114">
        <f t="shared" si="362"/>
        <v>0</v>
      </c>
      <c r="AY120" s="114">
        <f t="shared" si="362"/>
        <v>0</v>
      </c>
      <c r="AZ120" s="114">
        <f t="shared" si="362"/>
        <v>0</v>
      </c>
      <c r="BA120" s="114">
        <f t="shared" si="362"/>
        <v>0</v>
      </c>
      <c r="BB120" s="114">
        <f t="shared" si="362"/>
        <v>0</v>
      </c>
      <c r="BC120" s="114">
        <f t="shared" si="362"/>
        <v>0</v>
      </c>
      <c r="BD120" s="114">
        <f t="shared" si="362"/>
        <v>0</v>
      </c>
      <c r="BE120" s="114">
        <f t="shared" si="362"/>
        <v>0</v>
      </c>
      <c r="BF120" s="114">
        <f t="shared" si="362"/>
        <v>0</v>
      </c>
      <c r="BG120" s="114">
        <f t="shared" si="362"/>
        <v>0</v>
      </c>
      <c r="BH120" s="114">
        <f t="shared" si="362"/>
        <v>0</v>
      </c>
      <c r="BI120" s="114">
        <f t="shared" si="362"/>
        <v>0</v>
      </c>
      <c r="BJ120" s="114">
        <f t="shared" si="362"/>
        <v>0</v>
      </c>
      <c r="BK120" s="114">
        <f t="shared" si="362"/>
        <v>0</v>
      </c>
      <c r="BL120" s="114">
        <f t="shared" si="362"/>
        <v>0</v>
      </c>
      <c r="BM120" s="114">
        <f t="shared" si="362"/>
        <v>0</v>
      </c>
      <c r="BN120" s="114">
        <f t="shared" si="362"/>
        <v>0</v>
      </c>
      <c r="BO120" s="114">
        <f t="shared" si="362"/>
        <v>0</v>
      </c>
      <c r="BP120" s="114">
        <f t="shared" si="362"/>
        <v>0</v>
      </c>
      <c r="BQ120" s="114">
        <f t="shared" si="362"/>
        <v>0</v>
      </c>
      <c r="BR120" s="114">
        <f t="shared" si="362"/>
        <v>0</v>
      </c>
      <c r="BS120" s="114">
        <f t="shared" si="362"/>
        <v>0</v>
      </c>
      <c r="BT120" s="114">
        <f t="shared" si="362"/>
        <v>0</v>
      </c>
      <c r="BU120" s="114">
        <f t="shared" si="362"/>
        <v>0</v>
      </c>
      <c r="BV120" s="114">
        <f t="shared" si="362"/>
        <v>0</v>
      </c>
      <c r="BW120" s="114">
        <f t="shared" si="362"/>
        <v>0</v>
      </c>
      <c r="BX120" s="114">
        <f t="shared" si="362"/>
        <v>0</v>
      </c>
      <c r="BY120" s="114">
        <f t="shared" si="362"/>
        <v>0</v>
      </c>
      <c r="BZ120" s="114">
        <f t="shared" si="362"/>
        <v>0</v>
      </c>
      <c r="CA120" s="114">
        <f t="shared" si="362"/>
        <v>0</v>
      </c>
      <c r="CB120" s="114">
        <f t="shared" si="362"/>
        <v>0</v>
      </c>
      <c r="CC120" s="114">
        <f t="shared" si="362"/>
        <v>0</v>
      </c>
      <c r="CD120" s="114">
        <f t="shared" si="362"/>
        <v>0</v>
      </c>
      <c r="CE120" s="114">
        <f t="shared" si="362"/>
        <v>0</v>
      </c>
      <c r="CF120" s="114">
        <f t="shared" si="362"/>
        <v>0</v>
      </c>
      <c r="CG120" s="114">
        <f t="shared" si="362"/>
        <v>0</v>
      </c>
      <c r="CH120" s="114">
        <f t="shared" si="362"/>
        <v>0</v>
      </c>
      <c r="CI120" s="114">
        <f t="shared" si="362"/>
        <v>0</v>
      </c>
      <c r="CJ120" s="114">
        <f t="shared" ref="CJ120:DG120" si="363">CI120</f>
        <v>0</v>
      </c>
      <c r="CK120" s="114">
        <f t="shared" si="363"/>
        <v>0</v>
      </c>
      <c r="CL120" s="114">
        <f t="shared" si="363"/>
        <v>0</v>
      </c>
      <c r="CM120" s="114">
        <f t="shared" si="363"/>
        <v>0</v>
      </c>
      <c r="CN120" s="114">
        <f t="shared" si="363"/>
        <v>0</v>
      </c>
      <c r="CO120" s="114">
        <f t="shared" si="363"/>
        <v>0</v>
      </c>
      <c r="CP120" s="114">
        <f t="shared" si="363"/>
        <v>0</v>
      </c>
      <c r="CQ120" s="114">
        <f t="shared" si="363"/>
        <v>0</v>
      </c>
      <c r="CR120" s="114">
        <f t="shared" si="363"/>
        <v>0</v>
      </c>
      <c r="CS120" s="114">
        <f t="shared" si="363"/>
        <v>0</v>
      </c>
      <c r="CT120" s="114">
        <f t="shared" si="363"/>
        <v>0</v>
      </c>
      <c r="CU120" s="114">
        <f t="shared" si="363"/>
        <v>0</v>
      </c>
      <c r="CV120" s="114">
        <f t="shared" si="363"/>
        <v>0</v>
      </c>
      <c r="CW120" s="114">
        <f t="shared" si="363"/>
        <v>0</v>
      </c>
      <c r="CX120" s="114">
        <f t="shared" si="363"/>
        <v>0</v>
      </c>
      <c r="CY120" s="114">
        <f t="shared" si="363"/>
        <v>0</v>
      </c>
      <c r="CZ120" s="114">
        <f t="shared" si="363"/>
        <v>0</v>
      </c>
      <c r="DA120" s="114">
        <f t="shared" si="363"/>
        <v>0</v>
      </c>
      <c r="DB120" s="114">
        <f t="shared" si="363"/>
        <v>0</v>
      </c>
      <c r="DC120" s="114">
        <f t="shared" si="363"/>
        <v>0</v>
      </c>
      <c r="DD120" s="114">
        <f t="shared" si="363"/>
        <v>0</v>
      </c>
      <c r="DE120" s="114">
        <f t="shared" si="363"/>
        <v>0</v>
      </c>
      <c r="DF120" s="114">
        <f t="shared" si="363"/>
        <v>0</v>
      </c>
      <c r="DG120" s="114">
        <f t="shared" si="363"/>
        <v>0</v>
      </c>
    </row>
    <row r="121" spans="1:111" x14ac:dyDescent="0.3">
      <c r="B121" s="1" t="s">
        <v>330</v>
      </c>
      <c r="C121" s="1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O121" s="50"/>
      <c r="P121" s="114"/>
      <c r="Q121" s="114"/>
      <c r="R121" s="114"/>
      <c r="S121" s="114"/>
      <c r="T121" s="114"/>
      <c r="U121" s="114"/>
      <c r="V121" s="114"/>
      <c r="W121" s="114">
        <v>0</v>
      </c>
      <c r="X121" s="114">
        <v>0</v>
      </c>
      <c r="Y121" s="114">
        <v>0</v>
      </c>
      <c r="Z121" s="114">
        <v>0</v>
      </c>
      <c r="AA121" s="114">
        <v>0</v>
      </c>
      <c r="AB121" s="114">
        <v>0</v>
      </c>
      <c r="AC121" s="114">
        <v>0</v>
      </c>
      <c r="AD121" s="114">
        <v>0</v>
      </c>
      <c r="AE121" s="114">
        <v>0</v>
      </c>
      <c r="AF121" s="114">
        <v>0</v>
      </c>
      <c r="AG121" s="114">
        <v>0</v>
      </c>
      <c r="AH121" s="114">
        <v>0</v>
      </c>
      <c r="AI121" s="114">
        <v>0</v>
      </c>
      <c r="AJ121" s="281">
        <v>0</v>
      </c>
      <c r="AK121" s="561">
        <f t="shared" si="361"/>
        <v>0</v>
      </c>
      <c r="AL121" s="114">
        <f t="shared" ref="AL121:BO121" si="364">AK121</f>
        <v>0</v>
      </c>
      <c r="AM121" s="114">
        <f t="shared" si="364"/>
        <v>0</v>
      </c>
      <c r="AN121" s="114">
        <f t="shared" si="364"/>
        <v>0</v>
      </c>
      <c r="AO121" s="114">
        <f t="shared" si="364"/>
        <v>0</v>
      </c>
      <c r="AP121" s="114">
        <f t="shared" si="364"/>
        <v>0</v>
      </c>
      <c r="AQ121" s="114">
        <f t="shared" si="364"/>
        <v>0</v>
      </c>
      <c r="AR121" s="114">
        <f t="shared" si="364"/>
        <v>0</v>
      </c>
      <c r="AS121" s="114">
        <f t="shared" si="364"/>
        <v>0</v>
      </c>
      <c r="AT121" s="114">
        <f t="shared" si="364"/>
        <v>0</v>
      </c>
      <c r="AU121" s="114">
        <f t="shared" si="364"/>
        <v>0</v>
      </c>
      <c r="AV121" s="114">
        <f t="shared" si="364"/>
        <v>0</v>
      </c>
      <c r="AW121" s="114">
        <f t="shared" si="364"/>
        <v>0</v>
      </c>
      <c r="AX121" s="114">
        <f t="shared" si="364"/>
        <v>0</v>
      </c>
      <c r="AY121" s="114">
        <f t="shared" si="364"/>
        <v>0</v>
      </c>
      <c r="AZ121" s="114">
        <f t="shared" si="364"/>
        <v>0</v>
      </c>
      <c r="BA121" s="114">
        <f t="shared" si="364"/>
        <v>0</v>
      </c>
      <c r="BB121" s="114">
        <f t="shared" si="364"/>
        <v>0</v>
      </c>
      <c r="BC121" s="114">
        <f t="shared" si="364"/>
        <v>0</v>
      </c>
      <c r="BD121" s="114">
        <f t="shared" si="364"/>
        <v>0</v>
      </c>
      <c r="BE121" s="114">
        <f t="shared" si="364"/>
        <v>0</v>
      </c>
      <c r="BF121" s="114">
        <f t="shared" si="364"/>
        <v>0</v>
      </c>
      <c r="BG121" s="114">
        <f t="shared" si="364"/>
        <v>0</v>
      </c>
      <c r="BH121" s="114">
        <f t="shared" si="364"/>
        <v>0</v>
      </c>
      <c r="BI121" s="114">
        <f t="shared" si="364"/>
        <v>0</v>
      </c>
      <c r="BJ121" s="114">
        <f t="shared" si="364"/>
        <v>0</v>
      </c>
      <c r="BK121" s="114">
        <f t="shared" si="364"/>
        <v>0</v>
      </c>
      <c r="BL121" s="114">
        <f t="shared" si="364"/>
        <v>0</v>
      </c>
      <c r="BM121" s="114">
        <f t="shared" si="364"/>
        <v>0</v>
      </c>
      <c r="BN121" s="114">
        <f t="shared" si="364"/>
        <v>0</v>
      </c>
      <c r="BO121" s="114">
        <f t="shared" si="364"/>
        <v>0</v>
      </c>
      <c r="BP121" s="114">
        <f t="shared" ref="BP121:CU121" si="365">BO121</f>
        <v>0</v>
      </c>
      <c r="BQ121" s="114">
        <f t="shared" si="365"/>
        <v>0</v>
      </c>
      <c r="BR121" s="114">
        <f t="shared" si="365"/>
        <v>0</v>
      </c>
      <c r="BS121" s="114">
        <f t="shared" si="365"/>
        <v>0</v>
      </c>
      <c r="BT121" s="114">
        <f t="shared" si="365"/>
        <v>0</v>
      </c>
      <c r="BU121" s="114">
        <f t="shared" si="365"/>
        <v>0</v>
      </c>
      <c r="BV121" s="114">
        <f t="shared" si="365"/>
        <v>0</v>
      </c>
      <c r="BW121" s="114">
        <f t="shared" si="365"/>
        <v>0</v>
      </c>
      <c r="BX121" s="114">
        <f t="shared" si="365"/>
        <v>0</v>
      </c>
      <c r="BY121" s="114">
        <f t="shared" si="365"/>
        <v>0</v>
      </c>
      <c r="BZ121" s="114">
        <f t="shared" si="365"/>
        <v>0</v>
      </c>
      <c r="CA121" s="114">
        <f t="shared" si="365"/>
        <v>0</v>
      </c>
      <c r="CB121" s="114">
        <f t="shared" si="365"/>
        <v>0</v>
      </c>
      <c r="CC121" s="114">
        <f t="shared" si="365"/>
        <v>0</v>
      </c>
      <c r="CD121" s="114">
        <f t="shared" si="365"/>
        <v>0</v>
      </c>
      <c r="CE121" s="114">
        <f t="shared" si="365"/>
        <v>0</v>
      </c>
      <c r="CF121" s="114">
        <f t="shared" si="365"/>
        <v>0</v>
      </c>
      <c r="CG121" s="114">
        <f t="shared" si="365"/>
        <v>0</v>
      </c>
      <c r="CH121" s="114">
        <f t="shared" si="365"/>
        <v>0</v>
      </c>
      <c r="CI121" s="114">
        <f t="shared" si="365"/>
        <v>0</v>
      </c>
      <c r="CJ121" s="114">
        <f t="shared" si="365"/>
        <v>0</v>
      </c>
      <c r="CK121" s="114">
        <f t="shared" si="365"/>
        <v>0</v>
      </c>
      <c r="CL121" s="114">
        <f t="shared" si="365"/>
        <v>0</v>
      </c>
      <c r="CM121" s="114">
        <f t="shared" si="365"/>
        <v>0</v>
      </c>
      <c r="CN121" s="114">
        <f t="shared" si="365"/>
        <v>0</v>
      </c>
      <c r="CO121" s="114">
        <f t="shared" si="365"/>
        <v>0</v>
      </c>
      <c r="CP121" s="114">
        <f t="shared" si="365"/>
        <v>0</v>
      </c>
      <c r="CQ121" s="114">
        <f t="shared" si="365"/>
        <v>0</v>
      </c>
      <c r="CR121" s="114">
        <f t="shared" si="365"/>
        <v>0</v>
      </c>
      <c r="CS121" s="114">
        <f t="shared" si="365"/>
        <v>0</v>
      </c>
      <c r="CT121" s="114">
        <f t="shared" si="365"/>
        <v>0</v>
      </c>
      <c r="CU121" s="114">
        <f t="shared" si="365"/>
        <v>0</v>
      </c>
      <c r="CV121" s="114">
        <f t="shared" ref="CV121:DG121" si="366">CU121</f>
        <v>0</v>
      </c>
      <c r="CW121" s="114">
        <f t="shared" si="366"/>
        <v>0</v>
      </c>
      <c r="CX121" s="114">
        <f t="shared" si="366"/>
        <v>0</v>
      </c>
      <c r="CY121" s="114">
        <f t="shared" si="366"/>
        <v>0</v>
      </c>
      <c r="CZ121" s="114">
        <f t="shared" si="366"/>
        <v>0</v>
      </c>
      <c r="DA121" s="114">
        <f t="shared" si="366"/>
        <v>0</v>
      </c>
      <c r="DB121" s="114">
        <f t="shared" si="366"/>
        <v>0</v>
      </c>
      <c r="DC121" s="114">
        <f t="shared" si="366"/>
        <v>0</v>
      </c>
      <c r="DD121" s="114">
        <f t="shared" si="366"/>
        <v>0</v>
      </c>
      <c r="DE121" s="114">
        <f t="shared" si="366"/>
        <v>0</v>
      </c>
      <c r="DF121" s="114">
        <f t="shared" si="366"/>
        <v>0</v>
      </c>
      <c r="DG121" s="114">
        <f t="shared" si="366"/>
        <v>0</v>
      </c>
    </row>
    <row r="122" spans="1:111" x14ac:dyDescent="0.3">
      <c r="B122" s="1" t="s">
        <v>331</v>
      </c>
      <c r="C122" s="1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O122" s="50"/>
      <c r="P122" s="114"/>
      <c r="Q122" s="114"/>
      <c r="R122" s="114"/>
      <c r="S122" s="114"/>
      <c r="T122" s="114"/>
      <c r="U122" s="114"/>
      <c r="V122" s="114"/>
      <c r="W122" s="114">
        <v>0</v>
      </c>
      <c r="X122" s="114">
        <v>0</v>
      </c>
      <c r="Y122" s="114">
        <v>0</v>
      </c>
      <c r="Z122" s="114">
        <v>0</v>
      </c>
      <c r="AA122" s="114">
        <v>0</v>
      </c>
      <c r="AB122" s="114">
        <v>0</v>
      </c>
      <c r="AC122" s="114">
        <v>0</v>
      </c>
      <c r="AD122" s="114">
        <v>0</v>
      </c>
      <c r="AE122" s="114">
        <v>0</v>
      </c>
      <c r="AF122" s="114">
        <v>0</v>
      </c>
      <c r="AG122" s="114">
        <v>0</v>
      </c>
      <c r="AH122" s="114">
        <v>0</v>
      </c>
      <c r="AI122" s="114">
        <v>0</v>
      </c>
      <c r="AJ122" s="281">
        <v>0</v>
      </c>
      <c r="AK122" s="561">
        <f t="shared" si="361"/>
        <v>0</v>
      </c>
      <c r="AL122" s="114">
        <f t="shared" ref="AL122:BO122" si="367">AK122</f>
        <v>0</v>
      </c>
      <c r="AM122" s="114">
        <f t="shared" si="367"/>
        <v>0</v>
      </c>
      <c r="AN122" s="114">
        <f t="shared" si="367"/>
        <v>0</v>
      </c>
      <c r="AO122" s="114">
        <f t="shared" si="367"/>
        <v>0</v>
      </c>
      <c r="AP122" s="114">
        <f t="shared" si="367"/>
        <v>0</v>
      </c>
      <c r="AQ122" s="114">
        <f t="shared" si="367"/>
        <v>0</v>
      </c>
      <c r="AR122" s="114">
        <f t="shared" si="367"/>
        <v>0</v>
      </c>
      <c r="AS122" s="114">
        <f t="shared" si="367"/>
        <v>0</v>
      </c>
      <c r="AT122" s="114">
        <f t="shared" si="367"/>
        <v>0</v>
      </c>
      <c r="AU122" s="114">
        <f t="shared" si="367"/>
        <v>0</v>
      </c>
      <c r="AV122" s="114">
        <f t="shared" si="367"/>
        <v>0</v>
      </c>
      <c r="AW122" s="114">
        <f t="shared" si="367"/>
        <v>0</v>
      </c>
      <c r="AX122" s="114">
        <f t="shared" si="367"/>
        <v>0</v>
      </c>
      <c r="AY122" s="114">
        <f t="shared" si="367"/>
        <v>0</v>
      </c>
      <c r="AZ122" s="114">
        <f t="shared" si="367"/>
        <v>0</v>
      </c>
      <c r="BA122" s="114">
        <f t="shared" si="367"/>
        <v>0</v>
      </c>
      <c r="BB122" s="114">
        <f t="shared" si="367"/>
        <v>0</v>
      </c>
      <c r="BC122" s="114">
        <f t="shared" si="367"/>
        <v>0</v>
      </c>
      <c r="BD122" s="114">
        <f t="shared" si="367"/>
        <v>0</v>
      </c>
      <c r="BE122" s="114">
        <f t="shared" si="367"/>
        <v>0</v>
      </c>
      <c r="BF122" s="114">
        <f t="shared" si="367"/>
        <v>0</v>
      </c>
      <c r="BG122" s="114">
        <f t="shared" si="367"/>
        <v>0</v>
      </c>
      <c r="BH122" s="114">
        <f t="shared" si="367"/>
        <v>0</v>
      </c>
      <c r="BI122" s="114">
        <f t="shared" si="367"/>
        <v>0</v>
      </c>
      <c r="BJ122" s="114">
        <f t="shared" si="367"/>
        <v>0</v>
      </c>
      <c r="BK122" s="114">
        <f t="shared" si="367"/>
        <v>0</v>
      </c>
      <c r="BL122" s="114">
        <f t="shared" si="367"/>
        <v>0</v>
      </c>
      <c r="BM122" s="114">
        <f t="shared" si="367"/>
        <v>0</v>
      </c>
      <c r="BN122" s="114">
        <f t="shared" si="367"/>
        <v>0</v>
      </c>
      <c r="BO122" s="114">
        <f t="shared" si="367"/>
        <v>0</v>
      </c>
      <c r="BP122" s="114">
        <f t="shared" ref="BP122:CU122" si="368">BO122</f>
        <v>0</v>
      </c>
      <c r="BQ122" s="114">
        <f t="shared" si="368"/>
        <v>0</v>
      </c>
      <c r="BR122" s="114">
        <f t="shared" si="368"/>
        <v>0</v>
      </c>
      <c r="BS122" s="114">
        <f t="shared" si="368"/>
        <v>0</v>
      </c>
      <c r="BT122" s="114">
        <f t="shared" si="368"/>
        <v>0</v>
      </c>
      <c r="BU122" s="114">
        <f t="shared" si="368"/>
        <v>0</v>
      </c>
      <c r="BV122" s="114">
        <f t="shared" si="368"/>
        <v>0</v>
      </c>
      <c r="BW122" s="114">
        <f t="shared" si="368"/>
        <v>0</v>
      </c>
      <c r="BX122" s="114">
        <f t="shared" si="368"/>
        <v>0</v>
      </c>
      <c r="BY122" s="114">
        <f t="shared" si="368"/>
        <v>0</v>
      </c>
      <c r="BZ122" s="114">
        <f t="shared" si="368"/>
        <v>0</v>
      </c>
      <c r="CA122" s="114">
        <f t="shared" si="368"/>
        <v>0</v>
      </c>
      <c r="CB122" s="114">
        <f t="shared" si="368"/>
        <v>0</v>
      </c>
      <c r="CC122" s="114">
        <f t="shared" si="368"/>
        <v>0</v>
      </c>
      <c r="CD122" s="114">
        <f t="shared" si="368"/>
        <v>0</v>
      </c>
      <c r="CE122" s="114">
        <f t="shared" si="368"/>
        <v>0</v>
      </c>
      <c r="CF122" s="114">
        <f t="shared" si="368"/>
        <v>0</v>
      </c>
      <c r="CG122" s="114">
        <f t="shared" si="368"/>
        <v>0</v>
      </c>
      <c r="CH122" s="114">
        <f t="shared" si="368"/>
        <v>0</v>
      </c>
      <c r="CI122" s="114">
        <f t="shared" si="368"/>
        <v>0</v>
      </c>
      <c r="CJ122" s="114">
        <f t="shared" si="368"/>
        <v>0</v>
      </c>
      <c r="CK122" s="114">
        <f t="shared" si="368"/>
        <v>0</v>
      </c>
      <c r="CL122" s="114">
        <f t="shared" si="368"/>
        <v>0</v>
      </c>
      <c r="CM122" s="114">
        <f t="shared" si="368"/>
        <v>0</v>
      </c>
      <c r="CN122" s="114">
        <f t="shared" si="368"/>
        <v>0</v>
      </c>
      <c r="CO122" s="114">
        <f t="shared" si="368"/>
        <v>0</v>
      </c>
      <c r="CP122" s="114">
        <f t="shared" si="368"/>
        <v>0</v>
      </c>
      <c r="CQ122" s="114">
        <f t="shared" si="368"/>
        <v>0</v>
      </c>
      <c r="CR122" s="114">
        <f t="shared" si="368"/>
        <v>0</v>
      </c>
      <c r="CS122" s="114">
        <f t="shared" si="368"/>
        <v>0</v>
      </c>
      <c r="CT122" s="114">
        <f t="shared" si="368"/>
        <v>0</v>
      </c>
      <c r="CU122" s="114">
        <f t="shared" si="368"/>
        <v>0</v>
      </c>
      <c r="CV122" s="114">
        <f t="shared" ref="CV122:DG122" si="369">CU122</f>
        <v>0</v>
      </c>
      <c r="CW122" s="114">
        <f t="shared" si="369"/>
        <v>0</v>
      </c>
      <c r="CX122" s="114">
        <f t="shared" si="369"/>
        <v>0</v>
      </c>
      <c r="CY122" s="114">
        <f t="shared" si="369"/>
        <v>0</v>
      </c>
      <c r="CZ122" s="114">
        <f t="shared" si="369"/>
        <v>0</v>
      </c>
      <c r="DA122" s="114">
        <f t="shared" si="369"/>
        <v>0</v>
      </c>
      <c r="DB122" s="114">
        <f t="shared" si="369"/>
        <v>0</v>
      </c>
      <c r="DC122" s="114">
        <f t="shared" si="369"/>
        <v>0</v>
      </c>
      <c r="DD122" s="114">
        <f t="shared" si="369"/>
        <v>0</v>
      </c>
      <c r="DE122" s="114">
        <f t="shared" si="369"/>
        <v>0</v>
      </c>
      <c r="DF122" s="114">
        <f t="shared" si="369"/>
        <v>0</v>
      </c>
      <c r="DG122" s="114">
        <f t="shared" si="369"/>
        <v>0</v>
      </c>
    </row>
    <row r="123" spans="1:111" x14ac:dyDescent="0.3">
      <c r="B123" s="1" t="s">
        <v>332</v>
      </c>
      <c r="C123" s="1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O123" s="50"/>
      <c r="P123" s="114"/>
      <c r="Q123" s="114"/>
      <c r="R123" s="114"/>
      <c r="S123" s="114"/>
      <c r="T123" s="114"/>
      <c r="U123" s="114"/>
      <c r="V123" s="114"/>
      <c r="W123" s="114">
        <v>0</v>
      </c>
      <c r="X123" s="114">
        <v>0</v>
      </c>
      <c r="Y123" s="114">
        <v>0</v>
      </c>
      <c r="Z123" s="114">
        <v>0</v>
      </c>
      <c r="AA123" s="114">
        <v>0</v>
      </c>
      <c r="AB123" s="114">
        <v>0</v>
      </c>
      <c r="AC123" s="114">
        <v>0</v>
      </c>
      <c r="AD123" s="114">
        <v>0</v>
      </c>
      <c r="AE123" s="114">
        <v>0</v>
      </c>
      <c r="AF123" s="114">
        <v>0</v>
      </c>
      <c r="AG123" s="114">
        <v>0</v>
      </c>
      <c r="AH123" s="114">
        <v>0</v>
      </c>
      <c r="AI123" s="114">
        <v>0</v>
      </c>
      <c r="AJ123" s="281">
        <v>0</v>
      </c>
      <c r="AK123" s="561">
        <f t="shared" si="361"/>
        <v>0</v>
      </c>
      <c r="AL123" s="114">
        <f t="shared" ref="AL123:BO123" si="370">AK123</f>
        <v>0</v>
      </c>
      <c r="AM123" s="114">
        <f t="shared" si="370"/>
        <v>0</v>
      </c>
      <c r="AN123" s="114">
        <f t="shared" si="370"/>
        <v>0</v>
      </c>
      <c r="AO123" s="114">
        <f t="shared" si="370"/>
        <v>0</v>
      </c>
      <c r="AP123" s="114">
        <f t="shared" si="370"/>
        <v>0</v>
      </c>
      <c r="AQ123" s="114">
        <f t="shared" si="370"/>
        <v>0</v>
      </c>
      <c r="AR123" s="114">
        <f t="shared" si="370"/>
        <v>0</v>
      </c>
      <c r="AS123" s="114">
        <f t="shared" si="370"/>
        <v>0</v>
      </c>
      <c r="AT123" s="114">
        <f t="shared" si="370"/>
        <v>0</v>
      </c>
      <c r="AU123" s="114">
        <f t="shared" si="370"/>
        <v>0</v>
      </c>
      <c r="AV123" s="114">
        <f t="shared" si="370"/>
        <v>0</v>
      </c>
      <c r="AW123" s="114">
        <f t="shared" si="370"/>
        <v>0</v>
      </c>
      <c r="AX123" s="114">
        <f t="shared" si="370"/>
        <v>0</v>
      </c>
      <c r="AY123" s="114">
        <f t="shared" si="370"/>
        <v>0</v>
      </c>
      <c r="AZ123" s="114">
        <f t="shared" si="370"/>
        <v>0</v>
      </c>
      <c r="BA123" s="114">
        <f t="shared" si="370"/>
        <v>0</v>
      </c>
      <c r="BB123" s="114">
        <f t="shared" si="370"/>
        <v>0</v>
      </c>
      <c r="BC123" s="114">
        <f t="shared" si="370"/>
        <v>0</v>
      </c>
      <c r="BD123" s="114">
        <f t="shared" si="370"/>
        <v>0</v>
      </c>
      <c r="BE123" s="114">
        <f t="shared" si="370"/>
        <v>0</v>
      </c>
      <c r="BF123" s="114">
        <f t="shared" si="370"/>
        <v>0</v>
      </c>
      <c r="BG123" s="114">
        <f t="shared" si="370"/>
        <v>0</v>
      </c>
      <c r="BH123" s="114">
        <f t="shared" si="370"/>
        <v>0</v>
      </c>
      <c r="BI123" s="114">
        <f t="shared" si="370"/>
        <v>0</v>
      </c>
      <c r="BJ123" s="114">
        <f t="shared" si="370"/>
        <v>0</v>
      </c>
      <c r="BK123" s="114">
        <f t="shared" si="370"/>
        <v>0</v>
      </c>
      <c r="BL123" s="114">
        <f t="shared" si="370"/>
        <v>0</v>
      </c>
      <c r="BM123" s="114">
        <f t="shared" si="370"/>
        <v>0</v>
      </c>
      <c r="BN123" s="114">
        <f t="shared" si="370"/>
        <v>0</v>
      </c>
      <c r="BO123" s="114">
        <f t="shared" si="370"/>
        <v>0</v>
      </c>
      <c r="BP123" s="114">
        <f t="shared" ref="BP123:CU123" si="371">BO123</f>
        <v>0</v>
      </c>
      <c r="BQ123" s="114">
        <f t="shared" si="371"/>
        <v>0</v>
      </c>
      <c r="BR123" s="114">
        <f t="shared" si="371"/>
        <v>0</v>
      </c>
      <c r="BS123" s="114">
        <f t="shared" si="371"/>
        <v>0</v>
      </c>
      <c r="BT123" s="114">
        <f t="shared" si="371"/>
        <v>0</v>
      </c>
      <c r="BU123" s="114">
        <f t="shared" si="371"/>
        <v>0</v>
      </c>
      <c r="BV123" s="114">
        <f t="shared" si="371"/>
        <v>0</v>
      </c>
      <c r="BW123" s="114">
        <f t="shared" si="371"/>
        <v>0</v>
      </c>
      <c r="BX123" s="114">
        <f t="shared" si="371"/>
        <v>0</v>
      </c>
      <c r="BY123" s="114">
        <f t="shared" si="371"/>
        <v>0</v>
      </c>
      <c r="BZ123" s="114">
        <f t="shared" si="371"/>
        <v>0</v>
      </c>
      <c r="CA123" s="114">
        <f t="shared" si="371"/>
        <v>0</v>
      </c>
      <c r="CB123" s="114">
        <f t="shared" si="371"/>
        <v>0</v>
      </c>
      <c r="CC123" s="114">
        <f t="shared" si="371"/>
        <v>0</v>
      </c>
      <c r="CD123" s="114">
        <f t="shared" si="371"/>
        <v>0</v>
      </c>
      <c r="CE123" s="114">
        <f t="shared" si="371"/>
        <v>0</v>
      </c>
      <c r="CF123" s="114">
        <f t="shared" si="371"/>
        <v>0</v>
      </c>
      <c r="CG123" s="114">
        <f t="shared" si="371"/>
        <v>0</v>
      </c>
      <c r="CH123" s="114">
        <f t="shared" si="371"/>
        <v>0</v>
      </c>
      <c r="CI123" s="114">
        <f t="shared" si="371"/>
        <v>0</v>
      </c>
      <c r="CJ123" s="114">
        <f t="shared" si="371"/>
        <v>0</v>
      </c>
      <c r="CK123" s="114">
        <f t="shared" si="371"/>
        <v>0</v>
      </c>
      <c r="CL123" s="114">
        <f t="shared" si="371"/>
        <v>0</v>
      </c>
      <c r="CM123" s="114">
        <f t="shared" si="371"/>
        <v>0</v>
      </c>
      <c r="CN123" s="114">
        <f t="shared" si="371"/>
        <v>0</v>
      </c>
      <c r="CO123" s="114">
        <f t="shared" si="371"/>
        <v>0</v>
      </c>
      <c r="CP123" s="114">
        <f t="shared" si="371"/>
        <v>0</v>
      </c>
      <c r="CQ123" s="114">
        <f t="shared" si="371"/>
        <v>0</v>
      </c>
      <c r="CR123" s="114">
        <f t="shared" si="371"/>
        <v>0</v>
      </c>
      <c r="CS123" s="114">
        <f t="shared" si="371"/>
        <v>0</v>
      </c>
      <c r="CT123" s="114">
        <f t="shared" si="371"/>
        <v>0</v>
      </c>
      <c r="CU123" s="114">
        <f t="shared" si="371"/>
        <v>0</v>
      </c>
      <c r="CV123" s="114">
        <f t="shared" ref="CV123:DG123" si="372">CU123</f>
        <v>0</v>
      </c>
      <c r="CW123" s="114">
        <f t="shared" si="372"/>
        <v>0</v>
      </c>
      <c r="CX123" s="114">
        <f t="shared" si="372"/>
        <v>0</v>
      </c>
      <c r="CY123" s="114">
        <f t="shared" si="372"/>
        <v>0</v>
      </c>
      <c r="CZ123" s="114">
        <f t="shared" si="372"/>
        <v>0</v>
      </c>
      <c r="DA123" s="114">
        <f t="shared" si="372"/>
        <v>0</v>
      </c>
      <c r="DB123" s="114">
        <f t="shared" si="372"/>
        <v>0</v>
      </c>
      <c r="DC123" s="114">
        <f t="shared" si="372"/>
        <v>0</v>
      </c>
      <c r="DD123" s="114">
        <f t="shared" si="372"/>
        <v>0</v>
      </c>
      <c r="DE123" s="114">
        <f t="shared" si="372"/>
        <v>0</v>
      </c>
      <c r="DF123" s="114">
        <f t="shared" si="372"/>
        <v>0</v>
      </c>
      <c r="DG123" s="114">
        <f t="shared" si="372"/>
        <v>0</v>
      </c>
    </row>
    <row r="124" spans="1:111" x14ac:dyDescent="0.3">
      <c r="A124" s="5"/>
      <c r="B124" s="6" t="s">
        <v>230</v>
      </c>
      <c r="C124" s="6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>
        <f t="shared" ref="W124:BB124" si="373">SUM(W120:W123)</f>
        <v>0</v>
      </c>
      <c r="X124" s="53">
        <f t="shared" si="373"/>
        <v>0</v>
      </c>
      <c r="Y124" s="53">
        <f t="shared" si="373"/>
        <v>0</v>
      </c>
      <c r="Z124" s="53">
        <f t="shared" si="373"/>
        <v>0</v>
      </c>
      <c r="AA124" s="53">
        <f t="shared" si="373"/>
        <v>0</v>
      </c>
      <c r="AB124" s="53">
        <f t="shared" si="373"/>
        <v>0</v>
      </c>
      <c r="AC124" s="53">
        <f t="shared" si="373"/>
        <v>0</v>
      </c>
      <c r="AD124" s="53">
        <f t="shared" si="373"/>
        <v>3000</v>
      </c>
      <c r="AE124" s="53">
        <f t="shared" si="373"/>
        <v>0</v>
      </c>
      <c r="AF124" s="53">
        <f t="shared" si="373"/>
        <v>0</v>
      </c>
      <c r="AG124" s="53">
        <f t="shared" si="373"/>
        <v>0</v>
      </c>
      <c r="AH124" s="53">
        <f t="shared" si="373"/>
        <v>0</v>
      </c>
      <c r="AI124" s="53">
        <f t="shared" si="373"/>
        <v>0</v>
      </c>
      <c r="AJ124" s="286">
        <f t="shared" ref="AJ124" si="374">SUM(AJ120:AJ123)</f>
        <v>0</v>
      </c>
      <c r="AK124" s="53">
        <f t="shared" ref="AK124" si="375">SUM(AK120:AK123)</f>
        <v>0</v>
      </c>
      <c r="AL124" s="53">
        <f t="shared" si="373"/>
        <v>0</v>
      </c>
      <c r="AM124" s="53">
        <f t="shared" si="373"/>
        <v>0</v>
      </c>
      <c r="AN124" s="53">
        <f t="shared" si="373"/>
        <v>0</v>
      </c>
      <c r="AO124" s="53">
        <f t="shared" si="373"/>
        <v>0</v>
      </c>
      <c r="AP124" s="53">
        <f t="shared" si="373"/>
        <v>0</v>
      </c>
      <c r="AQ124" s="53">
        <f t="shared" si="373"/>
        <v>0</v>
      </c>
      <c r="AR124" s="53">
        <f t="shared" si="373"/>
        <v>0</v>
      </c>
      <c r="AS124" s="53">
        <f t="shared" si="373"/>
        <v>0</v>
      </c>
      <c r="AT124" s="53">
        <f t="shared" si="373"/>
        <v>0</v>
      </c>
      <c r="AU124" s="53">
        <f t="shared" si="373"/>
        <v>0</v>
      </c>
      <c r="AV124" s="53">
        <f t="shared" si="373"/>
        <v>0</v>
      </c>
      <c r="AW124" s="53">
        <f t="shared" si="373"/>
        <v>0</v>
      </c>
      <c r="AX124" s="53">
        <f t="shared" si="373"/>
        <v>0</v>
      </c>
      <c r="AY124" s="53">
        <f t="shared" si="373"/>
        <v>0</v>
      </c>
      <c r="AZ124" s="53">
        <f t="shared" si="373"/>
        <v>0</v>
      </c>
      <c r="BA124" s="53">
        <f t="shared" si="373"/>
        <v>0</v>
      </c>
      <c r="BB124" s="53">
        <f t="shared" si="373"/>
        <v>0</v>
      </c>
      <c r="BC124" s="53">
        <f t="shared" ref="BC124:CH124" si="376">SUM(BC120:BC123)</f>
        <v>0</v>
      </c>
      <c r="BD124" s="53">
        <f t="shared" si="376"/>
        <v>0</v>
      </c>
      <c r="BE124" s="53">
        <f t="shared" si="376"/>
        <v>0</v>
      </c>
      <c r="BF124" s="53">
        <f t="shared" si="376"/>
        <v>0</v>
      </c>
      <c r="BG124" s="53">
        <f t="shared" si="376"/>
        <v>0</v>
      </c>
      <c r="BH124" s="53">
        <f t="shared" si="376"/>
        <v>0</v>
      </c>
      <c r="BI124" s="53">
        <f t="shared" si="376"/>
        <v>0</v>
      </c>
      <c r="BJ124" s="53">
        <f t="shared" si="376"/>
        <v>0</v>
      </c>
      <c r="BK124" s="53">
        <f t="shared" si="376"/>
        <v>0</v>
      </c>
      <c r="BL124" s="53">
        <f t="shared" si="376"/>
        <v>0</v>
      </c>
      <c r="BM124" s="53">
        <f t="shared" si="376"/>
        <v>0</v>
      </c>
      <c r="BN124" s="53">
        <f t="shared" si="376"/>
        <v>0</v>
      </c>
      <c r="BO124" s="53">
        <f t="shared" si="376"/>
        <v>0</v>
      </c>
      <c r="BP124" s="53">
        <f t="shared" si="376"/>
        <v>0</v>
      </c>
      <c r="BQ124" s="53">
        <f t="shared" si="376"/>
        <v>0</v>
      </c>
      <c r="BR124" s="53">
        <f t="shared" si="376"/>
        <v>0</v>
      </c>
      <c r="BS124" s="53">
        <f t="shared" si="376"/>
        <v>0</v>
      </c>
      <c r="BT124" s="53">
        <f t="shared" si="376"/>
        <v>0</v>
      </c>
      <c r="BU124" s="53">
        <f t="shared" si="376"/>
        <v>0</v>
      </c>
      <c r="BV124" s="53">
        <f t="shared" si="376"/>
        <v>0</v>
      </c>
      <c r="BW124" s="53">
        <f t="shared" si="376"/>
        <v>0</v>
      </c>
      <c r="BX124" s="53">
        <f t="shared" si="376"/>
        <v>0</v>
      </c>
      <c r="BY124" s="53">
        <f t="shared" si="376"/>
        <v>0</v>
      </c>
      <c r="BZ124" s="53">
        <f t="shared" si="376"/>
        <v>0</v>
      </c>
      <c r="CA124" s="53">
        <f t="shared" si="376"/>
        <v>0</v>
      </c>
      <c r="CB124" s="53">
        <f t="shared" si="376"/>
        <v>0</v>
      </c>
      <c r="CC124" s="53">
        <f t="shared" si="376"/>
        <v>0</v>
      </c>
      <c r="CD124" s="53">
        <f t="shared" si="376"/>
        <v>0</v>
      </c>
      <c r="CE124" s="53">
        <f t="shared" si="376"/>
        <v>0</v>
      </c>
      <c r="CF124" s="53">
        <f t="shared" si="376"/>
        <v>0</v>
      </c>
      <c r="CG124" s="53">
        <f t="shared" si="376"/>
        <v>0</v>
      </c>
      <c r="CH124" s="53">
        <f t="shared" si="376"/>
        <v>0</v>
      </c>
      <c r="CI124" s="53">
        <f t="shared" ref="CI124:DG124" si="377">SUM(CI120:CI123)</f>
        <v>0</v>
      </c>
      <c r="CJ124" s="53">
        <f t="shared" si="377"/>
        <v>0</v>
      </c>
      <c r="CK124" s="53">
        <f t="shared" si="377"/>
        <v>0</v>
      </c>
      <c r="CL124" s="53">
        <f t="shared" si="377"/>
        <v>0</v>
      </c>
      <c r="CM124" s="53">
        <f t="shared" si="377"/>
        <v>0</v>
      </c>
      <c r="CN124" s="53">
        <f t="shared" si="377"/>
        <v>0</v>
      </c>
      <c r="CO124" s="53">
        <f t="shared" si="377"/>
        <v>0</v>
      </c>
      <c r="CP124" s="53">
        <f t="shared" si="377"/>
        <v>0</v>
      </c>
      <c r="CQ124" s="53">
        <f t="shared" si="377"/>
        <v>0</v>
      </c>
      <c r="CR124" s="53">
        <f t="shared" si="377"/>
        <v>0</v>
      </c>
      <c r="CS124" s="53">
        <f t="shared" si="377"/>
        <v>0</v>
      </c>
      <c r="CT124" s="53">
        <f t="shared" si="377"/>
        <v>0</v>
      </c>
      <c r="CU124" s="53">
        <f t="shared" si="377"/>
        <v>0</v>
      </c>
      <c r="CV124" s="53">
        <f t="shared" si="377"/>
        <v>0</v>
      </c>
      <c r="CW124" s="53">
        <f t="shared" si="377"/>
        <v>0</v>
      </c>
      <c r="CX124" s="53">
        <f t="shared" si="377"/>
        <v>0</v>
      </c>
      <c r="CY124" s="53">
        <f t="shared" si="377"/>
        <v>0</v>
      </c>
      <c r="CZ124" s="53">
        <f t="shared" si="377"/>
        <v>0</v>
      </c>
      <c r="DA124" s="53">
        <f t="shared" si="377"/>
        <v>0</v>
      </c>
      <c r="DB124" s="53">
        <f t="shared" si="377"/>
        <v>0</v>
      </c>
      <c r="DC124" s="53">
        <f t="shared" si="377"/>
        <v>0</v>
      </c>
      <c r="DD124" s="53">
        <f t="shared" si="377"/>
        <v>0</v>
      </c>
      <c r="DE124" s="53">
        <f t="shared" si="377"/>
        <v>0</v>
      </c>
      <c r="DF124" s="53">
        <f t="shared" si="377"/>
        <v>0</v>
      </c>
      <c r="DG124" s="53">
        <f t="shared" si="377"/>
        <v>0</v>
      </c>
    </row>
    <row r="125" spans="1:111" x14ac:dyDescent="0.3">
      <c r="B125" s="1" t="s">
        <v>203</v>
      </c>
      <c r="C125" s="1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O125" s="50"/>
      <c r="P125" s="114"/>
      <c r="Q125" s="114"/>
      <c r="R125" s="114"/>
      <c r="S125" s="114"/>
      <c r="T125" s="114"/>
      <c r="U125" s="114"/>
      <c r="V125" s="114">
        <v>0</v>
      </c>
      <c r="W125" s="114">
        <v>0</v>
      </c>
      <c r="X125" s="114">
        <v>0</v>
      </c>
      <c r="Y125" s="114">
        <v>0</v>
      </c>
      <c r="Z125" s="114">
        <v>0</v>
      </c>
      <c r="AA125" s="114">
        <v>0</v>
      </c>
      <c r="AB125" s="114">
        <v>0</v>
      </c>
      <c r="AC125" s="114">
        <v>0</v>
      </c>
      <c r="AD125" s="114">
        <v>0</v>
      </c>
      <c r="AE125" s="114">
        <v>0</v>
      </c>
      <c r="AF125" s="114">
        <v>0</v>
      </c>
      <c r="AG125" s="114">
        <v>0</v>
      </c>
      <c r="AH125" s="114">
        <v>0</v>
      </c>
      <c r="AI125" s="114">
        <v>0</v>
      </c>
      <c r="AJ125" s="281">
        <v>0</v>
      </c>
      <c r="AK125" s="561">
        <v>0</v>
      </c>
      <c r="AL125" s="114">
        <v>0</v>
      </c>
      <c r="AM125" s="114">
        <v>0</v>
      </c>
      <c r="AN125" s="114">
        <v>0</v>
      </c>
      <c r="AO125" s="114">
        <v>0</v>
      </c>
      <c r="AP125" s="114">
        <v>0</v>
      </c>
      <c r="AQ125" s="114">
        <v>0</v>
      </c>
      <c r="AR125" s="114">
        <v>0</v>
      </c>
      <c r="AS125" s="114">
        <v>0</v>
      </c>
      <c r="AT125" s="114">
        <v>0</v>
      </c>
      <c r="AU125" s="114">
        <v>0</v>
      </c>
      <c r="AV125" s="114">
        <v>0</v>
      </c>
      <c r="AW125" s="114">
        <v>0</v>
      </c>
      <c r="AX125" s="114">
        <v>0</v>
      </c>
      <c r="AY125" s="114">
        <v>0</v>
      </c>
      <c r="AZ125" s="114">
        <v>0</v>
      </c>
      <c r="BA125" s="114">
        <v>0</v>
      </c>
      <c r="BB125" s="114">
        <v>0</v>
      </c>
      <c r="BC125" s="114">
        <v>0</v>
      </c>
      <c r="BD125" s="114">
        <v>0</v>
      </c>
      <c r="BE125" s="114">
        <v>0</v>
      </c>
      <c r="BF125" s="114">
        <v>0</v>
      </c>
      <c r="BG125" s="114">
        <v>0</v>
      </c>
      <c r="BH125" s="114">
        <v>0</v>
      </c>
      <c r="BI125" s="114">
        <v>0</v>
      </c>
      <c r="BJ125" s="114">
        <v>0</v>
      </c>
      <c r="BK125" s="114">
        <v>0</v>
      </c>
      <c r="BL125" s="114">
        <v>0</v>
      </c>
      <c r="BM125" s="114">
        <v>0</v>
      </c>
      <c r="BN125" s="114">
        <v>0</v>
      </c>
      <c r="BO125" s="114">
        <v>0</v>
      </c>
      <c r="BP125" s="114">
        <v>0</v>
      </c>
      <c r="BQ125" s="114">
        <v>0</v>
      </c>
      <c r="BR125" s="114">
        <v>0</v>
      </c>
      <c r="BS125" s="114">
        <v>0</v>
      </c>
      <c r="BT125" s="114">
        <v>0</v>
      </c>
      <c r="BU125" s="114">
        <v>0</v>
      </c>
      <c r="BV125" s="114">
        <v>0</v>
      </c>
      <c r="BW125" s="114">
        <v>0</v>
      </c>
      <c r="BX125" s="114">
        <v>0</v>
      </c>
      <c r="BY125" s="114">
        <v>0</v>
      </c>
      <c r="BZ125" s="114">
        <v>0</v>
      </c>
      <c r="CA125" s="114">
        <v>0</v>
      </c>
      <c r="CB125" s="114">
        <v>0</v>
      </c>
      <c r="CC125" s="114">
        <v>0</v>
      </c>
      <c r="CD125" s="114">
        <v>0</v>
      </c>
      <c r="CE125" s="114">
        <v>0</v>
      </c>
      <c r="CF125" s="114">
        <v>0</v>
      </c>
      <c r="CG125" s="114">
        <v>0</v>
      </c>
      <c r="CH125" s="114">
        <v>0</v>
      </c>
      <c r="CI125" s="114">
        <v>0</v>
      </c>
      <c r="CJ125" s="114">
        <v>0</v>
      </c>
      <c r="CK125" s="114">
        <v>0</v>
      </c>
      <c r="CL125" s="114">
        <v>0</v>
      </c>
      <c r="CM125" s="114">
        <v>0</v>
      </c>
      <c r="CN125" s="114">
        <v>0</v>
      </c>
      <c r="CO125" s="114">
        <v>0</v>
      </c>
      <c r="CP125" s="114">
        <v>0</v>
      </c>
      <c r="CQ125" s="114">
        <v>0</v>
      </c>
      <c r="CR125" s="114">
        <v>0</v>
      </c>
      <c r="CS125" s="114">
        <v>0</v>
      </c>
      <c r="CT125" s="114">
        <v>0</v>
      </c>
      <c r="CU125" s="114">
        <v>0</v>
      </c>
      <c r="CV125" s="114">
        <v>0</v>
      </c>
      <c r="CW125" s="114">
        <v>0</v>
      </c>
      <c r="CX125" s="114">
        <v>0</v>
      </c>
      <c r="CY125" s="114">
        <v>0</v>
      </c>
      <c r="CZ125" s="114">
        <v>0</v>
      </c>
      <c r="DA125" s="114">
        <v>0</v>
      </c>
      <c r="DB125" s="114">
        <v>0</v>
      </c>
      <c r="DC125" s="114">
        <v>0</v>
      </c>
      <c r="DD125" s="114">
        <v>0</v>
      </c>
      <c r="DE125" s="114">
        <v>0</v>
      </c>
      <c r="DF125" s="114">
        <v>0</v>
      </c>
      <c r="DG125" s="114">
        <v>0</v>
      </c>
    </row>
    <row r="126" spans="1:111" x14ac:dyDescent="0.3">
      <c r="A126" s="5"/>
      <c r="B126" s="6" t="s">
        <v>202</v>
      </c>
      <c r="C126" s="6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>
        <f t="shared" ref="P126:AA126" si="378">+SUM(P120:P125)</f>
        <v>0</v>
      </c>
      <c r="Q126" s="53">
        <f t="shared" si="378"/>
        <v>0</v>
      </c>
      <c r="R126" s="53">
        <f t="shared" si="378"/>
        <v>0</v>
      </c>
      <c r="S126" s="53">
        <f t="shared" si="378"/>
        <v>0</v>
      </c>
      <c r="T126" s="53">
        <f t="shared" si="378"/>
        <v>0</v>
      </c>
      <c r="U126" s="53">
        <f t="shared" si="378"/>
        <v>0</v>
      </c>
      <c r="V126" s="53">
        <f t="shared" si="378"/>
        <v>0</v>
      </c>
      <c r="W126" s="53">
        <f t="shared" si="378"/>
        <v>0</v>
      </c>
      <c r="X126" s="53">
        <f t="shared" si="378"/>
        <v>0</v>
      </c>
      <c r="Y126" s="53">
        <f t="shared" si="378"/>
        <v>0</v>
      </c>
      <c r="Z126" s="53">
        <f t="shared" si="378"/>
        <v>0</v>
      </c>
      <c r="AA126" s="53">
        <f t="shared" si="378"/>
        <v>0</v>
      </c>
      <c r="AB126" s="53">
        <f t="shared" ref="AB126:BG126" si="379">+SUM(AB120:AB123)</f>
        <v>0</v>
      </c>
      <c r="AC126" s="53">
        <f t="shared" si="379"/>
        <v>0</v>
      </c>
      <c r="AD126" s="53">
        <f t="shared" si="379"/>
        <v>3000</v>
      </c>
      <c r="AE126" s="53">
        <f t="shared" si="379"/>
        <v>0</v>
      </c>
      <c r="AF126" s="53">
        <f t="shared" si="379"/>
        <v>0</v>
      </c>
      <c r="AG126" s="53">
        <f t="shared" si="379"/>
        <v>0</v>
      </c>
      <c r="AH126" s="53">
        <f t="shared" si="379"/>
        <v>0</v>
      </c>
      <c r="AI126" s="53">
        <f t="shared" si="379"/>
        <v>0</v>
      </c>
      <c r="AJ126" s="286">
        <f t="shared" ref="AJ126" si="380">+SUM(AJ120:AJ123)</f>
        <v>0</v>
      </c>
      <c r="AK126" s="53">
        <f t="shared" ref="AK126" si="381">+SUM(AK120:AK123)</f>
        <v>0</v>
      </c>
      <c r="AL126" s="53">
        <f t="shared" si="379"/>
        <v>0</v>
      </c>
      <c r="AM126" s="53">
        <f t="shared" si="379"/>
        <v>0</v>
      </c>
      <c r="AN126" s="53">
        <f t="shared" si="379"/>
        <v>0</v>
      </c>
      <c r="AO126" s="53">
        <f t="shared" si="379"/>
        <v>0</v>
      </c>
      <c r="AP126" s="53">
        <f t="shared" si="379"/>
        <v>0</v>
      </c>
      <c r="AQ126" s="53">
        <f t="shared" si="379"/>
        <v>0</v>
      </c>
      <c r="AR126" s="53">
        <f t="shared" si="379"/>
        <v>0</v>
      </c>
      <c r="AS126" s="53">
        <f t="shared" si="379"/>
        <v>0</v>
      </c>
      <c r="AT126" s="53">
        <f t="shared" si="379"/>
        <v>0</v>
      </c>
      <c r="AU126" s="53">
        <f t="shared" si="379"/>
        <v>0</v>
      </c>
      <c r="AV126" s="53">
        <f t="shared" si="379"/>
        <v>0</v>
      </c>
      <c r="AW126" s="53">
        <f t="shared" si="379"/>
        <v>0</v>
      </c>
      <c r="AX126" s="53">
        <f t="shared" si="379"/>
        <v>0</v>
      </c>
      <c r="AY126" s="53">
        <f t="shared" si="379"/>
        <v>0</v>
      </c>
      <c r="AZ126" s="53">
        <f t="shared" si="379"/>
        <v>0</v>
      </c>
      <c r="BA126" s="53">
        <f t="shared" si="379"/>
        <v>0</v>
      </c>
      <c r="BB126" s="53">
        <f t="shared" si="379"/>
        <v>0</v>
      </c>
      <c r="BC126" s="53">
        <f t="shared" si="379"/>
        <v>0</v>
      </c>
      <c r="BD126" s="53">
        <f t="shared" si="379"/>
        <v>0</v>
      </c>
      <c r="BE126" s="53">
        <f t="shared" si="379"/>
        <v>0</v>
      </c>
      <c r="BF126" s="53">
        <f t="shared" si="379"/>
        <v>0</v>
      </c>
      <c r="BG126" s="53">
        <f t="shared" si="379"/>
        <v>0</v>
      </c>
      <c r="BH126" s="53">
        <f t="shared" ref="BH126:CM126" si="382">+SUM(BH120:BH123)</f>
        <v>0</v>
      </c>
      <c r="BI126" s="53">
        <f t="shared" si="382"/>
        <v>0</v>
      </c>
      <c r="BJ126" s="53">
        <f t="shared" si="382"/>
        <v>0</v>
      </c>
      <c r="BK126" s="53">
        <f t="shared" si="382"/>
        <v>0</v>
      </c>
      <c r="BL126" s="53">
        <f t="shared" si="382"/>
        <v>0</v>
      </c>
      <c r="BM126" s="53">
        <f t="shared" si="382"/>
        <v>0</v>
      </c>
      <c r="BN126" s="53">
        <f t="shared" si="382"/>
        <v>0</v>
      </c>
      <c r="BO126" s="53">
        <f t="shared" si="382"/>
        <v>0</v>
      </c>
      <c r="BP126" s="53">
        <f t="shared" si="382"/>
        <v>0</v>
      </c>
      <c r="BQ126" s="53">
        <f t="shared" si="382"/>
        <v>0</v>
      </c>
      <c r="BR126" s="53">
        <f t="shared" si="382"/>
        <v>0</v>
      </c>
      <c r="BS126" s="53">
        <f t="shared" si="382"/>
        <v>0</v>
      </c>
      <c r="BT126" s="53">
        <f t="shared" si="382"/>
        <v>0</v>
      </c>
      <c r="BU126" s="53">
        <f t="shared" si="382"/>
        <v>0</v>
      </c>
      <c r="BV126" s="53">
        <f t="shared" si="382"/>
        <v>0</v>
      </c>
      <c r="BW126" s="53">
        <f t="shared" si="382"/>
        <v>0</v>
      </c>
      <c r="BX126" s="53">
        <f t="shared" si="382"/>
        <v>0</v>
      </c>
      <c r="BY126" s="53">
        <f t="shared" si="382"/>
        <v>0</v>
      </c>
      <c r="BZ126" s="53">
        <f t="shared" si="382"/>
        <v>0</v>
      </c>
      <c r="CA126" s="53">
        <f t="shared" si="382"/>
        <v>0</v>
      </c>
      <c r="CB126" s="53">
        <f t="shared" si="382"/>
        <v>0</v>
      </c>
      <c r="CC126" s="53">
        <f t="shared" si="382"/>
        <v>0</v>
      </c>
      <c r="CD126" s="53">
        <f t="shared" si="382"/>
        <v>0</v>
      </c>
      <c r="CE126" s="53">
        <f t="shared" si="382"/>
        <v>0</v>
      </c>
      <c r="CF126" s="53">
        <f t="shared" si="382"/>
        <v>0</v>
      </c>
      <c r="CG126" s="53">
        <f t="shared" si="382"/>
        <v>0</v>
      </c>
      <c r="CH126" s="53">
        <f t="shared" si="382"/>
        <v>0</v>
      </c>
      <c r="CI126" s="53">
        <f t="shared" si="382"/>
        <v>0</v>
      </c>
      <c r="CJ126" s="53">
        <f t="shared" si="382"/>
        <v>0</v>
      </c>
      <c r="CK126" s="53">
        <f t="shared" si="382"/>
        <v>0</v>
      </c>
      <c r="CL126" s="53">
        <f t="shared" si="382"/>
        <v>0</v>
      </c>
      <c r="CM126" s="53">
        <f t="shared" si="382"/>
        <v>0</v>
      </c>
      <c r="CN126" s="53">
        <f t="shared" ref="CN126:DG126" si="383">+SUM(CN120:CN123)</f>
        <v>0</v>
      </c>
      <c r="CO126" s="53">
        <f t="shared" si="383"/>
        <v>0</v>
      </c>
      <c r="CP126" s="53">
        <f t="shared" si="383"/>
        <v>0</v>
      </c>
      <c r="CQ126" s="53">
        <f t="shared" si="383"/>
        <v>0</v>
      </c>
      <c r="CR126" s="53">
        <f t="shared" si="383"/>
        <v>0</v>
      </c>
      <c r="CS126" s="53">
        <f t="shared" si="383"/>
        <v>0</v>
      </c>
      <c r="CT126" s="53">
        <f t="shared" si="383"/>
        <v>0</v>
      </c>
      <c r="CU126" s="53">
        <f t="shared" si="383"/>
        <v>0</v>
      </c>
      <c r="CV126" s="53">
        <f t="shared" si="383"/>
        <v>0</v>
      </c>
      <c r="CW126" s="53">
        <f t="shared" si="383"/>
        <v>0</v>
      </c>
      <c r="CX126" s="53">
        <f t="shared" si="383"/>
        <v>0</v>
      </c>
      <c r="CY126" s="53">
        <f t="shared" si="383"/>
        <v>0</v>
      </c>
      <c r="CZ126" s="53">
        <f t="shared" si="383"/>
        <v>0</v>
      </c>
      <c r="DA126" s="53">
        <f t="shared" si="383"/>
        <v>0</v>
      </c>
      <c r="DB126" s="53">
        <f t="shared" si="383"/>
        <v>0</v>
      </c>
      <c r="DC126" s="53">
        <f t="shared" si="383"/>
        <v>0</v>
      </c>
      <c r="DD126" s="53">
        <f t="shared" si="383"/>
        <v>0</v>
      </c>
      <c r="DE126" s="53">
        <f t="shared" si="383"/>
        <v>0</v>
      </c>
      <c r="DF126" s="53">
        <f t="shared" si="383"/>
        <v>0</v>
      </c>
      <c r="DG126" s="53">
        <f t="shared" si="383"/>
        <v>0</v>
      </c>
    </row>
    <row r="127" spans="1:111" s="5" customFormat="1" x14ac:dyDescent="0.3">
      <c r="A127"/>
      <c r="B127" s="1" t="s">
        <v>18</v>
      </c>
      <c r="C127" s="1"/>
      <c r="D127" s="55">
        <f t="shared" ref="D127:J127" si="384">(D113)+(D117)</f>
        <v>0</v>
      </c>
      <c r="E127" s="55">
        <f t="shared" si="384"/>
        <v>0</v>
      </c>
      <c r="F127" s="55">
        <f t="shared" si="384"/>
        <v>0</v>
      </c>
      <c r="G127" s="55">
        <f t="shared" si="384"/>
        <v>0</v>
      </c>
      <c r="H127" s="55">
        <f t="shared" si="384"/>
        <v>0</v>
      </c>
      <c r="I127" s="55">
        <f t="shared" si="384"/>
        <v>0</v>
      </c>
      <c r="J127" s="55">
        <f t="shared" si="384"/>
        <v>0</v>
      </c>
      <c r="K127" s="55">
        <f>K117+K113</f>
        <v>0</v>
      </c>
      <c r="L127" s="55">
        <f>L117+L113</f>
        <v>0</v>
      </c>
      <c r="M127" s="55">
        <f>M117+M113</f>
        <v>0</v>
      </c>
      <c r="N127" s="56">
        <f>N117+N113</f>
        <v>0</v>
      </c>
      <c r="O127" s="56">
        <f>O117+O113</f>
        <v>0</v>
      </c>
      <c r="P127" s="56">
        <f t="shared" ref="P127:AU127" si="385">P117+P113+P126</f>
        <v>0</v>
      </c>
      <c r="Q127" s="56">
        <f t="shared" si="385"/>
        <v>0</v>
      </c>
      <c r="R127" s="56">
        <f t="shared" si="385"/>
        <v>0</v>
      </c>
      <c r="S127" s="56">
        <f t="shared" si="385"/>
        <v>0</v>
      </c>
      <c r="T127" s="56">
        <f t="shared" si="385"/>
        <v>0</v>
      </c>
      <c r="U127" s="56">
        <f t="shared" si="385"/>
        <v>0</v>
      </c>
      <c r="V127" s="56">
        <f t="shared" si="385"/>
        <v>0</v>
      </c>
      <c r="W127" s="56">
        <f t="shared" si="385"/>
        <v>0</v>
      </c>
      <c r="X127" s="56">
        <f t="shared" si="385"/>
        <v>0</v>
      </c>
      <c r="Y127" s="56">
        <f t="shared" si="385"/>
        <v>0</v>
      </c>
      <c r="Z127" s="56">
        <f t="shared" si="385"/>
        <v>0</v>
      </c>
      <c r="AA127" s="56">
        <f t="shared" si="385"/>
        <v>0</v>
      </c>
      <c r="AB127" s="56">
        <f t="shared" si="385"/>
        <v>8982.01</v>
      </c>
      <c r="AC127" s="56">
        <f t="shared" si="385"/>
        <v>10826.67</v>
      </c>
      <c r="AD127" s="56">
        <f t="shared" si="385"/>
        <v>7915.1</v>
      </c>
      <c r="AE127" s="56">
        <f t="shared" si="385"/>
        <v>8416.82</v>
      </c>
      <c r="AF127" s="56">
        <f t="shared" si="385"/>
        <v>9580.64</v>
      </c>
      <c r="AG127" s="56">
        <f t="shared" si="385"/>
        <v>6755.51</v>
      </c>
      <c r="AH127" s="56">
        <f t="shared" si="385"/>
        <v>6124.59</v>
      </c>
      <c r="AI127" s="56">
        <f t="shared" si="385"/>
        <v>7653.97</v>
      </c>
      <c r="AJ127" s="283">
        <f t="shared" ref="AJ127" si="386">AJ117+AJ113+AJ126</f>
        <v>56274.17</v>
      </c>
      <c r="AK127" s="56">
        <f t="shared" ref="AK127" si="387">AK117+AK113+AK126</f>
        <v>38639.85411985065</v>
      </c>
      <c r="AL127" s="56">
        <f t="shared" si="385"/>
        <v>34936.114332522637</v>
      </c>
      <c r="AM127" s="632">
        <f t="shared" si="385"/>
        <v>31850.777581574181</v>
      </c>
      <c r="AN127" s="56">
        <f t="shared" si="385"/>
        <v>29926.958153191455</v>
      </c>
      <c r="AO127" s="56">
        <f t="shared" si="385"/>
        <v>21899.700081251449</v>
      </c>
      <c r="AP127" s="56">
        <f t="shared" si="385"/>
        <v>18684.167182376743</v>
      </c>
      <c r="AQ127" s="56">
        <f t="shared" si="385"/>
        <v>11038.508408577989</v>
      </c>
      <c r="AR127" s="56">
        <f t="shared" si="385"/>
        <v>7366.1897943068861</v>
      </c>
      <c r="AS127" s="56">
        <f t="shared" si="385"/>
        <v>9914.9161934873318</v>
      </c>
      <c r="AT127" s="56">
        <f t="shared" si="385"/>
        <v>16558.195554278082</v>
      </c>
      <c r="AU127" s="56">
        <f t="shared" si="385"/>
        <v>16374.451790219242</v>
      </c>
      <c r="AV127" s="56">
        <f t="shared" ref="AV127:CA127" si="388">AV117+AV113+AV126</f>
        <v>23916.373564403646</v>
      </c>
      <c r="AW127" s="56">
        <f t="shared" si="388"/>
        <v>17832.716491939904</v>
      </c>
      <c r="AX127" s="56">
        <f t="shared" si="388"/>
        <v>13468.920587166704</v>
      </c>
      <c r="AY127" s="632">
        <f t="shared" si="388"/>
        <v>12454.388277619431</v>
      </c>
      <c r="AZ127" s="56">
        <f t="shared" si="388"/>
        <v>13188.480366627799</v>
      </c>
      <c r="BA127" s="56">
        <f t="shared" si="388"/>
        <v>6964.7004276859452</v>
      </c>
      <c r="BB127" s="56">
        <f t="shared" si="388"/>
        <v>7191.2456874258369</v>
      </c>
      <c r="BC127" s="56">
        <f t="shared" si="388"/>
        <v>1168.2629646468204</v>
      </c>
      <c r="BD127" s="56">
        <f t="shared" si="388"/>
        <v>-997.99939209196953</v>
      </c>
      <c r="BE127" s="56">
        <f t="shared" si="388"/>
        <v>6111.766248049069</v>
      </c>
      <c r="BF127" s="56">
        <f t="shared" si="388"/>
        <v>17948.834033780269</v>
      </c>
      <c r="BG127" s="56">
        <f t="shared" si="388"/>
        <v>21088.877516081368</v>
      </c>
      <c r="BH127" s="56">
        <f t="shared" si="388"/>
        <v>34128.943254964652</v>
      </c>
      <c r="BI127" s="56">
        <f t="shared" si="388"/>
        <v>29569.958858478949</v>
      </c>
      <c r="BJ127" s="56">
        <f t="shared" si="388"/>
        <v>30143.118690005529</v>
      </c>
      <c r="BK127" s="632">
        <f t="shared" si="388"/>
        <v>34003.9285368809</v>
      </c>
      <c r="BL127" s="56">
        <f t="shared" si="388"/>
        <v>37174.148891867466</v>
      </c>
      <c r="BM127" s="56">
        <f t="shared" si="388"/>
        <v>32947.684382029445</v>
      </c>
      <c r="BN127" s="56">
        <f t="shared" si="388"/>
        <v>37576.122560061471</v>
      </c>
      <c r="BO127" s="56">
        <f t="shared" si="388"/>
        <v>33219.506216475187</v>
      </c>
      <c r="BP127" s="56">
        <f t="shared" si="388"/>
        <v>33485.642094155606</v>
      </c>
      <c r="BQ127" s="56">
        <f t="shared" si="388"/>
        <v>44327.419200198652</v>
      </c>
      <c r="BR127" s="56">
        <f t="shared" si="388"/>
        <v>60293.908307770958</v>
      </c>
      <c r="BS127" s="56">
        <f t="shared" si="388"/>
        <v>67611.972512815904</v>
      </c>
      <c r="BT127" s="56">
        <f t="shared" si="388"/>
        <v>86916.173934086255</v>
      </c>
      <c r="BU127" s="56">
        <f t="shared" si="388"/>
        <v>83816.824506569566</v>
      </c>
      <c r="BV127" s="56">
        <f t="shared" si="388"/>
        <v>88819.407732923544</v>
      </c>
      <c r="BW127" s="632">
        <f t="shared" si="388"/>
        <v>95675.102952579298</v>
      </c>
      <c r="BX127" s="56">
        <f t="shared" si="388"/>
        <v>101502.30887388482</v>
      </c>
      <c r="BY127" s="56">
        <f t="shared" si="388"/>
        <v>100565.08962092965</v>
      </c>
      <c r="BZ127" s="56">
        <f t="shared" si="388"/>
        <v>107998.54899472465</v>
      </c>
      <c r="CA127" s="56">
        <f t="shared" si="388"/>
        <v>104014.09506108698</v>
      </c>
      <c r="CB127" s="56">
        <f t="shared" ref="CB127:DG127" si="389">CB117+CB113+CB126</f>
        <v>109096.90728282413</v>
      </c>
      <c r="CC127" s="56">
        <f t="shared" si="389"/>
        <v>124008.65983581547</v>
      </c>
      <c r="CD127" s="56">
        <f t="shared" si="389"/>
        <v>144223.9134514904</v>
      </c>
      <c r="CE127" s="56">
        <f t="shared" si="389"/>
        <v>156991.13065180712</v>
      </c>
      <c r="CF127" s="56">
        <f t="shared" si="389"/>
        <v>181507.36074380841</v>
      </c>
      <c r="CG127" s="56">
        <f t="shared" si="389"/>
        <v>181902.86350089274</v>
      </c>
      <c r="CH127" s="56">
        <f t="shared" si="389"/>
        <v>189743.93712565777</v>
      </c>
      <c r="CI127" s="632">
        <f t="shared" si="389"/>
        <v>197789.64599703584</v>
      </c>
      <c r="CJ127" s="56">
        <f t="shared" si="389"/>
        <v>209903.45009581186</v>
      </c>
      <c r="CK127" s="56">
        <f t="shared" si="389"/>
        <v>210111.83088077782</v>
      </c>
      <c r="CL127" s="56">
        <f t="shared" si="389"/>
        <v>220007.84220530992</v>
      </c>
      <c r="CM127" s="56">
        <f t="shared" si="389"/>
        <v>219569.90670524788</v>
      </c>
      <c r="CN127" s="56">
        <f t="shared" si="389"/>
        <v>227228.6307961597</v>
      </c>
      <c r="CO127" s="56">
        <f t="shared" si="389"/>
        <v>245435.34785240563</v>
      </c>
      <c r="CP127" s="56">
        <f t="shared" si="389"/>
        <v>275062.97719448281</v>
      </c>
      <c r="CQ127" s="56">
        <f t="shared" si="389"/>
        <v>292246.02406855347</v>
      </c>
      <c r="CR127" s="56">
        <f t="shared" si="389"/>
        <v>322907.17036031908</v>
      </c>
      <c r="CS127" s="56">
        <f t="shared" si="389"/>
        <v>327481.88821694121</v>
      </c>
      <c r="CT127" s="56">
        <f t="shared" si="389"/>
        <v>338762.94762463355</v>
      </c>
      <c r="CU127" s="632">
        <f t="shared" si="389"/>
        <v>350520.16500941227</v>
      </c>
      <c r="CV127" s="56">
        <f t="shared" si="389"/>
        <v>367349.00919057894</v>
      </c>
      <c r="CW127" s="56">
        <f t="shared" si="389"/>
        <v>369767.79358698975</v>
      </c>
      <c r="CX127" s="56">
        <f t="shared" si="389"/>
        <v>382212.81007193885</v>
      </c>
      <c r="CY127" s="56">
        <f t="shared" si="389"/>
        <v>385632.53059919225</v>
      </c>
      <c r="CZ127" s="56">
        <f t="shared" si="389"/>
        <v>396253.22064782889</v>
      </c>
      <c r="DA127" s="56">
        <f t="shared" si="389"/>
        <v>417754.5984278057</v>
      </c>
      <c r="DB127" s="56">
        <f t="shared" si="389"/>
        <v>458709.66998764838</v>
      </c>
      <c r="DC127" s="56">
        <f t="shared" si="389"/>
        <v>478962.73345174378</v>
      </c>
      <c r="DD127" s="56">
        <f t="shared" si="389"/>
        <v>522674.76626658574</v>
      </c>
      <c r="DE127" s="56">
        <f t="shared" si="389"/>
        <v>529998.13696787378</v>
      </c>
      <c r="DF127" s="56">
        <f t="shared" si="389"/>
        <v>544095.4966643342</v>
      </c>
      <c r="DG127" s="56">
        <f t="shared" si="389"/>
        <v>562314.91590170772</v>
      </c>
    </row>
    <row r="128" spans="1:111" x14ac:dyDescent="0.3">
      <c r="B128" s="1" t="s">
        <v>348</v>
      </c>
      <c r="C128" s="1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283"/>
      <c r="AK128" s="56"/>
      <c r="AL128" s="56"/>
      <c r="AM128" s="632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632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632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632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632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632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</row>
    <row r="129" spans="1:111" x14ac:dyDescent="0.3">
      <c r="B129" s="1" t="s">
        <v>349</v>
      </c>
      <c r="C129" s="1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O129" s="50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281">
        <v>3073.9</v>
      </c>
      <c r="AK129" s="561">
        <f>+AJ129</f>
        <v>3073.9</v>
      </c>
      <c r="AL129" s="114">
        <f t="shared" ref="AL129:CW129" si="390">+AK129</f>
        <v>3073.9</v>
      </c>
      <c r="AM129" s="114">
        <f t="shared" si="390"/>
        <v>3073.9</v>
      </c>
      <c r="AN129" s="114">
        <f t="shared" si="390"/>
        <v>3073.9</v>
      </c>
      <c r="AO129" s="114">
        <f t="shared" si="390"/>
        <v>3073.9</v>
      </c>
      <c r="AP129" s="114">
        <f t="shared" si="390"/>
        <v>3073.9</v>
      </c>
      <c r="AQ129" s="114">
        <f t="shared" si="390"/>
        <v>3073.9</v>
      </c>
      <c r="AR129" s="114">
        <f t="shared" si="390"/>
        <v>3073.9</v>
      </c>
      <c r="AS129" s="114">
        <f t="shared" si="390"/>
        <v>3073.9</v>
      </c>
      <c r="AT129" s="114">
        <f t="shared" si="390"/>
        <v>3073.9</v>
      </c>
      <c r="AU129" s="114">
        <f t="shared" si="390"/>
        <v>3073.9</v>
      </c>
      <c r="AV129" s="114">
        <f t="shared" si="390"/>
        <v>3073.9</v>
      </c>
      <c r="AW129" s="114">
        <f t="shared" si="390"/>
        <v>3073.9</v>
      </c>
      <c r="AX129" s="114">
        <f t="shared" si="390"/>
        <v>3073.9</v>
      </c>
      <c r="AY129" s="114">
        <f t="shared" si="390"/>
        <v>3073.9</v>
      </c>
      <c r="AZ129" s="114">
        <f t="shared" si="390"/>
        <v>3073.9</v>
      </c>
      <c r="BA129" s="114">
        <f t="shared" si="390"/>
        <v>3073.9</v>
      </c>
      <c r="BB129" s="114">
        <f t="shared" si="390"/>
        <v>3073.9</v>
      </c>
      <c r="BC129" s="114">
        <f t="shared" si="390"/>
        <v>3073.9</v>
      </c>
      <c r="BD129" s="114">
        <f t="shared" si="390"/>
        <v>3073.9</v>
      </c>
      <c r="BE129" s="114">
        <f t="shared" si="390"/>
        <v>3073.9</v>
      </c>
      <c r="BF129" s="114">
        <f t="shared" si="390"/>
        <v>3073.9</v>
      </c>
      <c r="BG129" s="114">
        <f t="shared" si="390"/>
        <v>3073.9</v>
      </c>
      <c r="BH129" s="114">
        <f t="shared" si="390"/>
        <v>3073.9</v>
      </c>
      <c r="BI129" s="114">
        <f t="shared" si="390"/>
        <v>3073.9</v>
      </c>
      <c r="BJ129" s="114">
        <f t="shared" si="390"/>
        <v>3073.9</v>
      </c>
      <c r="BK129" s="114">
        <f t="shared" si="390"/>
        <v>3073.9</v>
      </c>
      <c r="BL129" s="114">
        <f t="shared" si="390"/>
        <v>3073.9</v>
      </c>
      <c r="BM129" s="114">
        <f t="shared" si="390"/>
        <v>3073.9</v>
      </c>
      <c r="BN129" s="114">
        <f t="shared" si="390"/>
        <v>3073.9</v>
      </c>
      <c r="BO129" s="114">
        <f t="shared" si="390"/>
        <v>3073.9</v>
      </c>
      <c r="BP129" s="114">
        <f t="shared" si="390"/>
        <v>3073.9</v>
      </c>
      <c r="BQ129" s="114">
        <f t="shared" si="390"/>
        <v>3073.9</v>
      </c>
      <c r="BR129" s="114">
        <f t="shared" si="390"/>
        <v>3073.9</v>
      </c>
      <c r="BS129" s="114">
        <f t="shared" si="390"/>
        <v>3073.9</v>
      </c>
      <c r="BT129" s="114">
        <f t="shared" si="390"/>
        <v>3073.9</v>
      </c>
      <c r="BU129" s="114">
        <f t="shared" si="390"/>
        <v>3073.9</v>
      </c>
      <c r="BV129" s="114">
        <f t="shared" si="390"/>
        <v>3073.9</v>
      </c>
      <c r="BW129" s="114">
        <f t="shared" si="390"/>
        <v>3073.9</v>
      </c>
      <c r="BX129" s="114">
        <f t="shared" si="390"/>
        <v>3073.9</v>
      </c>
      <c r="BY129" s="114">
        <f t="shared" si="390"/>
        <v>3073.9</v>
      </c>
      <c r="BZ129" s="114">
        <f t="shared" si="390"/>
        <v>3073.9</v>
      </c>
      <c r="CA129" s="114">
        <f t="shared" si="390"/>
        <v>3073.9</v>
      </c>
      <c r="CB129" s="114">
        <f t="shared" si="390"/>
        <v>3073.9</v>
      </c>
      <c r="CC129" s="114">
        <f t="shared" si="390"/>
        <v>3073.9</v>
      </c>
      <c r="CD129" s="114">
        <f t="shared" si="390"/>
        <v>3073.9</v>
      </c>
      <c r="CE129" s="114">
        <f t="shared" si="390"/>
        <v>3073.9</v>
      </c>
      <c r="CF129" s="114">
        <f t="shared" si="390"/>
        <v>3073.9</v>
      </c>
      <c r="CG129" s="114">
        <f t="shared" si="390"/>
        <v>3073.9</v>
      </c>
      <c r="CH129" s="114">
        <f t="shared" si="390"/>
        <v>3073.9</v>
      </c>
      <c r="CI129" s="114">
        <f t="shared" si="390"/>
        <v>3073.9</v>
      </c>
      <c r="CJ129" s="114">
        <f t="shared" si="390"/>
        <v>3073.9</v>
      </c>
      <c r="CK129" s="114">
        <f t="shared" si="390"/>
        <v>3073.9</v>
      </c>
      <c r="CL129" s="114">
        <f t="shared" si="390"/>
        <v>3073.9</v>
      </c>
      <c r="CM129" s="114">
        <f t="shared" si="390"/>
        <v>3073.9</v>
      </c>
      <c r="CN129" s="114">
        <f t="shared" si="390"/>
        <v>3073.9</v>
      </c>
      <c r="CO129" s="114">
        <f t="shared" si="390"/>
        <v>3073.9</v>
      </c>
      <c r="CP129" s="114">
        <f t="shared" si="390"/>
        <v>3073.9</v>
      </c>
      <c r="CQ129" s="114">
        <f t="shared" si="390"/>
        <v>3073.9</v>
      </c>
      <c r="CR129" s="114">
        <f t="shared" si="390"/>
        <v>3073.9</v>
      </c>
      <c r="CS129" s="114">
        <f t="shared" si="390"/>
        <v>3073.9</v>
      </c>
      <c r="CT129" s="114">
        <f t="shared" si="390"/>
        <v>3073.9</v>
      </c>
      <c r="CU129" s="114">
        <f t="shared" si="390"/>
        <v>3073.9</v>
      </c>
      <c r="CV129" s="114">
        <f t="shared" si="390"/>
        <v>3073.9</v>
      </c>
      <c r="CW129" s="114">
        <f t="shared" si="390"/>
        <v>3073.9</v>
      </c>
      <c r="CX129" s="114">
        <f t="shared" ref="CX129:DG129" si="391">+CW129</f>
        <v>3073.9</v>
      </c>
      <c r="CY129" s="114">
        <f t="shared" si="391"/>
        <v>3073.9</v>
      </c>
      <c r="CZ129" s="114">
        <f t="shared" si="391"/>
        <v>3073.9</v>
      </c>
      <c r="DA129" s="114">
        <f t="shared" si="391"/>
        <v>3073.9</v>
      </c>
      <c r="DB129" s="114">
        <f t="shared" si="391"/>
        <v>3073.9</v>
      </c>
      <c r="DC129" s="114">
        <f t="shared" si="391"/>
        <v>3073.9</v>
      </c>
      <c r="DD129" s="114">
        <f t="shared" si="391"/>
        <v>3073.9</v>
      </c>
      <c r="DE129" s="114">
        <f t="shared" si="391"/>
        <v>3073.9</v>
      </c>
      <c r="DF129" s="114">
        <f t="shared" si="391"/>
        <v>3073.9</v>
      </c>
      <c r="DG129" s="114">
        <f t="shared" si="391"/>
        <v>3073.9</v>
      </c>
    </row>
    <row r="130" spans="1:111" x14ac:dyDescent="0.3">
      <c r="B130" s="1" t="s">
        <v>363</v>
      </c>
      <c r="C130" s="1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O130" s="50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281"/>
      <c r="AK130" s="298">
        <f t="shared" ref="AK130:CV130" si="392">+AJ130-AK100</f>
        <v>-36.594047619047622</v>
      </c>
      <c r="AL130" s="298">
        <f t="shared" si="392"/>
        <v>-73.188095238095244</v>
      </c>
      <c r="AM130" s="298">
        <f t="shared" si="392"/>
        <v>-109.78214285714287</v>
      </c>
      <c r="AN130" s="298">
        <f t="shared" si="392"/>
        <v>-146.37619047619049</v>
      </c>
      <c r="AO130" s="298">
        <f t="shared" si="392"/>
        <v>-182.9702380952381</v>
      </c>
      <c r="AP130" s="298">
        <f t="shared" si="392"/>
        <v>-219.56428571428572</v>
      </c>
      <c r="AQ130" s="298">
        <f t="shared" si="392"/>
        <v>-256.15833333333336</v>
      </c>
      <c r="AR130" s="298">
        <f t="shared" si="392"/>
        <v>-292.75238095238097</v>
      </c>
      <c r="AS130" s="298">
        <f t="shared" si="392"/>
        <v>-329.34642857142859</v>
      </c>
      <c r="AT130" s="298">
        <f t="shared" si="392"/>
        <v>-365.9404761904762</v>
      </c>
      <c r="AU130" s="298">
        <f t="shared" si="392"/>
        <v>-402.53452380952382</v>
      </c>
      <c r="AV130" s="298">
        <f t="shared" si="392"/>
        <v>-439.12857142857143</v>
      </c>
      <c r="AW130" s="298">
        <f t="shared" si="392"/>
        <v>-475.72261904761905</v>
      </c>
      <c r="AX130" s="298">
        <f t="shared" si="392"/>
        <v>-512.31666666666672</v>
      </c>
      <c r="AY130" s="298">
        <f t="shared" si="392"/>
        <v>-548.91071428571433</v>
      </c>
      <c r="AZ130" s="298">
        <f t="shared" si="392"/>
        <v>-585.50476190476195</v>
      </c>
      <c r="BA130" s="298">
        <f t="shared" si="392"/>
        <v>-622.09880952380956</v>
      </c>
      <c r="BB130" s="298">
        <f t="shared" si="392"/>
        <v>-658.69285714285718</v>
      </c>
      <c r="BC130" s="298">
        <f t="shared" si="392"/>
        <v>-695.28690476190479</v>
      </c>
      <c r="BD130" s="298">
        <f t="shared" si="392"/>
        <v>-731.88095238095241</v>
      </c>
      <c r="BE130" s="298">
        <f t="shared" si="392"/>
        <v>-768.47500000000002</v>
      </c>
      <c r="BF130" s="298">
        <f t="shared" si="392"/>
        <v>-805.06904761904764</v>
      </c>
      <c r="BG130" s="298">
        <f t="shared" si="392"/>
        <v>-841.66309523809525</v>
      </c>
      <c r="BH130" s="298">
        <f t="shared" si="392"/>
        <v>-878.25714285714287</v>
      </c>
      <c r="BI130" s="298">
        <f t="shared" si="392"/>
        <v>-914.85119047619048</v>
      </c>
      <c r="BJ130" s="298">
        <f t="shared" si="392"/>
        <v>-951.4452380952381</v>
      </c>
      <c r="BK130" s="298">
        <f t="shared" si="392"/>
        <v>-988.03928571428571</v>
      </c>
      <c r="BL130" s="298">
        <f t="shared" si="392"/>
        <v>-1024.6333333333334</v>
      </c>
      <c r="BM130" s="298">
        <f t="shared" si="392"/>
        <v>-1061.2273809523811</v>
      </c>
      <c r="BN130" s="298">
        <f t="shared" si="392"/>
        <v>-1097.8214285714287</v>
      </c>
      <c r="BO130" s="298">
        <f t="shared" si="392"/>
        <v>-1134.4154761904763</v>
      </c>
      <c r="BP130" s="298">
        <f t="shared" si="392"/>
        <v>-1171.0095238095239</v>
      </c>
      <c r="BQ130" s="298">
        <f t="shared" si="392"/>
        <v>-1207.6035714285715</v>
      </c>
      <c r="BR130" s="298">
        <f t="shared" si="392"/>
        <v>-1244.1976190476191</v>
      </c>
      <c r="BS130" s="298">
        <f t="shared" si="392"/>
        <v>-1280.7916666666667</v>
      </c>
      <c r="BT130" s="298">
        <f t="shared" si="392"/>
        <v>-1317.3857142857144</v>
      </c>
      <c r="BU130" s="298">
        <f t="shared" si="392"/>
        <v>-1353.979761904762</v>
      </c>
      <c r="BV130" s="298">
        <f t="shared" si="392"/>
        <v>-1390.5738095238096</v>
      </c>
      <c r="BW130" s="298">
        <f t="shared" si="392"/>
        <v>-1427.1678571428572</v>
      </c>
      <c r="BX130" s="298">
        <f t="shared" si="392"/>
        <v>-1463.7619047619048</v>
      </c>
      <c r="BY130" s="298">
        <f t="shared" si="392"/>
        <v>-1500.3559523809524</v>
      </c>
      <c r="BZ130" s="298">
        <f t="shared" si="392"/>
        <v>-1536.95</v>
      </c>
      <c r="CA130" s="298">
        <f t="shared" si="392"/>
        <v>-1573.5440476190477</v>
      </c>
      <c r="CB130" s="298">
        <f t="shared" si="392"/>
        <v>-1610.1380952380953</v>
      </c>
      <c r="CC130" s="298">
        <f t="shared" si="392"/>
        <v>-1646.7321428571429</v>
      </c>
      <c r="CD130" s="298">
        <f t="shared" si="392"/>
        <v>-1683.3261904761905</v>
      </c>
      <c r="CE130" s="298">
        <f t="shared" si="392"/>
        <v>-1719.9202380952381</v>
      </c>
      <c r="CF130" s="298">
        <f t="shared" si="392"/>
        <v>-1756.5142857142857</v>
      </c>
      <c r="CG130" s="298">
        <f t="shared" si="392"/>
        <v>-1793.1083333333333</v>
      </c>
      <c r="CH130" s="298">
        <f t="shared" si="392"/>
        <v>-1829.702380952381</v>
      </c>
      <c r="CI130" s="298">
        <f t="shared" si="392"/>
        <v>-1866.2964285714286</v>
      </c>
      <c r="CJ130" s="298">
        <f t="shared" si="392"/>
        <v>-1902.8904761904762</v>
      </c>
      <c r="CK130" s="298">
        <f t="shared" si="392"/>
        <v>-1939.4845238095238</v>
      </c>
      <c r="CL130" s="298">
        <f t="shared" si="392"/>
        <v>-1976.0785714285714</v>
      </c>
      <c r="CM130" s="298">
        <f t="shared" si="392"/>
        <v>-2012.672619047619</v>
      </c>
      <c r="CN130" s="298">
        <f t="shared" si="392"/>
        <v>-2049.2666666666669</v>
      </c>
      <c r="CO130" s="298">
        <f t="shared" si="392"/>
        <v>-2085.8607142857145</v>
      </c>
      <c r="CP130" s="298">
        <f t="shared" si="392"/>
        <v>-2122.4547619047621</v>
      </c>
      <c r="CQ130" s="298">
        <f t="shared" si="392"/>
        <v>-2159.0488095238097</v>
      </c>
      <c r="CR130" s="298">
        <f t="shared" si="392"/>
        <v>-2195.6428571428573</v>
      </c>
      <c r="CS130" s="298">
        <f t="shared" si="392"/>
        <v>-2232.236904761905</v>
      </c>
      <c r="CT130" s="298">
        <f t="shared" si="392"/>
        <v>-2268.8309523809526</v>
      </c>
      <c r="CU130" s="298">
        <f t="shared" si="392"/>
        <v>-2305.4250000000002</v>
      </c>
      <c r="CV130" s="298">
        <f t="shared" si="392"/>
        <v>-2342.0190476190478</v>
      </c>
      <c r="CW130" s="298">
        <f t="shared" ref="CW130:DG130" si="393">+CV130-CW100</f>
        <v>-2378.6130952380954</v>
      </c>
      <c r="CX130" s="298">
        <f t="shared" si="393"/>
        <v>-2415.207142857143</v>
      </c>
      <c r="CY130" s="298">
        <f t="shared" si="393"/>
        <v>-2451.8011904761906</v>
      </c>
      <c r="CZ130" s="298">
        <f t="shared" si="393"/>
        <v>-2488.3952380952383</v>
      </c>
      <c r="DA130" s="298">
        <f t="shared" si="393"/>
        <v>-2524.9892857142859</v>
      </c>
      <c r="DB130" s="298">
        <f t="shared" si="393"/>
        <v>-2561.5833333333335</v>
      </c>
      <c r="DC130" s="298">
        <f t="shared" si="393"/>
        <v>-2598.1773809523811</v>
      </c>
      <c r="DD130" s="298">
        <f t="shared" si="393"/>
        <v>-2634.7714285714287</v>
      </c>
      <c r="DE130" s="298">
        <f t="shared" si="393"/>
        <v>-2671.3654761904763</v>
      </c>
      <c r="DF130" s="298">
        <f t="shared" si="393"/>
        <v>-2707.9595238095239</v>
      </c>
      <c r="DG130" s="298">
        <f t="shared" si="393"/>
        <v>-2744.5535714285716</v>
      </c>
    </row>
    <row r="131" spans="1:111" x14ac:dyDescent="0.3">
      <c r="B131" s="1"/>
      <c r="C131" s="1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O131" s="50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281"/>
      <c r="AK131" s="561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114"/>
      <c r="BK131" s="114"/>
      <c r="BL131" s="114"/>
      <c r="BM131" s="114"/>
      <c r="BN131" s="114"/>
      <c r="BO131" s="114"/>
      <c r="BP131" s="114"/>
      <c r="BQ131" s="114"/>
      <c r="BR131" s="114"/>
      <c r="BS131" s="114"/>
      <c r="BT131" s="114"/>
      <c r="BU131" s="114"/>
      <c r="BV131" s="114"/>
      <c r="BW131" s="114"/>
      <c r="BX131" s="114"/>
      <c r="BY131" s="114"/>
      <c r="BZ131" s="114"/>
      <c r="CA131" s="114"/>
      <c r="CB131" s="114"/>
      <c r="CC131" s="114"/>
      <c r="CD131" s="114"/>
      <c r="CE131" s="114"/>
      <c r="CF131" s="114"/>
      <c r="CG131" s="114"/>
      <c r="CH131" s="114"/>
      <c r="CI131" s="114"/>
      <c r="CJ131" s="114"/>
      <c r="CK131" s="114"/>
      <c r="CL131" s="114"/>
      <c r="CM131" s="114"/>
      <c r="CN131" s="114"/>
      <c r="CO131" s="114"/>
      <c r="CP131" s="114"/>
      <c r="CQ131" s="114"/>
      <c r="CR131" s="114"/>
      <c r="CS131" s="114"/>
      <c r="CT131" s="114"/>
      <c r="CU131" s="114"/>
      <c r="CV131" s="114"/>
      <c r="CW131" s="114"/>
      <c r="CX131" s="114"/>
      <c r="CY131" s="114"/>
      <c r="CZ131" s="114"/>
      <c r="DA131" s="114"/>
      <c r="DB131" s="114"/>
      <c r="DC131" s="114"/>
      <c r="DD131" s="114"/>
      <c r="DE131" s="114"/>
      <c r="DF131" s="114"/>
      <c r="DG131" s="114"/>
    </row>
    <row r="132" spans="1:111" x14ac:dyDescent="0.3">
      <c r="A132" s="3"/>
      <c r="B132" s="4" t="s">
        <v>350</v>
      </c>
      <c r="C132" s="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>
        <f>+SUM(AB129:AB130)</f>
        <v>0</v>
      </c>
      <c r="AC132" s="54">
        <f t="shared" ref="AC132:CN132" si="394">+SUM(AC129:AC130)</f>
        <v>0</v>
      </c>
      <c r="AD132" s="54">
        <f t="shared" si="394"/>
        <v>0</v>
      </c>
      <c r="AE132" s="54">
        <f t="shared" si="394"/>
        <v>0</v>
      </c>
      <c r="AF132" s="54">
        <f t="shared" si="394"/>
        <v>0</v>
      </c>
      <c r="AG132" s="54">
        <f t="shared" si="394"/>
        <v>0</v>
      </c>
      <c r="AH132" s="54">
        <f t="shared" si="394"/>
        <v>0</v>
      </c>
      <c r="AI132" s="54">
        <f t="shared" si="394"/>
        <v>0</v>
      </c>
      <c r="AJ132" s="282">
        <f t="shared" ref="AJ132" si="395">+SUM(AJ129:AJ130)</f>
        <v>3073.9</v>
      </c>
      <c r="AK132" s="54">
        <f t="shared" ref="AK132" si="396">+SUM(AK129:AK130)</f>
        <v>3037.3059523809525</v>
      </c>
      <c r="AL132" s="54">
        <f t="shared" si="394"/>
        <v>3000.7119047619049</v>
      </c>
      <c r="AM132" s="54">
        <f t="shared" si="394"/>
        <v>2964.1178571428572</v>
      </c>
      <c r="AN132" s="54">
        <f t="shared" si="394"/>
        <v>2927.5238095238096</v>
      </c>
      <c r="AO132" s="54">
        <f t="shared" si="394"/>
        <v>2890.929761904762</v>
      </c>
      <c r="AP132" s="54">
        <f t="shared" si="394"/>
        <v>2854.3357142857144</v>
      </c>
      <c r="AQ132" s="54">
        <f t="shared" si="394"/>
        <v>2817.7416666666668</v>
      </c>
      <c r="AR132" s="54">
        <f t="shared" si="394"/>
        <v>2781.1476190476192</v>
      </c>
      <c r="AS132" s="54">
        <f t="shared" si="394"/>
        <v>2744.5535714285716</v>
      </c>
      <c r="AT132" s="54">
        <f t="shared" si="394"/>
        <v>2707.9595238095239</v>
      </c>
      <c r="AU132" s="54">
        <f t="shared" si="394"/>
        <v>2671.3654761904763</v>
      </c>
      <c r="AV132" s="54">
        <f t="shared" si="394"/>
        <v>2634.7714285714287</v>
      </c>
      <c r="AW132" s="54">
        <f t="shared" si="394"/>
        <v>2598.1773809523811</v>
      </c>
      <c r="AX132" s="54">
        <f t="shared" si="394"/>
        <v>2561.5833333333335</v>
      </c>
      <c r="AY132" s="54">
        <f t="shared" si="394"/>
        <v>2524.9892857142859</v>
      </c>
      <c r="AZ132" s="54">
        <f t="shared" si="394"/>
        <v>2488.3952380952383</v>
      </c>
      <c r="BA132" s="54">
        <f t="shared" si="394"/>
        <v>2451.8011904761906</v>
      </c>
      <c r="BB132" s="54">
        <f t="shared" si="394"/>
        <v>2415.207142857143</v>
      </c>
      <c r="BC132" s="54">
        <f t="shared" si="394"/>
        <v>2378.6130952380954</v>
      </c>
      <c r="BD132" s="54">
        <f t="shared" si="394"/>
        <v>2342.0190476190478</v>
      </c>
      <c r="BE132" s="54">
        <f t="shared" si="394"/>
        <v>2305.4250000000002</v>
      </c>
      <c r="BF132" s="54">
        <f t="shared" si="394"/>
        <v>2268.8309523809526</v>
      </c>
      <c r="BG132" s="54">
        <f t="shared" si="394"/>
        <v>2232.236904761905</v>
      </c>
      <c r="BH132" s="54">
        <f t="shared" si="394"/>
        <v>2195.6428571428573</v>
      </c>
      <c r="BI132" s="54">
        <f t="shared" si="394"/>
        <v>2159.0488095238097</v>
      </c>
      <c r="BJ132" s="54">
        <f t="shared" si="394"/>
        <v>2122.4547619047621</v>
      </c>
      <c r="BK132" s="54">
        <f t="shared" si="394"/>
        <v>2085.8607142857145</v>
      </c>
      <c r="BL132" s="54">
        <f t="shared" si="394"/>
        <v>2049.2666666666664</v>
      </c>
      <c r="BM132" s="54">
        <f t="shared" si="394"/>
        <v>2012.672619047619</v>
      </c>
      <c r="BN132" s="54">
        <f t="shared" si="394"/>
        <v>1976.0785714285714</v>
      </c>
      <c r="BO132" s="54">
        <f t="shared" si="394"/>
        <v>1939.4845238095238</v>
      </c>
      <c r="BP132" s="54">
        <f t="shared" si="394"/>
        <v>1902.8904761904762</v>
      </c>
      <c r="BQ132" s="54">
        <f t="shared" si="394"/>
        <v>1866.2964285714286</v>
      </c>
      <c r="BR132" s="54">
        <f t="shared" si="394"/>
        <v>1829.702380952381</v>
      </c>
      <c r="BS132" s="54">
        <f t="shared" si="394"/>
        <v>1793.1083333333333</v>
      </c>
      <c r="BT132" s="54">
        <f t="shared" si="394"/>
        <v>1756.5142857142857</v>
      </c>
      <c r="BU132" s="54">
        <f t="shared" si="394"/>
        <v>1719.9202380952381</v>
      </c>
      <c r="BV132" s="54">
        <f t="shared" si="394"/>
        <v>1683.3261904761905</v>
      </c>
      <c r="BW132" s="54">
        <f t="shared" si="394"/>
        <v>1646.7321428571429</v>
      </c>
      <c r="BX132" s="54">
        <f t="shared" si="394"/>
        <v>1610.1380952380953</v>
      </c>
      <c r="BY132" s="54">
        <f t="shared" si="394"/>
        <v>1573.5440476190477</v>
      </c>
      <c r="BZ132" s="54">
        <f t="shared" si="394"/>
        <v>1536.95</v>
      </c>
      <c r="CA132" s="54">
        <f t="shared" si="394"/>
        <v>1500.3559523809524</v>
      </c>
      <c r="CB132" s="54">
        <f t="shared" si="394"/>
        <v>1463.7619047619048</v>
      </c>
      <c r="CC132" s="54">
        <f t="shared" si="394"/>
        <v>1427.1678571428572</v>
      </c>
      <c r="CD132" s="54">
        <f t="shared" si="394"/>
        <v>1390.5738095238096</v>
      </c>
      <c r="CE132" s="54">
        <f t="shared" si="394"/>
        <v>1353.979761904762</v>
      </c>
      <c r="CF132" s="54">
        <f t="shared" si="394"/>
        <v>1317.3857142857144</v>
      </c>
      <c r="CG132" s="54">
        <f t="shared" si="394"/>
        <v>1280.7916666666667</v>
      </c>
      <c r="CH132" s="54">
        <f t="shared" si="394"/>
        <v>1244.1976190476191</v>
      </c>
      <c r="CI132" s="54">
        <f t="shared" si="394"/>
        <v>1207.6035714285715</v>
      </c>
      <c r="CJ132" s="54">
        <f t="shared" si="394"/>
        <v>1171.0095238095239</v>
      </c>
      <c r="CK132" s="54">
        <f t="shared" si="394"/>
        <v>1134.4154761904763</v>
      </c>
      <c r="CL132" s="54">
        <f t="shared" si="394"/>
        <v>1097.8214285714287</v>
      </c>
      <c r="CM132" s="54">
        <f t="shared" si="394"/>
        <v>1061.2273809523811</v>
      </c>
      <c r="CN132" s="54">
        <f t="shared" si="394"/>
        <v>1024.6333333333332</v>
      </c>
      <c r="CO132" s="54">
        <f t="shared" ref="CO132:DG132" si="397">+SUM(CO129:CO130)</f>
        <v>988.0392857142856</v>
      </c>
      <c r="CP132" s="54">
        <f t="shared" si="397"/>
        <v>951.44523809523798</v>
      </c>
      <c r="CQ132" s="54">
        <f t="shared" si="397"/>
        <v>914.85119047619037</v>
      </c>
      <c r="CR132" s="54">
        <f t="shared" si="397"/>
        <v>878.25714285714275</v>
      </c>
      <c r="CS132" s="54">
        <f t="shared" si="397"/>
        <v>841.66309523809514</v>
      </c>
      <c r="CT132" s="54">
        <f t="shared" si="397"/>
        <v>805.06904761904752</v>
      </c>
      <c r="CU132" s="54">
        <f t="shared" si="397"/>
        <v>768.47499999999991</v>
      </c>
      <c r="CV132" s="54">
        <f t="shared" si="397"/>
        <v>731.88095238095229</v>
      </c>
      <c r="CW132" s="54">
        <f t="shared" si="397"/>
        <v>695.28690476190468</v>
      </c>
      <c r="CX132" s="54">
        <f t="shared" si="397"/>
        <v>658.69285714285706</v>
      </c>
      <c r="CY132" s="54">
        <f t="shared" si="397"/>
        <v>622.09880952380945</v>
      </c>
      <c r="CZ132" s="54">
        <f t="shared" si="397"/>
        <v>585.50476190476184</v>
      </c>
      <c r="DA132" s="54">
        <f t="shared" si="397"/>
        <v>548.91071428571422</v>
      </c>
      <c r="DB132" s="54">
        <f t="shared" si="397"/>
        <v>512.31666666666661</v>
      </c>
      <c r="DC132" s="54">
        <f t="shared" si="397"/>
        <v>475.72261904761899</v>
      </c>
      <c r="DD132" s="54">
        <f t="shared" si="397"/>
        <v>439.12857142857138</v>
      </c>
      <c r="DE132" s="54">
        <f t="shared" si="397"/>
        <v>402.53452380952376</v>
      </c>
      <c r="DF132" s="54">
        <f t="shared" si="397"/>
        <v>365.94047619047615</v>
      </c>
      <c r="DG132" s="54">
        <f t="shared" si="397"/>
        <v>329.34642857142853</v>
      </c>
    </row>
    <row r="133" spans="1:111" x14ac:dyDescent="0.3">
      <c r="B133" s="1"/>
      <c r="C133" s="1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283"/>
      <c r="AK133" s="56"/>
      <c r="AL133" s="56"/>
      <c r="AM133" s="632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632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632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632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632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632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</row>
    <row r="134" spans="1:111" x14ac:dyDescent="0.3">
      <c r="A134" s="3"/>
      <c r="B134" s="4" t="s">
        <v>19</v>
      </c>
      <c r="C134" s="4"/>
      <c r="D134" s="54">
        <f t="shared" ref="D134:M134" si="398">D127</f>
        <v>0</v>
      </c>
      <c r="E134" s="54">
        <f t="shared" si="398"/>
        <v>0</v>
      </c>
      <c r="F134" s="54">
        <f t="shared" si="398"/>
        <v>0</v>
      </c>
      <c r="G134" s="54">
        <f t="shared" si="398"/>
        <v>0</v>
      </c>
      <c r="H134" s="54">
        <f t="shared" si="398"/>
        <v>0</v>
      </c>
      <c r="I134" s="54">
        <f t="shared" si="398"/>
        <v>0</v>
      </c>
      <c r="J134" s="54">
        <f t="shared" si="398"/>
        <v>0</v>
      </c>
      <c r="K134" s="54">
        <f t="shared" si="398"/>
        <v>0</v>
      </c>
      <c r="L134" s="54">
        <f t="shared" si="398"/>
        <v>0</v>
      </c>
      <c r="M134" s="54">
        <f t="shared" si="398"/>
        <v>0</v>
      </c>
      <c r="N134" s="54">
        <f>N127</f>
        <v>0</v>
      </c>
      <c r="O134" s="54">
        <f>O127</f>
        <v>0</v>
      </c>
      <c r="P134" s="54">
        <f t="shared" ref="P134:W134" si="399">P127</f>
        <v>0</v>
      </c>
      <c r="Q134" s="54">
        <f t="shared" si="399"/>
        <v>0</v>
      </c>
      <c r="R134" s="54">
        <f t="shared" si="399"/>
        <v>0</v>
      </c>
      <c r="S134" s="54">
        <f t="shared" si="399"/>
        <v>0</v>
      </c>
      <c r="T134" s="54">
        <f t="shared" si="399"/>
        <v>0</v>
      </c>
      <c r="U134" s="54">
        <f t="shared" si="399"/>
        <v>0</v>
      </c>
      <c r="V134" s="54">
        <f t="shared" si="399"/>
        <v>0</v>
      </c>
      <c r="W134" s="54">
        <f t="shared" si="399"/>
        <v>0</v>
      </c>
      <c r="X134" s="54">
        <f>X127</f>
        <v>0</v>
      </c>
      <c r="Y134" s="54">
        <f>Y127</f>
        <v>0</v>
      </c>
      <c r="Z134" s="54">
        <f>Z127</f>
        <v>0</v>
      </c>
      <c r="AA134" s="54">
        <f>AA127</f>
        <v>0</v>
      </c>
      <c r="AB134" s="54">
        <f>AB127+AB132</f>
        <v>8982.01</v>
      </c>
      <c r="AC134" s="54">
        <f t="shared" ref="AC134:CN134" si="400">AC127+AC132</f>
        <v>10826.67</v>
      </c>
      <c r="AD134" s="54">
        <f t="shared" si="400"/>
        <v>7915.1</v>
      </c>
      <c r="AE134" s="54">
        <f t="shared" si="400"/>
        <v>8416.82</v>
      </c>
      <c r="AF134" s="54">
        <f t="shared" si="400"/>
        <v>9580.64</v>
      </c>
      <c r="AG134" s="54">
        <f t="shared" si="400"/>
        <v>6755.51</v>
      </c>
      <c r="AH134" s="54">
        <f t="shared" si="400"/>
        <v>6124.59</v>
      </c>
      <c r="AI134" s="54">
        <f t="shared" si="400"/>
        <v>7653.97</v>
      </c>
      <c r="AJ134" s="282">
        <f t="shared" ref="AJ134" si="401">AJ127+AJ132</f>
        <v>59348.07</v>
      </c>
      <c r="AK134" s="54">
        <f>AK127+AK132</f>
        <v>41677.1600722316</v>
      </c>
      <c r="AL134" s="54">
        <f t="shared" si="400"/>
        <v>37936.826237284542</v>
      </c>
      <c r="AM134" s="54">
        <f t="shared" si="400"/>
        <v>34814.895438717038</v>
      </c>
      <c r="AN134" s="54">
        <f t="shared" si="400"/>
        <v>32854.481962715268</v>
      </c>
      <c r="AO134" s="54">
        <f t="shared" si="400"/>
        <v>24790.62984315621</v>
      </c>
      <c r="AP134" s="54">
        <f t="shared" si="400"/>
        <v>21538.502896662456</v>
      </c>
      <c r="AQ134" s="54">
        <f t="shared" si="400"/>
        <v>13856.250075244656</v>
      </c>
      <c r="AR134" s="54">
        <f t="shared" si="400"/>
        <v>10147.337413354506</v>
      </c>
      <c r="AS134" s="54">
        <f t="shared" si="400"/>
        <v>12659.469764915902</v>
      </c>
      <c r="AT134" s="54">
        <f t="shared" si="400"/>
        <v>19266.155078087606</v>
      </c>
      <c r="AU134" s="54">
        <f t="shared" si="400"/>
        <v>19045.817266409718</v>
      </c>
      <c r="AV134" s="54">
        <f t="shared" si="400"/>
        <v>26551.144992975074</v>
      </c>
      <c r="AW134" s="54">
        <f t="shared" si="400"/>
        <v>20430.893872892284</v>
      </c>
      <c r="AX134" s="54">
        <f t="shared" si="400"/>
        <v>16030.503920500038</v>
      </c>
      <c r="AY134" s="54">
        <f t="shared" si="400"/>
        <v>14979.377563333717</v>
      </c>
      <c r="AZ134" s="54">
        <f t="shared" si="400"/>
        <v>15676.875604723036</v>
      </c>
      <c r="BA134" s="54">
        <f t="shared" si="400"/>
        <v>9416.5016181621359</v>
      </c>
      <c r="BB134" s="54">
        <f t="shared" si="400"/>
        <v>9606.4528302829804</v>
      </c>
      <c r="BC134" s="54">
        <f t="shared" si="400"/>
        <v>3546.8760598849158</v>
      </c>
      <c r="BD134" s="54">
        <f t="shared" si="400"/>
        <v>1344.0196555270782</v>
      </c>
      <c r="BE134" s="54">
        <f t="shared" si="400"/>
        <v>8417.1912480490682</v>
      </c>
      <c r="BF134" s="54">
        <f t="shared" si="400"/>
        <v>20217.66498616122</v>
      </c>
      <c r="BG134" s="54">
        <f t="shared" si="400"/>
        <v>23321.114420843274</v>
      </c>
      <c r="BH134" s="54">
        <f t="shared" si="400"/>
        <v>36324.586112107507</v>
      </c>
      <c r="BI134" s="54">
        <f t="shared" si="400"/>
        <v>31729.00766800276</v>
      </c>
      <c r="BJ134" s="54">
        <f t="shared" si="400"/>
        <v>32265.573451910292</v>
      </c>
      <c r="BK134" s="54">
        <f t="shared" si="400"/>
        <v>36089.789251166614</v>
      </c>
      <c r="BL134" s="54">
        <f t="shared" si="400"/>
        <v>39223.415558534136</v>
      </c>
      <c r="BM134" s="54">
        <f t="shared" si="400"/>
        <v>34960.357001077064</v>
      </c>
      <c r="BN134" s="54">
        <f t="shared" si="400"/>
        <v>39552.201131490045</v>
      </c>
      <c r="BO134" s="54">
        <f t="shared" si="400"/>
        <v>35158.990740284709</v>
      </c>
      <c r="BP134" s="54">
        <f t="shared" si="400"/>
        <v>35388.532570346084</v>
      </c>
      <c r="BQ134" s="54">
        <f t="shared" si="400"/>
        <v>46193.715628770078</v>
      </c>
      <c r="BR134" s="54">
        <f t="shared" si="400"/>
        <v>62123.61068872334</v>
      </c>
      <c r="BS134" s="54">
        <f t="shared" si="400"/>
        <v>69405.080846149242</v>
      </c>
      <c r="BT134" s="54">
        <f t="shared" si="400"/>
        <v>88672.688219800548</v>
      </c>
      <c r="BU134" s="54">
        <f t="shared" si="400"/>
        <v>85536.7447446648</v>
      </c>
      <c r="BV134" s="54">
        <f t="shared" si="400"/>
        <v>90502.733923399734</v>
      </c>
      <c r="BW134" s="54">
        <f t="shared" si="400"/>
        <v>97321.835095436443</v>
      </c>
      <c r="BX134" s="54">
        <f t="shared" si="400"/>
        <v>103112.44696912292</v>
      </c>
      <c r="BY134" s="54">
        <f t="shared" si="400"/>
        <v>102138.63366854869</v>
      </c>
      <c r="BZ134" s="54">
        <f t="shared" si="400"/>
        <v>109535.49899472465</v>
      </c>
      <c r="CA134" s="54">
        <f t="shared" si="400"/>
        <v>105514.45101346793</v>
      </c>
      <c r="CB134" s="54">
        <f t="shared" si="400"/>
        <v>110560.66918758604</v>
      </c>
      <c r="CC134" s="54">
        <f t="shared" si="400"/>
        <v>125435.82769295834</v>
      </c>
      <c r="CD134" s="54">
        <f t="shared" si="400"/>
        <v>145614.4872610142</v>
      </c>
      <c r="CE134" s="54">
        <f t="shared" si="400"/>
        <v>158345.1104137119</v>
      </c>
      <c r="CF134" s="54">
        <f t="shared" si="400"/>
        <v>182824.74645809413</v>
      </c>
      <c r="CG134" s="54">
        <f t="shared" si="400"/>
        <v>183183.65516755939</v>
      </c>
      <c r="CH134" s="54">
        <f t="shared" si="400"/>
        <v>190988.1347447054</v>
      </c>
      <c r="CI134" s="54">
        <f t="shared" si="400"/>
        <v>198997.24956846441</v>
      </c>
      <c r="CJ134" s="54">
        <f t="shared" si="400"/>
        <v>211074.4596196214</v>
      </c>
      <c r="CK134" s="54">
        <f t="shared" si="400"/>
        <v>211246.2463569683</v>
      </c>
      <c r="CL134" s="54">
        <f t="shared" si="400"/>
        <v>221105.66363388134</v>
      </c>
      <c r="CM134" s="54">
        <f t="shared" si="400"/>
        <v>220631.13408620027</v>
      </c>
      <c r="CN134" s="54">
        <f t="shared" si="400"/>
        <v>228253.26412949304</v>
      </c>
      <c r="CO134" s="54">
        <f t="shared" ref="CO134:DG134" si="402">CO127+CO132</f>
        <v>246423.3871381199</v>
      </c>
      <c r="CP134" s="54">
        <f t="shared" si="402"/>
        <v>276014.42243257805</v>
      </c>
      <c r="CQ134" s="54">
        <f t="shared" si="402"/>
        <v>293160.87525902968</v>
      </c>
      <c r="CR134" s="54">
        <f t="shared" si="402"/>
        <v>323785.42750317621</v>
      </c>
      <c r="CS134" s="54">
        <f t="shared" si="402"/>
        <v>328323.5513121793</v>
      </c>
      <c r="CT134" s="54">
        <f t="shared" si="402"/>
        <v>339568.01667225262</v>
      </c>
      <c r="CU134" s="54">
        <f t="shared" si="402"/>
        <v>351288.64000941225</v>
      </c>
      <c r="CV134" s="54">
        <f t="shared" si="402"/>
        <v>368080.89014295989</v>
      </c>
      <c r="CW134" s="54">
        <f t="shared" si="402"/>
        <v>370463.08049175167</v>
      </c>
      <c r="CX134" s="54">
        <f t="shared" si="402"/>
        <v>382871.50292908167</v>
      </c>
      <c r="CY134" s="54">
        <f t="shared" si="402"/>
        <v>386254.62940871605</v>
      </c>
      <c r="CZ134" s="54">
        <f t="shared" si="402"/>
        <v>396838.72540973366</v>
      </c>
      <c r="DA134" s="54">
        <f t="shared" si="402"/>
        <v>418303.50914209144</v>
      </c>
      <c r="DB134" s="54">
        <f t="shared" si="402"/>
        <v>459221.98665431503</v>
      </c>
      <c r="DC134" s="54">
        <f t="shared" si="402"/>
        <v>479438.45607079141</v>
      </c>
      <c r="DD134" s="54">
        <f t="shared" si="402"/>
        <v>523113.89483801433</v>
      </c>
      <c r="DE134" s="54">
        <f t="shared" si="402"/>
        <v>530400.67149168334</v>
      </c>
      <c r="DF134" s="54">
        <f t="shared" si="402"/>
        <v>544461.43714052474</v>
      </c>
      <c r="DG134" s="54">
        <f t="shared" si="402"/>
        <v>562644.2623302791</v>
      </c>
    </row>
    <row r="135" spans="1:111" x14ac:dyDescent="0.3">
      <c r="B135" s="1" t="s">
        <v>20</v>
      </c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580"/>
      <c r="AK135" s="2"/>
    </row>
    <row r="136" spans="1:111" x14ac:dyDescent="0.3">
      <c r="B136" s="1" t="s">
        <v>21</v>
      </c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580"/>
      <c r="AK136" s="2"/>
    </row>
    <row r="137" spans="1:111" s="30" customFormat="1" x14ac:dyDescent="0.3">
      <c r="A137"/>
      <c r="B137" s="1" t="s">
        <v>189</v>
      </c>
      <c r="C137" s="1"/>
      <c r="D137" s="2"/>
      <c r="E137" s="2"/>
      <c r="F137" s="2"/>
      <c r="G137" s="2"/>
      <c r="H137" s="2"/>
      <c r="I137" s="2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>
        <v>0</v>
      </c>
      <c r="X137" s="114">
        <v>0</v>
      </c>
      <c r="Y137" s="114">
        <v>0</v>
      </c>
      <c r="Z137" s="114">
        <v>0</v>
      </c>
      <c r="AA137" s="114">
        <v>0</v>
      </c>
      <c r="AB137" s="114">
        <v>-2700</v>
      </c>
      <c r="AC137" s="114">
        <v>0</v>
      </c>
      <c r="AD137" s="114">
        <v>0</v>
      </c>
      <c r="AE137" s="114">
        <v>0</v>
      </c>
      <c r="AF137" s="114">
        <v>0</v>
      </c>
      <c r="AG137" s="114">
        <v>0</v>
      </c>
      <c r="AH137" s="114">
        <v>0</v>
      </c>
      <c r="AI137" s="114">
        <v>0</v>
      </c>
      <c r="AJ137" s="281">
        <v>0</v>
      </c>
      <c r="AK137" s="561">
        <f>+AJ137</f>
        <v>0</v>
      </c>
      <c r="AL137" s="9">
        <f t="shared" ref="AL137:CC137" si="403">AK137</f>
        <v>0</v>
      </c>
      <c r="AM137" s="637">
        <f t="shared" si="403"/>
        <v>0</v>
      </c>
      <c r="AN137" s="9">
        <f t="shared" si="403"/>
        <v>0</v>
      </c>
      <c r="AO137" s="9">
        <f t="shared" si="403"/>
        <v>0</v>
      </c>
      <c r="AP137" s="9">
        <f t="shared" si="403"/>
        <v>0</v>
      </c>
      <c r="AQ137" s="9">
        <f t="shared" si="403"/>
        <v>0</v>
      </c>
      <c r="AR137" s="9">
        <f t="shared" si="403"/>
        <v>0</v>
      </c>
      <c r="AS137" s="9">
        <f t="shared" si="403"/>
        <v>0</v>
      </c>
      <c r="AT137" s="9">
        <f t="shared" si="403"/>
        <v>0</v>
      </c>
      <c r="AU137" s="9">
        <f t="shared" si="403"/>
        <v>0</v>
      </c>
      <c r="AV137" s="9">
        <f t="shared" si="403"/>
        <v>0</v>
      </c>
      <c r="AW137" s="9">
        <f t="shared" si="403"/>
        <v>0</v>
      </c>
      <c r="AX137" s="9">
        <f t="shared" si="403"/>
        <v>0</v>
      </c>
      <c r="AY137" s="637">
        <f t="shared" si="403"/>
        <v>0</v>
      </c>
      <c r="AZ137" s="9">
        <f t="shared" si="403"/>
        <v>0</v>
      </c>
      <c r="BA137" s="9">
        <f t="shared" si="403"/>
        <v>0</v>
      </c>
      <c r="BB137" s="9">
        <f t="shared" si="403"/>
        <v>0</v>
      </c>
      <c r="BC137" s="9">
        <f t="shared" si="403"/>
        <v>0</v>
      </c>
      <c r="BD137" s="9">
        <f t="shared" si="403"/>
        <v>0</v>
      </c>
      <c r="BE137" s="9">
        <f t="shared" si="403"/>
        <v>0</v>
      </c>
      <c r="BF137" s="9">
        <f t="shared" si="403"/>
        <v>0</v>
      </c>
      <c r="BG137" s="9">
        <f t="shared" si="403"/>
        <v>0</v>
      </c>
      <c r="BH137" s="9">
        <f t="shared" si="403"/>
        <v>0</v>
      </c>
      <c r="BI137" s="9">
        <f t="shared" si="403"/>
        <v>0</v>
      </c>
      <c r="BJ137" s="9">
        <f t="shared" si="403"/>
        <v>0</v>
      </c>
      <c r="BK137" s="637">
        <f t="shared" si="403"/>
        <v>0</v>
      </c>
      <c r="BL137" s="9">
        <f t="shared" si="403"/>
        <v>0</v>
      </c>
      <c r="BM137" s="9">
        <f t="shared" si="403"/>
        <v>0</v>
      </c>
      <c r="BN137" s="9">
        <f t="shared" si="403"/>
        <v>0</v>
      </c>
      <c r="BO137" s="9">
        <f t="shared" si="403"/>
        <v>0</v>
      </c>
      <c r="BP137" s="9">
        <f t="shared" si="403"/>
        <v>0</v>
      </c>
      <c r="BQ137" s="9">
        <f t="shared" si="403"/>
        <v>0</v>
      </c>
      <c r="BR137" s="9">
        <f t="shared" si="403"/>
        <v>0</v>
      </c>
      <c r="BS137" s="9">
        <f t="shared" si="403"/>
        <v>0</v>
      </c>
      <c r="BT137" s="9">
        <f t="shared" si="403"/>
        <v>0</v>
      </c>
      <c r="BU137" s="9">
        <f t="shared" si="403"/>
        <v>0</v>
      </c>
      <c r="BV137" s="9">
        <f t="shared" si="403"/>
        <v>0</v>
      </c>
      <c r="BW137" s="637">
        <f t="shared" si="403"/>
        <v>0</v>
      </c>
      <c r="BX137" s="9">
        <f t="shared" si="403"/>
        <v>0</v>
      </c>
      <c r="BY137" s="9">
        <f t="shared" si="403"/>
        <v>0</v>
      </c>
      <c r="BZ137" s="9">
        <f t="shared" si="403"/>
        <v>0</v>
      </c>
      <c r="CA137" s="9">
        <f t="shared" si="403"/>
        <v>0</v>
      </c>
      <c r="CB137" s="9">
        <f t="shared" si="403"/>
        <v>0</v>
      </c>
      <c r="CC137" s="9">
        <f t="shared" si="403"/>
        <v>0</v>
      </c>
      <c r="CD137" s="9">
        <f t="shared" ref="CD137:DG137" si="404">CC137</f>
        <v>0</v>
      </c>
      <c r="CE137" s="9">
        <f t="shared" si="404"/>
        <v>0</v>
      </c>
      <c r="CF137" s="9">
        <f t="shared" si="404"/>
        <v>0</v>
      </c>
      <c r="CG137" s="9">
        <f t="shared" si="404"/>
        <v>0</v>
      </c>
      <c r="CH137" s="9">
        <f t="shared" si="404"/>
        <v>0</v>
      </c>
      <c r="CI137" s="637">
        <f t="shared" si="404"/>
        <v>0</v>
      </c>
      <c r="CJ137" s="9">
        <f t="shared" si="404"/>
        <v>0</v>
      </c>
      <c r="CK137" s="9">
        <f t="shared" si="404"/>
        <v>0</v>
      </c>
      <c r="CL137" s="9">
        <f t="shared" si="404"/>
        <v>0</v>
      </c>
      <c r="CM137" s="9">
        <f t="shared" si="404"/>
        <v>0</v>
      </c>
      <c r="CN137" s="9">
        <f t="shared" si="404"/>
        <v>0</v>
      </c>
      <c r="CO137" s="9">
        <f t="shared" si="404"/>
        <v>0</v>
      </c>
      <c r="CP137" s="9">
        <f t="shared" si="404"/>
        <v>0</v>
      </c>
      <c r="CQ137" s="9">
        <f t="shared" si="404"/>
        <v>0</v>
      </c>
      <c r="CR137" s="9">
        <f t="shared" si="404"/>
        <v>0</v>
      </c>
      <c r="CS137" s="9">
        <f t="shared" si="404"/>
        <v>0</v>
      </c>
      <c r="CT137" s="9">
        <f t="shared" si="404"/>
        <v>0</v>
      </c>
      <c r="CU137" s="637">
        <f t="shared" si="404"/>
        <v>0</v>
      </c>
      <c r="CV137" s="9">
        <f t="shared" si="404"/>
        <v>0</v>
      </c>
      <c r="CW137" s="9">
        <f t="shared" si="404"/>
        <v>0</v>
      </c>
      <c r="CX137" s="9">
        <f t="shared" si="404"/>
        <v>0</v>
      </c>
      <c r="CY137" s="9">
        <f t="shared" si="404"/>
        <v>0</v>
      </c>
      <c r="CZ137" s="9">
        <f t="shared" si="404"/>
        <v>0</v>
      </c>
      <c r="DA137" s="9">
        <f t="shared" si="404"/>
        <v>0</v>
      </c>
      <c r="DB137" s="9">
        <f t="shared" si="404"/>
        <v>0</v>
      </c>
      <c r="DC137" s="9">
        <f t="shared" si="404"/>
        <v>0</v>
      </c>
      <c r="DD137" s="9">
        <f t="shared" si="404"/>
        <v>0</v>
      </c>
      <c r="DE137" s="9">
        <f t="shared" si="404"/>
        <v>0</v>
      </c>
      <c r="DF137" s="9">
        <f t="shared" si="404"/>
        <v>0</v>
      </c>
      <c r="DG137" s="9">
        <f t="shared" si="404"/>
        <v>0</v>
      </c>
    </row>
    <row r="138" spans="1:111" x14ac:dyDescent="0.3">
      <c r="A138" s="5"/>
      <c r="B138" s="6" t="s">
        <v>333</v>
      </c>
      <c r="C138" s="6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>
        <f>SUM(AB137)</f>
        <v>-2700</v>
      </c>
      <c r="AC138" s="53">
        <f t="shared" ref="AC138:CN138" si="405">SUM(AC137)</f>
        <v>0</v>
      </c>
      <c r="AD138" s="53">
        <f t="shared" si="405"/>
        <v>0</v>
      </c>
      <c r="AE138" s="53">
        <f t="shared" si="405"/>
        <v>0</v>
      </c>
      <c r="AF138" s="53">
        <f t="shared" si="405"/>
        <v>0</v>
      </c>
      <c r="AG138" s="53">
        <f t="shared" si="405"/>
        <v>0</v>
      </c>
      <c r="AH138" s="53">
        <f t="shared" si="405"/>
        <v>0</v>
      </c>
      <c r="AI138" s="53">
        <f t="shared" si="405"/>
        <v>0</v>
      </c>
      <c r="AJ138" s="286">
        <f t="shared" ref="AJ138" si="406">SUM(AJ137)</f>
        <v>0</v>
      </c>
      <c r="AK138" s="53">
        <f t="shared" ref="AK138" si="407">SUM(AK137)</f>
        <v>0</v>
      </c>
      <c r="AL138" s="53">
        <f t="shared" si="405"/>
        <v>0</v>
      </c>
      <c r="AM138" s="53">
        <f t="shared" si="405"/>
        <v>0</v>
      </c>
      <c r="AN138" s="53">
        <f t="shared" si="405"/>
        <v>0</v>
      </c>
      <c r="AO138" s="53">
        <f t="shared" si="405"/>
        <v>0</v>
      </c>
      <c r="AP138" s="53">
        <f t="shared" si="405"/>
        <v>0</v>
      </c>
      <c r="AQ138" s="53">
        <f t="shared" si="405"/>
        <v>0</v>
      </c>
      <c r="AR138" s="53">
        <f t="shared" si="405"/>
        <v>0</v>
      </c>
      <c r="AS138" s="53">
        <f t="shared" si="405"/>
        <v>0</v>
      </c>
      <c r="AT138" s="53">
        <f t="shared" si="405"/>
        <v>0</v>
      </c>
      <c r="AU138" s="53">
        <f t="shared" si="405"/>
        <v>0</v>
      </c>
      <c r="AV138" s="53">
        <f t="shared" si="405"/>
        <v>0</v>
      </c>
      <c r="AW138" s="53">
        <f t="shared" si="405"/>
        <v>0</v>
      </c>
      <c r="AX138" s="53">
        <f t="shared" si="405"/>
        <v>0</v>
      </c>
      <c r="AY138" s="53">
        <f t="shared" si="405"/>
        <v>0</v>
      </c>
      <c r="AZ138" s="53">
        <f t="shared" si="405"/>
        <v>0</v>
      </c>
      <c r="BA138" s="53">
        <f t="shared" si="405"/>
        <v>0</v>
      </c>
      <c r="BB138" s="53">
        <f t="shared" si="405"/>
        <v>0</v>
      </c>
      <c r="BC138" s="53">
        <f t="shared" si="405"/>
        <v>0</v>
      </c>
      <c r="BD138" s="53">
        <f t="shared" si="405"/>
        <v>0</v>
      </c>
      <c r="BE138" s="53">
        <f t="shared" si="405"/>
        <v>0</v>
      </c>
      <c r="BF138" s="53">
        <f t="shared" si="405"/>
        <v>0</v>
      </c>
      <c r="BG138" s="53">
        <f t="shared" si="405"/>
        <v>0</v>
      </c>
      <c r="BH138" s="53">
        <f t="shared" si="405"/>
        <v>0</v>
      </c>
      <c r="BI138" s="53">
        <f t="shared" si="405"/>
        <v>0</v>
      </c>
      <c r="BJ138" s="53">
        <f t="shared" si="405"/>
        <v>0</v>
      </c>
      <c r="BK138" s="53">
        <f t="shared" si="405"/>
        <v>0</v>
      </c>
      <c r="BL138" s="53">
        <f t="shared" si="405"/>
        <v>0</v>
      </c>
      <c r="BM138" s="53">
        <f t="shared" si="405"/>
        <v>0</v>
      </c>
      <c r="BN138" s="53">
        <f t="shared" si="405"/>
        <v>0</v>
      </c>
      <c r="BO138" s="53">
        <f t="shared" si="405"/>
        <v>0</v>
      </c>
      <c r="BP138" s="53">
        <f t="shared" si="405"/>
        <v>0</v>
      </c>
      <c r="BQ138" s="53">
        <f t="shared" si="405"/>
        <v>0</v>
      </c>
      <c r="BR138" s="53">
        <f t="shared" si="405"/>
        <v>0</v>
      </c>
      <c r="BS138" s="53">
        <f t="shared" si="405"/>
        <v>0</v>
      </c>
      <c r="BT138" s="53">
        <f t="shared" si="405"/>
        <v>0</v>
      </c>
      <c r="BU138" s="53">
        <f t="shared" si="405"/>
        <v>0</v>
      </c>
      <c r="BV138" s="53">
        <f t="shared" si="405"/>
        <v>0</v>
      </c>
      <c r="BW138" s="53">
        <f t="shared" si="405"/>
        <v>0</v>
      </c>
      <c r="BX138" s="53">
        <f t="shared" si="405"/>
        <v>0</v>
      </c>
      <c r="BY138" s="53">
        <f t="shared" si="405"/>
        <v>0</v>
      </c>
      <c r="BZ138" s="53">
        <f t="shared" si="405"/>
        <v>0</v>
      </c>
      <c r="CA138" s="53">
        <f t="shared" si="405"/>
        <v>0</v>
      </c>
      <c r="CB138" s="53">
        <f t="shared" si="405"/>
        <v>0</v>
      </c>
      <c r="CC138" s="53">
        <f t="shared" si="405"/>
        <v>0</v>
      </c>
      <c r="CD138" s="53">
        <f t="shared" si="405"/>
        <v>0</v>
      </c>
      <c r="CE138" s="53">
        <f t="shared" si="405"/>
        <v>0</v>
      </c>
      <c r="CF138" s="53">
        <f t="shared" si="405"/>
        <v>0</v>
      </c>
      <c r="CG138" s="53">
        <f t="shared" si="405"/>
        <v>0</v>
      </c>
      <c r="CH138" s="53">
        <f t="shared" si="405"/>
        <v>0</v>
      </c>
      <c r="CI138" s="53">
        <f t="shared" si="405"/>
        <v>0</v>
      </c>
      <c r="CJ138" s="53">
        <f t="shared" si="405"/>
        <v>0</v>
      </c>
      <c r="CK138" s="53">
        <f t="shared" si="405"/>
        <v>0</v>
      </c>
      <c r="CL138" s="53">
        <f t="shared" si="405"/>
        <v>0</v>
      </c>
      <c r="CM138" s="53">
        <f t="shared" si="405"/>
        <v>0</v>
      </c>
      <c r="CN138" s="53">
        <f t="shared" si="405"/>
        <v>0</v>
      </c>
      <c r="CO138" s="53">
        <f t="shared" ref="CO138:DG138" si="408">SUM(CO137)</f>
        <v>0</v>
      </c>
      <c r="CP138" s="53">
        <f t="shared" si="408"/>
        <v>0</v>
      </c>
      <c r="CQ138" s="53">
        <f t="shared" si="408"/>
        <v>0</v>
      </c>
      <c r="CR138" s="53">
        <f t="shared" si="408"/>
        <v>0</v>
      </c>
      <c r="CS138" s="53">
        <f t="shared" si="408"/>
        <v>0</v>
      </c>
      <c r="CT138" s="53">
        <f t="shared" si="408"/>
        <v>0</v>
      </c>
      <c r="CU138" s="53">
        <f t="shared" si="408"/>
        <v>0</v>
      </c>
      <c r="CV138" s="53">
        <f t="shared" si="408"/>
        <v>0</v>
      </c>
      <c r="CW138" s="53">
        <f t="shared" si="408"/>
        <v>0</v>
      </c>
      <c r="CX138" s="53">
        <f t="shared" si="408"/>
        <v>0</v>
      </c>
      <c r="CY138" s="53">
        <f t="shared" si="408"/>
        <v>0</v>
      </c>
      <c r="CZ138" s="53">
        <f t="shared" si="408"/>
        <v>0</v>
      </c>
      <c r="DA138" s="53">
        <f t="shared" si="408"/>
        <v>0</v>
      </c>
      <c r="DB138" s="53">
        <f t="shared" si="408"/>
        <v>0</v>
      </c>
      <c r="DC138" s="53">
        <f t="shared" si="408"/>
        <v>0</v>
      </c>
      <c r="DD138" s="53">
        <f t="shared" si="408"/>
        <v>0</v>
      </c>
      <c r="DE138" s="53">
        <f t="shared" si="408"/>
        <v>0</v>
      </c>
      <c r="DF138" s="53">
        <f t="shared" si="408"/>
        <v>0</v>
      </c>
      <c r="DG138" s="53">
        <f t="shared" si="408"/>
        <v>0</v>
      </c>
    </row>
    <row r="139" spans="1:111" s="30" customFormat="1" x14ac:dyDescent="0.3">
      <c r="A139"/>
      <c r="B139" s="1" t="s">
        <v>334</v>
      </c>
      <c r="C139" s="1"/>
      <c r="D139" s="2"/>
      <c r="E139" s="2"/>
      <c r="F139" s="2"/>
      <c r="G139" s="2"/>
      <c r="H139" s="2"/>
      <c r="I139" s="2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281"/>
      <c r="AK139" s="561"/>
      <c r="AL139" s="9"/>
      <c r="AM139" s="637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637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637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637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637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637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</row>
    <row r="140" spans="1:111" s="30" customFormat="1" x14ac:dyDescent="0.3">
      <c r="A140"/>
      <c r="B140" s="1" t="s">
        <v>335</v>
      </c>
      <c r="C140" s="1"/>
      <c r="D140" s="2"/>
      <c r="E140" s="2"/>
      <c r="F140" s="2"/>
      <c r="G140" s="2"/>
      <c r="H140" s="2"/>
      <c r="I140" s="2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>
        <v>1089.6400000000001</v>
      </c>
      <c r="AC140" s="114">
        <v>1123.6099999999999</v>
      </c>
      <c r="AD140" s="114">
        <v>877.84</v>
      </c>
      <c r="AE140" s="114">
        <v>1327.38</v>
      </c>
      <c r="AF140" s="114">
        <v>2195.2199999999998</v>
      </c>
      <c r="AG140" s="114">
        <v>2277.19</v>
      </c>
      <c r="AH140" s="114">
        <v>1326.34</v>
      </c>
      <c r="AI140" s="114">
        <v>2405.59</v>
      </c>
      <c r="AJ140" s="281">
        <v>1538.07</v>
      </c>
      <c r="AK140" s="561">
        <f t="shared" ref="AK140" si="409">+(AK57/30.433)*AK142</f>
        <v>1124.8133655324427</v>
      </c>
      <c r="AL140" s="9">
        <f t="shared" ref="AL140:BO140" si="410">+(AL57/30.433)*AL142</f>
        <v>1360.604987189088</v>
      </c>
      <c r="AM140" s="637">
        <f t="shared" si="410"/>
        <v>1493.3469371587555</v>
      </c>
      <c r="AN140" s="9">
        <f t="shared" si="410"/>
        <v>2074.995140076082</v>
      </c>
      <c r="AO140" s="9">
        <f t="shared" si="410"/>
        <v>1201.3682467318802</v>
      </c>
      <c r="AP140" s="9">
        <f t="shared" si="410"/>
        <v>1855.0539103948151</v>
      </c>
      <c r="AQ140" s="9">
        <f t="shared" si="410"/>
        <v>1242.0299412366517</v>
      </c>
      <c r="AR140" s="9">
        <f t="shared" si="410"/>
        <v>1748.6834593261772</v>
      </c>
      <c r="AS140" s="9">
        <f t="shared" si="410"/>
        <v>2794.16859960784</v>
      </c>
      <c r="AT140" s="9">
        <f t="shared" si="410"/>
        <v>3740.8121613754765</v>
      </c>
      <c r="AU140" s="9">
        <f t="shared" si="410"/>
        <v>2679.1194497715665</v>
      </c>
      <c r="AV140" s="9">
        <f t="shared" si="410"/>
        <v>3933.3700865094233</v>
      </c>
      <c r="AW140" s="9">
        <f t="shared" si="410"/>
        <v>1807.7357660342832</v>
      </c>
      <c r="AX140" s="9">
        <f t="shared" si="410"/>
        <v>1729.1385588154012</v>
      </c>
      <c r="AY140" s="637">
        <f t="shared" si="410"/>
        <v>2237.400498830837</v>
      </c>
      <c r="AZ140" s="9">
        <f t="shared" si="410"/>
        <v>2778.6891441018843</v>
      </c>
      <c r="BA140" s="9">
        <f t="shared" si="410"/>
        <v>1766.0113226958642</v>
      </c>
      <c r="BB140" s="9">
        <f t="shared" si="410"/>
        <v>2652.7270918645859</v>
      </c>
      <c r="BC140" s="9">
        <f t="shared" si="410"/>
        <v>1793.1807276604161</v>
      </c>
      <c r="BD140" s="9">
        <f t="shared" si="410"/>
        <v>2243.4019070919107</v>
      </c>
      <c r="BE140" s="9">
        <f t="shared" si="410"/>
        <v>3871.9193451708634</v>
      </c>
      <c r="BF140" s="9">
        <f t="shared" si="410"/>
        <v>5252.3612614661479</v>
      </c>
      <c r="BG140" s="9">
        <f t="shared" si="410"/>
        <v>3666.4803256424361</v>
      </c>
      <c r="BH140" s="9">
        <f t="shared" si="410"/>
        <v>5487.0512706806467</v>
      </c>
      <c r="BI140" s="9">
        <f t="shared" si="410"/>
        <v>2461.1405487139205</v>
      </c>
      <c r="BJ140" s="9">
        <f t="shared" si="410"/>
        <v>2772.909470682152</v>
      </c>
      <c r="BK140" s="637">
        <f t="shared" si="410"/>
        <v>3332.2595953898613</v>
      </c>
      <c r="BL140" s="9">
        <f t="shared" si="410"/>
        <v>3519.9360493040626</v>
      </c>
      <c r="BM140" s="9">
        <f t="shared" si="410"/>
        <v>2384.1152856394165</v>
      </c>
      <c r="BN140" s="9">
        <f t="shared" si="410"/>
        <v>3628.7637068188187</v>
      </c>
      <c r="BO140" s="9">
        <f t="shared" si="410"/>
        <v>2396.3415178734654</v>
      </c>
      <c r="BP140" s="9">
        <f t="shared" ref="BP140:CU140" si="411">+(BP57/30.433)*BP142</f>
        <v>2907.6591905199066</v>
      </c>
      <c r="BQ140" s="9">
        <f t="shared" si="411"/>
        <v>4987.5909502999948</v>
      </c>
      <c r="BR140" s="9">
        <f t="shared" si="411"/>
        <v>6522.0625055423125</v>
      </c>
      <c r="BS140" s="9">
        <f t="shared" si="411"/>
        <v>5006.6420998427757</v>
      </c>
      <c r="BT140" s="9">
        <f t="shared" si="411"/>
        <v>7248.2177269152407</v>
      </c>
      <c r="BU140" s="9">
        <f t="shared" si="411"/>
        <v>3154.1845229009473</v>
      </c>
      <c r="BV140" s="9">
        <f t="shared" si="411"/>
        <v>3812.7505221879596</v>
      </c>
      <c r="BW140" s="637">
        <f t="shared" si="411"/>
        <v>4340.3735742483132</v>
      </c>
      <c r="BX140" s="9">
        <f t="shared" si="411"/>
        <v>4467.6111395013104</v>
      </c>
      <c r="BY140" s="9">
        <f t="shared" si="411"/>
        <v>3254.3173648978036</v>
      </c>
      <c r="BZ140" s="9">
        <f t="shared" si="411"/>
        <v>4609.8738942179816</v>
      </c>
      <c r="CA140" s="9">
        <f t="shared" si="411"/>
        <v>2818.4243988625412</v>
      </c>
      <c r="CB140" s="9">
        <f t="shared" si="411"/>
        <v>3978.7083353823023</v>
      </c>
      <c r="CC140" s="9">
        <f t="shared" si="411"/>
        <v>6249.1580730229325</v>
      </c>
      <c r="CD140" s="9">
        <f t="shared" si="411"/>
        <v>7834.6493831199541</v>
      </c>
      <c r="CE140" s="9">
        <f t="shared" si="411"/>
        <v>6602.7463260852664</v>
      </c>
      <c r="CF140" s="9">
        <f t="shared" si="411"/>
        <v>8816.9753398385037</v>
      </c>
      <c r="CG140" s="9">
        <f t="shared" si="411"/>
        <v>4270.280584850515</v>
      </c>
      <c r="CH140" s="9">
        <f t="shared" si="411"/>
        <v>4848.5477473823539</v>
      </c>
      <c r="CI140" s="637">
        <f t="shared" si="411"/>
        <v>5010.3007998388139</v>
      </c>
      <c r="CJ140" s="9">
        <f t="shared" si="411"/>
        <v>6118.5965287806594</v>
      </c>
      <c r="CK140" s="9">
        <f t="shared" si="411"/>
        <v>3921.8696448768405</v>
      </c>
      <c r="CL140" s="9">
        <f t="shared" si="411"/>
        <v>5480.3097102690781</v>
      </c>
      <c r="CM140" s="9">
        <f t="shared" si="411"/>
        <v>3737.7821837523766</v>
      </c>
      <c r="CN140" s="9">
        <f t="shared" si="411"/>
        <v>4933.1750690298659</v>
      </c>
      <c r="CO140" s="9">
        <f t="shared" si="411"/>
        <v>7321.9568805012295</v>
      </c>
      <c r="CP140" s="9">
        <f t="shared" si="411"/>
        <v>10151.398464508798</v>
      </c>
      <c r="CQ140" s="9">
        <f t="shared" si="411"/>
        <v>8175.1922719506601</v>
      </c>
      <c r="CR140" s="9">
        <f t="shared" si="411"/>
        <v>10555.533857553139</v>
      </c>
      <c r="CS140" s="9">
        <f t="shared" si="411"/>
        <v>5713.0167171043422</v>
      </c>
      <c r="CT140" s="9">
        <f t="shared" si="411"/>
        <v>6071.8052065843249</v>
      </c>
      <c r="CU140" s="637">
        <f t="shared" si="411"/>
        <v>6241.645911663607</v>
      </c>
      <c r="CV140" s="9">
        <f t="shared" ref="CV140:DG140" si="412">+(CV57/30.433)*CV142</f>
        <v>7552.496631326967</v>
      </c>
      <c r="CW140" s="9">
        <f t="shared" si="412"/>
        <v>4906.5092578459216</v>
      </c>
      <c r="CX140" s="9">
        <f t="shared" si="412"/>
        <v>6439.7934009227711</v>
      </c>
      <c r="CY140" s="9">
        <f t="shared" si="412"/>
        <v>4904.150359164264</v>
      </c>
      <c r="CZ140" s="9">
        <f t="shared" si="412"/>
        <v>6019.8068747756342</v>
      </c>
      <c r="DA140" s="9">
        <f t="shared" si="412"/>
        <v>8424.6612299743065</v>
      </c>
      <c r="DB140" s="9">
        <f t="shared" si="412"/>
        <v>12826.59477150879</v>
      </c>
      <c r="DC140" s="9">
        <f t="shared" si="412"/>
        <v>9538.9439751168538</v>
      </c>
      <c r="DD140" s="9">
        <f t="shared" si="412"/>
        <v>13622.692585367735</v>
      </c>
      <c r="DE140" s="9">
        <f t="shared" si="412"/>
        <v>7126.6221355673406</v>
      </c>
      <c r="DF140" s="9">
        <f t="shared" si="412"/>
        <v>7162.2886836339876</v>
      </c>
      <c r="DG140" s="9">
        <f t="shared" si="412"/>
        <v>7993.7650854377471</v>
      </c>
    </row>
    <row r="141" spans="1:111" x14ac:dyDescent="0.3">
      <c r="A141" s="5"/>
      <c r="B141" s="6" t="s">
        <v>336</v>
      </c>
      <c r="C141" s="6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>
        <f>SUM(AB140)</f>
        <v>1089.6400000000001</v>
      </c>
      <c r="AC141" s="53">
        <f t="shared" ref="AC141:CN141" si="413">SUM(AC140)</f>
        <v>1123.6099999999999</v>
      </c>
      <c r="AD141" s="53">
        <f t="shared" si="413"/>
        <v>877.84</v>
      </c>
      <c r="AE141" s="53">
        <f t="shared" si="413"/>
        <v>1327.38</v>
      </c>
      <c r="AF141" s="53">
        <f t="shared" si="413"/>
        <v>2195.2199999999998</v>
      </c>
      <c r="AG141" s="53">
        <f t="shared" si="413"/>
        <v>2277.19</v>
      </c>
      <c r="AH141" s="53">
        <f t="shared" si="413"/>
        <v>1326.34</v>
      </c>
      <c r="AI141" s="53">
        <f t="shared" si="413"/>
        <v>2405.59</v>
      </c>
      <c r="AJ141" s="286">
        <f t="shared" ref="AJ141" si="414">SUM(AJ140)</f>
        <v>1538.07</v>
      </c>
      <c r="AK141" s="53">
        <f t="shared" ref="AK141" si="415">SUM(AK140)</f>
        <v>1124.8133655324427</v>
      </c>
      <c r="AL141" s="53">
        <f t="shared" si="413"/>
        <v>1360.604987189088</v>
      </c>
      <c r="AM141" s="53">
        <f t="shared" si="413"/>
        <v>1493.3469371587555</v>
      </c>
      <c r="AN141" s="53">
        <f t="shared" si="413"/>
        <v>2074.995140076082</v>
      </c>
      <c r="AO141" s="53">
        <f t="shared" si="413"/>
        <v>1201.3682467318802</v>
      </c>
      <c r="AP141" s="53">
        <f t="shared" si="413"/>
        <v>1855.0539103948151</v>
      </c>
      <c r="AQ141" s="53">
        <f t="shared" si="413"/>
        <v>1242.0299412366517</v>
      </c>
      <c r="AR141" s="53">
        <f t="shared" si="413"/>
        <v>1748.6834593261772</v>
      </c>
      <c r="AS141" s="53">
        <f t="shared" si="413"/>
        <v>2794.16859960784</v>
      </c>
      <c r="AT141" s="53">
        <f t="shared" si="413"/>
        <v>3740.8121613754765</v>
      </c>
      <c r="AU141" s="53">
        <f t="shared" si="413"/>
        <v>2679.1194497715665</v>
      </c>
      <c r="AV141" s="53">
        <f t="shared" si="413"/>
        <v>3933.3700865094233</v>
      </c>
      <c r="AW141" s="53">
        <f t="shared" si="413"/>
        <v>1807.7357660342832</v>
      </c>
      <c r="AX141" s="53">
        <f t="shared" si="413"/>
        <v>1729.1385588154012</v>
      </c>
      <c r="AY141" s="53">
        <f t="shared" si="413"/>
        <v>2237.400498830837</v>
      </c>
      <c r="AZ141" s="53">
        <f t="shared" si="413"/>
        <v>2778.6891441018843</v>
      </c>
      <c r="BA141" s="53">
        <f t="shared" si="413"/>
        <v>1766.0113226958642</v>
      </c>
      <c r="BB141" s="53">
        <f t="shared" si="413"/>
        <v>2652.7270918645859</v>
      </c>
      <c r="BC141" s="53">
        <f t="shared" si="413"/>
        <v>1793.1807276604161</v>
      </c>
      <c r="BD141" s="53">
        <f t="shared" si="413"/>
        <v>2243.4019070919107</v>
      </c>
      <c r="BE141" s="53">
        <f t="shared" si="413"/>
        <v>3871.9193451708634</v>
      </c>
      <c r="BF141" s="53">
        <f t="shared" si="413"/>
        <v>5252.3612614661479</v>
      </c>
      <c r="BG141" s="53">
        <f t="shared" si="413"/>
        <v>3666.4803256424361</v>
      </c>
      <c r="BH141" s="53">
        <f t="shared" si="413"/>
        <v>5487.0512706806467</v>
      </c>
      <c r="BI141" s="53">
        <f t="shared" si="413"/>
        <v>2461.1405487139205</v>
      </c>
      <c r="BJ141" s="53">
        <f t="shared" si="413"/>
        <v>2772.909470682152</v>
      </c>
      <c r="BK141" s="53">
        <f t="shared" si="413"/>
        <v>3332.2595953898613</v>
      </c>
      <c r="BL141" s="53">
        <f t="shared" si="413"/>
        <v>3519.9360493040626</v>
      </c>
      <c r="BM141" s="53">
        <f t="shared" si="413"/>
        <v>2384.1152856394165</v>
      </c>
      <c r="BN141" s="53">
        <f t="shared" si="413"/>
        <v>3628.7637068188187</v>
      </c>
      <c r="BO141" s="53">
        <f t="shared" si="413"/>
        <v>2396.3415178734654</v>
      </c>
      <c r="BP141" s="53">
        <f t="shared" si="413"/>
        <v>2907.6591905199066</v>
      </c>
      <c r="BQ141" s="53">
        <f t="shared" si="413"/>
        <v>4987.5909502999948</v>
      </c>
      <c r="BR141" s="53">
        <f t="shared" si="413"/>
        <v>6522.0625055423125</v>
      </c>
      <c r="BS141" s="53">
        <f t="shared" si="413"/>
        <v>5006.6420998427757</v>
      </c>
      <c r="BT141" s="53">
        <f t="shared" si="413"/>
        <v>7248.2177269152407</v>
      </c>
      <c r="BU141" s="53">
        <f t="shared" si="413"/>
        <v>3154.1845229009473</v>
      </c>
      <c r="BV141" s="53">
        <f t="shared" si="413"/>
        <v>3812.7505221879596</v>
      </c>
      <c r="BW141" s="53">
        <f t="shared" si="413"/>
        <v>4340.3735742483132</v>
      </c>
      <c r="BX141" s="53">
        <f t="shared" si="413"/>
        <v>4467.6111395013104</v>
      </c>
      <c r="BY141" s="53">
        <f t="shared" si="413"/>
        <v>3254.3173648978036</v>
      </c>
      <c r="BZ141" s="53">
        <f t="shared" si="413"/>
        <v>4609.8738942179816</v>
      </c>
      <c r="CA141" s="53">
        <f t="shared" si="413"/>
        <v>2818.4243988625412</v>
      </c>
      <c r="CB141" s="53">
        <f t="shared" si="413"/>
        <v>3978.7083353823023</v>
      </c>
      <c r="CC141" s="53">
        <f t="shared" si="413"/>
        <v>6249.1580730229325</v>
      </c>
      <c r="CD141" s="53">
        <f t="shared" si="413"/>
        <v>7834.6493831199541</v>
      </c>
      <c r="CE141" s="53">
        <f t="shared" si="413"/>
        <v>6602.7463260852664</v>
      </c>
      <c r="CF141" s="53">
        <f t="shared" si="413"/>
        <v>8816.9753398385037</v>
      </c>
      <c r="CG141" s="53">
        <f t="shared" si="413"/>
        <v>4270.280584850515</v>
      </c>
      <c r="CH141" s="53">
        <f t="shared" si="413"/>
        <v>4848.5477473823539</v>
      </c>
      <c r="CI141" s="53">
        <f t="shared" si="413"/>
        <v>5010.3007998388139</v>
      </c>
      <c r="CJ141" s="53">
        <f t="shared" si="413"/>
        <v>6118.5965287806594</v>
      </c>
      <c r="CK141" s="53">
        <f t="shared" si="413"/>
        <v>3921.8696448768405</v>
      </c>
      <c r="CL141" s="53">
        <f t="shared" si="413"/>
        <v>5480.3097102690781</v>
      </c>
      <c r="CM141" s="53">
        <f t="shared" si="413"/>
        <v>3737.7821837523766</v>
      </c>
      <c r="CN141" s="53">
        <f t="shared" si="413"/>
        <v>4933.1750690298659</v>
      </c>
      <c r="CO141" s="53">
        <f t="shared" ref="CO141:DG141" si="416">SUM(CO140)</f>
        <v>7321.9568805012295</v>
      </c>
      <c r="CP141" s="53">
        <f t="shared" si="416"/>
        <v>10151.398464508798</v>
      </c>
      <c r="CQ141" s="53">
        <f t="shared" si="416"/>
        <v>8175.1922719506601</v>
      </c>
      <c r="CR141" s="53">
        <f t="shared" si="416"/>
        <v>10555.533857553139</v>
      </c>
      <c r="CS141" s="53">
        <f t="shared" si="416"/>
        <v>5713.0167171043422</v>
      </c>
      <c r="CT141" s="53">
        <f t="shared" si="416"/>
        <v>6071.8052065843249</v>
      </c>
      <c r="CU141" s="53">
        <f t="shared" si="416"/>
        <v>6241.645911663607</v>
      </c>
      <c r="CV141" s="53">
        <f t="shared" si="416"/>
        <v>7552.496631326967</v>
      </c>
      <c r="CW141" s="53">
        <f t="shared" si="416"/>
        <v>4906.5092578459216</v>
      </c>
      <c r="CX141" s="53">
        <f t="shared" si="416"/>
        <v>6439.7934009227711</v>
      </c>
      <c r="CY141" s="53">
        <f t="shared" si="416"/>
        <v>4904.150359164264</v>
      </c>
      <c r="CZ141" s="53">
        <f t="shared" si="416"/>
        <v>6019.8068747756342</v>
      </c>
      <c r="DA141" s="53">
        <f t="shared" si="416"/>
        <v>8424.6612299743065</v>
      </c>
      <c r="DB141" s="53">
        <f t="shared" si="416"/>
        <v>12826.59477150879</v>
      </c>
      <c r="DC141" s="53">
        <f t="shared" si="416"/>
        <v>9538.9439751168538</v>
      </c>
      <c r="DD141" s="53">
        <f t="shared" si="416"/>
        <v>13622.692585367735</v>
      </c>
      <c r="DE141" s="53">
        <f t="shared" si="416"/>
        <v>7126.6221355673406</v>
      </c>
      <c r="DF141" s="53">
        <f t="shared" si="416"/>
        <v>7162.2886836339876</v>
      </c>
      <c r="DG141" s="53">
        <f t="shared" si="416"/>
        <v>7993.7650854377471</v>
      </c>
    </row>
    <row r="142" spans="1:111" x14ac:dyDescent="0.3">
      <c r="A142" s="63"/>
      <c r="B142" s="60"/>
      <c r="C142" s="61" t="s">
        <v>339</v>
      </c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>
        <f t="shared" ref="AB142:AJ142" si="417">IFERROR((AVERAGE(W141:AB141)/AVERAGE(W57:AB57))*30.433, 0)</f>
        <v>17.843179669297864</v>
      </c>
      <c r="AC142" s="62">
        <f t="shared" si="417"/>
        <v>25.87623405685747</v>
      </c>
      <c r="AD142" s="62">
        <f t="shared" si="417"/>
        <v>29.310034512948985</v>
      </c>
      <c r="AE142" s="62">
        <f t="shared" si="417"/>
        <v>32.826846320790189</v>
      </c>
      <c r="AF142" s="62">
        <f t="shared" si="417"/>
        <v>30.919155686129926</v>
      </c>
      <c r="AG142" s="62">
        <f t="shared" si="417"/>
        <v>35.745672231117588</v>
      </c>
      <c r="AH142" s="62">
        <f t="shared" si="417"/>
        <v>40.412482253139189</v>
      </c>
      <c r="AI142" s="62">
        <f t="shared" si="417"/>
        <v>39.133916253352332</v>
      </c>
      <c r="AJ142" s="288">
        <f t="shared" si="417"/>
        <v>38.601593975442526</v>
      </c>
      <c r="AK142" s="234">
        <f>+AVERAGE(AE142:AJ142)</f>
        <v>36.273277786661957</v>
      </c>
      <c r="AL142" s="62">
        <f t="shared" ref="AL142:CW142" si="418">+AK142</f>
        <v>36.273277786661957</v>
      </c>
      <c r="AM142" s="62">
        <f t="shared" si="418"/>
        <v>36.273277786661957</v>
      </c>
      <c r="AN142" s="62">
        <f t="shared" si="418"/>
        <v>36.273277786661957</v>
      </c>
      <c r="AO142" s="62">
        <f t="shared" si="418"/>
        <v>36.273277786661957</v>
      </c>
      <c r="AP142" s="62">
        <f t="shared" si="418"/>
        <v>36.273277786661957</v>
      </c>
      <c r="AQ142" s="62">
        <f t="shared" si="418"/>
        <v>36.273277786661957</v>
      </c>
      <c r="AR142" s="62">
        <f t="shared" si="418"/>
        <v>36.273277786661957</v>
      </c>
      <c r="AS142" s="62">
        <f t="shared" si="418"/>
        <v>36.273277786661957</v>
      </c>
      <c r="AT142" s="62">
        <f t="shared" si="418"/>
        <v>36.273277786661957</v>
      </c>
      <c r="AU142" s="62">
        <f t="shared" si="418"/>
        <v>36.273277786661957</v>
      </c>
      <c r="AV142" s="62">
        <f t="shared" si="418"/>
        <v>36.273277786661957</v>
      </c>
      <c r="AW142" s="62">
        <f t="shared" si="418"/>
        <v>36.273277786661957</v>
      </c>
      <c r="AX142" s="62">
        <f t="shared" si="418"/>
        <v>36.273277786661957</v>
      </c>
      <c r="AY142" s="62">
        <f t="shared" si="418"/>
        <v>36.273277786661957</v>
      </c>
      <c r="AZ142" s="62">
        <f t="shared" si="418"/>
        <v>36.273277786661957</v>
      </c>
      <c r="BA142" s="62">
        <f t="shared" si="418"/>
        <v>36.273277786661957</v>
      </c>
      <c r="BB142" s="62">
        <f t="shared" si="418"/>
        <v>36.273277786661957</v>
      </c>
      <c r="BC142" s="62">
        <f t="shared" si="418"/>
        <v>36.273277786661957</v>
      </c>
      <c r="BD142" s="62">
        <f t="shared" si="418"/>
        <v>36.273277786661957</v>
      </c>
      <c r="BE142" s="62">
        <f t="shared" si="418"/>
        <v>36.273277786661957</v>
      </c>
      <c r="BF142" s="62">
        <f t="shared" si="418"/>
        <v>36.273277786661957</v>
      </c>
      <c r="BG142" s="62">
        <f t="shared" si="418"/>
        <v>36.273277786661957</v>
      </c>
      <c r="BH142" s="62">
        <f t="shared" si="418"/>
        <v>36.273277786661957</v>
      </c>
      <c r="BI142" s="62">
        <f t="shared" si="418"/>
        <v>36.273277786661957</v>
      </c>
      <c r="BJ142" s="62">
        <f t="shared" si="418"/>
        <v>36.273277786661957</v>
      </c>
      <c r="BK142" s="62">
        <f t="shared" si="418"/>
        <v>36.273277786661957</v>
      </c>
      <c r="BL142" s="62">
        <f t="shared" si="418"/>
        <v>36.273277786661957</v>
      </c>
      <c r="BM142" s="62">
        <f t="shared" si="418"/>
        <v>36.273277786661957</v>
      </c>
      <c r="BN142" s="62">
        <f t="shared" si="418"/>
        <v>36.273277786661957</v>
      </c>
      <c r="BO142" s="62">
        <f t="shared" si="418"/>
        <v>36.273277786661957</v>
      </c>
      <c r="BP142" s="62">
        <f t="shared" si="418"/>
        <v>36.273277786661957</v>
      </c>
      <c r="BQ142" s="62">
        <f t="shared" si="418"/>
        <v>36.273277786661957</v>
      </c>
      <c r="BR142" s="62">
        <f t="shared" si="418"/>
        <v>36.273277786661957</v>
      </c>
      <c r="BS142" s="62">
        <f t="shared" si="418"/>
        <v>36.273277786661957</v>
      </c>
      <c r="BT142" s="62">
        <f t="shared" si="418"/>
        <v>36.273277786661957</v>
      </c>
      <c r="BU142" s="62">
        <f t="shared" si="418"/>
        <v>36.273277786661957</v>
      </c>
      <c r="BV142" s="62">
        <f t="shared" si="418"/>
        <v>36.273277786661957</v>
      </c>
      <c r="BW142" s="62">
        <f t="shared" si="418"/>
        <v>36.273277786661957</v>
      </c>
      <c r="BX142" s="62">
        <f t="shared" si="418"/>
        <v>36.273277786661957</v>
      </c>
      <c r="BY142" s="62">
        <f t="shared" si="418"/>
        <v>36.273277786661957</v>
      </c>
      <c r="BZ142" s="62">
        <f t="shared" si="418"/>
        <v>36.273277786661957</v>
      </c>
      <c r="CA142" s="62">
        <f t="shared" si="418"/>
        <v>36.273277786661957</v>
      </c>
      <c r="CB142" s="62">
        <f t="shared" si="418"/>
        <v>36.273277786661957</v>
      </c>
      <c r="CC142" s="62">
        <f t="shared" si="418"/>
        <v>36.273277786661957</v>
      </c>
      <c r="CD142" s="62">
        <f t="shared" si="418"/>
        <v>36.273277786661957</v>
      </c>
      <c r="CE142" s="62">
        <f t="shared" si="418"/>
        <v>36.273277786661957</v>
      </c>
      <c r="CF142" s="62">
        <f t="shared" si="418"/>
        <v>36.273277786661957</v>
      </c>
      <c r="CG142" s="62">
        <f t="shared" si="418"/>
        <v>36.273277786661957</v>
      </c>
      <c r="CH142" s="62">
        <f t="shared" si="418"/>
        <v>36.273277786661957</v>
      </c>
      <c r="CI142" s="62">
        <f t="shared" si="418"/>
        <v>36.273277786661957</v>
      </c>
      <c r="CJ142" s="62">
        <f t="shared" si="418"/>
        <v>36.273277786661957</v>
      </c>
      <c r="CK142" s="62">
        <f t="shared" si="418"/>
        <v>36.273277786661957</v>
      </c>
      <c r="CL142" s="62">
        <f t="shared" si="418"/>
        <v>36.273277786661957</v>
      </c>
      <c r="CM142" s="62">
        <f t="shared" si="418"/>
        <v>36.273277786661957</v>
      </c>
      <c r="CN142" s="62">
        <f t="shared" si="418"/>
        <v>36.273277786661957</v>
      </c>
      <c r="CO142" s="62">
        <f t="shared" si="418"/>
        <v>36.273277786661957</v>
      </c>
      <c r="CP142" s="62">
        <f t="shared" si="418"/>
        <v>36.273277786661957</v>
      </c>
      <c r="CQ142" s="62">
        <f t="shared" si="418"/>
        <v>36.273277786661957</v>
      </c>
      <c r="CR142" s="62">
        <f t="shared" si="418"/>
        <v>36.273277786661957</v>
      </c>
      <c r="CS142" s="62">
        <f t="shared" si="418"/>
        <v>36.273277786661957</v>
      </c>
      <c r="CT142" s="62">
        <f t="shared" si="418"/>
        <v>36.273277786661957</v>
      </c>
      <c r="CU142" s="62">
        <f t="shared" si="418"/>
        <v>36.273277786661957</v>
      </c>
      <c r="CV142" s="62">
        <f t="shared" si="418"/>
        <v>36.273277786661957</v>
      </c>
      <c r="CW142" s="62">
        <f t="shared" si="418"/>
        <v>36.273277786661957</v>
      </c>
      <c r="CX142" s="62">
        <f t="shared" ref="CX142:DG142" si="419">+CW142</f>
        <v>36.273277786661957</v>
      </c>
      <c r="CY142" s="62">
        <f t="shared" si="419"/>
        <v>36.273277786661957</v>
      </c>
      <c r="CZ142" s="62">
        <f t="shared" si="419"/>
        <v>36.273277786661957</v>
      </c>
      <c r="DA142" s="62">
        <f t="shared" si="419"/>
        <v>36.273277786661957</v>
      </c>
      <c r="DB142" s="62">
        <f t="shared" si="419"/>
        <v>36.273277786661957</v>
      </c>
      <c r="DC142" s="62">
        <f t="shared" si="419"/>
        <v>36.273277786661957</v>
      </c>
      <c r="DD142" s="62">
        <f t="shared" si="419"/>
        <v>36.273277786661957</v>
      </c>
      <c r="DE142" s="62">
        <f t="shared" si="419"/>
        <v>36.273277786661957</v>
      </c>
      <c r="DF142" s="62">
        <f t="shared" si="419"/>
        <v>36.273277786661957</v>
      </c>
      <c r="DG142" s="62">
        <f t="shared" si="419"/>
        <v>36.273277786661957</v>
      </c>
    </row>
    <row r="143" spans="1:111" x14ac:dyDescent="0.3">
      <c r="A143" s="5"/>
      <c r="B143" s="6" t="s">
        <v>337</v>
      </c>
      <c r="C143" s="6"/>
      <c r="D143" s="53"/>
      <c r="E143" s="53"/>
      <c r="F143" s="53"/>
      <c r="G143" s="53"/>
      <c r="H143" s="53"/>
      <c r="I143" s="53"/>
      <c r="J143" s="53">
        <f t="shared" ref="J143:AA143" si="420">SUM(J137)</f>
        <v>0</v>
      </c>
      <c r="K143" s="53">
        <f t="shared" si="420"/>
        <v>0</v>
      </c>
      <c r="L143" s="53">
        <f t="shared" si="420"/>
        <v>0</v>
      </c>
      <c r="M143" s="53">
        <f t="shared" si="420"/>
        <v>0</v>
      </c>
      <c r="N143" s="53">
        <f t="shared" si="420"/>
        <v>0</v>
      </c>
      <c r="O143" s="53">
        <f t="shared" si="420"/>
        <v>0</v>
      </c>
      <c r="P143" s="53">
        <f t="shared" si="420"/>
        <v>0</v>
      </c>
      <c r="Q143" s="53">
        <f t="shared" si="420"/>
        <v>0</v>
      </c>
      <c r="R143" s="53">
        <f t="shared" si="420"/>
        <v>0</v>
      </c>
      <c r="S143" s="53">
        <f t="shared" si="420"/>
        <v>0</v>
      </c>
      <c r="T143" s="53">
        <f t="shared" si="420"/>
        <v>0</v>
      </c>
      <c r="U143" s="53">
        <f t="shared" si="420"/>
        <v>0</v>
      </c>
      <c r="V143" s="53">
        <f t="shared" si="420"/>
        <v>0</v>
      </c>
      <c r="W143" s="53">
        <f t="shared" si="420"/>
        <v>0</v>
      </c>
      <c r="X143" s="53">
        <f t="shared" si="420"/>
        <v>0</v>
      </c>
      <c r="Y143" s="53">
        <f t="shared" si="420"/>
        <v>0</v>
      </c>
      <c r="Z143" s="53">
        <f t="shared" si="420"/>
        <v>0</v>
      </c>
      <c r="AA143" s="53">
        <f t="shared" si="420"/>
        <v>0</v>
      </c>
      <c r="AB143" s="53">
        <f>+AB138+AB141</f>
        <v>-1610.36</v>
      </c>
      <c r="AC143" s="53">
        <f t="shared" ref="AC143:CN143" si="421">+AC138+AC141</f>
        <v>1123.6099999999999</v>
      </c>
      <c r="AD143" s="53">
        <f t="shared" si="421"/>
        <v>877.84</v>
      </c>
      <c r="AE143" s="53">
        <f t="shared" si="421"/>
        <v>1327.38</v>
      </c>
      <c r="AF143" s="53">
        <f t="shared" si="421"/>
        <v>2195.2199999999998</v>
      </c>
      <c r="AG143" s="53">
        <f t="shared" si="421"/>
        <v>2277.19</v>
      </c>
      <c r="AH143" s="53">
        <f t="shared" si="421"/>
        <v>1326.34</v>
      </c>
      <c r="AI143" s="53">
        <f t="shared" si="421"/>
        <v>2405.59</v>
      </c>
      <c r="AJ143" s="286">
        <f t="shared" ref="AJ143" si="422">+AJ138+AJ141</f>
        <v>1538.07</v>
      </c>
      <c r="AK143" s="53">
        <f t="shared" ref="AK143" si="423">+AK138+AK141</f>
        <v>1124.8133655324427</v>
      </c>
      <c r="AL143" s="53">
        <f t="shared" si="421"/>
        <v>1360.604987189088</v>
      </c>
      <c r="AM143" s="53">
        <f t="shared" si="421"/>
        <v>1493.3469371587555</v>
      </c>
      <c r="AN143" s="53">
        <f t="shared" si="421"/>
        <v>2074.995140076082</v>
      </c>
      <c r="AO143" s="53">
        <f t="shared" si="421"/>
        <v>1201.3682467318802</v>
      </c>
      <c r="AP143" s="53">
        <f t="shared" si="421"/>
        <v>1855.0539103948151</v>
      </c>
      <c r="AQ143" s="53">
        <f t="shared" si="421"/>
        <v>1242.0299412366517</v>
      </c>
      <c r="AR143" s="53">
        <f t="shared" si="421"/>
        <v>1748.6834593261772</v>
      </c>
      <c r="AS143" s="53">
        <f t="shared" si="421"/>
        <v>2794.16859960784</v>
      </c>
      <c r="AT143" s="53">
        <f t="shared" si="421"/>
        <v>3740.8121613754765</v>
      </c>
      <c r="AU143" s="53">
        <f t="shared" si="421"/>
        <v>2679.1194497715665</v>
      </c>
      <c r="AV143" s="53">
        <f t="shared" si="421"/>
        <v>3933.3700865094233</v>
      </c>
      <c r="AW143" s="53">
        <f t="shared" si="421"/>
        <v>1807.7357660342832</v>
      </c>
      <c r="AX143" s="53">
        <f t="shared" si="421"/>
        <v>1729.1385588154012</v>
      </c>
      <c r="AY143" s="53">
        <f t="shared" si="421"/>
        <v>2237.400498830837</v>
      </c>
      <c r="AZ143" s="53">
        <f t="shared" si="421"/>
        <v>2778.6891441018843</v>
      </c>
      <c r="BA143" s="53">
        <f t="shared" si="421"/>
        <v>1766.0113226958642</v>
      </c>
      <c r="BB143" s="53">
        <f t="shared" si="421"/>
        <v>2652.7270918645859</v>
      </c>
      <c r="BC143" s="53">
        <f t="shared" si="421"/>
        <v>1793.1807276604161</v>
      </c>
      <c r="BD143" s="53">
        <f t="shared" si="421"/>
        <v>2243.4019070919107</v>
      </c>
      <c r="BE143" s="53">
        <f t="shared" si="421"/>
        <v>3871.9193451708634</v>
      </c>
      <c r="BF143" s="53">
        <f t="shared" si="421"/>
        <v>5252.3612614661479</v>
      </c>
      <c r="BG143" s="53">
        <f t="shared" si="421"/>
        <v>3666.4803256424361</v>
      </c>
      <c r="BH143" s="53">
        <f t="shared" si="421"/>
        <v>5487.0512706806467</v>
      </c>
      <c r="BI143" s="53">
        <f t="shared" si="421"/>
        <v>2461.1405487139205</v>
      </c>
      <c r="BJ143" s="53">
        <f t="shared" si="421"/>
        <v>2772.909470682152</v>
      </c>
      <c r="BK143" s="53">
        <f t="shared" si="421"/>
        <v>3332.2595953898613</v>
      </c>
      <c r="BL143" s="53">
        <f t="shared" si="421"/>
        <v>3519.9360493040626</v>
      </c>
      <c r="BM143" s="53">
        <f t="shared" si="421"/>
        <v>2384.1152856394165</v>
      </c>
      <c r="BN143" s="53">
        <f t="shared" si="421"/>
        <v>3628.7637068188187</v>
      </c>
      <c r="BO143" s="53">
        <f t="shared" si="421"/>
        <v>2396.3415178734654</v>
      </c>
      <c r="BP143" s="53">
        <f t="shared" si="421"/>
        <v>2907.6591905199066</v>
      </c>
      <c r="BQ143" s="53">
        <f t="shared" si="421"/>
        <v>4987.5909502999948</v>
      </c>
      <c r="BR143" s="53">
        <f t="shared" si="421"/>
        <v>6522.0625055423125</v>
      </c>
      <c r="BS143" s="53">
        <f t="shared" si="421"/>
        <v>5006.6420998427757</v>
      </c>
      <c r="BT143" s="53">
        <f t="shared" si="421"/>
        <v>7248.2177269152407</v>
      </c>
      <c r="BU143" s="53">
        <f t="shared" si="421"/>
        <v>3154.1845229009473</v>
      </c>
      <c r="BV143" s="53">
        <f t="shared" si="421"/>
        <v>3812.7505221879596</v>
      </c>
      <c r="BW143" s="53">
        <f t="shared" si="421"/>
        <v>4340.3735742483132</v>
      </c>
      <c r="BX143" s="53">
        <f t="shared" si="421"/>
        <v>4467.6111395013104</v>
      </c>
      <c r="BY143" s="53">
        <f t="shared" si="421"/>
        <v>3254.3173648978036</v>
      </c>
      <c r="BZ143" s="53">
        <f t="shared" si="421"/>
        <v>4609.8738942179816</v>
      </c>
      <c r="CA143" s="53">
        <f t="shared" si="421"/>
        <v>2818.4243988625412</v>
      </c>
      <c r="CB143" s="53">
        <f t="shared" si="421"/>
        <v>3978.7083353823023</v>
      </c>
      <c r="CC143" s="53">
        <f t="shared" si="421"/>
        <v>6249.1580730229325</v>
      </c>
      <c r="CD143" s="53">
        <f t="shared" si="421"/>
        <v>7834.6493831199541</v>
      </c>
      <c r="CE143" s="53">
        <f t="shared" si="421"/>
        <v>6602.7463260852664</v>
      </c>
      <c r="CF143" s="53">
        <f t="shared" si="421"/>
        <v>8816.9753398385037</v>
      </c>
      <c r="CG143" s="53">
        <f t="shared" si="421"/>
        <v>4270.280584850515</v>
      </c>
      <c r="CH143" s="53">
        <f t="shared" si="421"/>
        <v>4848.5477473823539</v>
      </c>
      <c r="CI143" s="53">
        <f t="shared" si="421"/>
        <v>5010.3007998388139</v>
      </c>
      <c r="CJ143" s="53">
        <f t="shared" si="421"/>
        <v>6118.5965287806594</v>
      </c>
      <c r="CK143" s="53">
        <f t="shared" si="421"/>
        <v>3921.8696448768405</v>
      </c>
      <c r="CL143" s="53">
        <f t="shared" si="421"/>
        <v>5480.3097102690781</v>
      </c>
      <c r="CM143" s="53">
        <f t="shared" si="421"/>
        <v>3737.7821837523766</v>
      </c>
      <c r="CN143" s="53">
        <f t="shared" si="421"/>
        <v>4933.1750690298659</v>
      </c>
      <c r="CO143" s="53">
        <f t="shared" ref="CO143:DG143" si="424">+CO138+CO141</f>
        <v>7321.9568805012295</v>
      </c>
      <c r="CP143" s="53">
        <f t="shared" si="424"/>
        <v>10151.398464508798</v>
      </c>
      <c r="CQ143" s="53">
        <f t="shared" si="424"/>
        <v>8175.1922719506601</v>
      </c>
      <c r="CR143" s="53">
        <f t="shared" si="424"/>
        <v>10555.533857553139</v>
      </c>
      <c r="CS143" s="53">
        <f t="shared" si="424"/>
        <v>5713.0167171043422</v>
      </c>
      <c r="CT143" s="53">
        <f t="shared" si="424"/>
        <v>6071.8052065843249</v>
      </c>
      <c r="CU143" s="53">
        <f t="shared" si="424"/>
        <v>6241.645911663607</v>
      </c>
      <c r="CV143" s="53">
        <f t="shared" si="424"/>
        <v>7552.496631326967</v>
      </c>
      <c r="CW143" s="53">
        <f t="shared" si="424"/>
        <v>4906.5092578459216</v>
      </c>
      <c r="CX143" s="53">
        <f t="shared" si="424"/>
        <v>6439.7934009227711</v>
      </c>
      <c r="CY143" s="53">
        <f t="shared" si="424"/>
        <v>4904.150359164264</v>
      </c>
      <c r="CZ143" s="53">
        <f t="shared" si="424"/>
        <v>6019.8068747756342</v>
      </c>
      <c r="DA143" s="53">
        <f t="shared" si="424"/>
        <v>8424.6612299743065</v>
      </c>
      <c r="DB143" s="53">
        <f t="shared" si="424"/>
        <v>12826.59477150879</v>
      </c>
      <c r="DC143" s="53">
        <f t="shared" si="424"/>
        <v>9538.9439751168538</v>
      </c>
      <c r="DD143" s="53">
        <f t="shared" si="424"/>
        <v>13622.692585367735</v>
      </c>
      <c r="DE143" s="53">
        <f t="shared" si="424"/>
        <v>7126.6221355673406</v>
      </c>
      <c r="DF143" s="53">
        <f t="shared" si="424"/>
        <v>7162.2886836339876</v>
      </c>
      <c r="DG143" s="53">
        <f t="shared" si="424"/>
        <v>7993.7650854377471</v>
      </c>
    </row>
    <row r="144" spans="1:111" x14ac:dyDescent="0.3">
      <c r="A144" s="5"/>
      <c r="B144" s="6" t="s">
        <v>338</v>
      </c>
      <c r="C144" s="6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>
        <f>AB143</f>
        <v>-1610.36</v>
      </c>
      <c r="AC144" s="53">
        <f t="shared" ref="AC144:CN144" si="425">AC143</f>
        <v>1123.6099999999999</v>
      </c>
      <c r="AD144" s="53">
        <f t="shared" si="425"/>
        <v>877.84</v>
      </c>
      <c r="AE144" s="53">
        <f t="shared" si="425"/>
        <v>1327.38</v>
      </c>
      <c r="AF144" s="53">
        <f t="shared" si="425"/>
        <v>2195.2199999999998</v>
      </c>
      <c r="AG144" s="53">
        <f t="shared" si="425"/>
        <v>2277.19</v>
      </c>
      <c r="AH144" s="53">
        <f t="shared" si="425"/>
        <v>1326.34</v>
      </c>
      <c r="AI144" s="53">
        <f t="shared" si="425"/>
        <v>2405.59</v>
      </c>
      <c r="AJ144" s="286">
        <f t="shared" ref="AJ144" si="426">AJ143</f>
        <v>1538.07</v>
      </c>
      <c r="AK144" s="53">
        <f t="shared" ref="AK144" si="427">AK143</f>
        <v>1124.8133655324427</v>
      </c>
      <c r="AL144" s="53">
        <f t="shared" si="425"/>
        <v>1360.604987189088</v>
      </c>
      <c r="AM144" s="53">
        <f t="shared" si="425"/>
        <v>1493.3469371587555</v>
      </c>
      <c r="AN144" s="53">
        <f t="shared" si="425"/>
        <v>2074.995140076082</v>
      </c>
      <c r="AO144" s="53">
        <f t="shared" si="425"/>
        <v>1201.3682467318802</v>
      </c>
      <c r="AP144" s="53">
        <f t="shared" si="425"/>
        <v>1855.0539103948151</v>
      </c>
      <c r="AQ144" s="53">
        <f t="shared" si="425"/>
        <v>1242.0299412366517</v>
      </c>
      <c r="AR144" s="53">
        <f t="shared" si="425"/>
        <v>1748.6834593261772</v>
      </c>
      <c r="AS144" s="53">
        <f t="shared" si="425"/>
        <v>2794.16859960784</v>
      </c>
      <c r="AT144" s="53">
        <f t="shared" si="425"/>
        <v>3740.8121613754765</v>
      </c>
      <c r="AU144" s="53">
        <f t="shared" si="425"/>
        <v>2679.1194497715665</v>
      </c>
      <c r="AV144" s="53">
        <f t="shared" si="425"/>
        <v>3933.3700865094233</v>
      </c>
      <c r="AW144" s="53">
        <f t="shared" si="425"/>
        <v>1807.7357660342832</v>
      </c>
      <c r="AX144" s="53">
        <f t="shared" si="425"/>
        <v>1729.1385588154012</v>
      </c>
      <c r="AY144" s="53">
        <f t="shared" si="425"/>
        <v>2237.400498830837</v>
      </c>
      <c r="AZ144" s="53">
        <f t="shared" si="425"/>
        <v>2778.6891441018843</v>
      </c>
      <c r="BA144" s="53">
        <f t="shared" si="425"/>
        <v>1766.0113226958642</v>
      </c>
      <c r="BB144" s="53">
        <f t="shared" si="425"/>
        <v>2652.7270918645859</v>
      </c>
      <c r="BC144" s="53">
        <f t="shared" si="425"/>
        <v>1793.1807276604161</v>
      </c>
      <c r="BD144" s="53">
        <f t="shared" si="425"/>
        <v>2243.4019070919107</v>
      </c>
      <c r="BE144" s="53">
        <f t="shared" si="425"/>
        <v>3871.9193451708634</v>
      </c>
      <c r="BF144" s="53">
        <f t="shared" si="425"/>
        <v>5252.3612614661479</v>
      </c>
      <c r="BG144" s="53">
        <f t="shared" si="425"/>
        <v>3666.4803256424361</v>
      </c>
      <c r="BH144" s="53">
        <f t="shared" si="425"/>
        <v>5487.0512706806467</v>
      </c>
      <c r="BI144" s="53">
        <f t="shared" si="425"/>
        <v>2461.1405487139205</v>
      </c>
      <c r="BJ144" s="53">
        <f t="shared" si="425"/>
        <v>2772.909470682152</v>
      </c>
      <c r="BK144" s="53">
        <f t="shared" si="425"/>
        <v>3332.2595953898613</v>
      </c>
      <c r="BL144" s="53">
        <f t="shared" si="425"/>
        <v>3519.9360493040626</v>
      </c>
      <c r="BM144" s="53">
        <f t="shared" si="425"/>
        <v>2384.1152856394165</v>
      </c>
      <c r="BN144" s="53">
        <f t="shared" si="425"/>
        <v>3628.7637068188187</v>
      </c>
      <c r="BO144" s="53">
        <f t="shared" si="425"/>
        <v>2396.3415178734654</v>
      </c>
      <c r="BP144" s="53">
        <f t="shared" si="425"/>
        <v>2907.6591905199066</v>
      </c>
      <c r="BQ144" s="53">
        <f t="shared" si="425"/>
        <v>4987.5909502999948</v>
      </c>
      <c r="BR144" s="53">
        <f t="shared" si="425"/>
        <v>6522.0625055423125</v>
      </c>
      <c r="BS144" s="53">
        <f t="shared" si="425"/>
        <v>5006.6420998427757</v>
      </c>
      <c r="BT144" s="53">
        <f t="shared" si="425"/>
        <v>7248.2177269152407</v>
      </c>
      <c r="BU144" s="53">
        <f t="shared" si="425"/>
        <v>3154.1845229009473</v>
      </c>
      <c r="BV144" s="53">
        <f t="shared" si="425"/>
        <v>3812.7505221879596</v>
      </c>
      <c r="BW144" s="53">
        <f t="shared" si="425"/>
        <v>4340.3735742483132</v>
      </c>
      <c r="BX144" s="53">
        <f t="shared" si="425"/>
        <v>4467.6111395013104</v>
      </c>
      <c r="BY144" s="53">
        <f t="shared" si="425"/>
        <v>3254.3173648978036</v>
      </c>
      <c r="BZ144" s="53">
        <f t="shared" si="425"/>
        <v>4609.8738942179816</v>
      </c>
      <c r="CA144" s="53">
        <f t="shared" si="425"/>
        <v>2818.4243988625412</v>
      </c>
      <c r="CB144" s="53">
        <f t="shared" si="425"/>
        <v>3978.7083353823023</v>
      </c>
      <c r="CC144" s="53">
        <f t="shared" si="425"/>
        <v>6249.1580730229325</v>
      </c>
      <c r="CD144" s="53">
        <f t="shared" si="425"/>
        <v>7834.6493831199541</v>
      </c>
      <c r="CE144" s="53">
        <f t="shared" si="425"/>
        <v>6602.7463260852664</v>
      </c>
      <c r="CF144" s="53">
        <f t="shared" si="425"/>
        <v>8816.9753398385037</v>
      </c>
      <c r="CG144" s="53">
        <f t="shared" si="425"/>
        <v>4270.280584850515</v>
      </c>
      <c r="CH144" s="53">
        <f t="shared" si="425"/>
        <v>4848.5477473823539</v>
      </c>
      <c r="CI144" s="53">
        <f t="shared" si="425"/>
        <v>5010.3007998388139</v>
      </c>
      <c r="CJ144" s="53">
        <f t="shared" si="425"/>
        <v>6118.5965287806594</v>
      </c>
      <c r="CK144" s="53">
        <f t="shared" si="425"/>
        <v>3921.8696448768405</v>
      </c>
      <c r="CL144" s="53">
        <f t="shared" si="425"/>
        <v>5480.3097102690781</v>
      </c>
      <c r="CM144" s="53">
        <f t="shared" si="425"/>
        <v>3737.7821837523766</v>
      </c>
      <c r="CN144" s="53">
        <f t="shared" si="425"/>
        <v>4933.1750690298659</v>
      </c>
      <c r="CO144" s="53">
        <f t="shared" ref="CO144:DG144" si="428">CO143</f>
        <v>7321.9568805012295</v>
      </c>
      <c r="CP144" s="53">
        <f t="shared" si="428"/>
        <v>10151.398464508798</v>
      </c>
      <c r="CQ144" s="53">
        <f t="shared" si="428"/>
        <v>8175.1922719506601</v>
      </c>
      <c r="CR144" s="53">
        <f t="shared" si="428"/>
        <v>10555.533857553139</v>
      </c>
      <c r="CS144" s="53">
        <f t="shared" si="428"/>
        <v>5713.0167171043422</v>
      </c>
      <c r="CT144" s="53">
        <f t="shared" si="428"/>
        <v>6071.8052065843249</v>
      </c>
      <c r="CU144" s="53">
        <f t="shared" si="428"/>
        <v>6241.645911663607</v>
      </c>
      <c r="CV144" s="53">
        <f t="shared" si="428"/>
        <v>7552.496631326967</v>
      </c>
      <c r="CW144" s="53">
        <f t="shared" si="428"/>
        <v>4906.5092578459216</v>
      </c>
      <c r="CX144" s="53">
        <f t="shared" si="428"/>
        <v>6439.7934009227711</v>
      </c>
      <c r="CY144" s="53">
        <f t="shared" si="428"/>
        <v>4904.150359164264</v>
      </c>
      <c r="CZ144" s="53">
        <f t="shared" si="428"/>
        <v>6019.8068747756342</v>
      </c>
      <c r="DA144" s="53">
        <f t="shared" si="428"/>
        <v>8424.6612299743065</v>
      </c>
      <c r="DB144" s="53">
        <f t="shared" si="428"/>
        <v>12826.59477150879</v>
      </c>
      <c r="DC144" s="53">
        <f t="shared" si="428"/>
        <v>9538.9439751168538</v>
      </c>
      <c r="DD144" s="53">
        <f t="shared" si="428"/>
        <v>13622.692585367735</v>
      </c>
      <c r="DE144" s="53">
        <f t="shared" si="428"/>
        <v>7126.6221355673406</v>
      </c>
      <c r="DF144" s="53">
        <f t="shared" si="428"/>
        <v>7162.2886836339876</v>
      </c>
      <c r="DG144" s="53">
        <f t="shared" si="428"/>
        <v>7993.7650854377471</v>
      </c>
    </row>
    <row r="145" spans="1:111" x14ac:dyDescent="0.3">
      <c r="B145" s="1" t="s">
        <v>22</v>
      </c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16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580"/>
      <c r="AK145" s="2"/>
    </row>
    <row r="146" spans="1:111" x14ac:dyDescent="0.3">
      <c r="B146" s="1" t="s">
        <v>340</v>
      </c>
      <c r="C146" s="1"/>
      <c r="D146" s="114"/>
      <c r="E146" s="114"/>
      <c r="F146" s="114"/>
      <c r="G146" s="114"/>
      <c r="H146" s="114"/>
      <c r="I146" s="114"/>
      <c r="J146" s="112"/>
      <c r="K146" s="112"/>
      <c r="L146" s="112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>
        <v>10896.9</v>
      </c>
      <c r="AC146" s="114">
        <v>10896.9</v>
      </c>
      <c r="AD146" s="114">
        <v>10896.9</v>
      </c>
      <c r="AE146" s="114">
        <v>10896.9</v>
      </c>
      <c r="AF146" s="114">
        <v>10896.9</v>
      </c>
      <c r="AG146" s="114">
        <v>10896.9</v>
      </c>
      <c r="AH146" s="114">
        <v>10896.9</v>
      </c>
      <c r="AI146" s="114">
        <v>10896.9</v>
      </c>
      <c r="AJ146" s="281">
        <v>70896.899999999994</v>
      </c>
      <c r="AK146" s="561">
        <f>AJ146</f>
        <v>70896.899999999994</v>
      </c>
      <c r="AL146" s="114">
        <f t="shared" ref="AL146:CA147" si="429">AK146</f>
        <v>70896.899999999994</v>
      </c>
      <c r="AM146" s="114">
        <f t="shared" si="429"/>
        <v>70896.899999999994</v>
      </c>
      <c r="AN146" s="114">
        <f t="shared" si="429"/>
        <v>70896.899999999994</v>
      </c>
      <c r="AO146" s="114">
        <f t="shared" si="429"/>
        <v>70896.899999999994</v>
      </c>
      <c r="AP146" s="114">
        <f t="shared" si="429"/>
        <v>70896.899999999994</v>
      </c>
      <c r="AQ146" s="114">
        <f t="shared" si="429"/>
        <v>70896.899999999994</v>
      </c>
      <c r="AR146" s="114">
        <f t="shared" si="429"/>
        <v>70896.899999999994</v>
      </c>
      <c r="AS146" s="114">
        <f t="shared" si="429"/>
        <v>70896.899999999994</v>
      </c>
      <c r="AT146" s="114">
        <f t="shared" si="429"/>
        <v>70896.899999999994</v>
      </c>
      <c r="AU146" s="114">
        <f t="shared" si="429"/>
        <v>70896.899999999994</v>
      </c>
      <c r="AV146" s="114">
        <f t="shared" si="429"/>
        <v>70896.899999999994</v>
      </c>
      <c r="AW146" s="114">
        <f t="shared" si="429"/>
        <v>70896.899999999994</v>
      </c>
      <c r="AX146" s="114">
        <f t="shared" si="429"/>
        <v>70896.899999999994</v>
      </c>
      <c r="AY146" s="114">
        <f t="shared" si="429"/>
        <v>70896.899999999994</v>
      </c>
      <c r="AZ146" s="114">
        <f t="shared" si="429"/>
        <v>70896.899999999994</v>
      </c>
      <c r="BA146" s="114">
        <f t="shared" si="429"/>
        <v>70896.899999999994</v>
      </c>
      <c r="BB146" s="114">
        <f t="shared" si="429"/>
        <v>70896.899999999994</v>
      </c>
      <c r="BC146" s="114">
        <f t="shared" si="429"/>
        <v>70896.899999999994</v>
      </c>
      <c r="BD146" s="114">
        <f t="shared" si="429"/>
        <v>70896.899999999994</v>
      </c>
      <c r="BE146" s="114">
        <f t="shared" si="429"/>
        <v>70896.899999999994</v>
      </c>
      <c r="BF146" s="114">
        <f t="shared" si="429"/>
        <v>70896.899999999994</v>
      </c>
      <c r="BG146" s="114">
        <f t="shared" si="429"/>
        <v>70896.899999999994</v>
      </c>
      <c r="BH146" s="114">
        <f t="shared" si="429"/>
        <v>70896.899999999994</v>
      </c>
      <c r="BI146" s="114">
        <f t="shared" si="429"/>
        <v>70896.899999999994</v>
      </c>
      <c r="BJ146" s="114">
        <f t="shared" si="429"/>
        <v>70896.899999999994</v>
      </c>
      <c r="BK146" s="114">
        <f t="shared" si="429"/>
        <v>70896.899999999994</v>
      </c>
      <c r="BL146" s="114">
        <f t="shared" si="429"/>
        <v>70896.899999999994</v>
      </c>
      <c r="BM146" s="114">
        <f t="shared" si="429"/>
        <v>70896.899999999994</v>
      </c>
      <c r="BN146" s="114">
        <f t="shared" si="429"/>
        <v>70896.899999999994</v>
      </c>
      <c r="BO146" s="114">
        <f t="shared" si="429"/>
        <v>70896.899999999994</v>
      </c>
      <c r="BP146" s="114">
        <f t="shared" si="429"/>
        <v>70896.899999999994</v>
      </c>
      <c r="BQ146" s="114">
        <f t="shared" si="429"/>
        <v>70896.899999999994</v>
      </c>
      <c r="BR146" s="114">
        <f t="shared" si="429"/>
        <v>70896.899999999994</v>
      </c>
      <c r="BS146" s="114">
        <f t="shared" si="429"/>
        <v>70896.899999999994</v>
      </c>
      <c r="BT146" s="114">
        <f t="shared" si="429"/>
        <v>70896.899999999994</v>
      </c>
      <c r="BU146" s="114">
        <f t="shared" si="429"/>
        <v>70896.899999999994</v>
      </c>
      <c r="BV146" s="114">
        <f t="shared" si="429"/>
        <v>70896.899999999994</v>
      </c>
      <c r="BW146" s="114">
        <f t="shared" si="429"/>
        <v>70896.899999999994</v>
      </c>
      <c r="BX146" s="114">
        <f t="shared" si="429"/>
        <v>70896.899999999994</v>
      </c>
      <c r="BY146" s="114">
        <f t="shared" si="429"/>
        <v>70896.899999999994</v>
      </c>
      <c r="BZ146" s="114">
        <f t="shared" si="429"/>
        <v>70896.899999999994</v>
      </c>
      <c r="CA146" s="114">
        <f t="shared" si="429"/>
        <v>70896.899999999994</v>
      </c>
      <c r="CB146" s="114">
        <f t="shared" ref="CB146:DG147" si="430">CA146</f>
        <v>70896.899999999994</v>
      </c>
      <c r="CC146" s="114">
        <f t="shared" si="430"/>
        <v>70896.899999999994</v>
      </c>
      <c r="CD146" s="114">
        <f t="shared" si="430"/>
        <v>70896.899999999994</v>
      </c>
      <c r="CE146" s="114">
        <f t="shared" si="430"/>
        <v>70896.899999999994</v>
      </c>
      <c r="CF146" s="114">
        <f t="shared" si="430"/>
        <v>70896.899999999994</v>
      </c>
      <c r="CG146" s="114">
        <f t="shared" si="430"/>
        <v>70896.899999999994</v>
      </c>
      <c r="CH146" s="114">
        <f t="shared" si="430"/>
        <v>70896.899999999994</v>
      </c>
      <c r="CI146" s="114">
        <f t="shared" si="430"/>
        <v>70896.899999999994</v>
      </c>
      <c r="CJ146" s="114">
        <f t="shared" si="430"/>
        <v>70896.899999999994</v>
      </c>
      <c r="CK146" s="114">
        <f t="shared" si="430"/>
        <v>70896.899999999994</v>
      </c>
      <c r="CL146" s="114">
        <f t="shared" si="430"/>
        <v>70896.899999999994</v>
      </c>
      <c r="CM146" s="114">
        <f t="shared" si="430"/>
        <v>70896.899999999994</v>
      </c>
      <c r="CN146" s="114">
        <f t="shared" si="430"/>
        <v>70896.899999999994</v>
      </c>
      <c r="CO146" s="114">
        <f t="shared" si="430"/>
        <v>70896.899999999994</v>
      </c>
      <c r="CP146" s="114">
        <f t="shared" si="430"/>
        <v>70896.899999999994</v>
      </c>
      <c r="CQ146" s="114">
        <f t="shared" si="430"/>
        <v>70896.899999999994</v>
      </c>
      <c r="CR146" s="114">
        <f t="shared" si="430"/>
        <v>70896.899999999994</v>
      </c>
      <c r="CS146" s="114">
        <f t="shared" si="430"/>
        <v>70896.899999999994</v>
      </c>
      <c r="CT146" s="114">
        <f t="shared" si="430"/>
        <v>70896.899999999994</v>
      </c>
      <c r="CU146" s="114">
        <f t="shared" si="430"/>
        <v>70896.899999999994</v>
      </c>
      <c r="CV146" s="114">
        <f t="shared" si="430"/>
        <v>70896.899999999994</v>
      </c>
      <c r="CW146" s="114">
        <f t="shared" si="430"/>
        <v>70896.899999999994</v>
      </c>
      <c r="CX146" s="114">
        <f t="shared" si="430"/>
        <v>70896.899999999994</v>
      </c>
      <c r="CY146" s="114">
        <f t="shared" si="430"/>
        <v>70896.899999999994</v>
      </c>
      <c r="CZ146" s="114">
        <f t="shared" si="430"/>
        <v>70896.899999999994</v>
      </c>
      <c r="DA146" s="114">
        <f t="shared" si="430"/>
        <v>70896.899999999994</v>
      </c>
      <c r="DB146" s="114">
        <f t="shared" si="430"/>
        <v>70896.899999999994</v>
      </c>
      <c r="DC146" s="114">
        <f t="shared" si="430"/>
        <v>70896.899999999994</v>
      </c>
      <c r="DD146" s="114">
        <f t="shared" si="430"/>
        <v>70896.899999999994</v>
      </c>
      <c r="DE146" s="114">
        <f t="shared" si="430"/>
        <v>70896.899999999994</v>
      </c>
      <c r="DF146" s="114">
        <f t="shared" si="430"/>
        <v>70896.899999999994</v>
      </c>
      <c r="DG146" s="114">
        <f t="shared" si="430"/>
        <v>70896.899999999994</v>
      </c>
    </row>
    <row r="147" spans="1:111" x14ac:dyDescent="0.3">
      <c r="B147" s="1" t="s">
        <v>341</v>
      </c>
      <c r="C147" s="1"/>
      <c r="D147" s="114"/>
      <c r="E147" s="114"/>
      <c r="F147" s="114"/>
      <c r="G147" s="114"/>
      <c r="H147" s="114"/>
      <c r="I147" s="114"/>
      <c r="J147" s="112"/>
      <c r="K147" s="112"/>
      <c r="L147" s="112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>
        <v>0</v>
      </c>
      <c r="AD147" s="114">
        <v>0</v>
      </c>
      <c r="AE147" s="114">
        <v>0</v>
      </c>
      <c r="AF147" s="114">
        <v>0</v>
      </c>
      <c r="AG147" s="114">
        <v>0</v>
      </c>
      <c r="AH147" s="114">
        <v>-168.99</v>
      </c>
      <c r="AI147" s="114">
        <v>-888.99</v>
      </c>
      <c r="AJ147" s="281">
        <v>-7338.99</v>
      </c>
      <c r="AK147" s="561">
        <f>AJ147</f>
        <v>-7338.99</v>
      </c>
      <c r="AL147" s="114">
        <f t="shared" si="429"/>
        <v>-7338.99</v>
      </c>
      <c r="AM147" s="114">
        <f t="shared" si="429"/>
        <v>-7338.99</v>
      </c>
      <c r="AN147" s="114">
        <f t="shared" si="429"/>
        <v>-7338.99</v>
      </c>
      <c r="AO147" s="114">
        <f t="shared" si="429"/>
        <v>-7338.99</v>
      </c>
      <c r="AP147" s="114">
        <f t="shared" si="429"/>
        <v>-7338.99</v>
      </c>
      <c r="AQ147" s="114">
        <f t="shared" si="429"/>
        <v>-7338.99</v>
      </c>
      <c r="AR147" s="114">
        <f t="shared" si="429"/>
        <v>-7338.99</v>
      </c>
      <c r="AS147" s="114">
        <f t="shared" si="429"/>
        <v>-7338.99</v>
      </c>
      <c r="AT147" s="114">
        <f t="shared" si="429"/>
        <v>-7338.99</v>
      </c>
      <c r="AU147" s="114">
        <f t="shared" si="429"/>
        <v>-7338.99</v>
      </c>
      <c r="AV147" s="114">
        <f t="shared" si="429"/>
        <v>-7338.99</v>
      </c>
      <c r="AW147" s="114">
        <f t="shared" si="429"/>
        <v>-7338.99</v>
      </c>
      <c r="AX147" s="114">
        <f t="shared" si="429"/>
        <v>-7338.99</v>
      </c>
      <c r="AY147" s="114">
        <f t="shared" si="429"/>
        <v>-7338.99</v>
      </c>
      <c r="AZ147" s="114">
        <f t="shared" si="429"/>
        <v>-7338.99</v>
      </c>
      <c r="BA147" s="114">
        <f t="shared" si="429"/>
        <v>-7338.99</v>
      </c>
      <c r="BB147" s="114">
        <f t="shared" si="429"/>
        <v>-7338.99</v>
      </c>
      <c r="BC147" s="114">
        <f t="shared" si="429"/>
        <v>-7338.99</v>
      </c>
      <c r="BD147" s="114">
        <f t="shared" si="429"/>
        <v>-7338.99</v>
      </c>
      <c r="BE147" s="114">
        <f t="shared" si="429"/>
        <v>-7338.99</v>
      </c>
      <c r="BF147" s="114">
        <f t="shared" si="429"/>
        <v>-7338.99</v>
      </c>
      <c r="BG147" s="114">
        <f t="shared" si="429"/>
        <v>-7338.99</v>
      </c>
      <c r="BH147" s="114">
        <f t="shared" si="429"/>
        <v>-7338.99</v>
      </c>
      <c r="BI147" s="114">
        <f t="shared" si="429"/>
        <v>-7338.99</v>
      </c>
      <c r="BJ147" s="114">
        <f t="shared" si="429"/>
        <v>-7338.99</v>
      </c>
      <c r="BK147" s="114">
        <f t="shared" si="429"/>
        <v>-7338.99</v>
      </c>
      <c r="BL147" s="114">
        <f t="shared" si="429"/>
        <v>-7338.99</v>
      </c>
      <c r="BM147" s="114">
        <f t="shared" si="429"/>
        <v>-7338.99</v>
      </c>
      <c r="BN147" s="114">
        <f t="shared" si="429"/>
        <v>-7338.99</v>
      </c>
      <c r="BO147" s="114">
        <f t="shared" si="429"/>
        <v>-7338.99</v>
      </c>
      <c r="BP147" s="114">
        <f t="shared" si="429"/>
        <v>-7338.99</v>
      </c>
      <c r="BQ147" s="114">
        <f t="shared" si="429"/>
        <v>-7338.99</v>
      </c>
      <c r="BR147" s="114">
        <f t="shared" si="429"/>
        <v>-7338.99</v>
      </c>
      <c r="BS147" s="114">
        <f t="shared" si="429"/>
        <v>-7338.99</v>
      </c>
      <c r="BT147" s="114">
        <f t="shared" si="429"/>
        <v>-7338.99</v>
      </c>
      <c r="BU147" s="114">
        <f t="shared" si="429"/>
        <v>-7338.99</v>
      </c>
      <c r="BV147" s="114">
        <f t="shared" si="429"/>
        <v>-7338.99</v>
      </c>
      <c r="BW147" s="114">
        <f t="shared" si="429"/>
        <v>-7338.99</v>
      </c>
      <c r="BX147" s="114">
        <f t="shared" si="429"/>
        <v>-7338.99</v>
      </c>
      <c r="BY147" s="114">
        <f t="shared" si="429"/>
        <v>-7338.99</v>
      </c>
      <c r="BZ147" s="114">
        <f t="shared" si="429"/>
        <v>-7338.99</v>
      </c>
      <c r="CA147" s="114">
        <f t="shared" si="429"/>
        <v>-7338.99</v>
      </c>
      <c r="CB147" s="114">
        <f t="shared" si="430"/>
        <v>-7338.99</v>
      </c>
      <c r="CC147" s="114">
        <f t="shared" si="430"/>
        <v>-7338.99</v>
      </c>
      <c r="CD147" s="114">
        <f t="shared" si="430"/>
        <v>-7338.99</v>
      </c>
      <c r="CE147" s="114">
        <f t="shared" si="430"/>
        <v>-7338.99</v>
      </c>
      <c r="CF147" s="114">
        <f t="shared" si="430"/>
        <v>-7338.99</v>
      </c>
      <c r="CG147" s="114">
        <f t="shared" si="430"/>
        <v>-7338.99</v>
      </c>
      <c r="CH147" s="114">
        <f t="shared" si="430"/>
        <v>-7338.99</v>
      </c>
      <c r="CI147" s="114">
        <f t="shared" si="430"/>
        <v>-7338.99</v>
      </c>
      <c r="CJ147" s="114">
        <f t="shared" si="430"/>
        <v>-7338.99</v>
      </c>
      <c r="CK147" s="114">
        <f t="shared" si="430"/>
        <v>-7338.99</v>
      </c>
      <c r="CL147" s="114">
        <f t="shared" si="430"/>
        <v>-7338.99</v>
      </c>
      <c r="CM147" s="114">
        <f t="shared" si="430"/>
        <v>-7338.99</v>
      </c>
      <c r="CN147" s="114">
        <f t="shared" si="430"/>
        <v>-7338.99</v>
      </c>
      <c r="CO147" s="114">
        <f t="shared" si="430"/>
        <v>-7338.99</v>
      </c>
      <c r="CP147" s="114">
        <f t="shared" si="430"/>
        <v>-7338.99</v>
      </c>
      <c r="CQ147" s="114">
        <f t="shared" si="430"/>
        <v>-7338.99</v>
      </c>
      <c r="CR147" s="114">
        <f t="shared" si="430"/>
        <v>-7338.99</v>
      </c>
      <c r="CS147" s="114">
        <f t="shared" si="430"/>
        <v>-7338.99</v>
      </c>
      <c r="CT147" s="114">
        <f t="shared" si="430"/>
        <v>-7338.99</v>
      </c>
      <c r="CU147" s="114">
        <f t="shared" si="430"/>
        <v>-7338.99</v>
      </c>
      <c r="CV147" s="114">
        <f t="shared" si="430"/>
        <v>-7338.99</v>
      </c>
      <c r="CW147" s="114">
        <f t="shared" si="430"/>
        <v>-7338.99</v>
      </c>
      <c r="CX147" s="114">
        <f t="shared" si="430"/>
        <v>-7338.99</v>
      </c>
      <c r="CY147" s="114">
        <f t="shared" si="430"/>
        <v>-7338.99</v>
      </c>
      <c r="CZ147" s="114">
        <f t="shared" si="430"/>
        <v>-7338.99</v>
      </c>
      <c r="DA147" s="114">
        <f t="shared" si="430"/>
        <v>-7338.99</v>
      </c>
      <c r="DB147" s="114">
        <f t="shared" si="430"/>
        <v>-7338.99</v>
      </c>
      <c r="DC147" s="114">
        <f t="shared" si="430"/>
        <v>-7338.99</v>
      </c>
      <c r="DD147" s="114">
        <f t="shared" si="430"/>
        <v>-7338.99</v>
      </c>
      <c r="DE147" s="114">
        <f t="shared" si="430"/>
        <v>-7338.99</v>
      </c>
      <c r="DF147" s="114">
        <f t="shared" si="430"/>
        <v>-7338.99</v>
      </c>
      <c r="DG147" s="114">
        <f t="shared" si="430"/>
        <v>-7338.99</v>
      </c>
    </row>
    <row r="148" spans="1:111" x14ac:dyDescent="0.3">
      <c r="B148" s="1" t="s">
        <v>342</v>
      </c>
      <c r="C148" s="1"/>
      <c r="D148" s="114"/>
      <c r="E148" s="114"/>
      <c r="F148" s="114"/>
      <c r="G148" s="114"/>
      <c r="H148" s="114"/>
      <c r="I148" s="114"/>
      <c r="J148" s="112"/>
      <c r="K148" s="112"/>
      <c r="L148" s="112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>
        <v>-6284.66</v>
      </c>
      <c r="AC148" s="114">
        <v>-12356.54</v>
      </c>
      <c r="AD148" s="114">
        <v>-19436.04</v>
      </c>
      <c r="AE148" s="114">
        <v>-25283.84</v>
      </c>
      <c r="AF148" s="114">
        <v>-33157.07</v>
      </c>
      <c r="AG148" s="114">
        <v>-43546.9</v>
      </c>
      <c r="AH148" s="114">
        <v>-52678.02</v>
      </c>
      <c r="AI148" s="114">
        <v>-61445.77</v>
      </c>
      <c r="AJ148" s="281">
        <v>-66566.070000000007</v>
      </c>
      <c r="AK148" s="561">
        <f>+AJ148+AK156</f>
        <v>-75566.070000000007</v>
      </c>
      <c r="AL148" s="114">
        <f t="shared" ref="AL148:CV148" si="431">+AK148+AL156</f>
        <v>-84566.07</v>
      </c>
      <c r="AM148" s="114">
        <f t="shared" si="431"/>
        <v>-93566.07</v>
      </c>
      <c r="AN148" s="114">
        <f t="shared" si="431"/>
        <v>-95566.07</v>
      </c>
      <c r="AO148" s="114">
        <f t="shared" si="431"/>
        <v>-97566.07</v>
      </c>
      <c r="AP148" s="114">
        <f t="shared" si="431"/>
        <v>-99566.07</v>
      </c>
      <c r="AQ148" s="114">
        <f t="shared" si="431"/>
        <v>-101566.07</v>
      </c>
      <c r="AR148" s="114">
        <f t="shared" si="431"/>
        <v>-103566.07</v>
      </c>
      <c r="AS148" s="114">
        <f t="shared" si="431"/>
        <v>-105566.07</v>
      </c>
      <c r="AT148" s="114">
        <f t="shared" si="431"/>
        <v>-107566.07</v>
      </c>
      <c r="AU148" s="114">
        <f t="shared" si="431"/>
        <v>-109566.07</v>
      </c>
      <c r="AV148" s="114">
        <f t="shared" si="431"/>
        <v>-111566.07</v>
      </c>
      <c r="AW148" s="114">
        <f t="shared" si="431"/>
        <v>-113566.07</v>
      </c>
      <c r="AX148" s="114">
        <f t="shared" si="431"/>
        <v>-115566.07</v>
      </c>
      <c r="AY148" s="114">
        <f t="shared" si="431"/>
        <v>-117566.07</v>
      </c>
      <c r="AZ148" s="114">
        <f t="shared" si="431"/>
        <v>-119566.07</v>
      </c>
      <c r="BA148" s="114">
        <f t="shared" si="431"/>
        <v>-121566.07</v>
      </c>
      <c r="BB148" s="114">
        <f t="shared" si="431"/>
        <v>-123566.07</v>
      </c>
      <c r="BC148" s="114">
        <f t="shared" si="431"/>
        <v>-125566.07</v>
      </c>
      <c r="BD148" s="114">
        <f t="shared" si="431"/>
        <v>-127566.07</v>
      </c>
      <c r="BE148" s="114">
        <f t="shared" si="431"/>
        <v>-129566.07</v>
      </c>
      <c r="BF148" s="114">
        <f t="shared" si="431"/>
        <v>-131566.07</v>
      </c>
      <c r="BG148" s="114">
        <f t="shared" si="431"/>
        <v>-133566.07</v>
      </c>
      <c r="BH148" s="114">
        <f t="shared" si="431"/>
        <v>-135566.07</v>
      </c>
      <c r="BI148" s="114">
        <f t="shared" si="431"/>
        <v>-137566.07</v>
      </c>
      <c r="BJ148" s="114">
        <f t="shared" si="431"/>
        <v>-139566.07</v>
      </c>
      <c r="BK148" s="114">
        <f t="shared" si="431"/>
        <v>-141566.07</v>
      </c>
      <c r="BL148" s="114">
        <f t="shared" si="431"/>
        <v>-143566.07</v>
      </c>
      <c r="BM148" s="114">
        <f t="shared" si="431"/>
        <v>-145566.07</v>
      </c>
      <c r="BN148" s="114">
        <f t="shared" si="431"/>
        <v>-147566.07</v>
      </c>
      <c r="BO148" s="114">
        <f t="shared" si="431"/>
        <v>-149566.07</v>
      </c>
      <c r="BP148" s="114">
        <f t="shared" si="431"/>
        <v>-151566.07</v>
      </c>
      <c r="BQ148" s="114">
        <f t="shared" si="431"/>
        <v>-153566.07</v>
      </c>
      <c r="BR148" s="114">
        <f t="shared" si="431"/>
        <v>-155566.07</v>
      </c>
      <c r="BS148" s="114">
        <f t="shared" si="431"/>
        <v>-157566.07</v>
      </c>
      <c r="BT148" s="114">
        <f t="shared" si="431"/>
        <v>-159566.07</v>
      </c>
      <c r="BU148" s="114">
        <f t="shared" si="431"/>
        <v>-161566.07</v>
      </c>
      <c r="BV148" s="114">
        <f t="shared" si="431"/>
        <v>-163566.07</v>
      </c>
      <c r="BW148" s="114">
        <f t="shared" si="431"/>
        <v>-165566.07</v>
      </c>
      <c r="BX148" s="114">
        <f t="shared" si="431"/>
        <v>-167566.07</v>
      </c>
      <c r="BY148" s="114">
        <f t="shared" si="431"/>
        <v>-169566.07</v>
      </c>
      <c r="BZ148" s="114">
        <f t="shared" si="431"/>
        <v>-171566.07</v>
      </c>
      <c r="CA148" s="114">
        <f t="shared" si="431"/>
        <v>-173566.07</v>
      </c>
      <c r="CB148" s="114">
        <f t="shared" si="431"/>
        <v>-175566.07</v>
      </c>
      <c r="CC148" s="114">
        <f t="shared" si="431"/>
        <v>-177566.07</v>
      </c>
      <c r="CD148" s="114">
        <f t="shared" si="431"/>
        <v>-179566.07</v>
      </c>
      <c r="CE148" s="114">
        <f t="shared" si="431"/>
        <v>-181566.07</v>
      </c>
      <c r="CF148" s="114">
        <f t="shared" si="431"/>
        <v>-183566.07</v>
      </c>
      <c r="CG148" s="114">
        <f t="shared" si="431"/>
        <v>-185566.07</v>
      </c>
      <c r="CH148" s="114">
        <f t="shared" si="431"/>
        <v>-187566.07</v>
      </c>
      <c r="CI148" s="114">
        <f t="shared" si="431"/>
        <v>-189566.07</v>
      </c>
      <c r="CJ148" s="114">
        <f t="shared" si="431"/>
        <v>-191566.07</v>
      </c>
      <c r="CK148" s="114">
        <f t="shared" si="431"/>
        <v>-193566.07</v>
      </c>
      <c r="CL148" s="114">
        <f t="shared" si="431"/>
        <v>-195566.07</v>
      </c>
      <c r="CM148" s="114">
        <f t="shared" si="431"/>
        <v>-197566.07</v>
      </c>
      <c r="CN148" s="114">
        <f t="shared" si="431"/>
        <v>-199566.07</v>
      </c>
      <c r="CO148" s="114">
        <f t="shared" si="431"/>
        <v>-201566.07</v>
      </c>
      <c r="CP148" s="114">
        <f t="shared" si="431"/>
        <v>-203566.07</v>
      </c>
      <c r="CQ148" s="114">
        <f t="shared" si="431"/>
        <v>-205566.07</v>
      </c>
      <c r="CR148" s="114">
        <f t="shared" si="431"/>
        <v>-207566.07</v>
      </c>
      <c r="CS148" s="114">
        <f t="shared" si="431"/>
        <v>-209566.07</v>
      </c>
      <c r="CT148" s="114">
        <f t="shared" si="431"/>
        <v>-211566.07</v>
      </c>
      <c r="CU148" s="114">
        <f t="shared" si="431"/>
        <v>-213566.07</v>
      </c>
      <c r="CV148" s="114">
        <f t="shared" si="431"/>
        <v>-215566.07</v>
      </c>
      <c r="CW148" s="114">
        <f t="shared" ref="CW148:DG148" si="432">+CV148+CW156</f>
        <v>-217566.07</v>
      </c>
      <c r="CX148" s="114">
        <f t="shared" si="432"/>
        <v>-219566.07</v>
      </c>
      <c r="CY148" s="114">
        <f t="shared" si="432"/>
        <v>-221566.07</v>
      </c>
      <c r="CZ148" s="114">
        <f t="shared" si="432"/>
        <v>-223566.07</v>
      </c>
      <c r="DA148" s="114">
        <f t="shared" si="432"/>
        <v>-225566.07</v>
      </c>
      <c r="DB148" s="114">
        <f t="shared" si="432"/>
        <v>-227566.07</v>
      </c>
      <c r="DC148" s="114">
        <f t="shared" si="432"/>
        <v>-229566.07</v>
      </c>
      <c r="DD148" s="114">
        <f t="shared" si="432"/>
        <v>-231566.07</v>
      </c>
      <c r="DE148" s="114">
        <f t="shared" si="432"/>
        <v>-233566.07</v>
      </c>
      <c r="DF148" s="114">
        <f t="shared" si="432"/>
        <v>-235566.07</v>
      </c>
      <c r="DG148" s="114">
        <f t="shared" si="432"/>
        <v>-237566.07</v>
      </c>
    </row>
    <row r="149" spans="1:111" x14ac:dyDescent="0.3">
      <c r="B149" s="1" t="s">
        <v>343</v>
      </c>
      <c r="C149" s="1"/>
      <c r="D149" s="114"/>
      <c r="E149" s="114"/>
      <c r="F149" s="114"/>
      <c r="G149" s="114"/>
      <c r="H149" s="114"/>
      <c r="I149" s="114"/>
      <c r="J149" s="112"/>
      <c r="K149" s="112"/>
      <c r="L149" s="112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  <c r="AC149" s="114">
        <v>0</v>
      </c>
      <c r="AD149" s="114">
        <v>0</v>
      </c>
      <c r="AE149" s="114">
        <v>-1020</v>
      </c>
      <c r="AF149" s="114">
        <v>-1020</v>
      </c>
      <c r="AG149" s="114">
        <v>-1020</v>
      </c>
      <c r="AH149" s="114">
        <v>-1020</v>
      </c>
      <c r="AI149" s="114">
        <v>-1020</v>
      </c>
      <c r="AJ149" s="281">
        <v>-1020</v>
      </c>
      <c r="AK149" s="561">
        <f>+AJ149</f>
        <v>-1020</v>
      </c>
      <c r="AL149" s="114">
        <f t="shared" ref="AL149:CV149" si="433">+AK149</f>
        <v>-1020</v>
      </c>
      <c r="AM149" s="114">
        <f t="shared" si="433"/>
        <v>-1020</v>
      </c>
      <c r="AN149" s="114">
        <f t="shared" si="433"/>
        <v>-1020</v>
      </c>
      <c r="AO149" s="114">
        <f t="shared" si="433"/>
        <v>-1020</v>
      </c>
      <c r="AP149" s="114">
        <f t="shared" si="433"/>
        <v>-1020</v>
      </c>
      <c r="AQ149" s="114">
        <f t="shared" si="433"/>
        <v>-1020</v>
      </c>
      <c r="AR149" s="114">
        <f t="shared" si="433"/>
        <v>-1020</v>
      </c>
      <c r="AS149" s="114">
        <f t="shared" si="433"/>
        <v>-1020</v>
      </c>
      <c r="AT149" s="114">
        <f t="shared" si="433"/>
        <v>-1020</v>
      </c>
      <c r="AU149" s="114">
        <f t="shared" si="433"/>
        <v>-1020</v>
      </c>
      <c r="AV149" s="114">
        <f t="shared" si="433"/>
        <v>-1020</v>
      </c>
      <c r="AW149" s="114">
        <f t="shared" si="433"/>
        <v>-1020</v>
      </c>
      <c r="AX149" s="114">
        <f t="shared" si="433"/>
        <v>-1020</v>
      </c>
      <c r="AY149" s="114">
        <f t="shared" si="433"/>
        <v>-1020</v>
      </c>
      <c r="AZ149" s="114">
        <f t="shared" si="433"/>
        <v>-1020</v>
      </c>
      <c r="BA149" s="114">
        <f t="shared" si="433"/>
        <v>-1020</v>
      </c>
      <c r="BB149" s="114">
        <f t="shared" si="433"/>
        <v>-1020</v>
      </c>
      <c r="BC149" s="114">
        <f t="shared" si="433"/>
        <v>-1020</v>
      </c>
      <c r="BD149" s="114">
        <f t="shared" si="433"/>
        <v>-1020</v>
      </c>
      <c r="BE149" s="114">
        <f t="shared" si="433"/>
        <v>-1020</v>
      </c>
      <c r="BF149" s="114">
        <f t="shared" si="433"/>
        <v>-1020</v>
      </c>
      <c r="BG149" s="114">
        <f t="shared" si="433"/>
        <v>-1020</v>
      </c>
      <c r="BH149" s="114">
        <f t="shared" si="433"/>
        <v>-1020</v>
      </c>
      <c r="BI149" s="114">
        <f t="shared" si="433"/>
        <v>-1020</v>
      </c>
      <c r="BJ149" s="114">
        <f t="shared" si="433"/>
        <v>-1020</v>
      </c>
      <c r="BK149" s="114">
        <f t="shared" si="433"/>
        <v>-1020</v>
      </c>
      <c r="BL149" s="114">
        <f t="shared" si="433"/>
        <v>-1020</v>
      </c>
      <c r="BM149" s="114">
        <f t="shared" si="433"/>
        <v>-1020</v>
      </c>
      <c r="BN149" s="114">
        <f t="shared" si="433"/>
        <v>-1020</v>
      </c>
      <c r="BO149" s="114">
        <f t="shared" si="433"/>
        <v>-1020</v>
      </c>
      <c r="BP149" s="114">
        <f t="shared" si="433"/>
        <v>-1020</v>
      </c>
      <c r="BQ149" s="114">
        <f t="shared" si="433"/>
        <v>-1020</v>
      </c>
      <c r="BR149" s="114">
        <f t="shared" si="433"/>
        <v>-1020</v>
      </c>
      <c r="BS149" s="114">
        <f t="shared" si="433"/>
        <v>-1020</v>
      </c>
      <c r="BT149" s="114">
        <f t="shared" si="433"/>
        <v>-1020</v>
      </c>
      <c r="BU149" s="114">
        <f t="shared" si="433"/>
        <v>-1020</v>
      </c>
      <c r="BV149" s="114">
        <f t="shared" si="433"/>
        <v>-1020</v>
      </c>
      <c r="BW149" s="114">
        <f t="shared" si="433"/>
        <v>-1020</v>
      </c>
      <c r="BX149" s="114">
        <f t="shared" si="433"/>
        <v>-1020</v>
      </c>
      <c r="BY149" s="114">
        <f t="shared" si="433"/>
        <v>-1020</v>
      </c>
      <c r="BZ149" s="114">
        <f t="shared" si="433"/>
        <v>-1020</v>
      </c>
      <c r="CA149" s="114">
        <f t="shared" si="433"/>
        <v>-1020</v>
      </c>
      <c r="CB149" s="114">
        <f t="shared" si="433"/>
        <v>-1020</v>
      </c>
      <c r="CC149" s="114">
        <f t="shared" si="433"/>
        <v>-1020</v>
      </c>
      <c r="CD149" s="114">
        <f t="shared" si="433"/>
        <v>-1020</v>
      </c>
      <c r="CE149" s="114">
        <f t="shared" si="433"/>
        <v>-1020</v>
      </c>
      <c r="CF149" s="114">
        <f t="shared" si="433"/>
        <v>-1020</v>
      </c>
      <c r="CG149" s="114">
        <f t="shared" si="433"/>
        <v>-1020</v>
      </c>
      <c r="CH149" s="114">
        <f t="shared" si="433"/>
        <v>-1020</v>
      </c>
      <c r="CI149" s="114">
        <f t="shared" si="433"/>
        <v>-1020</v>
      </c>
      <c r="CJ149" s="114">
        <f t="shared" si="433"/>
        <v>-1020</v>
      </c>
      <c r="CK149" s="114">
        <f t="shared" si="433"/>
        <v>-1020</v>
      </c>
      <c r="CL149" s="114">
        <f t="shared" si="433"/>
        <v>-1020</v>
      </c>
      <c r="CM149" s="114">
        <f t="shared" si="433"/>
        <v>-1020</v>
      </c>
      <c r="CN149" s="114">
        <f t="shared" si="433"/>
        <v>-1020</v>
      </c>
      <c r="CO149" s="114">
        <f t="shared" si="433"/>
        <v>-1020</v>
      </c>
      <c r="CP149" s="114">
        <f t="shared" si="433"/>
        <v>-1020</v>
      </c>
      <c r="CQ149" s="114">
        <f t="shared" si="433"/>
        <v>-1020</v>
      </c>
      <c r="CR149" s="114">
        <f t="shared" si="433"/>
        <v>-1020</v>
      </c>
      <c r="CS149" s="114">
        <f t="shared" si="433"/>
        <v>-1020</v>
      </c>
      <c r="CT149" s="114">
        <f t="shared" si="433"/>
        <v>-1020</v>
      </c>
      <c r="CU149" s="114">
        <f t="shared" si="433"/>
        <v>-1020</v>
      </c>
      <c r="CV149" s="114">
        <f t="shared" si="433"/>
        <v>-1020</v>
      </c>
      <c r="CW149" s="114">
        <f t="shared" ref="CW149:DG149" si="434">+CV149</f>
        <v>-1020</v>
      </c>
      <c r="CX149" s="114">
        <f t="shared" si="434"/>
        <v>-1020</v>
      </c>
      <c r="CY149" s="114">
        <f t="shared" si="434"/>
        <v>-1020</v>
      </c>
      <c r="CZ149" s="114">
        <f t="shared" si="434"/>
        <v>-1020</v>
      </c>
      <c r="DA149" s="114">
        <f t="shared" si="434"/>
        <v>-1020</v>
      </c>
      <c r="DB149" s="114">
        <f t="shared" si="434"/>
        <v>-1020</v>
      </c>
      <c r="DC149" s="114">
        <f t="shared" si="434"/>
        <v>-1020</v>
      </c>
      <c r="DD149" s="114">
        <f t="shared" si="434"/>
        <v>-1020</v>
      </c>
      <c r="DE149" s="114">
        <f t="shared" si="434"/>
        <v>-1020</v>
      </c>
      <c r="DF149" s="114">
        <f t="shared" si="434"/>
        <v>-1020</v>
      </c>
      <c r="DG149" s="114">
        <f t="shared" si="434"/>
        <v>-1020</v>
      </c>
    </row>
    <row r="150" spans="1:111" x14ac:dyDescent="0.3">
      <c r="B150" s="1" t="s">
        <v>344</v>
      </c>
      <c r="C150" s="1"/>
      <c r="D150" s="114"/>
      <c r="E150" s="114"/>
      <c r="F150" s="114"/>
      <c r="G150" s="114"/>
      <c r="H150" s="114"/>
      <c r="I150" s="114"/>
      <c r="J150" s="112"/>
      <c r="K150" s="112"/>
      <c r="L150" s="112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  <c r="AC150" s="114">
        <v>0</v>
      </c>
      <c r="AD150" s="114">
        <v>0</v>
      </c>
      <c r="AE150" s="114">
        <v>0</v>
      </c>
      <c r="AF150" s="114">
        <v>-163</v>
      </c>
      <c r="AG150" s="114">
        <v>-1135.3</v>
      </c>
      <c r="AH150" s="114">
        <v>-1135.3</v>
      </c>
      <c r="AI150" s="114">
        <v>-1135.3</v>
      </c>
      <c r="AJ150" s="281">
        <v>-1135.3</v>
      </c>
      <c r="AK150" s="561">
        <f>+AJ150</f>
        <v>-1135.3</v>
      </c>
      <c r="AL150" s="114">
        <f t="shared" ref="AL150:CV150" si="435">+AK150</f>
        <v>-1135.3</v>
      </c>
      <c r="AM150" s="114">
        <f t="shared" si="435"/>
        <v>-1135.3</v>
      </c>
      <c r="AN150" s="114">
        <f t="shared" si="435"/>
        <v>-1135.3</v>
      </c>
      <c r="AO150" s="114">
        <f t="shared" si="435"/>
        <v>-1135.3</v>
      </c>
      <c r="AP150" s="114">
        <f t="shared" si="435"/>
        <v>-1135.3</v>
      </c>
      <c r="AQ150" s="114">
        <f t="shared" si="435"/>
        <v>-1135.3</v>
      </c>
      <c r="AR150" s="114">
        <f t="shared" si="435"/>
        <v>-1135.3</v>
      </c>
      <c r="AS150" s="114">
        <f t="shared" si="435"/>
        <v>-1135.3</v>
      </c>
      <c r="AT150" s="114">
        <f t="shared" si="435"/>
        <v>-1135.3</v>
      </c>
      <c r="AU150" s="114">
        <f t="shared" si="435"/>
        <v>-1135.3</v>
      </c>
      <c r="AV150" s="114">
        <f t="shared" si="435"/>
        <v>-1135.3</v>
      </c>
      <c r="AW150" s="114">
        <f t="shared" si="435"/>
        <v>-1135.3</v>
      </c>
      <c r="AX150" s="114">
        <f t="shared" si="435"/>
        <v>-1135.3</v>
      </c>
      <c r="AY150" s="114">
        <f t="shared" si="435"/>
        <v>-1135.3</v>
      </c>
      <c r="AZ150" s="114">
        <f t="shared" si="435"/>
        <v>-1135.3</v>
      </c>
      <c r="BA150" s="114">
        <f t="shared" si="435"/>
        <v>-1135.3</v>
      </c>
      <c r="BB150" s="114">
        <f t="shared" si="435"/>
        <v>-1135.3</v>
      </c>
      <c r="BC150" s="114">
        <f t="shared" si="435"/>
        <v>-1135.3</v>
      </c>
      <c r="BD150" s="114">
        <f t="shared" si="435"/>
        <v>-1135.3</v>
      </c>
      <c r="BE150" s="114">
        <f t="shared" si="435"/>
        <v>-1135.3</v>
      </c>
      <c r="BF150" s="114">
        <f t="shared" si="435"/>
        <v>-1135.3</v>
      </c>
      <c r="BG150" s="114">
        <f t="shared" si="435"/>
        <v>-1135.3</v>
      </c>
      <c r="BH150" s="114">
        <f t="shared" si="435"/>
        <v>-1135.3</v>
      </c>
      <c r="BI150" s="114">
        <f t="shared" si="435"/>
        <v>-1135.3</v>
      </c>
      <c r="BJ150" s="114">
        <f t="shared" si="435"/>
        <v>-1135.3</v>
      </c>
      <c r="BK150" s="114">
        <f t="shared" si="435"/>
        <v>-1135.3</v>
      </c>
      <c r="BL150" s="114">
        <f t="shared" si="435"/>
        <v>-1135.3</v>
      </c>
      <c r="BM150" s="114">
        <f t="shared" si="435"/>
        <v>-1135.3</v>
      </c>
      <c r="BN150" s="114">
        <f t="shared" si="435"/>
        <v>-1135.3</v>
      </c>
      <c r="BO150" s="114">
        <f t="shared" si="435"/>
        <v>-1135.3</v>
      </c>
      <c r="BP150" s="114">
        <f t="shared" si="435"/>
        <v>-1135.3</v>
      </c>
      <c r="BQ150" s="114">
        <f t="shared" si="435"/>
        <v>-1135.3</v>
      </c>
      <c r="BR150" s="114">
        <f t="shared" si="435"/>
        <v>-1135.3</v>
      </c>
      <c r="BS150" s="114">
        <f t="shared" si="435"/>
        <v>-1135.3</v>
      </c>
      <c r="BT150" s="114">
        <f t="shared" si="435"/>
        <v>-1135.3</v>
      </c>
      <c r="BU150" s="114">
        <f t="shared" si="435"/>
        <v>-1135.3</v>
      </c>
      <c r="BV150" s="114">
        <f t="shared" si="435"/>
        <v>-1135.3</v>
      </c>
      <c r="BW150" s="114">
        <f t="shared" si="435"/>
        <v>-1135.3</v>
      </c>
      <c r="BX150" s="114">
        <f t="shared" si="435"/>
        <v>-1135.3</v>
      </c>
      <c r="BY150" s="114">
        <f t="shared" si="435"/>
        <v>-1135.3</v>
      </c>
      <c r="BZ150" s="114">
        <f t="shared" si="435"/>
        <v>-1135.3</v>
      </c>
      <c r="CA150" s="114">
        <f t="shared" si="435"/>
        <v>-1135.3</v>
      </c>
      <c r="CB150" s="114">
        <f t="shared" si="435"/>
        <v>-1135.3</v>
      </c>
      <c r="CC150" s="114">
        <f t="shared" si="435"/>
        <v>-1135.3</v>
      </c>
      <c r="CD150" s="114">
        <f t="shared" si="435"/>
        <v>-1135.3</v>
      </c>
      <c r="CE150" s="114">
        <f t="shared" si="435"/>
        <v>-1135.3</v>
      </c>
      <c r="CF150" s="114">
        <f t="shared" si="435"/>
        <v>-1135.3</v>
      </c>
      <c r="CG150" s="114">
        <f t="shared" si="435"/>
        <v>-1135.3</v>
      </c>
      <c r="CH150" s="114">
        <f t="shared" si="435"/>
        <v>-1135.3</v>
      </c>
      <c r="CI150" s="114">
        <f t="shared" si="435"/>
        <v>-1135.3</v>
      </c>
      <c r="CJ150" s="114">
        <f t="shared" si="435"/>
        <v>-1135.3</v>
      </c>
      <c r="CK150" s="114">
        <f t="shared" si="435"/>
        <v>-1135.3</v>
      </c>
      <c r="CL150" s="114">
        <f t="shared" si="435"/>
        <v>-1135.3</v>
      </c>
      <c r="CM150" s="114">
        <f t="shared" si="435"/>
        <v>-1135.3</v>
      </c>
      <c r="CN150" s="114">
        <f t="shared" si="435"/>
        <v>-1135.3</v>
      </c>
      <c r="CO150" s="114">
        <f t="shared" si="435"/>
        <v>-1135.3</v>
      </c>
      <c r="CP150" s="114">
        <f t="shared" si="435"/>
        <v>-1135.3</v>
      </c>
      <c r="CQ150" s="114">
        <f t="shared" si="435"/>
        <v>-1135.3</v>
      </c>
      <c r="CR150" s="114">
        <f t="shared" si="435"/>
        <v>-1135.3</v>
      </c>
      <c r="CS150" s="114">
        <f t="shared" si="435"/>
        <v>-1135.3</v>
      </c>
      <c r="CT150" s="114">
        <f t="shared" si="435"/>
        <v>-1135.3</v>
      </c>
      <c r="CU150" s="114">
        <f t="shared" si="435"/>
        <v>-1135.3</v>
      </c>
      <c r="CV150" s="114">
        <f t="shared" si="435"/>
        <v>-1135.3</v>
      </c>
      <c r="CW150" s="114">
        <f t="shared" ref="CW150:DG150" si="436">+CV150</f>
        <v>-1135.3</v>
      </c>
      <c r="CX150" s="114">
        <f t="shared" si="436"/>
        <v>-1135.3</v>
      </c>
      <c r="CY150" s="114">
        <f t="shared" si="436"/>
        <v>-1135.3</v>
      </c>
      <c r="CZ150" s="114">
        <f t="shared" si="436"/>
        <v>-1135.3</v>
      </c>
      <c r="DA150" s="114">
        <f t="shared" si="436"/>
        <v>-1135.3</v>
      </c>
      <c r="DB150" s="114">
        <f t="shared" si="436"/>
        <v>-1135.3</v>
      </c>
      <c r="DC150" s="114">
        <f t="shared" si="436"/>
        <v>-1135.3</v>
      </c>
      <c r="DD150" s="114">
        <f t="shared" si="436"/>
        <v>-1135.3</v>
      </c>
      <c r="DE150" s="114">
        <f t="shared" si="436"/>
        <v>-1135.3</v>
      </c>
      <c r="DF150" s="114">
        <f t="shared" si="436"/>
        <v>-1135.3</v>
      </c>
      <c r="DG150" s="114">
        <f t="shared" si="436"/>
        <v>-1135.3</v>
      </c>
    </row>
    <row r="151" spans="1:111" x14ac:dyDescent="0.3">
      <c r="A151" s="5"/>
      <c r="B151" s="6" t="s">
        <v>345</v>
      </c>
      <c r="C151" s="6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>
        <f>SUM(AB148:AB150)</f>
        <v>-6284.66</v>
      </c>
      <c r="AC151" s="53">
        <f t="shared" ref="AC151:CN151" si="437">SUM(AC148:AC150)</f>
        <v>-12356.54</v>
      </c>
      <c r="AD151" s="53">
        <f t="shared" si="437"/>
        <v>-19436.04</v>
      </c>
      <c r="AE151" s="53">
        <f t="shared" si="437"/>
        <v>-26303.84</v>
      </c>
      <c r="AF151" s="53">
        <f t="shared" si="437"/>
        <v>-34340.07</v>
      </c>
      <c r="AG151" s="53">
        <f t="shared" si="437"/>
        <v>-45702.200000000004</v>
      </c>
      <c r="AH151" s="53">
        <f t="shared" si="437"/>
        <v>-54833.32</v>
      </c>
      <c r="AI151" s="53">
        <f t="shared" si="437"/>
        <v>-63601.07</v>
      </c>
      <c r="AJ151" s="286">
        <f t="shared" ref="AJ151" si="438">SUM(AJ148:AJ150)</f>
        <v>-68721.37000000001</v>
      </c>
      <c r="AK151" s="53">
        <f t="shared" ref="AK151" si="439">SUM(AK148:AK150)</f>
        <v>-77721.37000000001</v>
      </c>
      <c r="AL151" s="53">
        <f t="shared" si="437"/>
        <v>-86721.37000000001</v>
      </c>
      <c r="AM151" s="53">
        <f t="shared" si="437"/>
        <v>-95721.37000000001</v>
      </c>
      <c r="AN151" s="53">
        <f t="shared" si="437"/>
        <v>-97721.37000000001</v>
      </c>
      <c r="AO151" s="53">
        <f t="shared" si="437"/>
        <v>-99721.37000000001</v>
      </c>
      <c r="AP151" s="53">
        <f t="shared" si="437"/>
        <v>-101721.37000000001</v>
      </c>
      <c r="AQ151" s="53">
        <f t="shared" si="437"/>
        <v>-103721.37000000001</v>
      </c>
      <c r="AR151" s="53">
        <f t="shared" si="437"/>
        <v>-105721.37000000001</v>
      </c>
      <c r="AS151" s="53">
        <f t="shared" si="437"/>
        <v>-107721.37000000001</v>
      </c>
      <c r="AT151" s="53">
        <f t="shared" si="437"/>
        <v>-109721.37000000001</v>
      </c>
      <c r="AU151" s="53">
        <f t="shared" si="437"/>
        <v>-111721.37000000001</v>
      </c>
      <c r="AV151" s="53">
        <f t="shared" si="437"/>
        <v>-113721.37000000001</v>
      </c>
      <c r="AW151" s="53">
        <f t="shared" si="437"/>
        <v>-115721.37000000001</v>
      </c>
      <c r="AX151" s="53">
        <f t="shared" si="437"/>
        <v>-117721.37000000001</v>
      </c>
      <c r="AY151" s="53">
        <f t="shared" si="437"/>
        <v>-119721.37000000001</v>
      </c>
      <c r="AZ151" s="53">
        <f t="shared" si="437"/>
        <v>-121721.37000000001</v>
      </c>
      <c r="BA151" s="53">
        <f t="shared" si="437"/>
        <v>-123721.37000000001</v>
      </c>
      <c r="BB151" s="53">
        <f t="shared" si="437"/>
        <v>-125721.37000000001</v>
      </c>
      <c r="BC151" s="53">
        <f t="shared" si="437"/>
        <v>-127721.37000000001</v>
      </c>
      <c r="BD151" s="53">
        <f t="shared" si="437"/>
        <v>-129721.37000000001</v>
      </c>
      <c r="BE151" s="53">
        <f t="shared" si="437"/>
        <v>-131721.37</v>
      </c>
      <c r="BF151" s="53">
        <f t="shared" si="437"/>
        <v>-133721.37</v>
      </c>
      <c r="BG151" s="53">
        <f t="shared" si="437"/>
        <v>-135721.37</v>
      </c>
      <c r="BH151" s="53">
        <f t="shared" si="437"/>
        <v>-137721.37</v>
      </c>
      <c r="BI151" s="53">
        <f t="shared" si="437"/>
        <v>-139721.37</v>
      </c>
      <c r="BJ151" s="53">
        <f t="shared" si="437"/>
        <v>-141721.37</v>
      </c>
      <c r="BK151" s="53">
        <f t="shared" si="437"/>
        <v>-143721.37</v>
      </c>
      <c r="BL151" s="53">
        <f t="shared" si="437"/>
        <v>-145721.37</v>
      </c>
      <c r="BM151" s="53">
        <f t="shared" si="437"/>
        <v>-147721.37</v>
      </c>
      <c r="BN151" s="53">
        <f t="shared" si="437"/>
        <v>-149721.37</v>
      </c>
      <c r="BO151" s="53">
        <f t="shared" si="437"/>
        <v>-151721.37</v>
      </c>
      <c r="BP151" s="53">
        <f t="shared" si="437"/>
        <v>-153721.37</v>
      </c>
      <c r="BQ151" s="53">
        <f t="shared" si="437"/>
        <v>-155721.37</v>
      </c>
      <c r="BR151" s="53">
        <f t="shared" si="437"/>
        <v>-157721.37</v>
      </c>
      <c r="BS151" s="53">
        <f t="shared" si="437"/>
        <v>-159721.37</v>
      </c>
      <c r="BT151" s="53">
        <f t="shared" si="437"/>
        <v>-161721.37</v>
      </c>
      <c r="BU151" s="53">
        <f t="shared" si="437"/>
        <v>-163721.37</v>
      </c>
      <c r="BV151" s="53">
        <f t="shared" si="437"/>
        <v>-165721.37</v>
      </c>
      <c r="BW151" s="53">
        <f t="shared" si="437"/>
        <v>-167721.37</v>
      </c>
      <c r="BX151" s="53">
        <f t="shared" si="437"/>
        <v>-169721.37</v>
      </c>
      <c r="BY151" s="53">
        <f t="shared" si="437"/>
        <v>-171721.37</v>
      </c>
      <c r="BZ151" s="53">
        <f t="shared" si="437"/>
        <v>-173721.37</v>
      </c>
      <c r="CA151" s="53">
        <f t="shared" si="437"/>
        <v>-175721.37</v>
      </c>
      <c r="CB151" s="53">
        <f t="shared" si="437"/>
        <v>-177721.37</v>
      </c>
      <c r="CC151" s="53">
        <f t="shared" si="437"/>
        <v>-179721.37</v>
      </c>
      <c r="CD151" s="53">
        <f t="shared" si="437"/>
        <v>-181721.37</v>
      </c>
      <c r="CE151" s="53">
        <f t="shared" si="437"/>
        <v>-183721.37</v>
      </c>
      <c r="CF151" s="53">
        <f t="shared" si="437"/>
        <v>-185721.37</v>
      </c>
      <c r="CG151" s="53">
        <f t="shared" si="437"/>
        <v>-187721.37</v>
      </c>
      <c r="CH151" s="53">
        <f t="shared" si="437"/>
        <v>-189721.37</v>
      </c>
      <c r="CI151" s="53">
        <f t="shared" si="437"/>
        <v>-191721.37</v>
      </c>
      <c r="CJ151" s="53">
        <f t="shared" si="437"/>
        <v>-193721.37</v>
      </c>
      <c r="CK151" s="53">
        <f t="shared" si="437"/>
        <v>-195721.37</v>
      </c>
      <c r="CL151" s="53">
        <f t="shared" si="437"/>
        <v>-197721.37</v>
      </c>
      <c r="CM151" s="53">
        <f t="shared" si="437"/>
        <v>-199721.37</v>
      </c>
      <c r="CN151" s="53">
        <f t="shared" si="437"/>
        <v>-201721.37</v>
      </c>
      <c r="CO151" s="53">
        <f t="shared" ref="CO151:DG151" si="440">SUM(CO148:CO150)</f>
        <v>-203721.37</v>
      </c>
      <c r="CP151" s="53">
        <f t="shared" si="440"/>
        <v>-205721.37</v>
      </c>
      <c r="CQ151" s="53">
        <f t="shared" si="440"/>
        <v>-207721.37</v>
      </c>
      <c r="CR151" s="53">
        <f t="shared" si="440"/>
        <v>-209721.37</v>
      </c>
      <c r="CS151" s="53">
        <f t="shared" si="440"/>
        <v>-211721.37</v>
      </c>
      <c r="CT151" s="53">
        <f t="shared" si="440"/>
        <v>-213721.37</v>
      </c>
      <c r="CU151" s="53">
        <f t="shared" si="440"/>
        <v>-215721.37</v>
      </c>
      <c r="CV151" s="53">
        <f t="shared" si="440"/>
        <v>-217721.37</v>
      </c>
      <c r="CW151" s="53">
        <f t="shared" si="440"/>
        <v>-219721.37</v>
      </c>
      <c r="CX151" s="53">
        <f t="shared" si="440"/>
        <v>-221721.37</v>
      </c>
      <c r="CY151" s="53">
        <f t="shared" si="440"/>
        <v>-223721.37</v>
      </c>
      <c r="CZ151" s="53">
        <f t="shared" si="440"/>
        <v>-225721.37</v>
      </c>
      <c r="DA151" s="53">
        <f t="shared" si="440"/>
        <v>-227721.37</v>
      </c>
      <c r="DB151" s="53">
        <f t="shared" si="440"/>
        <v>-229721.37</v>
      </c>
      <c r="DC151" s="53">
        <f t="shared" si="440"/>
        <v>-231721.37</v>
      </c>
      <c r="DD151" s="53">
        <f t="shared" si="440"/>
        <v>-233721.37</v>
      </c>
      <c r="DE151" s="53">
        <f t="shared" si="440"/>
        <v>-235721.37</v>
      </c>
      <c r="DF151" s="53">
        <f t="shared" si="440"/>
        <v>-237721.37</v>
      </c>
      <c r="DG151" s="53">
        <f t="shared" si="440"/>
        <v>-239721.37</v>
      </c>
    </row>
    <row r="152" spans="1:111" s="3" customFormat="1" x14ac:dyDescent="0.3">
      <c r="A152"/>
      <c r="B152" s="1" t="s">
        <v>217</v>
      </c>
      <c r="C152" s="1"/>
      <c r="D152" s="114"/>
      <c r="E152" s="114"/>
      <c r="F152" s="114"/>
      <c r="G152" s="114"/>
      <c r="H152" s="114"/>
      <c r="I152" s="114"/>
      <c r="J152" s="112"/>
      <c r="K152" s="112"/>
      <c r="L152" s="112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>
        <v>0</v>
      </c>
      <c r="W152" s="114">
        <v>0</v>
      </c>
      <c r="X152" s="114">
        <v>0</v>
      </c>
      <c r="Y152" s="114">
        <v>0</v>
      </c>
      <c r="Z152" s="114">
        <v>0</v>
      </c>
      <c r="AA152" s="114">
        <v>0</v>
      </c>
      <c r="AB152" s="114">
        <v>0</v>
      </c>
      <c r="AC152" s="114">
        <v>0</v>
      </c>
      <c r="AD152" s="114">
        <v>0</v>
      </c>
      <c r="AE152" s="114">
        <v>0</v>
      </c>
      <c r="AF152" s="114">
        <v>0</v>
      </c>
      <c r="AG152" s="114">
        <v>0</v>
      </c>
      <c r="AH152" s="114">
        <v>0</v>
      </c>
      <c r="AI152" s="114">
        <v>0</v>
      </c>
      <c r="AJ152" s="281">
        <v>0</v>
      </c>
      <c r="AK152" s="561">
        <f>AJ152</f>
        <v>0</v>
      </c>
      <c r="AL152" s="114">
        <f t="shared" ref="AL152:CA152" si="441">AK152</f>
        <v>0</v>
      </c>
      <c r="AM152" s="114">
        <f t="shared" si="441"/>
        <v>0</v>
      </c>
      <c r="AN152" s="114">
        <f t="shared" si="441"/>
        <v>0</v>
      </c>
      <c r="AO152" s="114">
        <f t="shared" si="441"/>
        <v>0</v>
      </c>
      <c r="AP152" s="114">
        <f t="shared" si="441"/>
        <v>0</v>
      </c>
      <c r="AQ152" s="114">
        <f t="shared" si="441"/>
        <v>0</v>
      </c>
      <c r="AR152" s="114">
        <f t="shared" si="441"/>
        <v>0</v>
      </c>
      <c r="AS152" s="114">
        <f t="shared" si="441"/>
        <v>0</v>
      </c>
      <c r="AT152" s="114">
        <f t="shared" si="441"/>
        <v>0</v>
      </c>
      <c r="AU152" s="114">
        <f t="shared" si="441"/>
        <v>0</v>
      </c>
      <c r="AV152" s="114">
        <f t="shared" si="441"/>
        <v>0</v>
      </c>
      <c r="AW152" s="114">
        <f t="shared" si="441"/>
        <v>0</v>
      </c>
      <c r="AX152" s="114">
        <f t="shared" si="441"/>
        <v>0</v>
      </c>
      <c r="AY152" s="114">
        <f t="shared" si="441"/>
        <v>0</v>
      </c>
      <c r="AZ152" s="114">
        <f t="shared" si="441"/>
        <v>0</v>
      </c>
      <c r="BA152" s="114">
        <f t="shared" si="441"/>
        <v>0</v>
      </c>
      <c r="BB152" s="114">
        <f t="shared" si="441"/>
        <v>0</v>
      </c>
      <c r="BC152" s="114">
        <f t="shared" si="441"/>
        <v>0</v>
      </c>
      <c r="BD152" s="114">
        <f t="shared" si="441"/>
        <v>0</v>
      </c>
      <c r="BE152" s="114">
        <f t="shared" si="441"/>
        <v>0</v>
      </c>
      <c r="BF152" s="114">
        <f t="shared" si="441"/>
        <v>0</v>
      </c>
      <c r="BG152" s="114">
        <f t="shared" si="441"/>
        <v>0</v>
      </c>
      <c r="BH152" s="114">
        <f t="shared" si="441"/>
        <v>0</v>
      </c>
      <c r="BI152" s="114">
        <f t="shared" si="441"/>
        <v>0</v>
      </c>
      <c r="BJ152" s="114">
        <f t="shared" si="441"/>
        <v>0</v>
      </c>
      <c r="BK152" s="114">
        <f t="shared" si="441"/>
        <v>0</v>
      </c>
      <c r="BL152" s="114">
        <f t="shared" si="441"/>
        <v>0</v>
      </c>
      <c r="BM152" s="114">
        <f t="shared" si="441"/>
        <v>0</v>
      </c>
      <c r="BN152" s="114">
        <f t="shared" si="441"/>
        <v>0</v>
      </c>
      <c r="BO152" s="114">
        <f t="shared" si="441"/>
        <v>0</v>
      </c>
      <c r="BP152" s="114">
        <f t="shared" si="441"/>
        <v>0</v>
      </c>
      <c r="BQ152" s="114">
        <f t="shared" si="441"/>
        <v>0</v>
      </c>
      <c r="BR152" s="114">
        <f t="shared" si="441"/>
        <v>0</v>
      </c>
      <c r="BS152" s="114">
        <f t="shared" si="441"/>
        <v>0</v>
      </c>
      <c r="BT152" s="114">
        <f t="shared" si="441"/>
        <v>0</v>
      </c>
      <c r="BU152" s="114">
        <f t="shared" si="441"/>
        <v>0</v>
      </c>
      <c r="BV152" s="114">
        <f t="shared" si="441"/>
        <v>0</v>
      </c>
      <c r="BW152" s="114">
        <f t="shared" si="441"/>
        <v>0</v>
      </c>
      <c r="BX152" s="114">
        <f t="shared" si="441"/>
        <v>0</v>
      </c>
      <c r="BY152" s="114">
        <f t="shared" si="441"/>
        <v>0</v>
      </c>
      <c r="BZ152" s="114">
        <f t="shared" si="441"/>
        <v>0</v>
      </c>
      <c r="CA152" s="114">
        <f t="shared" si="441"/>
        <v>0</v>
      </c>
      <c r="CB152" s="114">
        <f t="shared" ref="CB152:DG152" si="442">CA152</f>
        <v>0</v>
      </c>
      <c r="CC152" s="114">
        <f t="shared" si="442"/>
        <v>0</v>
      </c>
      <c r="CD152" s="114">
        <f t="shared" si="442"/>
        <v>0</v>
      </c>
      <c r="CE152" s="114">
        <f t="shared" si="442"/>
        <v>0</v>
      </c>
      <c r="CF152" s="114">
        <f t="shared" si="442"/>
        <v>0</v>
      </c>
      <c r="CG152" s="114">
        <f t="shared" si="442"/>
        <v>0</v>
      </c>
      <c r="CH152" s="114">
        <f t="shared" si="442"/>
        <v>0</v>
      </c>
      <c r="CI152" s="114">
        <f t="shared" si="442"/>
        <v>0</v>
      </c>
      <c r="CJ152" s="114">
        <f t="shared" si="442"/>
        <v>0</v>
      </c>
      <c r="CK152" s="114">
        <f t="shared" si="442"/>
        <v>0</v>
      </c>
      <c r="CL152" s="114">
        <f t="shared" si="442"/>
        <v>0</v>
      </c>
      <c r="CM152" s="114">
        <f t="shared" si="442"/>
        <v>0</v>
      </c>
      <c r="CN152" s="114">
        <f t="shared" si="442"/>
        <v>0</v>
      </c>
      <c r="CO152" s="114">
        <f t="shared" si="442"/>
        <v>0</v>
      </c>
      <c r="CP152" s="114">
        <f t="shared" si="442"/>
        <v>0</v>
      </c>
      <c r="CQ152" s="114">
        <f t="shared" si="442"/>
        <v>0</v>
      </c>
      <c r="CR152" s="114">
        <f t="shared" si="442"/>
        <v>0</v>
      </c>
      <c r="CS152" s="114">
        <f t="shared" si="442"/>
        <v>0</v>
      </c>
      <c r="CT152" s="114">
        <f t="shared" si="442"/>
        <v>0</v>
      </c>
      <c r="CU152" s="114">
        <f t="shared" si="442"/>
        <v>0</v>
      </c>
      <c r="CV152" s="114">
        <f t="shared" si="442"/>
        <v>0</v>
      </c>
      <c r="CW152" s="114">
        <f t="shared" si="442"/>
        <v>0</v>
      </c>
      <c r="CX152" s="114">
        <f t="shared" si="442"/>
        <v>0</v>
      </c>
      <c r="CY152" s="114">
        <f t="shared" si="442"/>
        <v>0</v>
      </c>
      <c r="CZ152" s="114">
        <f t="shared" si="442"/>
        <v>0</v>
      </c>
      <c r="DA152" s="114">
        <f t="shared" si="442"/>
        <v>0</v>
      </c>
      <c r="DB152" s="114">
        <f t="shared" si="442"/>
        <v>0</v>
      </c>
      <c r="DC152" s="114">
        <f t="shared" si="442"/>
        <v>0</v>
      </c>
      <c r="DD152" s="114">
        <f t="shared" si="442"/>
        <v>0</v>
      </c>
      <c r="DE152" s="114">
        <f t="shared" si="442"/>
        <v>0</v>
      </c>
      <c r="DF152" s="114">
        <f t="shared" si="442"/>
        <v>0</v>
      </c>
      <c r="DG152" s="114">
        <f t="shared" si="442"/>
        <v>0</v>
      </c>
    </row>
    <row r="153" spans="1:111" x14ac:dyDescent="0.3">
      <c r="B153" s="1" t="s">
        <v>393</v>
      </c>
      <c r="C153" s="1"/>
      <c r="D153" s="114"/>
      <c r="E153" s="114"/>
      <c r="F153" s="114"/>
      <c r="G153" s="114"/>
      <c r="H153" s="114"/>
      <c r="I153" s="114"/>
      <c r="J153" s="112"/>
      <c r="K153" s="112"/>
      <c r="L153" s="112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>
        <f t="shared" ref="V153:AA153" si="443">+V103+U153</f>
        <v>0</v>
      </c>
      <c r="W153" s="114">
        <f t="shared" si="443"/>
        <v>0</v>
      </c>
      <c r="X153" s="114">
        <f t="shared" si="443"/>
        <v>0</v>
      </c>
      <c r="Y153" s="114">
        <f t="shared" si="443"/>
        <v>0</v>
      </c>
      <c r="Z153" s="114">
        <f t="shared" si="443"/>
        <v>0</v>
      </c>
      <c r="AA153" s="114">
        <f t="shared" si="443"/>
        <v>0</v>
      </c>
      <c r="AB153" s="114">
        <f>+AB103</f>
        <v>5980.1299999999992</v>
      </c>
      <c r="AC153" s="114">
        <f t="shared" ref="AC153:BH153" si="444">+AC103+AB153</f>
        <v>11162.699999999999</v>
      </c>
      <c r="AD153" s="114">
        <f t="shared" si="444"/>
        <v>15576.399999999998</v>
      </c>
      <c r="AE153" s="114">
        <f t="shared" si="444"/>
        <v>22496.379999999997</v>
      </c>
      <c r="AF153" s="114">
        <f t="shared" si="444"/>
        <v>30828.589999999997</v>
      </c>
      <c r="AG153" s="114">
        <f t="shared" si="444"/>
        <v>39283.619999999995</v>
      </c>
      <c r="AH153" s="114">
        <f t="shared" si="444"/>
        <v>48903.659999999996</v>
      </c>
      <c r="AI153" s="114">
        <f t="shared" si="444"/>
        <v>58841.539999999994</v>
      </c>
      <c r="AJ153" s="281">
        <f t="shared" si="444"/>
        <v>62973.459999999992</v>
      </c>
      <c r="AK153" s="114">
        <f t="shared" si="444"/>
        <v>54715.80670669915</v>
      </c>
      <c r="AL153" s="114">
        <f t="shared" si="444"/>
        <v>59739.68125009544</v>
      </c>
      <c r="AM153" s="114">
        <f t="shared" si="444"/>
        <v>65485.008501558274</v>
      </c>
      <c r="AN153" s="114">
        <f t="shared" si="444"/>
        <v>64942.946822639176</v>
      </c>
      <c r="AO153" s="114">
        <f t="shared" si="444"/>
        <v>59752.721596424322</v>
      </c>
      <c r="AP153" s="114">
        <f t="shared" si="444"/>
        <v>57846.908986267634</v>
      </c>
      <c r="AQ153" s="114">
        <f t="shared" si="444"/>
        <v>52777.680134007998</v>
      </c>
      <c r="AR153" s="114">
        <f t="shared" si="444"/>
        <v>50562.113954028326</v>
      </c>
      <c r="AS153" s="114">
        <f t="shared" si="444"/>
        <v>54028.76116530806</v>
      </c>
      <c r="AT153" s="114">
        <f t="shared" si="444"/>
        <v>61688.802916712128</v>
      </c>
      <c r="AU153" s="114">
        <f t="shared" si="444"/>
        <v>64530.157816638151</v>
      </c>
      <c r="AV153" s="114">
        <f t="shared" si="444"/>
        <v>72781.234906465659</v>
      </c>
      <c r="AW153" s="114">
        <f t="shared" si="444"/>
        <v>70786.618106858004</v>
      </c>
      <c r="AX153" s="114">
        <f t="shared" si="444"/>
        <v>68464.825361684634</v>
      </c>
      <c r="AY153" s="114">
        <f t="shared" si="444"/>
        <v>68905.437064502883</v>
      </c>
      <c r="AZ153" s="114">
        <f t="shared" si="444"/>
        <v>71061.646460621152</v>
      </c>
      <c r="BA153" s="114">
        <f t="shared" si="444"/>
        <v>67813.950295466275</v>
      </c>
      <c r="BB153" s="114">
        <f t="shared" si="444"/>
        <v>69117.185738418397</v>
      </c>
      <c r="BC153" s="114">
        <f t="shared" si="444"/>
        <v>65917.155332224502</v>
      </c>
      <c r="BD153" s="114">
        <f t="shared" si="444"/>
        <v>65264.077748435171</v>
      </c>
      <c r="BE153" s="114">
        <f t="shared" si="444"/>
        <v>72708.731902878193</v>
      </c>
      <c r="BF153" s="114">
        <f t="shared" si="444"/>
        <v>85128.763724695062</v>
      </c>
      <c r="BG153" s="114">
        <f t="shared" si="444"/>
        <v>91818.094095200824</v>
      </c>
      <c r="BH153" s="114">
        <f t="shared" si="444"/>
        <v>105000.99484142684</v>
      </c>
      <c r="BI153" s="114">
        <f t="shared" ref="BI153:CN153" si="445">+BI103+BH153</f>
        <v>105431.32711928882</v>
      </c>
      <c r="BJ153" s="114">
        <f t="shared" si="445"/>
        <v>107656.12398122813</v>
      </c>
      <c r="BK153" s="114">
        <f t="shared" si="445"/>
        <v>112920.98965577675</v>
      </c>
      <c r="BL153" s="114">
        <f t="shared" si="445"/>
        <v>117866.93950923007</v>
      </c>
      <c r="BM153" s="114">
        <f t="shared" si="445"/>
        <v>116739.70171543765</v>
      </c>
      <c r="BN153" s="114">
        <f t="shared" si="445"/>
        <v>122086.89742467123</v>
      </c>
      <c r="BO153" s="114">
        <f t="shared" si="445"/>
        <v>120926.10922241125</v>
      </c>
      <c r="BP153" s="114">
        <f t="shared" si="445"/>
        <v>122644.33337982619</v>
      </c>
      <c r="BQ153" s="114">
        <f t="shared" si="445"/>
        <v>133369.5846784701</v>
      </c>
      <c r="BR153" s="114">
        <f t="shared" si="445"/>
        <v>149765.00818318102</v>
      </c>
      <c r="BS153" s="114">
        <f t="shared" si="445"/>
        <v>160561.89874630645</v>
      </c>
      <c r="BT153" s="114">
        <f t="shared" si="445"/>
        <v>179587.93049288529</v>
      </c>
      <c r="BU153" s="114">
        <f t="shared" si="445"/>
        <v>182546.02022176387</v>
      </c>
      <c r="BV153" s="114">
        <f t="shared" si="445"/>
        <v>188853.44340121179</v>
      </c>
      <c r="BW153" s="114">
        <f t="shared" si="445"/>
        <v>197144.92152118814</v>
      </c>
      <c r="BX153" s="114">
        <f t="shared" si="445"/>
        <v>204808.29582962161</v>
      </c>
      <c r="BY153" s="114">
        <f t="shared" si="445"/>
        <v>207047.7763036509</v>
      </c>
      <c r="BZ153" s="114">
        <f t="shared" si="445"/>
        <v>215089.08510050667</v>
      </c>
      <c r="CA153" s="114">
        <f t="shared" si="445"/>
        <v>214859.48661460538</v>
      </c>
      <c r="CB153" s="114">
        <f t="shared" si="445"/>
        <v>220745.42085220374</v>
      </c>
      <c r="CC153" s="114">
        <f t="shared" si="445"/>
        <v>235350.12961993547</v>
      </c>
      <c r="CD153" s="114">
        <f t="shared" si="445"/>
        <v>255943.29787789431</v>
      </c>
      <c r="CE153" s="114">
        <f t="shared" si="445"/>
        <v>271905.82408762671</v>
      </c>
      <c r="CF153" s="114">
        <f t="shared" si="445"/>
        <v>296171.23111825564</v>
      </c>
      <c r="CG153" s="114">
        <f t="shared" si="445"/>
        <v>303076.83458270895</v>
      </c>
      <c r="CH153" s="114">
        <f t="shared" si="445"/>
        <v>312303.04699732311</v>
      </c>
      <c r="CI153" s="114">
        <f t="shared" si="445"/>
        <v>322150.40876862558</v>
      </c>
      <c r="CJ153" s="114">
        <f t="shared" si="445"/>
        <v>335119.32309084071</v>
      </c>
      <c r="CK153" s="114">
        <f t="shared" si="445"/>
        <v>339487.83671209146</v>
      </c>
      <c r="CL153" s="114">
        <f t="shared" si="445"/>
        <v>349788.8139236123</v>
      </c>
      <c r="CM153" s="114">
        <f t="shared" si="445"/>
        <v>353056.81190244789</v>
      </c>
      <c r="CN153" s="114">
        <f t="shared" si="445"/>
        <v>361483.54906046309</v>
      </c>
      <c r="CO153" s="114">
        <f t="shared" ref="CO153:DG153" si="446">+CO103+CN153</f>
        <v>379264.89025761868</v>
      </c>
      <c r="CP153" s="114">
        <f t="shared" si="446"/>
        <v>408026.48396806925</v>
      </c>
      <c r="CQ153" s="114">
        <f t="shared" si="446"/>
        <v>429149.14298707899</v>
      </c>
      <c r="CR153" s="114">
        <f t="shared" si="446"/>
        <v>459393.35364562308</v>
      </c>
      <c r="CS153" s="114">
        <f t="shared" si="446"/>
        <v>470773.99459507497</v>
      </c>
      <c r="CT153" s="114">
        <f t="shared" si="446"/>
        <v>483659.6714656683</v>
      </c>
      <c r="CU153" s="114">
        <f t="shared" si="446"/>
        <v>497210.45409774868</v>
      </c>
      <c r="CV153" s="114">
        <f t="shared" si="446"/>
        <v>514691.85351163294</v>
      </c>
      <c r="CW153" s="114">
        <f t="shared" si="446"/>
        <v>521720.03123390581</v>
      </c>
      <c r="CX153" s="114">
        <f t="shared" si="446"/>
        <v>534595.16952815896</v>
      </c>
      <c r="CY153" s="114">
        <f t="shared" si="446"/>
        <v>541513.93904955185</v>
      </c>
      <c r="CZ153" s="114">
        <f t="shared" si="446"/>
        <v>552982.37853495823</v>
      </c>
      <c r="DA153" s="114">
        <f t="shared" si="446"/>
        <v>574042.30791211734</v>
      </c>
      <c r="DB153" s="114">
        <f t="shared" si="446"/>
        <v>612558.85188280651</v>
      </c>
      <c r="DC153" s="114">
        <f t="shared" si="446"/>
        <v>638062.97209567484</v>
      </c>
      <c r="DD153" s="114">
        <f t="shared" si="446"/>
        <v>679654.66225264675</v>
      </c>
      <c r="DE153" s="114">
        <f t="shared" si="446"/>
        <v>695437.50935611629</v>
      </c>
      <c r="DF153" s="114">
        <f t="shared" si="446"/>
        <v>711462.60845689091</v>
      </c>
      <c r="DG153" s="114">
        <f t="shared" si="446"/>
        <v>730813.95724484161</v>
      </c>
    </row>
    <row r="154" spans="1:111" x14ac:dyDescent="0.3">
      <c r="A154" s="5"/>
      <c r="B154" s="6" t="s">
        <v>23</v>
      </c>
      <c r="C154" s="6"/>
      <c r="D154" s="53">
        <f>SUM(D146:D153)</f>
        <v>0</v>
      </c>
      <c r="E154" s="53">
        <f t="shared" ref="E154:N154" si="447">SUM(E146:E153)</f>
        <v>0</v>
      </c>
      <c r="F154" s="53">
        <f t="shared" si="447"/>
        <v>0</v>
      </c>
      <c r="G154" s="53">
        <f t="shared" si="447"/>
        <v>0</v>
      </c>
      <c r="H154" s="53">
        <f t="shared" si="447"/>
        <v>0</v>
      </c>
      <c r="I154" s="53">
        <f t="shared" si="447"/>
        <v>0</v>
      </c>
      <c r="J154" s="53">
        <f t="shared" si="447"/>
        <v>0</v>
      </c>
      <c r="K154" s="53">
        <f t="shared" si="447"/>
        <v>0</v>
      </c>
      <c r="L154" s="53">
        <f t="shared" si="447"/>
        <v>0</v>
      </c>
      <c r="M154" s="53">
        <f t="shared" si="447"/>
        <v>0</v>
      </c>
      <c r="N154" s="53">
        <f t="shared" si="447"/>
        <v>0</v>
      </c>
      <c r="O154" s="53">
        <f t="shared" ref="O154:W154" si="448">SUM(O146:O153)</f>
        <v>0</v>
      </c>
      <c r="P154" s="53">
        <f t="shared" si="448"/>
        <v>0</v>
      </c>
      <c r="Q154" s="53">
        <f t="shared" si="448"/>
        <v>0</v>
      </c>
      <c r="R154" s="53">
        <f t="shared" si="448"/>
        <v>0</v>
      </c>
      <c r="S154" s="53">
        <f t="shared" si="448"/>
        <v>0</v>
      </c>
      <c r="T154" s="53">
        <f t="shared" si="448"/>
        <v>0</v>
      </c>
      <c r="U154" s="53">
        <f t="shared" si="448"/>
        <v>0</v>
      </c>
      <c r="V154" s="53">
        <f t="shared" si="448"/>
        <v>0</v>
      </c>
      <c r="W154" s="53">
        <f t="shared" si="448"/>
        <v>0</v>
      </c>
      <c r="X154" s="53">
        <f t="shared" ref="X154:AA154" si="449">SUM(X146:X153)</f>
        <v>0</v>
      </c>
      <c r="Y154" s="53">
        <f t="shared" si="449"/>
        <v>0</v>
      </c>
      <c r="Z154" s="53">
        <f t="shared" si="449"/>
        <v>0</v>
      </c>
      <c r="AA154" s="53">
        <f t="shared" si="449"/>
        <v>0</v>
      </c>
      <c r="AB154" s="53">
        <f>+SUM(AB146:AB147)+SUM(AB151:AB153)</f>
        <v>10592.369999999999</v>
      </c>
      <c r="AC154" s="53">
        <f t="shared" ref="AC154:CN154" si="450">+SUM(AC146:AC147)+SUM(AC151:AC153)</f>
        <v>9703.0599999999977</v>
      </c>
      <c r="AD154" s="53">
        <f t="shared" si="450"/>
        <v>7037.2599999999966</v>
      </c>
      <c r="AE154" s="53">
        <f t="shared" si="450"/>
        <v>7089.4399999999969</v>
      </c>
      <c r="AF154" s="53">
        <f t="shared" si="450"/>
        <v>7385.4199999999964</v>
      </c>
      <c r="AG154" s="53">
        <f t="shared" si="450"/>
        <v>4478.3199999999906</v>
      </c>
      <c r="AH154" s="53">
        <f t="shared" si="450"/>
        <v>4798.2499999999964</v>
      </c>
      <c r="AI154" s="53">
        <f t="shared" si="450"/>
        <v>5248.3799999999937</v>
      </c>
      <c r="AJ154" s="286">
        <f t="shared" ref="AJ154" si="451">+SUM(AJ146:AJ147)+SUM(AJ151:AJ153)</f>
        <v>57809.999999999978</v>
      </c>
      <c r="AK154" s="53">
        <f t="shared" ref="AK154" si="452">+SUM(AK146:AK147)+SUM(AK151:AK153)</f>
        <v>40552.346706699136</v>
      </c>
      <c r="AL154" s="53">
        <f t="shared" si="450"/>
        <v>36576.221250095427</v>
      </c>
      <c r="AM154" s="53">
        <f t="shared" si="450"/>
        <v>33321.54850155826</v>
      </c>
      <c r="AN154" s="53">
        <f t="shared" si="450"/>
        <v>30779.486822639163</v>
      </c>
      <c r="AO154" s="53">
        <f t="shared" si="450"/>
        <v>23589.261596424309</v>
      </c>
      <c r="AP154" s="53">
        <f t="shared" si="450"/>
        <v>19683.44898626762</v>
      </c>
      <c r="AQ154" s="53">
        <f t="shared" si="450"/>
        <v>12614.220134007985</v>
      </c>
      <c r="AR154" s="53">
        <f t="shared" si="450"/>
        <v>8398.653954028312</v>
      </c>
      <c r="AS154" s="53">
        <f t="shared" si="450"/>
        <v>9865.3011653080466</v>
      </c>
      <c r="AT154" s="53">
        <f t="shared" si="450"/>
        <v>15525.342916712114</v>
      </c>
      <c r="AU154" s="53">
        <f t="shared" si="450"/>
        <v>16366.697816638138</v>
      </c>
      <c r="AV154" s="53">
        <f t="shared" si="450"/>
        <v>22617.774906465645</v>
      </c>
      <c r="AW154" s="53">
        <f t="shared" si="450"/>
        <v>18623.158106857991</v>
      </c>
      <c r="AX154" s="53">
        <f t="shared" si="450"/>
        <v>14301.36536168462</v>
      </c>
      <c r="AY154" s="53">
        <f t="shared" si="450"/>
        <v>12741.977064502869</v>
      </c>
      <c r="AZ154" s="53">
        <f t="shared" si="450"/>
        <v>12898.186460621138</v>
      </c>
      <c r="BA154" s="53">
        <f t="shared" si="450"/>
        <v>7650.4902954662612</v>
      </c>
      <c r="BB154" s="53">
        <f t="shared" si="450"/>
        <v>6953.7257384183831</v>
      </c>
      <c r="BC154" s="53">
        <f t="shared" si="450"/>
        <v>1753.6953322244881</v>
      </c>
      <c r="BD154" s="53">
        <f t="shared" si="450"/>
        <v>-899.38225156484259</v>
      </c>
      <c r="BE154" s="53">
        <f t="shared" si="450"/>
        <v>4545.2719028781939</v>
      </c>
      <c r="BF154" s="53">
        <f t="shared" si="450"/>
        <v>14965.303724695063</v>
      </c>
      <c r="BG154" s="53">
        <f t="shared" si="450"/>
        <v>19654.634095200825</v>
      </c>
      <c r="BH154" s="53">
        <f t="shared" si="450"/>
        <v>30837.534841426845</v>
      </c>
      <c r="BI154" s="53">
        <f t="shared" si="450"/>
        <v>29267.867119288821</v>
      </c>
      <c r="BJ154" s="53">
        <f t="shared" si="450"/>
        <v>29492.663981228128</v>
      </c>
      <c r="BK154" s="53">
        <f t="shared" si="450"/>
        <v>32757.529655776751</v>
      </c>
      <c r="BL154" s="53">
        <f t="shared" si="450"/>
        <v>35703.47950923007</v>
      </c>
      <c r="BM154" s="53">
        <f t="shared" si="450"/>
        <v>32576.241715437653</v>
      </c>
      <c r="BN154" s="53">
        <f t="shared" si="450"/>
        <v>35923.437424671232</v>
      </c>
      <c r="BO154" s="53">
        <f t="shared" si="450"/>
        <v>32762.649222411252</v>
      </c>
      <c r="BP154" s="53">
        <f t="shared" si="450"/>
        <v>32480.873379826189</v>
      </c>
      <c r="BQ154" s="53">
        <f t="shared" si="450"/>
        <v>41206.1246784701</v>
      </c>
      <c r="BR154" s="53">
        <f t="shared" si="450"/>
        <v>55601.548183181025</v>
      </c>
      <c r="BS154" s="53">
        <f t="shared" si="450"/>
        <v>64398.438746306456</v>
      </c>
      <c r="BT154" s="53">
        <f t="shared" si="450"/>
        <v>81424.470492885303</v>
      </c>
      <c r="BU154" s="53">
        <f t="shared" si="450"/>
        <v>82382.560221763881</v>
      </c>
      <c r="BV154" s="53">
        <f t="shared" si="450"/>
        <v>86689.983401211794</v>
      </c>
      <c r="BW154" s="53">
        <f t="shared" si="450"/>
        <v>92981.461521188146</v>
      </c>
      <c r="BX154" s="53">
        <f t="shared" si="450"/>
        <v>98644.835829621617</v>
      </c>
      <c r="BY154" s="53">
        <f t="shared" si="450"/>
        <v>98884.316303650907</v>
      </c>
      <c r="BZ154" s="53">
        <f t="shared" si="450"/>
        <v>104925.62510050667</v>
      </c>
      <c r="CA154" s="53">
        <f t="shared" si="450"/>
        <v>102696.02661460539</v>
      </c>
      <c r="CB154" s="53">
        <f t="shared" si="450"/>
        <v>106581.96085220375</v>
      </c>
      <c r="CC154" s="53">
        <f t="shared" si="450"/>
        <v>119186.66961993548</v>
      </c>
      <c r="CD154" s="53">
        <f t="shared" si="450"/>
        <v>137779.83787789432</v>
      </c>
      <c r="CE154" s="53">
        <f t="shared" si="450"/>
        <v>151742.36408762672</v>
      </c>
      <c r="CF154" s="53">
        <f t="shared" si="450"/>
        <v>174007.77111825565</v>
      </c>
      <c r="CG154" s="53">
        <f t="shared" si="450"/>
        <v>178913.37458270896</v>
      </c>
      <c r="CH154" s="53">
        <f t="shared" si="450"/>
        <v>186139.58699732312</v>
      </c>
      <c r="CI154" s="53">
        <f t="shared" si="450"/>
        <v>193986.94876862559</v>
      </c>
      <c r="CJ154" s="53">
        <f t="shared" si="450"/>
        <v>204955.86309084072</v>
      </c>
      <c r="CK154" s="53">
        <f t="shared" si="450"/>
        <v>207324.37671209147</v>
      </c>
      <c r="CL154" s="53">
        <f t="shared" si="450"/>
        <v>215625.3539236123</v>
      </c>
      <c r="CM154" s="53">
        <f t="shared" si="450"/>
        <v>216893.3519024479</v>
      </c>
      <c r="CN154" s="53">
        <f t="shared" si="450"/>
        <v>223320.0890604631</v>
      </c>
      <c r="CO154" s="53">
        <f t="shared" ref="CO154:DG154" si="453">+SUM(CO146:CO147)+SUM(CO151:CO153)</f>
        <v>239101.43025761869</v>
      </c>
      <c r="CP154" s="53">
        <f t="shared" si="453"/>
        <v>265863.02396806923</v>
      </c>
      <c r="CQ154" s="53">
        <f t="shared" si="453"/>
        <v>284985.68298707897</v>
      </c>
      <c r="CR154" s="53">
        <f t="shared" si="453"/>
        <v>313229.89364562306</v>
      </c>
      <c r="CS154" s="53">
        <f t="shared" si="453"/>
        <v>322610.53459507495</v>
      </c>
      <c r="CT154" s="53">
        <f t="shared" si="453"/>
        <v>333496.21146566828</v>
      </c>
      <c r="CU154" s="53">
        <f t="shared" si="453"/>
        <v>345046.99409774865</v>
      </c>
      <c r="CV154" s="53">
        <f t="shared" si="453"/>
        <v>360528.39351163292</v>
      </c>
      <c r="CW154" s="53">
        <f t="shared" si="453"/>
        <v>365556.57123390579</v>
      </c>
      <c r="CX154" s="53">
        <f t="shared" si="453"/>
        <v>376431.70952815894</v>
      </c>
      <c r="CY154" s="53">
        <f t="shared" si="453"/>
        <v>381350.47904955182</v>
      </c>
      <c r="CZ154" s="53">
        <f t="shared" si="453"/>
        <v>390818.91853495821</v>
      </c>
      <c r="DA154" s="53">
        <f t="shared" si="453"/>
        <v>409878.84791211731</v>
      </c>
      <c r="DB154" s="53">
        <f t="shared" si="453"/>
        <v>446395.39188280649</v>
      </c>
      <c r="DC154" s="53">
        <f t="shared" si="453"/>
        <v>469899.51209567481</v>
      </c>
      <c r="DD154" s="53">
        <f t="shared" si="453"/>
        <v>509491.20225264673</v>
      </c>
      <c r="DE154" s="53">
        <f t="shared" si="453"/>
        <v>523274.04935611627</v>
      </c>
      <c r="DF154" s="53">
        <f t="shared" si="453"/>
        <v>537299.14845689095</v>
      </c>
      <c r="DG154" s="53">
        <f t="shared" si="453"/>
        <v>554650.49724484165</v>
      </c>
    </row>
    <row r="155" spans="1:111" x14ac:dyDescent="0.3">
      <c r="A155" s="3"/>
      <c r="B155" s="4" t="s">
        <v>24</v>
      </c>
      <c r="C155" s="4"/>
      <c r="D155" s="54">
        <f t="shared" ref="D155:I155" si="454">D154</f>
        <v>0</v>
      </c>
      <c r="E155" s="54">
        <f t="shared" si="454"/>
        <v>0</v>
      </c>
      <c r="F155" s="54">
        <f t="shared" si="454"/>
        <v>0</v>
      </c>
      <c r="G155" s="54">
        <f t="shared" si="454"/>
        <v>0</v>
      </c>
      <c r="H155" s="54">
        <f t="shared" si="454"/>
        <v>0</v>
      </c>
      <c r="I155" s="54">
        <f t="shared" si="454"/>
        <v>0</v>
      </c>
      <c r="J155" s="54">
        <f t="shared" ref="J155:AO155" si="455">J154+J143</f>
        <v>0</v>
      </c>
      <c r="K155" s="54">
        <f t="shared" si="455"/>
        <v>0</v>
      </c>
      <c r="L155" s="54">
        <f t="shared" si="455"/>
        <v>0</v>
      </c>
      <c r="M155" s="54">
        <f t="shared" si="455"/>
        <v>0</v>
      </c>
      <c r="N155" s="54">
        <f t="shared" si="455"/>
        <v>0</v>
      </c>
      <c r="O155" s="54">
        <f t="shared" si="455"/>
        <v>0</v>
      </c>
      <c r="P155" s="54">
        <f t="shared" si="455"/>
        <v>0</v>
      </c>
      <c r="Q155" s="54">
        <f t="shared" si="455"/>
        <v>0</v>
      </c>
      <c r="R155" s="54">
        <f t="shared" si="455"/>
        <v>0</v>
      </c>
      <c r="S155" s="54">
        <f t="shared" si="455"/>
        <v>0</v>
      </c>
      <c r="T155" s="54">
        <f t="shared" si="455"/>
        <v>0</v>
      </c>
      <c r="U155" s="54">
        <f t="shared" si="455"/>
        <v>0</v>
      </c>
      <c r="V155" s="54">
        <f t="shared" si="455"/>
        <v>0</v>
      </c>
      <c r="W155" s="54">
        <f t="shared" si="455"/>
        <v>0</v>
      </c>
      <c r="X155" s="54">
        <f t="shared" si="455"/>
        <v>0</v>
      </c>
      <c r="Y155" s="54">
        <f t="shared" si="455"/>
        <v>0</v>
      </c>
      <c r="Z155" s="54">
        <f t="shared" si="455"/>
        <v>0</v>
      </c>
      <c r="AA155" s="54">
        <f t="shared" si="455"/>
        <v>0</v>
      </c>
      <c r="AB155" s="54">
        <f>AB154+AB143</f>
        <v>8982.0099999999984</v>
      </c>
      <c r="AC155" s="54">
        <f t="shared" si="455"/>
        <v>10826.669999999998</v>
      </c>
      <c r="AD155" s="54">
        <f t="shared" si="455"/>
        <v>7915.0999999999967</v>
      </c>
      <c r="AE155" s="54">
        <f t="shared" si="455"/>
        <v>8416.8199999999961</v>
      </c>
      <c r="AF155" s="54">
        <f t="shared" si="455"/>
        <v>9580.6399999999958</v>
      </c>
      <c r="AG155" s="54">
        <f t="shared" si="455"/>
        <v>6755.5099999999911</v>
      </c>
      <c r="AH155" s="54">
        <f t="shared" si="455"/>
        <v>6124.5899999999965</v>
      </c>
      <c r="AI155" s="54">
        <f t="shared" si="455"/>
        <v>7653.9699999999939</v>
      </c>
      <c r="AJ155" s="282">
        <f t="shared" ref="AJ155" si="456">AJ154+AJ143</f>
        <v>59348.069999999978</v>
      </c>
      <c r="AK155" s="54">
        <f t="shared" ref="AK155" si="457">AK154+AK143</f>
        <v>41677.160072231578</v>
      </c>
      <c r="AL155" s="54">
        <f t="shared" si="455"/>
        <v>37936.826237284513</v>
      </c>
      <c r="AM155" s="54">
        <f t="shared" si="455"/>
        <v>34814.895438717016</v>
      </c>
      <c r="AN155" s="54">
        <f t="shared" si="455"/>
        <v>32854.481962715246</v>
      </c>
      <c r="AO155" s="54">
        <f t="shared" si="455"/>
        <v>24790.629843156188</v>
      </c>
      <c r="AP155" s="54">
        <f t="shared" ref="AP155:BU155" si="458">AP154+AP143</f>
        <v>21538.502896662434</v>
      </c>
      <c r="AQ155" s="54">
        <f t="shared" si="458"/>
        <v>13856.250075244636</v>
      </c>
      <c r="AR155" s="54">
        <f t="shared" si="458"/>
        <v>10147.337413354489</v>
      </c>
      <c r="AS155" s="54">
        <f t="shared" si="458"/>
        <v>12659.469764915886</v>
      </c>
      <c r="AT155" s="54">
        <f t="shared" si="458"/>
        <v>19266.155078087591</v>
      </c>
      <c r="AU155" s="54">
        <f t="shared" si="458"/>
        <v>19045.817266409704</v>
      </c>
      <c r="AV155" s="54">
        <f t="shared" si="458"/>
        <v>26551.144992975067</v>
      </c>
      <c r="AW155" s="54">
        <f t="shared" si="458"/>
        <v>20430.893872892273</v>
      </c>
      <c r="AX155" s="54">
        <f t="shared" si="458"/>
        <v>16030.503920500021</v>
      </c>
      <c r="AY155" s="54">
        <f t="shared" si="458"/>
        <v>14979.377563333706</v>
      </c>
      <c r="AZ155" s="54">
        <f t="shared" si="458"/>
        <v>15676.875604723024</v>
      </c>
      <c r="BA155" s="54">
        <f t="shared" si="458"/>
        <v>9416.5016181621249</v>
      </c>
      <c r="BB155" s="54">
        <f t="shared" si="458"/>
        <v>9606.4528302829694</v>
      </c>
      <c r="BC155" s="54">
        <f t="shared" si="458"/>
        <v>3546.876059884904</v>
      </c>
      <c r="BD155" s="54">
        <f t="shared" si="458"/>
        <v>1344.0196555270682</v>
      </c>
      <c r="BE155" s="54">
        <f t="shared" si="458"/>
        <v>8417.1912480490573</v>
      </c>
      <c r="BF155" s="54">
        <f t="shared" si="458"/>
        <v>20217.66498616121</v>
      </c>
      <c r="BG155" s="54">
        <f t="shared" si="458"/>
        <v>23321.11442084326</v>
      </c>
      <c r="BH155" s="54">
        <f t="shared" si="458"/>
        <v>36324.586112107492</v>
      </c>
      <c r="BI155" s="54">
        <f t="shared" si="458"/>
        <v>31729.007668002741</v>
      </c>
      <c r="BJ155" s="54">
        <f t="shared" si="458"/>
        <v>32265.573451910281</v>
      </c>
      <c r="BK155" s="54">
        <f t="shared" si="458"/>
        <v>36089.789251166614</v>
      </c>
      <c r="BL155" s="54">
        <f t="shared" si="458"/>
        <v>39223.415558534136</v>
      </c>
      <c r="BM155" s="54">
        <f t="shared" si="458"/>
        <v>34960.357001077071</v>
      </c>
      <c r="BN155" s="54">
        <f t="shared" si="458"/>
        <v>39552.201131490052</v>
      </c>
      <c r="BO155" s="54">
        <f t="shared" si="458"/>
        <v>35158.990740284717</v>
      </c>
      <c r="BP155" s="54">
        <f t="shared" si="458"/>
        <v>35388.532570346099</v>
      </c>
      <c r="BQ155" s="54">
        <f t="shared" si="458"/>
        <v>46193.715628770093</v>
      </c>
      <c r="BR155" s="54">
        <f t="shared" si="458"/>
        <v>62123.61068872334</v>
      </c>
      <c r="BS155" s="54">
        <f t="shared" si="458"/>
        <v>69405.080846149227</v>
      </c>
      <c r="BT155" s="54">
        <f t="shared" si="458"/>
        <v>88672.688219800548</v>
      </c>
      <c r="BU155" s="54">
        <f t="shared" si="458"/>
        <v>85536.744744664829</v>
      </c>
      <c r="BV155" s="54">
        <f t="shared" ref="BV155:DA155" si="459">BV154+BV143</f>
        <v>90502.733923399748</v>
      </c>
      <c r="BW155" s="54">
        <f t="shared" si="459"/>
        <v>97321.835095436458</v>
      </c>
      <c r="BX155" s="54">
        <f t="shared" si="459"/>
        <v>103112.44696912293</v>
      </c>
      <c r="BY155" s="54">
        <f t="shared" si="459"/>
        <v>102138.6336685487</v>
      </c>
      <c r="BZ155" s="54">
        <f t="shared" si="459"/>
        <v>109535.49899472465</v>
      </c>
      <c r="CA155" s="54">
        <f t="shared" si="459"/>
        <v>105514.45101346793</v>
      </c>
      <c r="CB155" s="54">
        <f t="shared" si="459"/>
        <v>110560.66918758604</v>
      </c>
      <c r="CC155" s="54">
        <f t="shared" si="459"/>
        <v>125435.82769295841</v>
      </c>
      <c r="CD155" s="54">
        <f t="shared" si="459"/>
        <v>145614.48726101426</v>
      </c>
      <c r="CE155" s="54">
        <f t="shared" si="459"/>
        <v>158345.11041371198</v>
      </c>
      <c r="CF155" s="54">
        <f t="shared" si="459"/>
        <v>182824.74645809416</v>
      </c>
      <c r="CG155" s="54">
        <f t="shared" si="459"/>
        <v>183183.65516755948</v>
      </c>
      <c r="CH155" s="54">
        <f t="shared" si="459"/>
        <v>190988.13474470546</v>
      </c>
      <c r="CI155" s="54">
        <f t="shared" si="459"/>
        <v>198997.24956846441</v>
      </c>
      <c r="CJ155" s="54">
        <f t="shared" si="459"/>
        <v>211074.45961962137</v>
      </c>
      <c r="CK155" s="54">
        <f t="shared" si="459"/>
        <v>211246.2463569683</v>
      </c>
      <c r="CL155" s="54">
        <f t="shared" si="459"/>
        <v>221105.66363388137</v>
      </c>
      <c r="CM155" s="54">
        <f t="shared" si="459"/>
        <v>220631.13408620027</v>
      </c>
      <c r="CN155" s="54">
        <f t="shared" si="459"/>
        <v>228253.26412949298</v>
      </c>
      <c r="CO155" s="54">
        <f t="shared" si="459"/>
        <v>246423.38713811993</v>
      </c>
      <c r="CP155" s="54">
        <f t="shared" si="459"/>
        <v>276014.42243257805</v>
      </c>
      <c r="CQ155" s="54">
        <f t="shared" si="459"/>
        <v>293160.87525902962</v>
      </c>
      <c r="CR155" s="54">
        <f t="shared" si="459"/>
        <v>323785.42750317621</v>
      </c>
      <c r="CS155" s="54">
        <f t="shared" si="459"/>
        <v>328323.5513121793</v>
      </c>
      <c r="CT155" s="54">
        <f t="shared" si="459"/>
        <v>339568.01667225262</v>
      </c>
      <c r="CU155" s="54">
        <f t="shared" si="459"/>
        <v>351288.64000941225</v>
      </c>
      <c r="CV155" s="54">
        <f t="shared" si="459"/>
        <v>368080.89014295989</v>
      </c>
      <c r="CW155" s="54">
        <f t="shared" si="459"/>
        <v>370463.08049175172</v>
      </c>
      <c r="CX155" s="54">
        <f t="shared" si="459"/>
        <v>382871.50292908173</v>
      </c>
      <c r="CY155" s="54">
        <f t="shared" si="459"/>
        <v>386254.62940871611</v>
      </c>
      <c r="CZ155" s="54">
        <f t="shared" si="459"/>
        <v>396838.72540973383</v>
      </c>
      <c r="DA155" s="54">
        <f t="shared" si="459"/>
        <v>418303.50914209161</v>
      </c>
      <c r="DB155" s="54">
        <f t="shared" ref="DB155:DG155" si="460">DB154+DB143</f>
        <v>459221.98665431526</v>
      </c>
      <c r="DC155" s="54">
        <f t="shared" si="460"/>
        <v>479438.4560707917</v>
      </c>
      <c r="DD155" s="54">
        <f t="shared" si="460"/>
        <v>523113.89483801444</v>
      </c>
      <c r="DE155" s="54">
        <f t="shared" si="460"/>
        <v>530400.67149168358</v>
      </c>
      <c r="DF155" s="54">
        <f t="shared" si="460"/>
        <v>544461.43714052497</v>
      </c>
      <c r="DG155" s="54">
        <f t="shared" si="460"/>
        <v>562644.26233027945</v>
      </c>
    </row>
    <row r="156" spans="1:111" s="176" customFormat="1" x14ac:dyDescent="0.3">
      <c r="B156" s="300"/>
      <c r="C156" s="300" t="s">
        <v>247</v>
      </c>
      <c r="D156" s="301"/>
      <c r="E156" s="301"/>
      <c r="F156" s="301"/>
      <c r="G156" s="301"/>
      <c r="H156" s="301"/>
      <c r="I156" s="301"/>
      <c r="J156" s="301"/>
      <c r="K156" s="301"/>
      <c r="L156" s="301"/>
      <c r="M156" s="301"/>
      <c r="N156" s="301"/>
      <c r="O156" s="301"/>
      <c r="P156" s="301"/>
      <c r="Q156" s="301"/>
      <c r="R156" s="301"/>
      <c r="S156" s="301"/>
      <c r="T156" s="301"/>
      <c r="U156" s="301"/>
      <c r="V156" s="301"/>
      <c r="W156" s="301">
        <f>+W147-V147</f>
        <v>0</v>
      </c>
      <c r="X156" s="301">
        <f t="shared" ref="X156:AA156" si="461">+X147-W147</f>
        <v>0</v>
      </c>
      <c r="Y156" s="301">
        <f t="shared" si="461"/>
        <v>0</v>
      </c>
      <c r="Z156" s="301">
        <f t="shared" si="461"/>
        <v>0</v>
      </c>
      <c r="AA156" s="301">
        <f t="shared" si="461"/>
        <v>0</v>
      </c>
      <c r="AB156" s="301">
        <f>+SUM(AB146:AB150)-SUM(AA146:AA150)</f>
        <v>4612.24</v>
      </c>
      <c r="AC156" s="301">
        <f t="shared" ref="AC156:AJ156" si="462">+SUM(AC146:AC150)-SUM(AB146:AB150)</f>
        <v>-6071.880000000001</v>
      </c>
      <c r="AD156" s="301">
        <f t="shared" si="462"/>
        <v>-7079.5</v>
      </c>
      <c r="AE156" s="301">
        <f t="shared" si="462"/>
        <v>-6867.7999999999993</v>
      </c>
      <c r="AF156" s="301">
        <f t="shared" si="462"/>
        <v>-8036.2299999999977</v>
      </c>
      <c r="AG156" s="301">
        <f t="shared" si="462"/>
        <v>-11362.130000000005</v>
      </c>
      <c r="AH156" s="301">
        <f t="shared" si="462"/>
        <v>-9300.11</v>
      </c>
      <c r="AI156" s="301">
        <f t="shared" si="462"/>
        <v>-9487.75</v>
      </c>
      <c r="AJ156" s="302">
        <f t="shared" si="462"/>
        <v>48429.69999999999</v>
      </c>
      <c r="AK156" s="301">
        <v>-9000</v>
      </c>
      <c r="AL156" s="301">
        <f t="shared" ref="AL156:CU156" si="463">+AK156</f>
        <v>-9000</v>
      </c>
      <c r="AM156" s="638">
        <f t="shared" si="463"/>
        <v>-9000</v>
      </c>
      <c r="AN156" s="558">
        <v>-2000</v>
      </c>
      <c r="AO156" s="301">
        <f t="shared" si="463"/>
        <v>-2000</v>
      </c>
      <c r="AP156" s="301">
        <f t="shared" si="463"/>
        <v>-2000</v>
      </c>
      <c r="AQ156" s="301">
        <f t="shared" si="463"/>
        <v>-2000</v>
      </c>
      <c r="AR156" s="301">
        <f t="shared" si="463"/>
        <v>-2000</v>
      </c>
      <c r="AS156" s="301">
        <f t="shared" si="463"/>
        <v>-2000</v>
      </c>
      <c r="AT156" s="301">
        <f t="shared" si="463"/>
        <v>-2000</v>
      </c>
      <c r="AU156" s="301">
        <f t="shared" si="463"/>
        <v>-2000</v>
      </c>
      <c r="AV156" s="301">
        <f t="shared" si="463"/>
        <v>-2000</v>
      </c>
      <c r="AW156" s="301">
        <f t="shared" si="463"/>
        <v>-2000</v>
      </c>
      <c r="AX156" s="301">
        <f t="shared" si="463"/>
        <v>-2000</v>
      </c>
      <c r="AY156" s="638">
        <f t="shared" si="463"/>
        <v>-2000</v>
      </c>
      <c r="AZ156" s="301">
        <f t="shared" si="463"/>
        <v>-2000</v>
      </c>
      <c r="BA156" s="301">
        <f t="shared" si="463"/>
        <v>-2000</v>
      </c>
      <c r="BB156" s="301">
        <f t="shared" si="463"/>
        <v>-2000</v>
      </c>
      <c r="BC156" s="301">
        <f t="shared" si="463"/>
        <v>-2000</v>
      </c>
      <c r="BD156" s="301">
        <f t="shared" si="463"/>
        <v>-2000</v>
      </c>
      <c r="BE156" s="301">
        <f t="shared" si="463"/>
        <v>-2000</v>
      </c>
      <c r="BF156" s="301">
        <f t="shared" si="463"/>
        <v>-2000</v>
      </c>
      <c r="BG156" s="301">
        <f t="shared" si="463"/>
        <v>-2000</v>
      </c>
      <c r="BH156" s="301">
        <f t="shared" si="463"/>
        <v>-2000</v>
      </c>
      <c r="BI156" s="301">
        <f t="shared" si="463"/>
        <v>-2000</v>
      </c>
      <c r="BJ156" s="301">
        <f t="shared" si="463"/>
        <v>-2000</v>
      </c>
      <c r="BK156" s="638">
        <f t="shared" si="463"/>
        <v>-2000</v>
      </c>
      <c r="BL156" s="301">
        <f t="shared" si="463"/>
        <v>-2000</v>
      </c>
      <c r="BM156" s="301">
        <f t="shared" si="463"/>
        <v>-2000</v>
      </c>
      <c r="BN156" s="301">
        <f t="shared" si="463"/>
        <v>-2000</v>
      </c>
      <c r="BO156" s="301">
        <f t="shared" si="463"/>
        <v>-2000</v>
      </c>
      <c r="BP156" s="301">
        <f t="shared" si="463"/>
        <v>-2000</v>
      </c>
      <c r="BQ156" s="301">
        <f t="shared" si="463"/>
        <v>-2000</v>
      </c>
      <c r="BR156" s="301">
        <f t="shared" si="463"/>
        <v>-2000</v>
      </c>
      <c r="BS156" s="301">
        <f t="shared" si="463"/>
        <v>-2000</v>
      </c>
      <c r="BT156" s="301">
        <f t="shared" si="463"/>
        <v>-2000</v>
      </c>
      <c r="BU156" s="301">
        <f t="shared" si="463"/>
        <v>-2000</v>
      </c>
      <c r="BV156" s="301">
        <f t="shared" si="463"/>
        <v>-2000</v>
      </c>
      <c r="BW156" s="638">
        <f t="shared" si="463"/>
        <v>-2000</v>
      </c>
      <c r="BX156" s="301">
        <f t="shared" si="463"/>
        <v>-2000</v>
      </c>
      <c r="BY156" s="301">
        <f t="shared" si="463"/>
        <v>-2000</v>
      </c>
      <c r="BZ156" s="301">
        <f t="shared" si="463"/>
        <v>-2000</v>
      </c>
      <c r="CA156" s="301">
        <f t="shared" si="463"/>
        <v>-2000</v>
      </c>
      <c r="CB156" s="301">
        <f t="shared" si="463"/>
        <v>-2000</v>
      </c>
      <c r="CC156" s="301">
        <f t="shared" si="463"/>
        <v>-2000</v>
      </c>
      <c r="CD156" s="301">
        <f t="shared" si="463"/>
        <v>-2000</v>
      </c>
      <c r="CE156" s="301">
        <f t="shared" si="463"/>
        <v>-2000</v>
      </c>
      <c r="CF156" s="301">
        <f t="shared" si="463"/>
        <v>-2000</v>
      </c>
      <c r="CG156" s="301">
        <f t="shared" si="463"/>
        <v>-2000</v>
      </c>
      <c r="CH156" s="301">
        <f t="shared" si="463"/>
        <v>-2000</v>
      </c>
      <c r="CI156" s="638">
        <f t="shared" si="463"/>
        <v>-2000</v>
      </c>
      <c r="CJ156" s="301">
        <f t="shared" si="463"/>
        <v>-2000</v>
      </c>
      <c r="CK156" s="301">
        <f t="shared" si="463"/>
        <v>-2000</v>
      </c>
      <c r="CL156" s="301">
        <f t="shared" si="463"/>
        <v>-2000</v>
      </c>
      <c r="CM156" s="301">
        <f t="shared" si="463"/>
        <v>-2000</v>
      </c>
      <c r="CN156" s="301">
        <f t="shared" si="463"/>
        <v>-2000</v>
      </c>
      <c r="CO156" s="301">
        <f t="shared" si="463"/>
        <v>-2000</v>
      </c>
      <c r="CP156" s="301">
        <f t="shared" si="463"/>
        <v>-2000</v>
      </c>
      <c r="CQ156" s="301">
        <f t="shared" si="463"/>
        <v>-2000</v>
      </c>
      <c r="CR156" s="301">
        <f t="shared" si="463"/>
        <v>-2000</v>
      </c>
      <c r="CS156" s="301">
        <f t="shared" si="463"/>
        <v>-2000</v>
      </c>
      <c r="CT156" s="301">
        <f t="shared" si="463"/>
        <v>-2000</v>
      </c>
      <c r="CU156" s="638">
        <f t="shared" si="463"/>
        <v>-2000</v>
      </c>
      <c r="CV156" s="301">
        <f t="shared" ref="CV156:DG156" si="464">+CU156</f>
        <v>-2000</v>
      </c>
      <c r="CW156" s="301">
        <f t="shared" si="464"/>
        <v>-2000</v>
      </c>
      <c r="CX156" s="301">
        <f t="shared" si="464"/>
        <v>-2000</v>
      </c>
      <c r="CY156" s="301">
        <f t="shared" si="464"/>
        <v>-2000</v>
      </c>
      <c r="CZ156" s="301">
        <f t="shared" si="464"/>
        <v>-2000</v>
      </c>
      <c r="DA156" s="301">
        <f t="shared" si="464"/>
        <v>-2000</v>
      </c>
      <c r="DB156" s="301">
        <f t="shared" si="464"/>
        <v>-2000</v>
      </c>
      <c r="DC156" s="301">
        <f t="shared" si="464"/>
        <v>-2000</v>
      </c>
      <c r="DD156" s="301">
        <f t="shared" si="464"/>
        <v>-2000</v>
      </c>
      <c r="DE156" s="301">
        <f t="shared" si="464"/>
        <v>-2000</v>
      </c>
      <c r="DF156" s="301">
        <f t="shared" si="464"/>
        <v>-2000</v>
      </c>
      <c r="DG156" s="301">
        <f t="shared" si="464"/>
        <v>-2000</v>
      </c>
    </row>
    <row r="157" spans="1:111" s="3" customFormat="1" x14ac:dyDescent="0.3">
      <c r="A157"/>
      <c r="B157" s="1"/>
      <c r="C157" s="57" t="s">
        <v>33</v>
      </c>
      <c r="D157" s="56">
        <f t="shared" ref="D157:AI157" si="465">D155-D134</f>
        <v>0</v>
      </c>
      <c r="E157" s="56">
        <f t="shared" si="465"/>
        <v>0</v>
      </c>
      <c r="F157" s="56">
        <f t="shared" si="465"/>
        <v>0</v>
      </c>
      <c r="G157" s="56">
        <f t="shared" si="465"/>
        <v>0</v>
      </c>
      <c r="H157" s="56">
        <f t="shared" si="465"/>
        <v>0</v>
      </c>
      <c r="I157" s="56">
        <f t="shared" si="465"/>
        <v>0</v>
      </c>
      <c r="J157" s="56">
        <f t="shared" si="465"/>
        <v>0</v>
      </c>
      <c r="K157" s="56">
        <f t="shared" si="465"/>
        <v>0</v>
      </c>
      <c r="L157" s="56">
        <f t="shared" si="465"/>
        <v>0</v>
      </c>
      <c r="M157" s="56">
        <f t="shared" si="465"/>
        <v>0</v>
      </c>
      <c r="N157" s="56">
        <f t="shared" si="465"/>
        <v>0</v>
      </c>
      <c r="O157" s="56">
        <f t="shared" si="465"/>
        <v>0</v>
      </c>
      <c r="P157" s="56">
        <f t="shared" si="465"/>
        <v>0</v>
      </c>
      <c r="Q157" s="56">
        <f t="shared" si="465"/>
        <v>0</v>
      </c>
      <c r="R157" s="56">
        <f t="shared" si="465"/>
        <v>0</v>
      </c>
      <c r="S157" s="56">
        <f t="shared" si="465"/>
        <v>0</v>
      </c>
      <c r="T157" s="56">
        <f t="shared" si="465"/>
        <v>0</v>
      </c>
      <c r="U157" s="56">
        <f t="shared" si="465"/>
        <v>0</v>
      </c>
      <c r="V157" s="56">
        <f t="shared" si="465"/>
        <v>0</v>
      </c>
      <c r="W157" s="56">
        <f t="shared" si="465"/>
        <v>0</v>
      </c>
      <c r="X157" s="56">
        <f t="shared" si="465"/>
        <v>0</v>
      </c>
      <c r="Y157" s="56">
        <f t="shared" si="465"/>
        <v>0</v>
      </c>
      <c r="Z157" s="56">
        <f t="shared" si="465"/>
        <v>0</v>
      </c>
      <c r="AA157" s="56">
        <f t="shared" si="465"/>
        <v>0</v>
      </c>
      <c r="AB157" s="56">
        <f t="shared" si="465"/>
        <v>0</v>
      </c>
      <c r="AC157" s="56">
        <f t="shared" si="465"/>
        <v>0</v>
      </c>
      <c r="AD157" s="56">
        <f t="shared" si="465"/>
        <v>0</v>
      </c>
      <c r="AE157" s="56">
        <f t="shared" si="465"/>
        <v>0</v>
      </c>
      <c r="AF157" s="56">
        <f t="shared" si="465"/>
        <v>0</v>
      </c>
      <c r="AG157" s="56">
        <f t="shared" si="465"/>
        <v>-9.0949470177292824E-12</v>
      </c>
      <c r="AH157" s="56">
        <f t="shared" si="465"/>
        <v>0</v>
      </c>
      <c r="AI157" s="56">
        <f t="shared" si="465"/>
        <v>0</v>
      </c>
      <c r="AJ157" s="283">
        <f t="shared" ref="AJ157" si="466">AJ155-AJ134</f>
        <v>0</v>
      </c>
      <c r="AK157" s="56">
        <f t="shared" ref="AK157" si="467">AK155-AK134</f>
        <v>0</v>
      </c>
      <c r="AL157" s="56">
        <f t="shared" ref="AL157:BO157" si="468">AL155-AL134</f>
        <v>0</v>
      </c>
      <c r="AM157" s="632">
        <f t="shared" si="468"/>
        <v>0</v>
      </c>
      <c r="AN157" s="56">
        <f t="shared" si="468"/>
        <v>0</v>
      </c>
      <c r="AO157" s="56">
        <f t="shared" si="468"/>
        <v>0</v>
      </c>
      <c r="AP157" s="56">
        <f t="shared" si="468"/>
        <v>0</v>
      </c>
      <c r="AQ157" s="56">
        <f t="shared" si="468"/>
        <v>-2.0008883439004421E-11</v>
      </c>
      <c r="AR157" s="56">
        <f t="shared" si="468"/>
        <v>-1.6370904631912708E-11</v>
      </c>
      <c r="AS157" s="56">
        <f t="shared" si="468"/>
        <v>-1.6370904631912708E-11</v>
      </c>
      <c r="AT157" s="56">
        <f t="shared" si="468"/>
        <v>0</v>
      </c>
      <c r="AU157" s="56">
        <f t="shared" si="468"/>
        <v>0</v>
      </c>
      <c r="AV157" s="56">
        <f t="shared" si="468"/>
        <v>0</v>
      </c>
      <c r="AW157" s="56">
        <f t="shared" si="468"/>
        <v>0</v>
      </c>
      <c r="AX157" s="56">
        <f t="shared" si="468"/>
        <v>-1.6370904631912708E-11</v>
      </c>
      <c r="AY157" s="632">
        <f t="shared" si="468"/>
        <v>0</v>
      </c>
      <c r="AZ157" s="56">
        <f t="shared" si="468"/>
        <v>0</v>
      </c>
      <c r="BA157" s="56">
        <f t="shared" si="468"/>
        <v>0</v>
      </c>
      <c r="BB157" s="56">
        <f t="shared" si="468"/>
        <v>0</v>
      </c>
      <c r="BC157" s="56">
        <f t="shared" si="468"/>
        <v>-1.1823431123048067E-11</v>
      </c>
      <c r="BD157" s="56">
        <f t="shared" si="468"/>
        <v>-1.0004441719502211E-11</v>
      </c>
      <c r="BE157" s="56">
        <f t="shared" si="468"/>
        <v>0</v>
      </c>
      <c r="BF157" s="56">
        <f t="shared" si="468"/>
        <v>0</v>
      </c>
      <c r="BG157" s="56">
        <f t="shared" si="468"/>
        <v>0</v>
      </c>
      <c r="BH157" s="56">
        <f t="shared" si="468"/>
        <v>0</v>
      </c>
      <c r="BI157" s="56">
        <f t="shared" si="468"/>
        <v>0</v>
      </c>
      <c r="BJ157" s="56">
        <f t="shared" si="468"/>
        <v>0</v>
      </c>
      <c r="BK157" s="632">
        <f t="shared" si="468"/>
        <v>0</v>
      </c>
      <c r="BL157" s="56">
        <f t="shared" si="468"/>
        <v>0</v>
      </c>
      <c r="BM157" s="56">
        <f t="shared" si="468"/>
        <v>0</v>
      </c>
      <c r="BN157" s="56">
        <f t="shared" si="468"/>
        <v>0</v>
      </c>
      <c r="BO157" s="56">
        <f t="shared" si="468"/>
        <v>0</v>
      </c>
      <c r="BP157" s="56">
        <f t="shared" ref="BP157:CU157" si="469">BP155-BP134</f>
        <v>0</v>
      </c>
      <c r="BQ157" s="56">
        <f t="shared" si="469"/>
        <v>0</v>
      </c>
      <c r="BR157" s="56">
        <f t="shared" si="469"/>
        <v>0</v>
      </c>
      <c r="BS157" s="56">
        <f t="shared" si="469"/>
        <v>0</v>
      </c>
      <c r="BT157" s="56">
        <f t="shared" si="469"/>
        <v>0</v>
      </c>
      <c r="BU157" s="56">
        <f t="shared" si="469"/>
        <v>0</v>
      </c>
      <c r="BV157" s="56">
        <f t="shared" si="469"/>
        <v>0</v>
      </c>
      <c r="BW157" s="632">
        <f t="shared" si="469"/>
        <v>0</v>
      </c>
      <c r="BX157" s="56">
        <f t="shared" si="469"/>
        <v>0</v>
      </c>
      <c r="BY157" s="56">
        <f t="shared" si="469"/>
        <v>0</v>
      </c>
      <c r="BZ157" s="56">
        <f t="shared" si="469"/>
        <v>0</v>
      </c>
      <c r="CA157" s="56">
        <f t="shared" si="469"/>
        <v>0</v>
      </c>
      <c r="CB157" s="56">
        <f t="shared" si="469"/>
        <v>0</v>
      </c>
      <c r="CC157" s="56">
        <f t="shared" si="469"/>
        <v>0</v>
      </c>
      <c r="CD157" s="56">
        <f t="shared" si="469"/>
        <v>0</v>
      </c>
      <c r="CE157" s="56">
        <f t="shared" si="469"/>
        <v>0</v>
      </c>
      <c r="CF157" s="56">
        <f t="shared" si="469"/>
        <v>0</v>
      </c>
      <c r="CG157" s="56">
        <f t="shared" si="469"/>
        <v>0</v>
      </c>
      <c r="CH157" s="56">
        <f t="shared" si="469"/>
        <v>0</v>
      </c>
      <c r="CI157" s="632">
        <f t="shared" si="469"/>
        <v>0</v>
      </c>
      <c r="CJ157" s="56">
        <f t="shared" si="469"/>
        <v>0</v>
      </c>
      <c r="CK157" s="56">
        <f t="shared" si="469"/>
        <v>0</v>
      </c>
      <c r="CL157" s="56">
        <f t="shared" si="469"/>
        <v>0</v>
      </c>
      <c r="CM157" s="56">
        <f t="shared" si="469"/>
        <v>0</v>
      </c>
      <c r="CN157" s="56">
        <f t="shared" si="469"/>
        <v>0</v>
      </c>
      <c r="CO157" s="56">
        <f t="shared" si="469"/>
        <v>0</v>
      </c>
      <c r="CP157" s="56">
        <f t="shared" si="469"/>
        <v>0</v>
      </c>
      <c r="CQ157" s="56">
        <f t="shared" si="469"/>
        <v>0</v>
      </c>
      <c r="CR157" s="56">
        <f t="shared" si="469"/>
        <v>0</v>
      </c>
      <c r="CS157" s="56">
        <f t="shared" si="469"/>
        <v>0</v>
      </c>
      <c r="CT157" s="56">
        <f t="shared" si="469"/>
        <v>0</v>
      </c>
      <c r="CU157" s="632">
        <f t="shared" si="469"/>
        <v>0</v>
      </c>
      <c r="CV157" s="56">
        <f t="shared" ref="CV157:DG157" si="470">CV155-CV134</f>
        <v>0</v>
      </c>
      <c r="CW157" s="56">
        <f t="shared" si="470"/>
        <v>0</v>
      </c>
      <c r="CX157" s="56">
        <f t="shared" si="470"/>
        <v>0</v>
      </c>
      <c r="CY157" s="56">
        <f t="shared" si="470"/>
        <v>0</v>
      </c>
      <c r="CZ157" s="56">
        <f t="shared" si="470"/>
        <v>0</v>
      </c>
      <c r="DA157" s="56">
        <f t="shared" si="470"/>
        <v>0</v>
      </c>
      <c r="DB157" s="56">
        <f t="shared" si="470"/>
        <v>0</v>
      </c>
      <c r="DC157" s="56">
        <f t="shared" si="470"/>
        <v>0</v>
      </c>
      <c r="DD157" s="56">
        <f t="shared" si="470"/>
        <v>0</v>
      </c>
      <c r="DE157" s="56">
        <f t="shared" si="470"/>
        <v>0</v>
      </c>
      <c r="DF157" s="56">
        <f t="shared" si="470"/>
        <v>0</v>
      </c>
      <c r="DG157" s="56">
        <f t="shared" si="470"/>
        <v>0</v>
      </c>
    </row>
    <row r="158" spans="1:111" x14ac:dyDescent="0.3">
      <c r="P158" s="164"/>
      <c r="Q158" s="164"/>
      <c r="R158" s="164"/>
      <c r="AJ158" s="280"/>
    </row>
    <row r="159" spans="1:111" x14ac:dyDescent="0.3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289"/>
      <c r="AK159" s="30"/>
      <c r="AL159" s="30"/>
      <c r="AM159" s="639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639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639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639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639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639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</row>
    <row r="160" spans="1:111" x14ac:dyDescent="0.3">
      <c r="AJ160" s="280"/>
    </row>
    <row r="161" spans="1:111" x14ac:dyDescent="0.3">
      <c r="B161" s="1" t="s">
        <v>392</v>
      </c>
      <c r="D161" s="114">
        <f t="shared" ref="D161:AI161" si="471">D103</f>
        <v>0</v>
      </c>
      <c r="E161" s="114">
        <f t="shared" si="471"/>
        <v>0</v>
      </c>
      <c r="F161" s="114">
        <f t="shared" si="471"/>
        <v>0</v>
      </c>
      <c r="G161" s="114">
        <f t="shared" si="471"/>
        <v>0</v>
      </c>
      <c r="H161" s="114">
        <f t="shared" si="471"/>
        <v>0</v>
      </c>
      <c r="I161" s="114">
        <f t="shared" si="471"/>
        <v>0</v>
      </c>
      <c r="J161" s="114">
        <f t="shared" si="471"/>
        <v>0</v>
      </c>
      <c r="K161" s="114">
        <f t="shared" si="471"/>
        <v>0</v>
      </c>
      <c r="L161" s="114">
        <f t="shared" si="471"/>
        <v>0</v>
      </c>
      <c r="M161" s="114">
        <f t="shared" si="471"/>
        <v>0</v>
      </c>
      <c r="N161" s="114">
        <f t="shared" si="471"/>
        <v>0</v>
      </c>
      <c r="O161" s="114">
        <f t="shared" si="471"/>
        <v>0</v>
      </c>
      <c r="P161" s="114">
        <f t="shared" si="471"/>
        <v>0</v>
      </c>
      <c r="Q161" s="114">
        <f t="shared" si="471"/>
        <v>0</v>
      </c>
      <c r="R161" s="114">
        <f t="shared" si="471"/>
        <v>0</v>
      </c>
      <c r="S161" s="114">
        <f t="shared" si="471"/>
        <v>0</v>
      </c>
      <c r="T161" s="114">
        <f t="shared" si="471"/>
        <v>0</v>
      </c>
      <c r="U161" s="114">
        <f t="shared" si="471"/>
        <v>0</v>
      </c>
      <c r="V161" s="114">
        <f t="shared" si="471"/>
        <v>0</v>
      </c>
      <c r="W161" s="114">
        <f t="shared" si="471"/>
        <v>0</v>
      </c>
      <c r="X161" s="114">
        <f t="shared" si="471"/>
        <v>0</v>
      </c>
      <c r="Y161" s="114">
        <f t="shared" si="471"/>
        <v>0</v>
      </c>
      <c r="Z161" s="114">
        <f t="shared" si="471"/>
        <v>0</v>
      </c>
      <c r="AA161" s="114">
        <f t="shared" si="471"/>
        <v>0</v>
      </c>
      <c r="AB161" s="114">
        <f t="shared" si="471"/>
        <v>5980.1299999999992</v>
      </c>
      <c r="AC161" s="114">
        <f t="shared" si="471"/>
        <v>5182.57</v>
      </c>
      <c r="AD161" s="114">
        <f t="shared" si="471"/>
        <v>4413.6999999999989</v>
      </c>
      <c r="AE161" s="114">
        <f t="shared" si="471"/>
        <v>6919.98</v>
      </c>
      <c r="AF161" s="114">
        <f t="shared" si="471"/>
        <v>8332.2099999999991</v>
      </c>
      <c r="AG161" s="114">
        <f t="shared" si="471"/>
        <v>8455.0299999999988</v>
      </c>
      <c r="AH161" s="114">
        <f t="shared" si="471"/>
        <v>9620.0400000000009</v>
      </c>
      <c r="AI161" s="114">
        <f t="shared" si="471"/>
        <v>9937.880000000001</v>
      </c>
      <c r="AJ161" s="281">
        <f t="shared" ref="AJ161:BO161" si="472">AJ103</f>
        <v>4131.92</v>
      </c>
      <c r="AK161" s="114">
        <f t="shared" si="472"/>
        <v>-8257.6532933008457</v>
      </c>
      <c r="AL161" s="114">
        <f t="shared" si="472"/>
        <v>5023.8745433962922</v>
      </c>
      <c r="AM161" s="114">
        <f t="shared" si="472"/>
        <v>5745.3272514628316</v>
      </c>
      <c r="AN161" s="114">
        <f t="shared" si="472"/>
        <v>-542.06167891909854</v>
      </c>
      <c r="AO161" s="114">
        <f t="shared" si="472"/>
        <v>-5190.2252262148559</v>
      </c>
      <c r="AP161" s="114">
        <f t="shared" si="472"/>
        <v>-1905.81261015669</v>
      </c>
      <c r="AQ161" s="114">
        <f t="shared" si="472"/>
        <v>-5069.2288522596364</v>
      </c>
      <c r="AR161" s="114">
        <f t="shared" si="472"/>
        <v>-2215.5661799796758</v>
      </c>
      <c r="AS161" s="114">
        <f t="shared" si="472"/>
        <v>3466.6472112797351</v>
      </c>
      <c r="AT161" s="114">
        <f t="shared" si="472"/>
        <v>7660.0417514040673</v>
      </c>
      <c r="AU161" s="114">
        <f t="shared" si="472"/>
        <v>2841.3548999260224</v>
      </c>
      <c r="AV161" s="114">
        <f t="shared" si="472"/>
        <v>8251.0770898275005</v>
      </c>
      <c r="AW161" s="114">
        <f t="shared" si="472"/>
        <v>-1994.6167996076524</v>
      </c>
      <c r="AX161" s="114">
        <f t="shared" si="472"/>
        <v>-2321.7927451733644</v>
      </c>
      <c r="AY161" s="114">
        <f t="shared" si="472"/>
        <v>440.61170281824388</v>
      </c>
      <c r="AZ161" s="114">
        <f t="shared" si="472"/>
        <v>2156.2093961182732</v>
      </c>
      <c r="BA161" s="114">
        <f t="shared" si="472"/>
        <v>-3247.6961651548822</v>
      </c>
      <c r="BB161" s="114">
        <f t="shared" si="472"/>
        <v>1303.2354429521224</v>
      </c>
      <c r="BC161" s="114">
        <f t="shared" si="472"/>
        <v>-3200.0304061938946</v>
      </c>
      <c r="BD161" s="114">
        <f t="shared" si="472"/>
        <v>-653.07758378933204</v>
      </c>
      <c r="BE161" s="114">
        <f t="shared" si="472"/>
        <v>7444.6541544430238</v>
      </c>
      <c r="BF161" s="114">
        <f t="shared" si="472"/>
        <v>12420.031821816867</v>
      </c>
      <c r="BG161" s="114">
        <f t="shared" si="472"/>
        <v>6689.3303705057606</v>
      </c>
      <c r="BH161" s="114">
        <f t="shared" si="472"/>
        <v>13182.900746226025</v>
      </c>
      <c r="BI161" s="114">
        <f t="shared" si="472"/>
        <v>430.33227786197358</v>
      </c>
      <c r="BJ161" s="114">
        <f t="shared" si="472"/>
        <v>2224.7968619393</v>
      </c>
      <c r="BK161" s="114">
        <f t="shared" si="472"/>
        <v>5264.8656745486205</v>
      </c>
      <c r="BL161" s="114">
        <f t="shared" si="472"/>
        <v>4945.9498534533159</v>
      </c>
      <c r="BM161" s="114">
        <f t="shared" si="472"/>
        <v>-1127.2377937924243</v>
      </c>
      <c r="BN161" s="114">
        <f t="shared" si="472"/>
        <v>5347.1957092335742</v>
      </c>
      <c r="BO161" s="114">
        <f t="shared" si="472"/>
        <v>-1160.7882022599783</v>
      </c>
      <c r="BP161" s="114">
        <f t="shared" ref="BP161:CU161" si="473">BP103</f>
        <v>1718.2241574149361</v>
      </c>
      <c r="BQ161" s="114">
        <f t="shared" si="473"/>
        <v>10725.251298643914</v>
      </c>
      <c r="BR161" s="114">
        <f t="shared" si="473"/>
        <v>16395.423504710932</v>
      </c>
      <c r="BS161" s="114">
        <f t="shared" si="473"/>
        <v>10796.890563125438</v>
      </c>
      <c r="BT161" s="114">
        <f t="shared" si="473"/>
        <v>19026.031746578828</v>
      </c>
      <c r="BU161" s="114">
        <f t="shared" si="473"/>
        <v>2958.0897288785713</v>
      </c>
      <c r="BV161" s="114">
        <f t="shared" si="473"/>
        <v>6307.4231794479056</v>
      </c>
      <c r="BW161" s="114">
        <f t="shared" si="473"/>
        <v>8291.4781199763638</v>
      </c>
      <c r="BX161" s="114">
        <f t="shared" si="473"/>
        <v>7663.3743084334674</v>
      </c>
      <c r="BY161" s="114">
        <f t="shared" si="473"/>
        <v>2239.4804740292934</v>
      </c>
      <c r="BZ161" s="114">
        <f t="shared" si="473"/>
        <v>8041.308796855772</v>
      </c>
      <c r="CA161" s="114">
        <f t="shared" si="473"/>
        <v>-229.59848590128195</v>
      </c>
      <c r="CB161" s="114">
        <f t="shared" si="473"/>
        <v>5885.934237598347</v>
      </c>
      <c r="CC161" s="114">
        <f t="shared" si="473"/>
        <v>14604.708767731736</v>
      </c>
      <c r="CD161" s="114">
        <f t="shared" si="473"/>
        <v>20593.168257958841</v>
      </c>
      <c r="CE161" s="114">
        <f t="shared" si="473"/>
        <v>15962.526209732383</v>
      </c>
      <c r="CF161" s="114">
        <f t="shared" si="473"/>
        <v>24265.407030628925</v>
      </c>
      <c r="CG161" s="114">
        <f t="shared" si="473"/>
        <v>6905.6034644533138</v>
      </c>
      <c r="CH161" s="114">
        <f t="shared" si="473"/>
        <v>9226.2124146141541</v>
      </c>
      <c r="CI161" s="114">
        <f t="shared" si="473"/>
        <v>9847.3617713025014</v>
      </c>
      <c r="CJ161" s="114">
        <f t="shared" si="473"/>
        <v>12968.914322215114</v>
      </c>
      <c r="CK161" s="114">
        <f t="shared" si="473"/>
        <v>4368.5136212507459</v>
      </c>
      <c r="CL161" s="114">
        <f t="shared" si="473"/>
        <v>10300.977211520851</v>
      </c>
      <c r="CM161" s="114">
        <f t="shared" si="473"/>
        <v>3267.9979788356218</v>
      </c>
      <c r="CN161" s="114">
        <f t="shared" si="473"/>
        <v>8426.7371580152139</v>
      </c>
      <c r="CO161" s="114">
        <f t="shared" si="473"/>
        <v>17781.34119715558</v>
      </c>
      <c r="CP161" s="114">
        <f t="shared" si="473"/>
        <v>28761.593710450568</v>
      </c>
      <c r="CQ161" s="114">
        <f t="shared" si="473"/>
        <v>21122.659019009745</v>
      </c>
      <c r="CR161" s="114">
        <f t="shared" si="473"/>
        <v>30244.210658544103</v>
      </c>
      <c r="CS161" s="114">
        <f t="shared" si="473"/>
        <v>11380.640949451899</v>
      </c>
      <c r="CT161" s="114">
        <f t="shared" si="473"/>
        <v>12885.67687059331</v>
      </c>
      <c r="CU161" s="114">
        <f t="shared" si="473"/>
        <v>13550.782632080365</v>
      </c>
      <c r="CV161" s="114">
        <f t="shared" ref="CV161:DG161" si="474">CV103</f>
        <v>17481.399413884275</v>
      </c>
      <c r="CW161" s="114">
        <f t="shared" si="474"/>
        <v>7028.1777222728488</v>
      </c>
      <c r="CX161" s="114">
        <f t="shared" si="474"/>
        <v>12875.138294253131</v>
      </c>
      <c r="CY161" s="114">
        <f t="shared" si="474"/>
        <v>6918.7695213928819</v>
      </c>
      <c r="CZ161" s="114">
        <f t="shared" si="474"/>
        <v>11468.439485406358</v>
      </c>
      <c r="DA161" s="114">
        <f t="shared" si="474"/>
        <v>21059.929377159104</v>
      </c>
      <c r="DB161" s="114">
        <f t="shared" si="474"/>
        <v>38516.543970689163</v>
      </c>
      <c r="DC161" s="114">
        <f t="shared" si="474"/>
        <v>25504.120212868271</v>
      </c>
      <c r="DD161" s="114">
        <f t="shared" si="474"/>
        <v>41591.690156971919</v>
      </c>
      <c r="DE161" s="114">
        <f t="shared" si="474"/>
        <v>15782.847103469489</v>
      </c>
      <c r="DF161" s="114">
        <f t="shared" si="474"/>
        <v>16025.099100774627</v>
      </c>
      <c r="DG161" s="114">
        <f t="shared" si="474"/>
        <v>19351.34878795073</v>
      </c>
    </row>
    <row r="162" spans="1:111" x14ac:dyDescent="0.3">
      <c r="B162" s="11" t="s">
        <v>26</v>
      </c>
      <c r="D162" s="114">
        <f t="shared" ref="D162:AI162" si="475">-(D117-C117)</f>
        <v>0</v>
      </c>
      <c r="E162" s="114">
        <f t="shared" si="475"/>
        <v>0</v>
      </c>
      <c r="F162" s="114">
        <f t="shared" si="475"/>
        <v>0</v>
      </c>
      <c r="G162" s="114">
        <f t="shared" si="475"/>
        <v>0</v>
      </c>
      <c r="H162" s="114">
        <f t="shared" si="475"/>
        <v>0</v>
      </c>
      <c r="I162" s="114">
        <f t="shared" si="475"/>
        <v>0</v>
      </c>
      <c r="J162" s="114">
        <f t="shared" si="475"/>
        <v>0</v>
      </c>
      <c r="K162" s="114">
        <f t="shared" si="475"/>
        <v>0</v>
      </c>
      <c r="L162" s="114">
        <f t="shared" si="475"/>
        <v>0</v>
      </c>
      <c r="M162" s="114">
        <f t="shared" si="475"/>
        <v>0</v>
      </c>
      <c r="N162" s="114">
        <f t="shared" si="475"/>
        <v>0</v>
      </c>
      <c r="O162" s="114">
        <f t="shared" si="475"/>
        <v>0</v>
      </c>
      <c r="P162" s="114">
        <f t="shared" si="475"/>
        <v>0</v>
      </c>
      <c r="Q162" s="114">
        <f t="shared" si="475"/>
        <v>0</v>
      </c>
      <c r="R162" s="114">
        <f t="shared" si="475"/>
        <v>0</v>
      </c>
      <c r="S162" s="114">
        <f t="shared" si="475"/>
        <v>0</v>
      </c>
      <c r="T162" s="114">
        <f t="shared" si="475"/>
        <v>0</v>
      </c>
      <c r="U162" s="114">
        <f t="shared" si="475"/>
        <v>0</v>
      </c>
      <c r="V162" s="114">
        <f t="shared" si="475"/>
        <v>0</v>
      </c>
      <c r="W162" s="114">
        <f t="shared" si="475"/>
        <v>0</v>
      </c>
      <c r="X162" s="114">
        <f t="shared" si="475"/>
        <v>0</v>
      </c>
      <c r="Y162" s="114">
        <f t="shared" si="475"/>
        <v>0</v>
      </c>
      <c r="Z162" s="114">
        <f t="shared" si="475"/>
        <v>0</v>
      </c>
      <c r="AA162" s="114">
        <f t="shared" si="475"/>
        <v>0</v>
      </c>
      <c r="AB162" s="114">
        <f t="shared" si="475"/>
        <v>0</v>
      </c>
      <c r="AC162" s="114">
        <f t="shared" si="475"/>
        <v>0</v>
      </c>
      <c r="AD162" s="114">
        <f t="shared" si="475"/>
        <v>0</v>
      </c>
      <c r="AE162" s="114">
        <f t="shared" si="475"/>
        <v>0</v>
      </c>
      <c r="AF162" s="114">
        <f t="shared" si="475"/>
        <v>0</v>
      </c>
      <c r="AG162" s="114">
        <f t="shared" si="475"/>
        <v>0</v>
      </c>
      <c r="AH162" s="114">
        <f t="shared" si="475"/>
        <v>0</v>
      </c>
      <c r="AI162" s="114">
        <f t="shared" si="475"/>
        <v>0</v>
      </c>
      <c r="AJ162" s="281">
        <f t="shared" ref="AJ162:BO162" si="476">-(AJ117-AI117)</f>
        <v>0</v>
      </c>
      <c r="AK162" s="114">
        <f t="shared" si="476"/>
        <v>-116.98178300349234</v>
      </c>
      <c r="AL162" s="114">
        <f t="shared" si="476"/>
        <v>-24.522578735204107</v>
      </c>
      <c r="AM162" s="114">
        <f t="shared" si="476"/>
        <v>-13.8053035842631</v>
      </c>
      <c r="AN162" s="114">
        <f t="shared" si="476"/>
        <v>-60.492030005206658</v>
      </c>
      <c r="AO162" s="114">
        <f t="shared" si="476"/>
        <v>90.858123485072426</v>
      </c>
      <c r="AP162" s="114">
        <f t="shared" si="476"/>
        <v>-67.984002326389302</v>
      </c>
      <c r="AQ162" s="114">
        <f t="shared" si="476"/>
        <v>63.755142971699968</v>
      </c>
      <c r="AR162" s="114">
        <f t="shared" si="476"/>
        <v>-52.692503243015011</v>
      </c>
      <c r="AS162" s="114">
        <f t="shared" si="476"/>
        <v>-108.7315634411153</v>
      </c>
      <c r="AT162" s="114">
        <f t="shared" si="476"/>
        <v>-98.451934443306243</v>
      </c>
      <c r="AU162" s="114">
        <f t="shared" si="476"/>
        <v>110.41716804853849</v>
      </c>
      <c r="AV162" s="114">
        <f t="shared" si="476"/>
        <v>-130.44339649129824</v>
      </c>
      <c r="AW162" s="114">
        <f t="shared" si="476"/>
        <v>221.06822379808102</v>
      </c>
      <c r="AX162" s="114">
        <f t="shared" si="476"/>
        <v>8.174192911734707</v>
      </c>
      <c r="AY162" s="114">
        <f t="shared" si="476"/>
        <v>-52.859780829217783</v>
      </c>
      <c r="AZ162" s="114">
        <f t="shared" si="476"/>
        <v>-56.294593204249736</v>
      </c>
      <c r="BA162" s="114">
        <f t="shared" si="476"/>
        <v>105.31956748228333</v>
      </c>
      <c r="BB162" s="114">
        <f t="shared" si="476"/>
        <v>-92.219380453012889</v>
      </c>
      <c r="BC162" s="114">
        <f t="shared" si="476"/>
        <v>89.393733520561369</v>
      </c>
      <c r="BD162" s="114">
        <f t="shared" si="476"/>
        <v>-46.823480169886381</v>
      </c>
      <c r="BE162" s="114">
        <f t="shared" si="476"/>
        <v>-169.36754078182275</v>
      </c>
      <c r="BF162" s="114">
        <f t="shared" si="476"/>
        <v>-143.56742340498295</v>
      </c>
      <c r="BG162" s="114">
        <f t="shared" si="476"/>
        <v>164.93329932658401</v>
      </c>
      <c r="BH162" s="114">
        <f t="shared" si="476"/>
        <v>-189.3413091994239</v>
      </c>
      <c r="BI162" s="114">
        <f t="shared" si="476"/>
        <v>314.69792439521177</v>
      </c>
      <c r="BJ162" s="114">
        <f t="shared" si="476"/>
        <v>-32.424298549881001</v>
      </c>
      <c r="BK162" s="114">
        <f t="shared" si="476"/>
        <v>-58.173006221845355</v>
      </c>
      <c r="BL162" s="114">
        <f t="shared" si="476"/>
        <v>-19.51855025856986</v>
      </c>
      <c r="BM162" s="114">
        <f t="shared" si="476"/>
        <v>118.12656408379621</v>
      </c>
      <c r="BN162" s="114">
        <f t="shared" si="476"/>
        <v>-129.44475588901474</v>
      </c>
      <c r="BO162" s="114">
        <f t="shared" si="476"/>
        <v>128.17321476941154</v>
      </c>
      <c r="BP162" s="114">
        <f t="shared" ref="BP162:CU162" si="477">-(BP117-BO117)</f>
        <v>-53.177580263782403</v>
      </c>
      <c r="BQ162" s="114">
        <f t="shared" si="477"/>
        <v>-216.31510901321019</v>
      </c>
      <c r="BR162" s="114">
        <f t="shared" si="477"/>
        <v>-159.58666922082443</v>
      </c>
      <c r="BS162" s="114">
        <f t="shared" si="477"/>
        <v>157.60532946253863</v>
      </c>
      <c r="BT162" s="114">
        <f t="shared" si="477"/>
        <v>-233.12624265269289</v>
      </c>
      <c r="BU162" s="114">
        <f t="shared" si="477"/>
        <v>425.78379538936844</v>
      </c>
      <c r="BV162" s="114">
        <f t="shared" si="477"/>
        <v>-68.491562407425249</v>
      </c>
      <c r="BW162" s="114">
        <f t="shared" si="477"/>
        <v>-54.873357016475097</v>
      </c>
      <c r="BX162" s="114">
        <f t="shared" si="477"/>
        <v>-13.232841735724833</v>
      </c>
      <c r="BY162" s="114">
        <f t="shared" si="477"/>
        <v>126.18383939007509</v>
      </c>
      <c r="BZ162" s="114">
        <f t="shared" si="477"/>
        <v>-140.9793167658857</v>
      </c>
      <c r="CA162" s="114">
        <f t="shared" si="477"/>
        <v>186.3126475459199</v>
      </c>
      <c r="CB162" s="114">
        <f t="shared" si="477"/>
        <v>-120.67076000660995</v>
      </c>
      <c r="CC162" s="114">
        <f t="shared" si="477"/>
        <v>-236.1291807759477</v>
      </c>
      <c r="CD162" s="114">
        <f t="shared" si="477"/>
        <v>-164.89277783776743</v>
      </c>
      <c r="CE162" s="114">
        <f t="shared" si="477"/>
        <v>128.11922450010593</v>
      </c>
      <c r="CF162" s="114">
        <f t="shared" si="477"/>
        <v>-230.28216586340614</v>
      </c>
      <c r="CG162" s="114">
        <f t="shared" si="477"/>
        <v>472.86107678792581</v>
      </c>
      <c r="CH162" s="114">
        <f t="shared" si="477"/>
        <v>-60.140398219151393</v>
      </c>
      <c r="CI162" s="114">
        <f t="shared" si="477"/>
        <v>-16.82248901234999</v>
      </c>
      <c r="CJ162" s="114">
        <f t="shared" si="477"/>
        <v>-115.26393127930237</v>
      </c>
      <c r="CK162" s="114">
        <f t="shared" si="477"/>
        <v>228.46192579613552</v>
      </c>
      <c r="CL162" s="114">
        <f t="shared" si="477"/>
        <v>-162.07941969765369</v>
      </c>
      <c r="CM162" s="114">
        <f t="shared" si="477"/>
        <v>181.22471089956974</v>
      </c>
      <c r="CN162" s="114">
        <f t="shared" si="477"/>
        <v>-124.32212791430999</v>
      </c>
      <c r="CO162" s="114">
        <f t="shared" si="477"/>
        <v>-248.43584195850531</v>
      </c>
      <c r="CP162" s="114">
        <f t="shared" si="477"/>
        <v>-294.2649256703595</v>
      </c>
      <c r="CQ162" s="114">
        <f t="shared" si="477"/>
        <v>205.52754000977086</v>
      </c>
      <c r="CR162" s="114">
        <f t="shared" si="477"/>
        <v>-247.5580495163548</v>
      </c>
      <c r="CS162" s="114">
        <f t="shared" si="477"/>
        <v>503.62691862798124</v>
      </c>
      <c r="CT162" s="114">
        <f t="shared" si="477"/>
        <v>-37.314383440518895</v>
      </c>
      <c r="CU162" s="114">
        <f t="shared" si="477"/>
        <v>-17.663613462967533</v>
      </c>
      <c r="CV162" s="114">
        <f t="shared" ref="CV162:DG162" si="478">-(CV117-CU117)</f>
        <v>-136.32986514615527</v>
      </c>
      <c r="CW162" s="114">
        <f t="shared" si="478"/>
        <v>275.18549320226106</v>
      </c>
      <c r="CX162" s="114">
        <f t="shared" si="478"/>
        <v>-159.46317709623469</v>
      </c>
      <c r="CY162" s="114">
        <f t="shared" si="478"/>
        <v>159.70850506099816</v>
      </c>
      <c r="CZ162" s="114">
        <f t="shared" si="478"/>
        <v>-116.02946089985562</v>
      </c>
      <c r="DA162" s="114">
        <f t="shared" si="478"/>
        <v>-250.10740355284361</v>
      </c>
      <c r="DB162" s="114">
        <f t="shared" si="478"/>
        <v>-457.80575705359456</v>
      </c>
      <c r="DC162" s="114">
        <f t="shared" si="478"/>
        <v>341.91916973953107</v>
      </c>
      <c r="DD162" s="114">
        <f t="shared" si="478"/>
        <v>-424.71418673003245</v>
      </c>
      <c r="DE162" s="114">
        <f t="shared" si="478"/>
        <v>675.59821657545069</v>
      </c>
      <c r="DF162" s="114">
        <f t="shared" si="478"/>
        <v>-3.7093588272231273</v>
      </c>
      <c r="DG162" s="114">
        <f t="shared" si="478"/>
        <v>-86.474427659640469</v>
      </c>
    </row>
    <row r="163" spans="1:111" x14ac:dyDescent="0.3">
      <c r="B163" s="1" t="s">
        <v>27</v>
      </c>
      <c r="D163" s="114">
        <v>0</v>
      </c>
      <c r="E163" s="114">
        <v>0</v>
      </c>
      <c r="F163" s="114">
        <v>0</v>
      </c>
      <c r="G163" s="114">
        <v>0</v>
      </c>
      <c r="H163" s="114">
        <v>0</v>
      </c>
      <c r="I163" s="114">
        <v>0</v>
      </c>
      <c r="J163" s="114">
        <f t="shared" ref="J163:O163" si="479">J143-H143</f>
        <v>0</v>
      </c>
      <c r="K163" s="114">
        <f t="shared" si="479"/>
        <v>0</v>
      </c>
      <c r="L163" s="114">
        <f t="shared" si="479"/>
        <v>0</v>
      </c>
      <c r="M163" s="114">
        <f t="shared" si="479"/>
        <v>0</v>
      </c>
      <c r="N163" s="114">
        <f t="shared" si="479"/>
        <v>0</v>
      </c>
      <c r="O163" s="114">
        <f t="shared" si="479"/>
        <v>0</v>
      </c>
      <c r="P163" s="114">
        <f t="shared" ref="P163:AU163" si="480">P143-O143-(P126-O126)</f>
        <v>0</v>
      </c>
      <c r="Q163" s="114">
        <f t="shared" si="480"/>
        <v>0</v>
      </c>
      <c r="R163" s="114">
        <f t="shared" si="480"/>
        <v>0</v>
      </c>
      <c r="S163" s="114">
        <f t="shared" si="480"/>
        <v>0</v>
      </c>
      <c r="T163" s="114">
        <f t="shared" si="480"/>
        <v>0</v>
      </c>
      <c r="U163" s="114">
        <f t="shared" si="480"/>
        <v>0</v>
      </c>
      <c r="V163" s="114">
        <f t="shared" si="480"/>
        <v>0</v>
      </c>
      <c r="W163" s="114">
        <f t="shared" si="480"/>
        <v>0</v>
      </c>
      <c r="X163" s="114">
        <f t="shared" si="480"/>
        <v>0</v>
      </c>
      <c r="Y163" s="114">
        <f t="shared" si="480"/>
        <v>0</v>
      </c>
      <c r="Z163" s="114">
        <f t="shared" si="480"/>
        <v>0</v>
      </c>
      <c r="AA163" s="114">
        <f t="shared" si="480"/>
        <v>0</v>
      </c>
      <c r="AB163" s="114">
        <f t="shared" si="480"/>
        <v>-1610.36</v>
      </c>
      <c r="AC163" s="114">
        <f t="shared" si="480"/>
        <v>2733.97</v>
      </c>
      <c r="AD163" s="114">
        <f t="shared" si="480"/>
        <v>-3245.77</v>
      </c>
      <c r="AE163" s="114">
        <f t="shared" si="480"/>
        <v>3449.54</v>
      </c>
      <c r="AF163" s="114">
        <f t="shared" si="480"/>
        <v>867.83999999999969</v>
      </c>
      <c r="AG163" s="114">
        <f t="shared" si="480"/>
        <v>81.970000000000255</v>
      </c>
      <c r="AH163" s="114">
        <f t="shared" si="480"/>
        <v>-950.85000000000014</v>
      </c>
      <c r="AI163" s="114">
        <f t="shared" si="480"/>
        <v>1079.2500000000002</v>
      </c>
      <c r="AJ163" s="281">
        <f t="shared" si="480"/>
        <v>-867.52000000000021</v>
      </c>
      <c r="AK163" s="114">
        <f t="shared" si="480"/>
        <v>-413.25663446755721</v>
      </c>
      <c r="AL163" s="114">
        <f t="shared" si="480"/>
        <v>235.79162165664525</v>
      </c>
      <c r="AM163" s="114">
        <f t="shared" si="480"/>
        <v>132.74194996966753</v>
      </c>
      <c r="AN163" s="114">
        <f t="shared" si="480"/>
        <v>581.64820291732644</v>
      </c>
      <c r="AO163" s="114">
        <f t="shared" si="480"/>
        <v>-873.62689334420179</v>
      </c>
      <c r="AP163" s="114">
        <f t="shared" si="480"/>
        <v>653.68566366293499</v>
      </c>
      <c r="AQ163" s="114">
        <f t="shared" si="480"/>
        <v>-613.02396915816348</v>
      </c>
      <c r="AR163" s="114">
        <f t="shared" si="480"/>
        <v>506.65351808952551</v>
      </c>
      <c r="AS163" s="114">
        <f t="shared" si="480"/>
        <v>1045.4851402816628</v>
      </c>
      <c r="AT163" s="114">
        <f t="shared" si="480"/>
        <v>946.64356176763658</v>
      </c>
      <c r="AU163" s="114">
        <f t="shared" si="480"/>
        <v>-1061.6927116039101</v>
      </c>
      <c r="AV163" s="114">
        <f t="shared" ref="AV163:CA163" si="481">AV143-AU143-(AV126-AU126)</f>
        <v>1254.2506367378569</v>
      </c>
      <c r="AW163" s="114">
        <f t="shared" si="481"/>
        <v>-2125.6343204751402</v>
      </c>
      <c r="AX163" s="114">
        <f t="shared" si="481"/>
        <v>-78.597207218881977</v>
      </c>
      <c r="AY163" s="114">
        <f t="shared" si="481"/>
        <v>508.26194001543581</v>
      </c>
      <c r="AZ163" s="114">
        <f t="shared" si="481"/>
        <v>541.28864527104724</v>
      </c>
      <c r="BA163" s="114">
        <f t="shared" si="481"/>
        <v>-1012.67782140602</v>
      </c>
      <c r="BB163" s="114">
        <f t="shared" si="481"/>
        <v>886.71576916872164</v>
      </c>
      <c r="BC163" s="114">
        <f t="shared" si="481"/>
        <v>-859.54636420416978</v>
      </c>
      <c r="BD163" s="114">
        <f t="shared" si="481"/>
        <v>450.22117943149465</v>
      </c>
      <c r="BE163" s="114">
        <f t="shared" si="481"/>
        <v>1628.5174380789526</v>
      </c>
      <c r="BF163" s="114">
        <f t="shared" si="481"/>
        <v>1380.4419162952845</v>
      </c>
      <c r="BG163" s="114">
        <f t="shared" si="481"/>
        <v>-1585.8809358237118</v>
      </c>
      <c r="BH163" s="114">
        <f t="shared" si="481"/>
        <v>1820.5709450382105</v>
      </c>
      <c r="BI163" s="114">
        <f t="shared" si="481"/>
        <v>-3025.9107219667262</v>
      </c>
      <c r="BJ163" s="114">
        <f t="shared" si="481"/>
        <v>311.76892196823155</v>
      </c>
      <c r="BK163" s="114">
        <f t="shared" si="481"/>
        <v>559.35012470770926</v>
      </c>
      <c r="BL163" s="114">
        <f t="shared" si="481"/>
        <v>187.67645391420137</v>
      </c>
      <c r="BM163" s="114">
        <f t="shared" si="481"/>
        <v>-1135.8207636646462</v>
      </c>
      <c r="BN163" s="114">
        <f t="shared" si="481"/>
        <v>1244.6484211794022</v>
      </c>
      <c r="BO163" s="114">
        <f t="shared" si="481"/>
        <v>-1232.4221889453534</v>
      </c>
      <c r="BP163" s="114">
        <f t="shared" si="481"/>
        <v>511.31767264644122</v>
      </c>
      <c r="BQ163" s="114">
        <f t="shared" si="481"/>
        <v>2079.9317597800882</v>
      </c>
      <c r="BR163" s="114">
        <f t="shared" si="481"/>
        <v>1534.4715552423177</v>
      </c>
      <c r="BS163" s="114">
        <f t="shared" si="481"/>
        <v>-1515.4204056995368</v>
      </c>
      <c r="BT163" s="114">
        <f t="shared" si="481"/>
        <v>2241.5756270724651</v>
      </c>
      <c r="BU163" s="114">
        <f t="shared" si="481"/>
        <v>-4094.0332040142935</v>
      </c>
      <c r="BV163" s="114">
        <f t="shared" si="481"/>
        <v>658.56599928701235</v>
      </c>
      <c r="BW163" s="114">
        <f t="shared" si="481"/>
        <v>527.62305206035353</v>
      </c>
      <c r="BX163" s="114">
        <f t="shared" si="481"/>
        <v>127.23756525299723</v>
      </c>
      <c r="BY163" s="114">
        <f t="shared" si="481"/>
        <v>-1213.2937746035068</v>
      </c>
      <c r="BZ163" s="114">
        <f t="shared" si="481"/>
        <v>1355.556529320178</v>
      </c>
      <c r="CA163" s="114">
        <f t="shared" si="481"/>
        <v>-1791.4494953554404</v>
      </c>
      <c r="CB163" s="114">
        <f t="shared" ref="CB163:DG163" si="482">CB143-CA143-(CB126-CA126)</f>
        <v>1160.283936519761</v>
      </c>
      <c r="CC163" s="114">
        <f t="shared" si="482"/>
        <v>2270.4497376406302</v>
      </c>
      <c r="CD163" s="114">
        <f t="shared" si="482"/>
        <v>1585.4913100970216</v>
      </c>
      <c r="CE163" s="114">
        <f t="shared" si="482"/>
        <v>-1231.9030570346877</v>
      </c>
      <c r="CF163" s="114">
        <f t="shared" si="482"/>
        <v>2214.2290137532373</v>
      </c>
      <c r="CG163" s="114">
        <f t="shared" si="482"/>
        <v>-4546.6947549879887</v>
      </c>
      <c r="CH163" s="114">
        <f t="shared" si="482"/>
        <v>578.26716253183895</v>
      </c>
      <c r="CI163" s="114">
        <f t="shared" si="482"/>
        <v>161.75305245645995</v>
      </c>
      <c r="CJ163" s="114">
        <f t="shared" si="482"/>
        <v>1108.2957289418455</v>
      </c>
      <c r="CK163" s="114">
        <f t="shared" si="482"/>
        <v>-2196.7268839038188</v>
      </c>
      <c r="CL163" s="114">
        <f t="shared" si="482"/>
        <v>1558.4400653922376</v>
      </c>
      <c r="CM163" s="114">
        <f t="shared" si="482"/>
        <v>-1742.5275265167015</v>
      </c>
      <c r="CN163" s="114">
        <f t="shared" si="482"/>
        <v>1195.3928852774893</v>
      </c>
      <c r="CO163" s="114">
        <f t="shared" si="482"/>
        <v>2388.7818114713637</v>
      </c>
      <c r="CP163" s="114">
        <f t="shared" si="482"/>
        <v>2829.441584007569</v>
      </c>
      <c r="CQ163" s="114">
        <f t="shared" si="482"/>
        <v>-1976.2061925581384</v>
      </c>
      <c r="CR163" s="114">
        <f t="shared" si="482"/>
        <v>2380.3415856024785</v>
      </c>
      <c r="CS163" s="114">
        <f t="shared" si="482"/>
        <v>-4842.5171404487965</v>
      </c>
      <c r="CT163" s="114">
        <f t="shared" si="482"/>
        <v>358.78848947998267</v>
      </c>
      <c r="CU163" s="114">
        <f t="shared" si="482"/>
        <v>169.84070507928209</v>
      </c>
      <c r="CV163" s="114">
        <f t="shared" si="482"/>
        <v>1310.85071966336</v>
      </c>
      <c r="CW163" s="114">
        <f t="shared" si="482"/>
        <v>-2645.9873734810453</v>
      </c>
      <c r="CX163" s="114">
        <f t="shared" si="482"/>
        <v>1533.2841430768494</v>
      </c>
      <c r="CY163" s="114">
        <f t="shared" si="482"/>
        <v>-1535.643041758507</v>
      </c>
      <c r="CZ163" s="114">
        <f t="shared" si="482"/>
        <v>1115.6565156113702</v>
      </c>
      <c r="DA163" s="114">
        <f t="shared" si="482"/>
        <v>2404.8543551986722</v>
      </c>
      <c r="DB163" s="114">
        <f t="shared" si="482"/>
        <v>4401.9335415344831</v>
      </c>
      <c r="DC163" s="114">
        <f t="shared" si="482"/>
        <v>-3287.6507963919357</v>
      </c>
      <c r="DD163" s="114">
        <f t="shared" si="482"/>
        <v>4083.748610250881</v>
      </c>
      <c r="DE163" s="114">
        <f t="shared" si="482"/>
        <v>-6496.0704498003943</v>
      </c>
      <c r="DF163" s="114">
        <f t="shared" si="482"/>
        <v>35.66654806664701</v>
      </c>
      <c r="DG163" s="114">
        <f t="shared" si="482"/>
        <v>831.47640180375947</v>
      </c>
    </row>
    <row r="164" spans="1:111" s="3" customFormat="1" x14ac:dyDescent="0.3">
      <c r="A164"/>
      <c r="B164" s="4" t="s">
        <v>25</v>
      </c>
      <c r="D164" s="10">
        <f>SUM(D161:D163)</f>
        <v>0</v>
      </c>
      <c r="E164" s="10">
        <f t="shared" ref="E164:BP164" si="483">SUM(E161:E163)</f>
        <v>0</v>
      </c>
      <c r="F164" s="10">
        <f t="shared" si="483"/>
        <v>0</v>
      </c>
      <c r="G164" s="10">
        <f t="shared" si="483"/>
        <v>0</v>
      </c>
      <c r="H164" s="10">
        <f t="shared" si="483"/>
        <v>0</v>
      </c>
      <c r="I164" s="10">
        <f t="shared" si="483"/>
        <v>0</v>
      </c>
      <c r="J164" s="10">
        <f t="shared" si="483"/>
        <v>0</v>
      </c>
      <c r="K164" s="10">
        <f t="shared" si="483"/>
        <v>0</v>
      </c>
      <c r="L164" s="10">
        <f t="shared" si="483"/>
        <v>0</v>
      </c>
      <c r="M164" s="10">
        <f t="shared" si="483"/>
        <v>0</v>
      </c>
      <c r="N164" s="10">
        <f t="shared" si="483"/>
        <v>0</v>
      </c>
      <c r="O164" s="10">
        <f t="shared" si="483"/>
        <v>0</v>
      </c>
      <c r="P164" s="10">
        <f>SUM(P161:P163)</f>
        <v>0</v>
      </c>
      <c r="Q164" s="10">
        <f t="shared" si="483"/>
        <v>0</v>
      </c>
      <c r="R164" s="10">
        <f t="shared" si="483"/>
        <v>0</v>
      </c>
      <c r="S164" s="10">
        <f t="shared" si="483"/>
        <v>0</v>
      </c>
      <c r="T164" s="10">
        <f t="shared" si="483"/>
        <v>0</v>
      </c>
      <c r="U164" s="10">
        <f t="shared" si="483"/>
        <v>0</v>
      </c>
      <c r="V164" s="10">
        <f t="shared" si="483"/>
        <v>0</v>
      </c>
      <c r="W164" s="10">
        <f t="shared" si="483"/>
        <v>0</v>
      </c>
      <c r="X164" s="10">
        <f t="shared" si="483"/>
        <v>0</v>
      </c>
      <c r="Y164" s="10">
        <f t="shared" si="483"/>
        <v>0</v>
      </c>
      <c r="Z164" s="10">
        <f t="shared" si="483"/>
        <v>0</v>
      </c>
      <c r="AA164" s="10">
        <f t="shared" ref="AA164:AF164" si="484">SUM(AA161:AA163)</f>
        <v>0</v>
      </c>
      <c r="AB164" s="10">
        <f t="shared" si="484"/>
        <v>4369.7699999999995</v>
      </c>
      <c r="AC164" s="10">
        <f t="shared" si="484"/>
        <v>7916.5399999999991</v>
      </c>
      <c r="AD164" s="10">
        <f t="shared" si="484"/>
        <v>1167.9299999999989</v>
      </c>
      <c r="AE164" s="10">
        <f t="shared" si="484"/>
        <v>10369.52</v>
      </c>
      <c r="AF164" s="10">
        <f t="shared" si="484"/>
        <v>9200.0499999999993</v>
      </c>
      <c r="AG164" s="10">
        <f t="shared" si="483"/>
        <v>8537</v>
      </c>
      <c r="AH164" s="10">
        <f t="shared" si="483"/>
        <v>8669.19</v>
      </c>
      <c r="AI164" s="10">
        <f t="shared" si="483"/>
        <v>11017.130000000001</v>
      </c>
      <c r="AJ164" s="290">
        <f t="shared" si="483"/>
        <v>3264.3999999999996</v>
      </c>
      <c r="AK164" s="10">
        <f t="shared" si="483"/>
        <v>-8787.8917107718953</v>
      </c>
      <c r="AL164" s="10">
        <f t="shared" si="483"/>
        <v>5235.1435863177339</v>
      </c>
      <c r="AM164" s="10">
        <f t="shared" si="483"/>
        <v>5864.2638978482355</v>
      </c>
      <c r="AN164" s="10">
        <f t="shared" si="483"/>
        <v>-20.905506006978726</v>
      </c>
      <c r="AO164" s="10">
        <f t="shared" si="483"/>
        <v>-5972.9939960739848</v>
      </c>
      <c r="AP164" s="10">
        <f t="shared" si="483"/>
        <v>-1320.1109488201444</v>
      </c>
      <c r="AQ164" s="10">
        <f t="shared" si="483"/>
        <v>-5618.4976784461005</v>
      </c>
      <c r="AR164" s="10">
        <f t="shared" si="483"/>
        <v>-1761.6051651331652</v>
      </c>
      <c r="AS164" s="10">
        <f t="shared" si="483"/>
        <v>4403.4007881202824</v>
      </c>
      <c r="AT164" s="10">
        <f t="shared" si="483"/>
        <v>8508.2333787283969</v>
      </c>
      <c r="AU164" s="10">
        <f t="shared" si="483"/>
        <v>1890.0793563706507</v>
      </c>
      <c r="AV164" s="10">
        <f t="shared" si="483"/>
        <v>9374.8843300740591</v>
      </c>
      <c r="AW164" s="10">
        <f t="shared" si="483"/>
        <v>-3899.1828962847117</v>
      </c>
      <c r="AX164" s="10">
        <f t="shared" si="483"/>
        <v>-2392.2157594805117</v>
      </c>
      <c r="AY164" s="10">
        <f t="shared" si="483"/>
        <v>896.01386200446188</v>
      </c>
      <c r="AZ164" s="10">
        <f t="shared" si="483"/>
        <v>2641.2034481850706</v>
      </c>
      <c r="BA164" s="10">
        <f t="shared" si="483"/>
        <v>-4155.0544190786186</v>
      </c>
      <c r="BB164" s="10">
        <f t="shared" si="483"/>
        <v>2097.7318316678311</v>
      </c>
      <c r="BC164" s="10">
        <f t="shared" si="483"/>
        <v>-3970.1830368775027</v>
      </c>
      <c r="BD164" s="10">
        <f t="shared" si="483"/>
        <v>-249.67988452772374</v>
      </c>
      <c r="BE164" s="10">
        <f t="shared" si="483"/>
        <v>8903.8040517401532</v>
      </c>
      <c r="BF164" s="10">
        <f t="shared" si="483"/>
        <v>13656.906314707168</v>
      </c>
      <c r="BG164" s="10">
        <f t="shared" si="483"/>
        <v>5268.3827340086336</v>
      </c>
      <c r="BH164" s="10">
        <f t="shared" si="483"/>
        <v>14814.130382064812</v>
      </c>
      <c r="BI164" s="10">
        <f t="shared" si="483"/>
        <v>-2280.8805197095407</v>
      </c>
      <c r="BJ164" s="10">
        <f t="shared" si="483"/>
        <v>2504.1414853576507</v>
      </c>
      <c r="BK164" s="10">
        <f t="shared" si="483"/>
        <v>5766.042793034484</v>
      </c>
      <c r="BL164" s="10">
        <f t="shared" si="483"/>
        <v>5114.1077571089472</v>
      </c>
      <c r="BM164" s="10">
        <f t="shared" si="483"/>
        <v>-2144.9319933732741</v>
      </c>
      <c r="BN164" s="10">
        <f t="shared" si="483"/>
        <v>6462.3993745239613</v>
      </c>
      <c r="BO164" s="10">
        <f t="shared" si="483"/>
        <v>-2265.0371764359202</v>
      </c>
      <c r="BP164" s="10">
        <f t="shared" si="483"/>
        <v>2176.3642497975952</v>
      </c>
      <c r="BQ164" s="10">
        <f t="shared" ref="BQ164:DG164" si="485">SUM(BQ161:BQ163)</f>
        <v>12588.867949410793</v>
      </c>
      <c r="BR164" s="10">
        <f t="shared" si="485"/>
        <v>17770.308390732425</v>
      </c>
      <c r="BS164" s="10">
        <f t="shared" si="485"/>
        <v>9439.0754868884396</v>
      </c>
      <c r="BT164" s="10">
        <f t="shared" si="485"/>
        <v>21034.481130998603</v>
      </c>
      <c r="BU164" s="10">
        <f t="shared" si="485"/>
        <v>-710.1596797463535</v>
      </c>
      <c r="BV164" s="10">
        <f t="shared" si="485"/>
        <v>6897.4976163274923</v>
      </c>
      <c r="BW164" s="10">
        <f t="shared" si="485"/>
        <v>8764.2278150202419</v>
      </c>
      <c r="BX164" s="10">
        <f t="shared" si="485"/>
        <v>7777.3790319507398</v>
      </c>
      <c r="BY164" s="10">
        <f t="shared" si="485"/>
        <v>1152.3705388158619</v>
      </c>
      <c r="BZ164" s="10">
        <f t="shared" si="485"/>
        <v>9255.8860094100637</v>
      </c>
      <c r="CA164" s="10">
        <f t="shared" si="485"/>
        <v>-1834.7353337108025</v>
      </c>
      <c r="CB164" s="10">
        <f t="shared" si="485"/>
        <v>6925.5474141114973</v>
      </c>
      <c r="CC164" s="10">
        <f t="shared" si="485"/>
        <v>16639.029324596417</v>
      </c>
      <c r="CD164" s="10">
        <f t="shared" si="485"/>
        <v>22013.766790218098</v>
      </c>
      <c r="CE164" s="10">
        <f t="shared" si="485"/>
        <v>14858.742377197801</v>
      </c>
      <c r="CF164" s="10">
        <f t="shared" si="485"/>
        <v>26249.353878518756</v>
      </c>
      <c r="CG164" s="10">
        <f t="shared" si="485"/>
        <v>2831.7697862532505</v>
      </c>
      <c r="CH164" s="10">
        <f t="shared" si="485"/>
        <v>9744.3391789268426</v>
      </c>
      <c r="CI164" s="10">
        <f t="shared" si="485"/>
        <v>9992.2923347466131</v>
      </c>
      <c r="CJ164" s="10">
        <f t="shared" si="485"/>
        <v>13961.946119877659</v>
      </c>
      <c r="CK164" s="10">
        <f t="shared" si="485"/>
        <v>2400.2486631430629</v>
      </c>
      <c r="CL164" s="10">
        <f t="shared" si="485"/>
        <v>11697.337857215436</v>
      </c>
      <c r="CM164" s="10">
        <f t="shared" si="485"/>
        <v>1706.6951632184901</v>
      </c>
      <c r="CN164" s="10">
        <f t="shared" si="485"/>
        <v>9497.8079153783929</v>
      </c>
      <c r="CO164" s="10">
        <f t="shared" si="485"/>
        <v>19921.687166668438</v>
      </c>
      <c r="CP164" s="10">
        <f t="shared" si="485"/>
        <v>31296.77036878778</v>
      </c>
      <c r="CQ164" s="10">
        <f t="shared" si="485"/>
        <v>19351.980366461379</v>
      </c>
      <c r="CR164" s="10">
        <f t="shared" si="485"/>
        <v>32376.994194630228</v>
      </c>
      <c r="CS164" s="10">
        <f t="shared" si="485"/>
        <v>7041.7507276310835</v>
      </c>
      <c r="CT164" s="10">
        <f t="shared" si="485"/>
        <v>13207.150976632774</v>
      </c>
      <c r="CU164" s="10">
        <f t="shared" si="485"/>
        <v>13702.95972369668</v>
      </c>
      <c r="CV164" s="10">
        <f t="shared" si="485"/>
        <v>18655.920268401482</v>
      </c>
      <c r="CW164" s="10">
        <f t="shared" si="485"/>
        <v>4657.3758419940641</v>
      </c>
      <c r="CX164" s="10">
        <f t="shared" si="485"/>
        <v>14248.959260233745</v>
      </c>
      <c r="CY164" s="10">
        <f t="shared" si="485"/>
        <v>5542.8349846953734</v>
      </c>
      <c r="CZ164" s="10">
        <f t="shared" si="485"/>
        <v>12468.066540117872</v>
      </c>
      <c r="DA164" s="10">
        <f t="shared" si="485"/>
        <v>23214.676328804933</v>
      </c>
      <c r="DB164" s="10">
        <f t="shared" si="485"/>
        <v>42460.671755170049</v>
      </c>
      <c r="DC164" s="10">
        <f t="shared" si="485"/>
        <v>22558.388586215868</v>
      </c>
      <c r="DD164" s="10">
        <f t="shared" si="485"/>
        <v>45250.724580492766</v>
      </c>
      <c r="DE164" s="10">
        <f t="shared" si="485"/>
        <v>9962.3748702445446</v>
      </c>
      <c r="DF164" s="10">
        <f t="shared" si="485"/>
        <v>16057.05629001405</v>
      </c>
      <c r="DG164" s="10">
        <f t="shared" si="485"/>
        <v>20096.350762094851</v>
      </c>
    </row>
    <row r="165" spans="1:111" x14ac:dyDescent="0.3">
      <c r="AJ165" s="280"/>
    </row>
    <row r="166" spans="1:111" x14ac:dyDescent="0.3">
      <c r="B166" s="1" t="s">
        <v>351</v>
      </c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>
        <f t="shared" ref="AC166:BH166" si="486">-(AC132-AB132)</f>
        <v>0</v>
      </c>
      <c r="AD166" s="114">
        <f t="shared" si="486"/>
        <v>0</v>
      </c>
      <c r="AE166" s="114">
        <f t="shared" si="486"/>
        <v>0</v>
      </c>
      <c r="AF166" s="114">
        <f t="shared" si="486"/>
        <v>0</v>
      </c>
      <c r="AG166" s="114">
        <f t="shared" si="486"/>
        <v>0</v>
      </c>
      <c r="AH166" s="114">
        <f t="shared" si="486"/>
        <v>0</v>
      </c>
      <c r="AI166" s="114">
        <f t="shared" si="486"/>
        <v>0</v>
      </c>
      <c r="AJ166" s="281">
        <f t="shared" si="486"/>
        <v>-3073.9</v>
      </c>
      <c r="AK166" s="114">
        <f t="shared" si="486"/>
        <v>36.594047619047615</v>
      </c>
      <c r="AL166" s="114">
        <f t="shared" si="486"/>
        <v>36.594047619047615</v>
      </c>
      <c r="AM166" s="114">
        <f t="shared" si="486"/>
        <v>36.594047619047615</v>
      </c>
      <c r="AN166" s="114">
        <f t="shared" si="486"/>
        <v>36.594047619047615</v>
      </c>
      <c r="AO166" s="114">
        <f t="shared" si="486"/>
        <v>36.594047619047615</v>
      </c>
      <c r="AP166" s="114">
        <f t="shared" si="486"/>
        <v>36.594047619047615</v>
      </c>
      <c r="AQ166" s="114">
        <f t="shared" si="486"/>
        <v>36.594047619047615</v>
      </c>
      <c r="AR166" s="114">
        <f t="shared" si="486"/>
        <v>36.594047619047615</v>
      </c>
      <c r="AS166" s="114">
        <f t="shared" si="486"/>
        <v>36.594047619047615</v>
      </c>
      <c r="AT166" s="114">
        <f t="shared" si="486"/>
        <v>36.594047619047615</v>
      </c>
      <c r="AU166" s="114">
        <f t="shared" si="486"/>
        <v>36.594047619047615</v>
      </c>
      <c r="AV166" s="114">
        <f t="shared" si="486"/>
        <v>36.594047619047615</v>
      </c>
      <c r="AW166" s="114">
        <f t="shared" si="486"/>
        <v>36.594047619047615</v>
      </c>
      <c r="AX166" s="114">
        <f t="shared" si="486"/>
        <v>36.594047619047615</v>
      </c>
      <c r="AY166" s="114">
        <f t="shared" si="486"/>
        <v>36.594047619047615</v>
      </c>
      <c r="AZ166" s="114">
        <f t="shared" si="486"/>
        <v>36.594047619047615</v>
      </c>
      <c r="BA166" s="114">
        <f t="shared" si="486"/>
        <v>36.594047619047615</v>
      </c>
      <c r="BB166" s="114">
        <f t="shared" si="486"/>
        <v>36.594047619047615</v>
      </c>
      <c r="BC166" s="114">
        <f t="shared" si="486"/>
        <v>36.594047619047615</v>
      </c>
      <c r="BD166" s="114">
        <f t="shared" si="486"/>
        <v>36.594047619047615</v>
      </c>
      <c r="BE166" s="114">
        <f t="shared" si="486"/>
        <v>36.594047619047615</v>
      </c>
      <c r="BF166" s="114">
        <f t="shared" si="486"/>
        <v>36.594047619047615</v>
      </c>
      <c r="BG166" s="114">
        <f t="shared" si="486"/>
        <v>36.594047619047615</v>
      </c>
      <c r="BH166" s="114">
        <f t="shared" si="486"/>
        <v>36.594047619047615</v>
      </c>
      <c r="BI166" s="114">
        <f t="shared" ref="BI166:CN166" si="487">-(BI132-BH132)</f>
        <v>36.594047619047615</v>
      </c>
      <c r="BJ166" s="114">
        <f t="shared" si="487"/>
        <v>36.594047619047615</v>
      </c>
      <c r="BK166" s="114">
        <f t="shared" si="487"/>
        <v>36.594047619047615</v>
      </c>
      <c r="BL166" s="114">
        <f t="shared" si="487"/>
        <v>36.594047619048069</v>
      </c>
      <c r="BM166" s="114">
        <f t="shared" si="487"/>
        <v>36.594047619047387</v>
      </c>
      <c r="BN166" s="114">
        <f t="shared" si="487"/>
        <v>36.594047619047615</v>
      </c>
      <c r="BO166" s="114">
        <f t="shared" si="487"/>
        <v>36.594047619047615</v>
      </c>
      <c r="BP166" s="114">
        <f t="shared" si="487"/>
        <v>36.594047619047615</v>
      </c>
      <c r="BQ166" s="114">
        <f t="shared" si="487"/>
        <v>36.594047619047615</v>
      </c>
      <c r="BR166" s="114">
        <f t="shared" si="487"/>
        <v>36.594047619047615</v>
      </c>
      <c r="BS166" s="114">
        <f t="shared" si="487"/>
        <v>36.594047619047615</v>
      </c>
      <c r="BT166" s="114">
        <f t="shared" si="487"/>
        <v>36.594047619047615</v>
      </c>
      <c r="BU166" s="114">
        <f t="shared" si="487"/>
        <v>36.594047619047615</v>
      </c>
      <c r="BV166" s="114">
        <f t="shared" si="487"/>
        <v>36.594047619047615</v>
      </c>
      <c r="BW166" s="114">
        <f t="shared" si="487"/>
        <v>36.594047619047615</v>
      </c>
      <c r="BX166" s="114">
        <f t="shared" si="487"/>
        <v>36.594047619047615</v>
      </c>
      <c r="BY166" s="114">
        <f t="shared" si="487"/>
        <v>36.594047619047615</v>
      </c>
      <c r="BZ166" s="114">
        <f t="shared" si="487"/>
        <v>36.594047619047615</v>
      </c>
      <c r="CA166" s="114">
        <f t="shared" si="487"/>
        <v>36.594047619047615</v>
      </c>
      <c r="CB166" s="114">
        <f t="shared" si="487"/>
        <v>36.594047619047615</v>
      </c>
      <c r="CC166" s="114">
        <f t="shared" si="487"/>
        <v>36.594047619047615</v>
      </c>
      <c r="CD166" s="114">
        <f t="shared" si="487"/>
        <v>36.594047619047615</v>
      </c>
      <c r="CE166" s="114">
        <f t="shared" si="487"/>
        <v>36.594047619047615</v>
      </c>
      <c r="CF166" s="114">
        <f t="shared" si="487"/>
        <v>36.594047619047615</v>
      </c>
      <c r="CG166" s="114">
        <f t="shared" si="487"/>
        <v>36.594047619047615</v>
      </c>
      <c r="CH166" s="114">
        <f t="shared" si="487"/>
        <v>36.594047619047615</v>
      </c>
      <c r="CI166" s="114">
        <f t="shared" si="487"/>
        <v>36.594047619047615</v>
      </c>
      <c r="CJ166" s="114">
        <f t="shared" si="487"/>
        <v>36.594047619047615</v>
      </c>
      <c r="CK166" s="114">
        <f t="shared" si="487"/>
        <v>36.594047619047615</v>
      </c>
      <c r="CL166" s="114">
        <f t="shared" si="487"/>
        <v>36.594047619047615</v>
      </c>
      <c r="CM166" s="114">
        <f t="shared" si="487"/>
        <v>36.594047619047615</v>
      </c>
      <c r="CN166" s="114">
        <f t="shared" si="487"/>
        <v>36.594047619047842</v>
      </c>
      <c r="CO166" s="114">
        <f t="shared" ref="CO166:DG166" si="488">-(CO132-CN132)</f>
        <v>36.594047619047615</v>
      </c>
      <c r="CP166" s="114">
        <f t="shared" si="488"/>
        <v>36.594047619047615</v>
      </c>
      <c r="CQ166" s="114">
        <f t="shared" si="488"/>
        <v>36.594047619047615</v>
      </c>
      <c r="CR166" s="114">
        <f t="shared" si="488"/>
        <v>36.594047619047615</v>
      </c>
      <c r="CS166" s="114">
        <f t="shared" si="488"/>
        <v>36.594047619047615</v>
      </c>
      <c r="CT166" s="114">
        <f t="shared" si="488"/>
        <v>36.594047619047615</v>
      </c>
      <c r="CU166" s="114">
        <f t="shared" si="488"/>
        <v>36.594047619047615</v>
      </c>
      <c r="CV166" s="114">
        <f t="shared" si="488"/>
        <v>36.594047619047615</v>
      </c>
      <c r="CW166" s="114">
        <f t="shared" si="488"/>
        <v>36.594047619047615</v>
      </c>
      <c r="CX166" s="114">
        <f t="shared" si="488"/>
        <v>36.594047619047615</v>
      </c>
      <c r="CY166" s="114">
        <f t="shared" si="488"/>
        <v>36.594047619047615</v>
      </c>
      <c r="CZ166" s="114">
        <f t="shared" si="488"/>
        <v>36.594047619047615</v>
      </c>
      <c r="DA166" s="114">
        <f t="shared" si="488"/>
        <v>36.594047619047615</v>
      </c>
      <c r="DB166" s="114">
        <f t="shared" si="488"/>
        <v>36.594047619047615</v>
      </c>
      <c r="DC166" s="114">
        <f t="shared" si="488"/>
        <v>36.594047619047615</v>
      </c>
      <c r="DD166" s="114">
        <f t="shared" si="488"/>
        <v>36.594047619047615</v>
      </c>
      <c r="DE166" s="114">
        <f t="shared" si="488"/>
        <v>36.594047619047615</v>
      </c>
      <c r="DF166" s="114">
        <f t="shared" si="488"/>
        <v>36.594047619047615</v>
      </c>
      <c r="DG166" s="114">
        <f t="shared" si="488"/>
        <v>36.594047619047615</v>
      </c>
    </row>
    <row r="167" spans="1:111" x14ac:dyDescent="0.3">
      <c r="A167" s="3"/>
      <c r="B167" s="4" t="s">
        <v>394</v>
      </c>
      <c r="C167" s="3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>
        <f>+SUM(AC166)</f>
        <v>0</v>
      </c>
      <c r="AD167" s="10">
        <f t="shared" ref="AD167:CO167" si="489">+SUM(AD166)</f>
        <v>0</v>
      </c>
      <c r="AE167" s="10">
        <f t="shared" si="489"/>
        <v>0</v>
      </c>
      <c r="AF167" s="10">
        <f t="shared" si="489"/>
        <v>0</v>
      </c>
      <c r="AG167" s="10">
        <f t="shared" si="489"/>
        <v>0</v>
      </c>
      <c r="AH167" s="10">
        <f t="shared" si="489"/>
        <v>0</v>
      </c>
      <c r="AI167" s="10">
        <f t="shared" si="489"/>
        <v>0</v>
      </c>
      <c r="AJ167" s="290">
        <f t="shared" si="489"/>
        <v>-3073.9</v>
      </c>
      <c r="AK167" s="10">
        <f t="shared" si="489"/>
        <v>36.594047619047615</v>
      </c>
      <c r="AL167" s="10">
        <f t="shared" si="489"/>
        <v>36.594047619047615</v>
      </c>
      <c r="AM167" s="10">
        <f t="shared" si="489"/>
        <v>36.594047619047615</v>
      </c>
      <c r="AN167" s="10">
        <f t="shared" si="489"/>
        <v>36.594047619047615</v>
      </c>
      <c r="AO167" s="10">
        <f t="shared" si="489"/>
        <v>36.594047619047615</v>
      </c>
      <c r="AP167" s="10">
        <f t="shared" si="489"/>
        <v>36.594047619047615</v>
      </c>
      <c r="AQ167" s="10">
        <f t="shared" si="489"/>
        <v>36.594047619047615</v>
      </c>
      <c r="AR167" s="10">
        <f t="shared" si="489"/>
        <v>36.594047619047615</v>
      </c>
      <c r="AS167" s="10">
        <f t="shared" si="489"/>
        <v>36.594047619047615</v>
      </c>
      <c r="AT167" s="10">
        <f t="shared" si="489"/>
        <v>36.594047619047615</v>
      </c>
      <c r="AU167" s="10">
        <f t="shared" si="489"/>
        <v>36.594047619047615</v>
      </c>
      <c r="AV167" s="10">
        <f t="shared" si="489"/>
        <v>36.594047619047615</v>
      </c>
      <c r="AW167" s="10">
        <f t="shared" si="489"/>
        <v>36.594047619047615</v>
      </c>
      <c r="AX167" s="10">
        <f t="shared" si="489"/>
        <v>36.594047619047615</v>
      </c>
      <c r="AY167" s="10">
        <f t="shared" si="489"/>
        <v>36.594047619047615</v>
      </c>
      <c r="AZ167" s="10">
        <f t="shared" si="489"/>
        <v>36.594047619047615</v>
      </c>
      <c r="BA167" s="10">
        <f t="shared" si="489"/>
        <v>36.594047619047615</v>
      </c>
      <c r="BB167" s="10">
        <f t="shared" si="489"/>
        <v>36.594047619047615</v>
      </c>
      <c r="BC167" s="10">
        <f t="shared" si="489"/>
        <v>36.594047619047615</v>
      </c>
      <c r="BD167" s="10">
        <f t="shared" si="489"/>
        <v>36.594047619047615</v>
      </c>
      <c r="BE167" s="10">
        <f t="shared" si="489"/>
        <v>36.594047619047615</v>
      </c>
      <c r="BF167" s="10">
        <f t="shared" si="489"/>
        <v>36.594047619047615</v>
      </c>
      <c r="BG167" s="10">
        <f t="shared" si="489"/>
        <v>36.594047619047615</v>
      </c>
      <c r="BH167" s="10">
        <f t="shared" si="489"/>
        <v>36.594047619047615</v>
      </c>
      <c r="BI167" s="10">
        <f t="shared" si="489"/>
        <v>36.594047619047615</v>
      </c>
      <c r="BJ167" s="10">
        <f t="shared" si="489"/>
        <v>36.594047619047615</v>
      </c>
      <c r="BK167" s="10">
        <f t="shared" si="489"/>
        <v>36.594047619047615</v>
      </c>
      <c r="BL167" s="10">
        <f t="shared" si="489"/>
        <v>36.594047619048069</v>
      </c>
      <c r="BM167" s="10">
        <f t="shared" si="489"/>
        <v>36.594047619047387</v>
      </c>
      <c r="BN167" s="10">
        <f t="shared" si="489"/>
        <v>36.594047619047615</v>
      </c>
      <c r="BO167" s="10">
        <f t="shared" si="489"/>
        <v>36.594047619047615</v>
      </c>
      <c r="BP167" s="10">
        <f t="shared" si="489"/>
        <v>36.594047619047615</v>
      </c>
      <c r="BQ167" s="10">
        <f t="shared" si="489"/>
        <v>36.594047619047615</v>
      </c>
      <c r="BR167" s="10">
        <f t="shared" si="489"/>
        <v>36.594047619047615</v>
      </c>
      <c r="BS167" s="10">
        <f t="shared" si="489"/>
        <v>36.594047619047615</v>
      </c>
      <c r="BT167" s="10">
        <f t="shared" si="489"/>
        <v>36.594047619047615</v>
      </c>
      <c r="BU167" s="10">
        <f t="shared" si="489"/>
        <v>36.594047619047615</v>
      </c>
      <c r="BV167" s="10">
        <f t="shared" si="489"/>
        <v>36.594047619047615</v>
      </c>
      <c r="BW167" s="10">
        <f t="shared" si="489"/>
        <v>36.594047619047615</v>
      </c>
      <c r="BX167" s="10">
        <f t="shared" si="489"/>
        <v>36.594047619047615</v>
      </c>
      <c r="BY167" s="10">
        <f t="shared" si="489"/>
        <v>36.594047619047615</v>
      </c>
      <c r="BZ167" s="10">
        <f t="shared" si="489"/>
        <v>36.594047619047615</v>
      </c>
      <c r="CA167" s="10">
        <f t="shared" si="489"/>
        <v>36.594047619047615</v>
      </c>
      <c r="CB167" s="10">
        <f t="shared" si="489"/>
        <v>36.594047619047615</v>
      </c>
      <c r="CC167" s="10">
        <f t="shared" si="489"/>
        <v>36.594047619047615</v>
      </c>
      <c r="CD167" s="10">
        <f t="shared" si="489"/>
        <v>36.594047619047615</v>
      </c>
      <c r="CE167" s="10">
        <f t="shared" si="489"/>
        <v>36.594047619047615</v>
      </c>
      <c r="CF167" s="10">
        <f t="shared" si="489"/>
        <v>36.594047619047615</v>
      </c>
      <c r="CG167" s="10">
        <f t="shared" si="489"/>
        <v>36.594047619047615</v>
      </c>
      <c r="CH167" s="10">
        <f t="shared" si="489"/>
        <v>36.594047619047615</v>
      </c>
      <c r="CI167" s="10">
        <f t="shared" si="489"/>
        <v>36.594047619047615</v>
      </c>
      <c r="CJ167" s="10">
        <f t="shared" si="489"/>
        <v>36.594047619047615</v>
      </c>
      <c r="CK167" s="10">
        <f t="shared" si="489"/>
        <v>36.594047619047615</v>
      </c>
      <c r="CL167" s="10">
        <f t="shared" si="489"/>
        <v>36.594047619047615</v>
      </c>
      <c r="CM167" s="10">
        <f t="shared" si="489"/>
        <v>36.594047619047615</v>
      </c>
      <c r="CN167" s="10">
        <f t="shared" si="489"/>
        <v>36.594047619047842</v>
      </c>
      <c r="CO167" s="10">
        <f t="shared" si="489"/>
        <v>36.594047619047615</v>
      </c>
      <c r="CP167" s="10">
        <f t="shared" ref="CP167:DG167" si="490">+SUM(CP166)</f>
        <v>36.594047619047615</v>
      </c>
      <c r="CQ167" s="10">
        <f t="shared" si="490"/>
        <v>36.594047619047615</v>
      </c>
      <c r="CR167" s="10">
        <f t="shared" si="490"/>
        <v>36.594047619047615</v>
      </c>
      <c r="CS167" s="10">
        <f t="shared" si="490"/>
        <v>36.594047619047615</v>
      </c>
      <c r="CT167" s="10">
        <f t="shared" si="490"/>
        <v>36.594047619047615</v>
      </c>
      <c r="CU167" s="10">
        <f t="shared" si="490"/>
        <v>36.594047619047615</v>
      </c>
      <c r="CV167" s="10">
        <f t="shared" si="490"/>
        <v>36.594047619047615</v>
      </c>
      <c r="CW167" s="10">
        <f t="shared" si="490"/>
        <v>36.594047619047615</v>
      </c>
      <c r="CX167" s="10">
        <f t="shared" si="490"/>
        <v>36.594047619047615</v>
      </c>
      <c r="CY167" s="10">
        <f t="shared" si="490"/>
        <v>36.594047619047615</v>
      </c>
      <c r="CZ167" s="10">
        <f t="shared" si="490"/>
        <v>36.594047619047615</v>
      </c>
      <c r="DA167" s="10">
        <f t="shared" si="490"/>
        <v>36.594047619047615</v>
      </c>
      <c r="DB167" s="10">
        <f t="shared" si="490"/>
        <v>36.594047619047615</v>
      </c>
      <c r="DC167" s="10">
        <f t="shared" si="490"/>
        <v>36.594047619047615</v>
      </c>
      <c r="DD167" s="10">
        <f t="shared" si="490"/>
        <v>36.594047619047615</v>
      </c>
      <c r="DE167" s="10">
        <f t="shared" si="490"/>
        <v>36.594047619047615</v>
      </c>
      <c r="DF167" s="10">
        <f t="shared" si="490"/>
        <v>36.594047619047615</v>
      </c>
      <c r="DG167" s="10">
        <f t="shared" si="490"/>
        <v>36.594047619047615</v>
      </c>
    </row>
    <row r="168" spans="1:111" x14ac:dyDescent="0.3">
      <c r="AJ168" s="280"/>
    </row>
    <row r="169" spans="1:111" x14ac:dyDescent="0.3">
      <c r="B169" s="1" t="s">
        <v>28</v>
      </c>
      <c r="E169" s="114">
        <f t="shared" ref="E169:AA169" si="491">(E154-E151)-(D154-D151)</f>
        <v>0</v>
      </c>
      <c r="F169" s="114">
        <f t="shared" si="491"/>
        <v>0</v>
      </c>
      <c r="G169" s="114">
        <f t="shared" si="491"/>
        <v>0</v>
      </c>
      <c r="H169" s="114">
        <f t="shared" si="491"/>
        <v>0</v>
      </c>
      <c r="I169" s="114">
        <f t="shared" si="491"/>
        <v>0</v>
      </c>
      <c r="J169" s="114">
        <f t="shared" si="491"/>
        <v>0</v>
      </c>
      <c r="K169" s="114">
        <f t="shared" si="491"/>
        <v>0</v>
      </c>
      <c r="L169" s="114">
        <f t="shared" si="491"/>
        <v>0</v>
      </c>
      <c r="M169" s="114">
        <f t="shared" si="491"/>
        <v>0</v>
      </c>
      <c r="N169" s="114">
        <f t="shared" si="491"/>
        <v>0</v>
      </c>
      <c r="O169" s="114">
        <f t="shared" si="491"/>
        <v>0</v>
      </c>
      <c r="P169" s="114">
        <f t="shared" si="491"/>
        <v>0</v>
      </c>
      <c r="Q169" s="114">
        <f t="shared" si="491"/>
        <v>0</v>
      </c>
      <c r="R169" s="114">
        <f t="shared" si="491"/>
        <v>0</v>
      </c>
      <c r="S169" s="114">
        <f t="shared" si="491"/>
        <v>0</v>
      </c>
      <c r="T169" s="114">
        <f t="shared" si="491"/>
        <v>0</v>
      </c>
      <c r="U169" s="114">
        <f t="shared" si="491"/>
        <v>0</v>
      </c>
      <c r="V169" s="114">
        <f t="shared" si="491"/>
        <v>0</v>
      </c>
      <c r="W169" s="114">
        <f t="shared" si="491"/>
        <v>0</v>
      </c>
      <c r="X169" s="114">
        <f t="shared" si="491"/>
        <v>0</v>
      </c>
      <c r="Y169" s="114">
        <f t="shared" si="491"/>
        <v>0</v>
      </c>
      <c r="Z169" s="114">
        <f t="shared" si="491"/>
        <v>0</v>
      </c>
      <c r="AA169" s="114">
        <f t="shared" si="491"/>
        <v>0</v>
      </c>
      <c r="AB169" s="114">
        <f t="shared" ref="AB169:BG169" si="492">(AB154-AB151-AB153)-(AA154-AA151-AA153)</f>
        <v>10896.9</v>
      </c>
      <c r="AC169" s="114">
        <f t="shared" si="492"/>
        <v>0</v>
      </c>
      <c r="AD169" s="114">
        <f t="shared" si="492"/>
        <v>0</v>
      </c>
      <c r="AE169" s="114">
        <f t="shared" si="492"/>
        <v>0</v>
      </c>
      <c r="AF169" s="114">
        <f t="shared" si="492"/>
        <v>0</v>
      </c>
      <c r="AG169" s="114">
        <f t="shared" si="492"/>
        <v>0</v>
      </c>
      <c r="AH169" s="114">
        <f t="shared" si="492"/>
        <v>-168.99000000000524</v>
      </c>
      <c r="AI169" s="114">
        <f t="shared" si="492"/>
        <v>-719.99999999999272</v>
      </c>
      <c r="AJ169" s="281">
        <f t="shared" si="492"/>
        <v>53550</v>
      </c>
      <c r="AK169" s="114">
        <f t="shared" si="492"/>
        <v>0</v>
      </c>
      <c r="AL169" s="114">
        <f t="shared" si="492"/>
        <v>0</v>
      </c>
      <c r="AM169" s="114">
        <f t="shared" si="492"/>
        <v>0</v>
      </c>
      <c r="AN169" s="114">
        <f t="shared" si="492"/>
        <v>0</v>
      </c>
      <c r="AO169" s="114">
        <f t="shared" si="492"/>
        <v>0</v>
      </c>
      <c r="AP169" s="114">
        <f t="shared" si="492"/>
        <v>0</v>
      </c>
      <c r="AQ169" s="114">
        <f t="shared" si="492"/>
        <v>0</v>
      </c>
      <c r="AR169" s="114">
        <f t="shared" si="492"/>
        <v>0</v>
      </c>
      <c r="AS169" s="114">
        <f t="shared" si="492"/>
        <v>0</v>
      </c>
      <c r="AT169" s="114">
        <f t="shared" si="492"/>
        <v>0</v>
      </c>
      <c r="AU169" s="114">
        <f t="shared" si="492"/>
        <v>0</v>
      </c>
      <c r="AV169" s="114">
        <f t="shared" si="492"/>
        <v>0</v>
      </c>
      <c r="AW169" s="114">
        <f t="shared" si="492"/>
        <v>0</v>
      </c>
      <c r="AX169" s="114">
        <f t="shared" si="492"/>
        <v>0</v>
      </c>
      <c r="AY169" s="114">
        <f t="shared" si="492"/>
        <v>0</v>
      </c>
      <c r="AZ169" s="114">
        <f t="shared" si="492"/>
        <v>0</v>
      </c>
      <c r="BA169" s="114">
        <f t="shared" si="492"/>
        <v>0</v>
      </c>
      <c r="BB169" s="114">
        <f t="shared" si="492"/>
        <v>0</v>
      </c>
      <c r="BC169" s="114">
        <f t="shared" si="492"/>
        <v>0</v>
      </c>
      <c r="BD169" s="114">
        <f t="shared" si="492"/>
        <v>0</v>
      </c>
      <c r="BE169" s="114">
        <f t="shared" si="492"/>
        <v>0</v>
      </c>
      <c r="BF169" s="114">
        <f t="shared" si="492"/>
        <v>0</v>
      </c>
      <c r="BG169" s="114">
        <f t="shared" si="492"/>
        <v>0</v>
      </c>
      <c r="BH169" s="114">
        <f t="shared" ref="BH169:CM169" si="493">(BH154-BH151-BH153)-(BG154-BG151-BG153)</f>
        <v>0</v>
      </c>
      <c r="BI169" s="114">
        <f t="shared" si="493"/>
        <v>0</v>
      </c>
      <c r="BJ169" s="114">
        <f t="shared" si="493"/>
        <v>0</v>
      </c>
      <c r="BK169" s="114">
        <f t="shared" si="493"/>
        <v>0</v>
      </c>
      <c r="BL169" s="114">
        <f t="shared" si="493"/>
        <v>0</v>
      </c>
      <c r="BM169" s="114">
        <f t="shared" si="493"/>
        <v>0</v>
      </c>
      <c r="BN169" s="114">
        <f t="shared" si="493"/>
        <v>0</v>
      </c>
      <c r="BO169" s="114">
        <f t="shared" si="493"/>
        <v>0</v>
      </c>
      <c r="BP169" s="114">
        <f t="shared" si="493"/>
        <v>0</v>
      </c>
      <c r="BQ169" s="114">
        <f t="shared" si="493"/>
        <v>0</v>
      </c>
      <c r="BR169" s="114">
        <f t="shared" si="493"/>
        <v>0</v>
      </c>
      <c r="BS169" s="114">
        <f t="shared" si="493"/>
        <v>0</v>
      </c>
      <c r="BT169" s="114">
        <f t="shared" si="493"/>
        <v>0</v>
      </c>
      <c r="BU169" s="114">
        <f t="shared" si="493"/>
        <v>0</v>
      </c>
      <c r="BV169" s="114">
        <f t="shared" si="493"/>
        <v>0</v>
      </c>
      <c r="BW169" s="114">
        <f t="shared" si="493"/>
        <v>0</v>
      </c>
      <c r="BX169" s="114">
        <f t="shared" si="493"/>
        <v>0</v>
      </c>
      <c r="BY169" s="114">
        <f t="shared" si="493"/>
        <v>0</v>
      </c>
      <c r="BZ169" s="114">
        <f t="shared" si="493"/>
        <v>0</v>
      </c>
      <c r="CA169" s="114">
        <f t="shared" si="493"/>
        <v>0</v>
      </c>
      <c r="CB169" s="114">
        <f t="shared" si="493"/>
        <v>0</v>
      </c>
      <c r="CC169" s="114">
        <f t="shared" si="493"/>
        <v>-5.8207660913467407E-11</v>
      </c>
      <c r="CD169" s="114">
        <f t="shared" si="493"/>
        <v>0</v>
      </c>
      <c r="CE169" s="114">
        <f t="shared" si="493"/>
        <v>0</v>
      </c>
      <c r="CF169" s="114">
        <f t="shared" si="493"/>
        <v>5.8207660913467407E-11</v>
      </c>
      <c r="CG169" s="114">
        <f t="shared" si="493"/>
        <v>-5.8207660913467407E-11</v>
      </c>
      <c r="CH169" s="114">
        <f t="shared" si="493"/>
        <v>0</v>
      </c>
      <c r="CI169" s="114">
        <f t="shared" si="493"/>
        <v>5.8207660913467407E-11</v>
      </c>
      <c r="CJ169" s="114">
        <f t="shared" si="493"/>
        <v>0</v>
      </c>
      <c r="CK169" s="114">
        <f t="shared" si="493"/>
        <v>0</v>
      </c>
      <c r="CL169" s="114">
        <f t="shared" si="493"/>
        <v>-5.8207660913467407E-11</v>
      </c>
      <c r="CM169" s="114">
        <f t="shared" si="493"/>
        <v>0</v>
      </c>
      <c r="CN169" s="114">
        <f t="shared" ref="CN169:DG169" si="494">(CN154-CN151-CN153)-(CM154-CM151-CM153)</f>
        <v>5.8207660913467407E-11</v>
      </c>
      <c r="CO169" s="114">
        <f t="shared" si="494"/>
        <v>-5.8207660913467407E-11</v>
      </c>
      <c r="CP169" s="114">
        <f t="shared" si="494"/>
        <v>0</v>
      </c>
      <c r="CQ169" s="114">
        <f t="shared" si="494"/>
        <v>0</v>
      </c>
      <c r="CR169" s="114">
        <f t="shared" si="494"/>
        <v>0</v>
      </c>
      <c r="CS169" s="114">
        <f t="shared" si="494"/>
        <v>0</v>
      </c>
      <c r="CT169" s="114">
        <f t="shared" si="494"/>
        <v>0</v>
      </c>
      <c r="CU169" s="114">
        <f t="shared" si="494"/>
        <v>0</v>
      </c>
      <c r="CV169" s="114">
        <f t="shared" si="494"/>
        <v>0</v>
      </c>
      <c r="CW169" s="114">
        <f t="shared" si="494"/>
        <v>-5.8207660913467407E-11</v>
      </c>
      <c r="CX169" s="114">
        <f t="shared" si="494"/>
        <v>1.1641532182693481E-10</v>
      </c>
      <c r="CY169" s="114">
        <f t="shared" si="494"/>
        <v>0</v>
      </c>
      <c r="CZ169" s="114">
        <f t="shared" si="494"/>
        <v>-1.1641532182693481E-10</v>
      </c>
      <c r="DA169" s="114">
        <f t="shared" si="494"/>
        <v>0</v>
      </c>
      <c r="DB169" s="114">
        <f t="shared" si="494"/>
        <v>0</v>
      </c>
      <c r="DC169" s="114">
        <f t="shared" si="494"/>
        <v>0</v>
      </c>
      <c r="DD169" s="114">
        <f t="shared" si="494"/>
        <v>1.1641532182693481E-10</v>
      </c>
      <c r="DE169" s="114">
        <f t="shared" si="494"/>
        <v>0</v>
      </c>
      <c r="DF169" s="114">
        <f t="shared" si="494"/>
        <v>0</v>
      </c>
      <c r="DG169" s="114">
        <f t="shared" si="494"/>
        <v>0</v>
      </c>
    </row>
    <row r="170" spans="1:111" x14ac:dyDescent="0.3">
      <c r="B170" s="1" t="s">
        <v>292</v>
      </c>
      <c r="E170" s="114">
        <f t="shared" ref="E170:AA170" si="495">+E147-D147</f>
        <v>0</v>
      </c>
      <c r="F170" s="114">
        <f t="shared" si="495"/>
        <v>0</v>
      </c>
      <c r="G170" s="114">
        <f t="shared" si="495"/>
        <v>0</v>
      </c>
      <c r="H170" s="114">
        <f t="shared" si="495"/>
        <v>0</v>
      </c>
      <c r="I170" s="114">
        <f t="shared" si="495"/>
        <v>0</v>
      </c>
      <c r="J170" s="114">
        <f t="shared" si="495"/>
        <v>0</v>
      </c>
      <c r="K170" s="114">
        <f t="shared" si="495"/>
        <v>0</v>
      </c>
      <c r="L170" s="114">
        <f t="shared" si="495"/>
        <v>0</v>
      </c>
      <c r="M170" s="114">
        <f t="shared" si="495"/>
        <v>0</v>
      </c>
      <c r="N170" s="114">
        <f t="shared" si="495"/>
        <v>0</v>
      </c>
      <c r="O170" s="114">
        <f t="shared" si="495"/>
        <v>0</v>
      </c>
      <c r="P170" s="114">
        <f t="shared" si="495"/>
        <v>0</v>
      </c>
      <c r="Q170" s="114">
        <f t="shared" si="495"/>
        <v>0</v>
      </c>
      <c r="R170" s="114">
        <f t="shared" si="495"/>
        <v>0</v>
      </c>
      <c r="S170" s="114">
        <f t="shared" si="495"/>
        <v>0</v>
      </c>
      <c r="T170" s="114">
        <f t="shared" si="495"/>
        <v>0</v>
      </c>
      <c r="U170" s="114">
        <f t="shared" si="495"/>
        <v>0</v>
      </c>
      <c r="V170" s="114">
        <f t="shared" si="495"/>
        <v>0</v>
      </c>
      <c r="W170" s="114">
        <f t="shared" si="495"/>
        <v>0</v>
      </c>
      <c r="X170" s="114">
        <f t="shared" si="495"/>
        <v>0</v>
      </c>
      <c r="Y170" s="114">
        <f t="shared" si="495"/>
        <v>0</v>
      </c>
      <c r="Z170" s="114">
        <f t="shared" si="495"/>
        <v>0</v>
      </c>
      <c r="AA170" s="114">
        <f t="shared" si="495"/>
        <v>0</v>
      </c>
      <c r="AB170" s="114">
        <f t="shared" ref="AB170:BG170" si="496">+AB151-AA151</f>
        <v>-6284.66</v>
      </c>
      <c r="AC170" s="114">
        <f t="shared" si="496"/>
        <v>-6071.880000000001</v>
      </c>
      <c r="AD170" s="114">
        <f t="shared" si="496"/>
        <v>-7079.5</v>
      </c>
      <c r="AE170" s="114">
        <f t="shared" si="496"/>
        <v>-6867.7999999999993</v>
      </c>
      <c r="AF170" s="114">
        <f t="shared" si="496"/>
        <v>-8036.23</v>
      </c>
      <c r="AG170" s="114">
        <f t="shared" si="496"/>
        <v>-11362.130000000005</v>
      </c>
      <c r="AH170" s="114">
        <f t="shared" si="496"/>
        <v>-9131.1199999999953</v>
      </c>
      <c r="AI170" s="114">
        <f t="shared" si="496"/>
        <v>-8767.75</v>
      </c>
      <c r="AJ170" s="281">
        <f t="shared" si="496"/>
        <v>-5120.3000000000102</v>
      </c>
      <c r="AK170" s="114">
        <f t="shared" si="496"/>
        <v>-9000</v>
      </c>
      <c r="AL170" s="114">
        <f t="shared" si="496"/>
        <v>-9000</v>
      </c>
      <c r="AM170" s="114">
        <f t="shared" si="496"/>
        <v>-9000</v>
      </c>
      <c r="AN170" s="114">
        <f t="shared" si="496"/>
        <v>-2000</v>
      </c>
      <c r="AO170" s="114">
        <f t="shared" si="496"/>
        <v>-2000</v>
      </c>
      <c r="AP170" s="114">
        <f t="shared" si="496"/>
        <v>-2000</v>
      </c>
      <c r="AQ170" s="114">
        <f t="shared" si="496"/>
        <v>-2000</v>
      </c>
      <c r="AR170" s="114">
        <f t="shared" si="496"/>
        <v>-2000</v>
      </c>
      <c r="AS170" s="114">
        <f t="shared" si="496"/>
        <v>-2000</v>
      </c>
      <c r="AT170" s="114">
        <f t="shared" si="496"/>
        <v>-2000</v>
      </c>
      <c r="AU170" s="114">
        <f t="shared" si="496"/>
        <v>-2000</v>
      </c>
      <c r="AV170" s="114">
        <f t="shared" si="496"/>
        <v>-2000</v>
      </c>
      <c r="AW170" s="114">
        <f t="shared" si="496"/>
        <v>-2000</v>
      </c>
      <c r="AX170" s="114">
        <f t="shared" si="496"/>
        <v>-2000</v>
      </c>
      <c r="AY170" s="114">
        <f t="shared" si="496"/>
        <v>-2000</v>
      </c>
      <c r="AZ170" s="114">
        <f t="shared" si="496"/>
        <v>-2000</v>
      </c>
      <c r="BA170" s="114">
        <f t="shared" si="496"/>
        <v>-2000</v>
      </c>
      <c r="BB170" s="114">
        <f t="shared" si="496"/>
        <v>-2000</v>
      </c>
      <c r="BC170" s="114">
        <f t="shared" si="496"/>
        <v>-2000</v>
      </c>
      <c r="BD170" s="114">
        <f t="shared" si="496"/>
        <v>-2000</v>
      </c>
      <c r="BE170" s="114">
        <f t="shared" si="496"/>
        <v>-1999.9999999999854</v>
      </c>
      <c r="BF170" s="114">
        <f t="shared" si="496"/>
        <v>-2000</v>
      </c>
      <c r="BG170" s="114">
        <f t="shared" si="496"/>
        <v>-2000</v>
      </c>
      <c r="BH170" s="114">
        <f t="shared" ref="BH170:CM170" si="497">+BH151-BG151</f>
        <v>-2000</v>
      </c>
      <c r="BI170" s="114">
        <f t="shared" si="497"/>
        <v>-2000</v>
      </c>
      <c r="BJ170" s="114">
        <f t="shared" si="497"/>
        <v>-2000</v>
      </c>
      <c r="BK170" s="114">
        <f t="shared" si="497"/>
        <v>-2000</v>
      </c>
      <c r="BL170" s="114">
        <f t="shared" si="497"/>
        <v>-2000</v>
      </c>
      <c r="BM170" s="114">
        <f t="shared" si="497"/>
        <v>-2000</v>
      </c>
      <c r="BN170" s="114">
        <f t="shared" si="497"/>
        <v>-2000</v>
      </c>
      <c r="BO170" s="114">
        <f t="shared" si="497"/>
        <v>-2000</v>
      </c>
      <c r="BP170" s="114">
        <f t="shared" si="497"/>
        <v>-2000</v>
      </c>
      <c r="BQ170" s="114">
        <f t="shared" si="497"/>
        <v>-2000</v>
      </c>
      <c r="BR170" s="114">
        <f t="shared" si="497"/>
        <v>-2000</v>
      </c>
      <c r="BS170" s="114">
        <f t="shared" si="497"/>
        <v>-2000</v>
      </c>
      <c r="BT170" s="114">
        <f t="shared" si="497"/>
        <v>-2000</v>
      </c>
      <c r="BU170" s="114">
        <f t="shared" si="497"/>
        <v>-2000</v>
      </c>
      <c r="BV170" s="114">
        <f t="shared" si="497"/>
        <v>-2000</v>
      </c>
      <c r="BW170" s="114">
        <f t="shared" si="497"/>
        <v>-2000</v>
      </c>
      <c r="BX170" s="114">
        <f t="shared" si="497"/>
        <v>-2000</v>
      </c>
      <c r="BY170" s="114">
        <f t="shared" si="497"/>
        <v>-2000</v>
      </c>
      <c r="BZ170" s="114">
        <f t="shared" si="497"/>
        <v>-2000</v>
      </c>
      <c r="CA170" s="114">
        <f t="shared" si="497"/>
        <v>-2000</v>
      </c>
      <c r="CB170" s="114">
        <f t="shared" si="497"/>
        <v>-2000</v>
      </c>
      <c r="CC170" s="114">
        <f t="shared" si="497"/>
        <v>-2000</v>
      </c>
      <c r="CD170" s="114">
        <f t="shared" si="497"/>
        <v>-2000</v>
      </c>
      <c r="CE170" s="114">
        <f t="shared" si="497"/>
        <v>-2000</v>
      </c>
      <c r="CF170" s="114">
        <f t="shared" si="497"/>
        <v>-2000</v>
      </c>
      <c r="CG170" s="114">
        <f t="shared" si="497"/>
        <v>-2000</v>
      </c>
      <c r="CH170" s="114">
        <f t="shared" si="497"/>
        <v>-2000</v>
      </c>
      <c r="CI170" s="114">
        <f t="shared" si="497"/>
        <v>-2000</v>
      </c>
      <c r="CJ170" s="114">
        <f t="shared" si="497"/>
        <v>-2000</v>
      </c>
      <c r="CK170" s="114">
        <f t="shared" si="497"/>
        <v>-2000</v>
      </c>
      <c r="CL170" s="114">
        <f t="shared" si="497"/>
        <v>-2000</v>
      </c>
      <c r="CM170" s="114">
        <f t="shared" si="497"/>
        <v>-2000</v>
      </c>
      <c r="CN170" s="114">
        <f t="shared" ref="CN170:DG170" si="498">+CN151-CM151</f>
        <v>-2000</v>
      </c>
      <c r="CO170" s="114">
        <f t="shared" si="498"/>
        <v>-2000</v>
      </c>
      <c r="CP170" s="114">
        <f t="shared" si="498"/>
        <v>-2000</v>
      </c>
      <c r="CQ170" s="114">
        <f t="shared" si="498"/>
        <v>-2000</v>
      </c>
      <c r="CR170" s="114">
        <f t="shared" si="498"/>
        <v>-2000</v>
      </c>
      <c r="CS170" s="114">
        <f t="shared" si="498"/>
        <v>-2000</v>
      </c>
      <c r="CT170" s="114">
        <f t="shared" si="498"/>
        <v>-2000</v>
      </c>
      <c r="CU170" s="114">
        <f t="shared" si="498"/>
        <v>-2000</v>
      </c>
      <c r="CV170" s="114">
        <f t="shared" si="498"/>
        <v>-2000</v>
      </c>
      <c r="CW170" s="114">
        <f t="shared" si="498"/>
        <v>-2000</v>
      </c>
      <c r="CX170" s="114">
        <f t="shared" si="498"/>
        <v>-2000</v>
      </c>
      <c r="CY170" s="114">
        <f t="shared" si="498"/>
        <v>-2000</v>
      </c>
      <c r="CZ170" s="114">
        <f t="shared" si="498"/>
        <v>-2000</v>
      </c>
      <c r="DA170" s="114">
        <f t="shared" si="498"/>
        <v>-2000</v>
      </c>
      <c r="DB170" s="114">
        <f t="shared" si="498"/>
        <v>-2000</v>
      </c>
      <c r="DC170" s="114">
        <f t="shared" si="498"/>
        <v>-2000</v>
      </c>
      <c r="DD170" s="114">
        <f t="shared" si="498"/>
        <v>-2000</v>
      </c>
      <c r="DE170" s="114">
        <f t="shared" si="498"/>
        <v>-2000</v>
      </c>
      <c r="DF170" s="114">
        <f t="shared" si="498"/>
        <v>-2000</v>
      </c>
      <c r="DG170" s="114">
        <f t="shared" si="498"/>
        <v>-2000</v>
      </c>
    </row>
    <row r="171" spans="1:111" x14ac:dyDescent="0.3">
      <c r="A171" s="3"/>
      <c r="B171" s="4" t="s">
        <v>29</v>
      </c>
      <c r="C171" s="3"/>
      <c r="D171" s="10">
        <v>0</v>
      </c>
      <c r="E171" s="10">
        <f>E169</f>
        <v>0</v>
      </c>
      <c r="F171" s="10">
        <f t="shared" ref="F171:U171" si="499">F169</f>
        <v>0</v>
      </c>
      <c r="G171" s="10">
        <f t="shared" si="499"/>
        <v>0</v>
      </c>
      <c r="H171" s="10">
        <f t="shared" si="499"/>
        <v>0</v>
      </c>
      <c r="I171" s="10">
        <f t="shared" si="499"/>
        <v>0</v>
      </c>
      <c r="J171" s="10">
        <f t="shared" si="499"/>
        <v>0</v>
      </c>
      <c r="K171" s="10">
        <f t="shared" si="499"/>
        <v>0</v>
      </c>
      <c r="L171" s="10">
        <f t="shared" si="499"/>
        <v>0</v>
      </c>
      <c r="M171" s="10">
        <f t="shared" si="499"/>
        <v>0</v>
      </c>
      <c r="N171" s="10">
        <f t="shared" si="499"/>
        <v>0</v>
      </c>
      <c r="O171" s="10">
        <f t="shared" si="499"/>
        <v>0</v>
      </c>
      <c r="P171" s="10">
        <f>P169</f>
        <v>0</v>
      </c>
      <c r="Q171" s="10">
        <f t="shared" si="499"/>
        <v>0</v>
      </c>
      <c r="R171" s="10">
        <f t="shared" si="499"/>
        <v>0</v>
      </c>
      <c r="S171" s="10">
        <f t="shared" si="499"/>
        <v>0</v>
      </c>
      <c r="T171" s="10">
        <f t="shared" si="499"/>
        <v>0</v>
      </c>
      <c r="U171" s="10">
        <f t="shared" si="499"/>
        <v>0</v>
      </c>
      <c r="V171" s="10">
        <f>SUM(V169:V170)</f>
        <v>0</v>
      </c>
      <c r="W171" s="10">
        <f t="shared" ref="W171:CH171" si="500">SUM(W169:W170)</f>
        <v>0</v>
      </c>
      <c r="X171" s="10">
        <f t="shared" si="500"/>
        <v>0</v>
      </c>
      <c r="Y171" s="10">
        <f t="shared" si="500"/>
        <v>0</v>
      </c>
      <c r="Z171" s="10">
        <f t="shared" si="500"/>
        <v>0</v>
      </c>
      <c r="AA171" s="10">
        <f t="shared" si="500"/>
        <v>0</v>
      </c>
      <c r="AB171" s="10">
        <f t="shared" si="500"/>
        <v>4612.24</v>
      </c>
      <c r="AC171" s="10">
        <f t="shared" si="500"/>
        <v>-6071.880000000001</v>
      </c>
      <c r="AD171" s="10">
        <f t="shared" si="500"/>
        <v>-7079.5</v>
      </c>
      <c r="AE171" s="10">
        <f t="shared" si="500"/>
        <v>-6867.7999999999993</v>
      </c>
      <c r="AF171" s="10">
        <f t="shared" si="500"/>
        <v>-8036.23</v>
      </c>
      <c r="AG171" s="10">
        <f t="shared" si="500"/>
        <v>-11362.130000000005</v>
      </c>
      <c r="AH171" s="10">
        <f t="shared" si="500"/>
        <v>-9300.11</v>
      </c>
      <c r="AI171" s="10">
        <f t="shared" si="500"/>
        <v>-9487.7499999999927</v>
      </c>
      <c r="AJ171" s="290">
        <f t="shared" si="500"/>
        <v>48429.69999999999</v>
      </c>
      <c r="AK171" s="10">
        <f t="shared" si="500"/>
        <v>-9000</v>
      </c>
      <c r="AL171" s="10">
        <f t="shared" si="500"/>
        <v>-9000</v>
      </c>
      <c r="AM171" s="10">
        <f t="shared" si="500"/>
        <v>-9000</v>
      </c>
      <c r="AN171" s="10">
        <f t="shared" si="500"/>
        <v>-2000</v>
      </c>
      <c r="AO171" s="10">
        <f t="shared" si="500"/>
        <v>-2000</v>
      </c>
      <c r="AP171" s="10">
        <f t="shared" si="500"/>
        <v>-2000</v>
      </c>
      <c r="AQ171" s="10">
        <f t="shared" si="500"/>
        <v>-2000</v>
      </c>
      <c r="AR171" s="10">
        <f t="shared" si="500"/>
        <v>-2000</v>
      </c>
      <c r="AS171" s="10">
        <f t="shared" si="500"/>
        <v>-2000</v>
      </c>
      <c r="AT171" s="10">
        <f t="shared" si="500"/>
        <v>-2000</v>
      </c>
      <c r="AU171" s="10">
        <f t="shared" si="500"/>
        <v>-2000</v>
      </c>
      <c r="AV171" s="10">
        <f t="shared" si="500"/>
        <v>-2000</v>
      </c>
      <c r="AW171" s="10">
        <f t="shared" si="500"/>
        <v>-2000</v>
      </c>
      <c r="AX171" s="10">
        <f t="shared" si="500"/>
        <v>-2000</v>
      </c>
      <c r="AY171" s="10">
        <f t="shared" si="500"/>
        <v>-2000</v>
      </c>
      <c r="AZ171" s="10">
        <f t="shared" si="500"/>
        <v>-2000</v>
      </c>
      <c r="BA171" s="10">
        <f t="shared" si="500"/>
        <v>-2000</v>
      </c>
      <c r="BB171" s="10">
        <f t="shared" si="500"/>
        <v>-2000</v>
      </c>
      <c r="BC171" s="10">
        <f t="shared" si="500"/>
        <v>-2000</v>
      </c>
      <c r="BD171" s="10">
        <f t="shared" si="500"/>
        <v>-2000</v>
      </c>
      <c r="BE171" s="10">
        <f t="shared" si="500"/>
        <v>-1999.9999999999854</v>
      </c>
      <c r="BF171" s="10">
        <f t="shared" si="500"/>
        <v>-2000</v>
      </c>
      <c r="BG171" s="10">
        <f t="shared" si="500"/>
        <v>-2000</v>
      </c>
      <c r="BH171" s="10">
        <f t="shared" si="500"/>
        <v>-2000</v>
      </c>
      <c r="BI171" s="10">
        <f t="shared" si="500"/>
        <v>-2000</v>
      </c>
      <c r="BJ171" s="10">
        <f t="shared" si="500"/>
        <v>-2000</v>
      </c>
      <c r="BK171" s="10">
        <f t="shared" si="500"/>
        <v>-2000</v>
      </c>
      <c r="BL171" s="10">
        <f t="shared" si="500"/>
        <v>-2000</v>
      </c>
      <c r="BM171" s="10">
        <f t="shared" si="500"/>
        <v>-2000</v>
      </c>
      <c r="BN171" s="10">
        <f t="shared" si="500"/>
        <v>-2000</v>
      </c>
      <c r="BO171" s="10">
        <f t="shared" si="500"/>
        <v>-2000</v>
      </c>
      <c r="BP171" s="10">
        <f t="shared" si="500"/>
        <v>-2000</v>
      </c>
      <c r="BQ171" s="10">
        <f t="shared" si="500"/>
        <v>-2000</v>
      </c>
      <c r="BR171" s="10">
        <f t="shared" si="500"/>
        <v>-2000</v>
      </c>
      <c r="BS171" s="10">
        <f t="shared" si="500"/>
        <v>-2000</v>
      </c>
      <c r="BT171" s="10">
        <f t="shared" si="500"/>
        <v>-2000</v>
      </c>
      <c r="BU171" s="10">
        <f t="shared" si="500"/>
        <v>-2000</v>
      </c>
      <c r="BV171" s="10">
        <f t="shared" si="500"/>
        <v>-2000</v>
      </c>
      <c r="BW171" s="10">
        <f t="shared" si="500"/>
        <v>-2000</v>
      </c>
      <c r="BX171" s="10">
        <f t="shared" si="500"/>
        <v>-2000</v>
      </c>
      <c r="BY171" s="10">
        <f t="shared" si="500"/>
        <v>-2000</v>
      </c>
      <c r="BZ171" s="10">
        <f t="shared" si="500"/>
        <v>-2000</v>
      </c>
      <c r="CA171" s="10">
        <f t="shared" si="500"/>
        <v>-2000</v>
      </c>
      <c r="CB171" s="10">
        <f t="shared" si="500"/>
        <v>-2000</v>
      </c>
      <c r="CC171" s="10">
        <f t="shared" si="500"/>
        <v>-2000.0000000000582</v>
      </c>
      <c r="CD171" s="10">
        <f t="shared" si="500"/>
        <v>-2000</v>
      </c>
      <c r="CE171" s="10">
        <f t="shared" si="500"/>
        <v>-2000</v>
      </c>
      <c r="CF171" s="10">
        <f t="shared" si="500"/>
        <v>-1999.9999999999418</v>
      </c>
      <c r="CG171" s="10">
        <f t="shared" si="500"/>
        <v>-2000.0000000000582</v>
      </c>
      <c r="CH171" s="10">
        <f t="shared" si="500"/>
        <v>-2000</v>
      </c>
      <c r="CI171" s="10">
        <f t="shared" ref="CI171:DG171" si="501">SUM(CI169:CI170)</f>
        <v>-1999.9999999999418</v>
      </c>
      <c r="CJ171" s="10">
        <f t="shared" si="501"/>
        <v>-2000</v>
      </c>
      <c r="CK171" s="10">
        <f t="shared" si="501"/>
        <v>-2000</v>
      </c>
      <c r="CL171" s="10">
        <f t="shared" si="501"/>
        <v>-2000.0000000000582</v>
      </c>
      <c r="CM171" s="10">
        <f t="shared" si="501"/>
        <v>-2000</v>
      </c>
      <c r="CN171" s="10">
        <f t="shared" si="501"/>
        <v>-1999.9999999999418</v>
      </c>
      <c r="CO171" s="10">
        <f t="shared" si="501"/>
        <v>-2000.0000000000582</v>
      </c>
      <c r="CP171" s="10">
        <f t="shared" si="501"/>
        <v>-2000</v>
      </c>
      <c r="CQ171" s="10">
        <f t="shared" si="501"/>
        <v>-2000</v>
      </c>
      <c r="CR171" s="10">
        <f t="shared" si="501"/>
        <v>-2000</v>
      </c>
      <c r="CS171" s="10">
        <f t="shared" si="501"/>
        <v>-2000</v>
      </c>
      <c r="CT171" s="10">
        <f t="shared" si="501"/>
        <v>-2000</v>
      </c>
      <c r="CU171" s="10">
        <f t="shared" si="501"/>
        <v>-2000</v>
      </c>
      <c r="CV171" s="10">
        <f t="shared" si="501"/>
        <v>-2000</v>
      </c>
      <c r="CW171" s="10">
        <f t="shared" si="501"/>
        <v>-2000.0000000000582</v>
      </c>
      <c r="CX171" s="10">
        <f t="shared" si="501"/>
        <v>-1999.9999999998836</v>
      </c>
      <c r="CY171" s="10">
        <f t="shared" si="501"/>
        <v>-2000</v>
      </c>
      <c r="CZ171" s="10">
        <f t="shared" si="501"/>
        <v>-2000.0000000001164</v>
      </c>
      <c r="DA171" s="10">
        <f t="shared" si="501"/>
        <v>-2000</v>
      </c>
      <c r="DB171" s="10">
        <f t="shared" si="501"/>
        <v>-2000</v>
      </c>
      <c r="DC171" s="10">
        <f t="shared" si="501"/>
        <v>-2000</v>
      </c>
      <c r="DD171" s="10">
        <f t="shared" si="501"/>
        <v>-1999.9999999998836</v>
      </c>
      <c r="DE171" s="10">
        <f t="shared" si="501"/>
        <v>-2000</v>
      </c>
      <c r="DF171" s="10">
        <f t="shared" si="501"/>
        <v>-2000</v>
      </c>
      <c r="DG171" s="10">
        <f t="shared" si="501"/>
        <v>-2000</v>
      </c>
    </row>
    <row r="172" spans="1:111" x14ac:dyDescent="0.3">
      <c r="AJ172" s="280"/>
    </row>
    <row r="173" spans="1:111" x14ac:dyDescent="0.3">
      <c r="B173" s="1" t="s">
        <v>30</v>
      </c>
      <c r="D173" s="9">
        <f t="shared" ref="D173:AI173" si="502">D171+D164</f>
        <v>0</v>
      </c>
      <c r="E173" s="9">
        <f t="shared" si="502"/>
        <v>0</v>
      </c>
      <c r="F173" s="9">
        <f t="shared" si="502"/>
        <v>0</v>
      </c>
      <c r="G173" s="9">
        <f t="shared" si="502"/>
        <v>0</v>
      </c>
      <c r="H173" s="9">
        <f t="shared" si="502"/>
        <v>0</v>
      </c>
      <c r="I173" s="9">
        <f t="shared" si="502"/>
        <v>0</v>
      </c>
      <c r="J173" s="9">
        <f t="shared" si="502"/>
        <v>0</v>
      </c>
      <c r="K173" s="9">
        <f t="shared" si="502"/>
        <v>0</v>
      </c>
      <c r="L173" s="9">
        <f t="shared" si="502"/>
        <v>0</v>
      </c>
      <c r="M173" s="9">
        <f t="shared" si="502"/>
        <v>0</v>
      </c>
      <c r="N173" s="9">
        <f t="shared" si="502"/>
        <v>0</v>
      </c>
      <c r="O173" s="9">
        <f t="shared" si="502"/>
        <v>0</v>
      </c>
      <c r="P173" s="9">
        <f t="shared" si="502"/>
        <v>0</v>
      </c>
      <c r="Q173" s="9">
        <f t="shared" si="502"/>
        <v>0</v>
      </c>
      <c r="R173" s="9">
        <f t="shared" si="502"/>
        <v>0</v>
      </c>
      <c r="S173" s="9">
        <f t="shared" si="502"/>
        <v>0</v>
      </c>
      <c r="T173" s="9">
        <f t="shared" si="502"/>
        <v>0</v>
      </c>
      <c r="U173" s="9">
        <f t="shared" si="502"/>
        <v>0</v>
      </c>
      <c r="V173" s="9">
        <f t="shared" si="502"/>
        <v>0</v>
      </c>
      <c r="W173" s="9">
        <f t="shared" si="502"/>
        <v>0</v>
      </c>
      <c r="X173" s="9">
        <f t="shared" si="502"/>
        <v>0</v>
      </c>
      <c r="Y173" s="9">
        <f t="shared" si="502"/>
        <v>0</v>
      </c>
      <c r="Z173" s="9">
        <f t="shared" si="502"/>
        <v>0</v>
      </c>
      <c r="AA173" s="9">
        <f t="shared" si="502"/>
        <v>0</v>
      </c>
      <c r="AB173" s="9">
        <f t="shared" si="502"/>
        <v>8982.0099999999984</v>
      </c>
      <c r="AC173" s="9">
        <f t="shared" si="502"/>
        <v>1844.659999999998</v>
      </c>
      <c r="AD173" s="9">
        <f t="shared" si="502"/>
        <v>-5911.5700000000015</v>
      </c>
      <c r="AE173" s="9">
        <f t="shared" si="502"/>
        <v>3501.7200000000012</v>
      </c>
      <c r="AF173" s="9">
        <f t="shared" si="502"/>
        <v>1163.8199999999997</v>
      </c>
      <c r="AG173" s="9">
        <f t="shared" si="502"/>
        <v>-2825.1300000000047</v>
      </c>
      <c r="AH173" s="9">
        <f t="shared" si="502"/>
        <v>-630.92000000000007</v>
      </c>
      <c r="AI173" s="9">
        <f t="shared" si="502"/>
        <v>1529.3800000000083</v>
      </c>
      <c r="AJ173" s="291">
        <f t="shared" ref="AJ173:BO173" si="503">AJ171+AJ167+AJ164</f>
        <v>48620.19999999999</v>
      </c>
      <c r="AK173" s="9">
        <f t="shared" si="503"/>
        <v>-17751.297663152847</v>
      </c>
      <c r="AL173" s="9">
        <f t="shared" si="503"/>
        <v>-3728.262366063218</v>
      </c>
      <c r="AM173" s="637">
        <f t="shared" si="503"/>
        <v>-3099.1420545327164</v>
      </c>
      <c r="AN173" s="9">
        <f t="shared" si="503"/>
        <v>-1984.311458387931</v>
      </c>
      <c r="AO173" s="9">
        <f t="shared" si="503"/>
        <v>-7936.3999484549367</v>
      </c>
      <c r="AP173" s="9">
        <f t="shared" si="503"/>
        <v>-3283.5169012010965</v>
      </c>
      <c r="AQ173" s="9">
        <f t="shared" si="503"/>
        <v>-7581.9036308270533</v>
      </c>
      <c r="AR173" s="9">
        <f t="shared" si="503"/>
        <v>-3725.0111175141174</v>
      </c>
      <c r="AS173" s="9">
        <f t="shared" si="503"/>
        <v>2439.99483573933</v>
      </c>
      <c r="AT173" s="9">
        <f t="shared" si="503"/>
        <v>6544.827426347445</v>
      </c>
      <c r="AU173" s="9">
        <f t="shared" si="503"/>
        <v>-73.326596010301728</v>
      </c>
      <c r="AV173" s="9">
        <f t="shared" si="503"/>
        <v>7411.4783776931072</v>
      </c>
      <c r="AW173" s="9">
        <f t="shared" si="503"/>
        <v>-5862.588848665664</v>
      </c>
      <c r="AX173" s="9">
        <f t="shared" si="503"/>
        <v>-4355.6217118614641</v>
      </c>
      <c r="AY173" s="637">
        <f t="shared" si="503"/>
        <v>-1067.3920903764906</v>
      </c>
      <c r="AZ173" s="9">
        <f t="shared" si="503"/>
        <v>677.79749580411817</v>
      </c>
      <c r="BA173" s="9">
        <f t="shared" si="503"/>
        <v>-6118.4603714595705</v>
      </c>
      <c r="BB173" s="9">
        <f t="shared" si="503"/>
        <v>134.32587928687872</v>
      </c>
      <c r="BC173" s="9">
        <f t="shared" si="503"/>
        <v>-5933.5889892584546</v>
      </c>
      <c r="BD173" s="9">
        <f t="shared" si="503"/>
        <v>-2213.0858369086764</v>
      </c>
      <c r="BE173" s="9">
        <f t="shared" si="503"/>
        <v>6940.3980993592158</v>
      </c>
      <c r="BF173" s="9">
        <f t="shared" si="503"/>
        <v>11693.500362326216</v>
      </c>
      <c r="BG173" s="9">
        <f t="shared" si="503"/>
        <v>3304.9767816276812</v>
      </c>
      <c r="BH173" s="9">
        <f t="shared" si="503"/>
        <v>12850.72442968386</v>
      </c>
      <c r="BI173" s="9">
        <f t="shared" si="503"/>
        <v>-4244.2864720904927</v>
      </c>
      <c r="BJ173" s="9">
        <f t="shared" si="503"/>
        <v>540.73553297669832</v>
      </c>
      <c r="BK173" s="637">
        <f t="shared" si="503"/>
        <v>3802.6368406535316</v>
      </c>
      <c r="BL173" s="9">
        <f t="shared" si="503"/>
        <v>3150.7018047279953</v>
      </c>
      <c r="BM173" s="9">
        <f t="shared" si="503"/>
        <v>-4108.3379457542269</v>
      </c>
      <c r="BN173" s="9">
        <f t="shared" si="503"/>
        <v>4498.9934221430085</v>
      </c>
      <c r="BO173" s="9">
        <f t="shared" si="503"/>
        <v>-4228.4431288168726</v>
      </c>
      <c r="BP173" s="9">
        <f t="shared" ref="BP173:CU173" si="504">BP171+BP167+BP164</f>
        <v>212.95829741664284</v>
      </c>
      <c r="BQ173" s="9">
        <f t="shared" si="504"/>
        <v>10625.461997029841</v>
      </c>
      <c r="BR173" s="9">
        <f t="shared" si="504"/>
        <v>15806.902438351473</v>
      </c>
      <c r="BS173" s="9">
        <f t="shared" si="504"/>
        <v>7475.6695345074877</v>
      </c>
      <c r="BT173" s="9">
        <f t="shared" si="504"/>
        <v>19071.075178617652</v>
      </c>
      <c r="BU173" s="9">
        <f t="shared" si="504"/>
        <v>-2673.5656321273059</v>
      </c>
      <c r="BV173" s="9">
        <f t="shared" si="504"/>
        <v>4934.0916639465395</v>
      </c>
      <c r="BW173" s="637">
        <f t="shared" si="504"/>
        <v>6800.82186263929</v>
      </c>
      <c r="BX173" s="9">
        <f t="shared" si="504"/>
        <v>5813.9730795697869</v>
      </c>
      <c r="BY173" s="9">
        <f t="shared" si="504"/>
        <v>-811.03541356509049</v>
      </c>
      <c r="BZ173" s="9">
        <f t="shared" si="504"/>
        <v>7292.4800570291118</v>
      </c>
      <c r="CA173" s="9">
        <f t="shared" si="504"/>
        <v>-3798.1412860917549</v>
      </c>
      <c r="CB173" s="9">
        <f t="shared" si="504"/>
        <v>4962.1414617305454</v>
      </c>
      <c r="CC173" s="9">
        <f t="shared" si="504"/>
        <v>14675.623372215407</v>
      </c>
      <c r="CD173" s="9">
        <f t="shared" si="504"/>
        <v>20050.360837837146</v>
      </c>
      <c r="CE173" s="9">
        <f t="shared" si="504"/>
        <v>12895.336424816849</v>
      </c>
      <c r="CF173" s="9">
        <f t="shared" si="504"/>
        <v>24285.947926137862</v>
      </c>
      <c r="CG173" s="9">
        <f t="shared" si="504"/>
        <v>868.36383387223987</v>
      </c>
      <c r="CH173" s="9">
        <f t="shared" si="504"/>
        <v>7780.9332265458906</v>
      </c>
      <c r="CI173" s="637">
        <f t="shared" si="504"/>
        <v>8028.8863823657193</v>
      </c>
      <c r="CJ173" s="9">
        <f t="shared" si="504"/>
        <v>11998.540167496707</v>
      </c>
      <c r="CK173" s="9">
        <f t="shared" si="504"/>
        <v>436.84271076211053</v>
      </c>
      <c r="CL173" s="9">
        <f t="shared" si="504"/>
        <v>9733.9319048344259</v>
      </c>
      <c r="CM173" s="9">
        <f t="shared" si="504"/>
        <v>-256.71078916246233</v>
      </c>
      <c r="CN173" s="9">
        <f t="shared" si="504"/>
        <v>7534.4019629974991</v>
      </c>
      <c r="CO173" s="9">
        <f t="shared" si="504"/>
        <v>17958.281214287428</v>
      </c>
      <c r="CP173" s="9">
        <f t="shared" si="504"/>
        <v>29333.364416406828</v>
      </c>
      <c r="CQ173" s="9">
        <f t="shared" si="504"/>
        <v>17388.574414080427</v>
      </c>
      <c r="CR173" s="9">
        <f t="shared" si="504"/>
        <v>30413.588242249276</v>
      </c>
      <c r="CS173" s="9">
        <f t="shared" si="504"/>
        <v>5078.3447752501306</v>
      </c>
      <c r="CT173" s="9">
        <f t="shared" si="504"/>
        <v>11243.745024251823</v>
      </c>
      <c r="CU173" s="637">
        <f t="shared" si="504"/>
        <v>11739.553771315728</v>
      </c>
      <c r="CV173" s="9">
        <f t="shared" ref="CV173:DG173" si="505">CV171+CV167+CV164</f>
        <v>16692.51431602053</v>
      </c>
      <c r="CW173" s="9">
        <f t="shared" si="505"/>
        <v>2693.9698896130535</v>
      </c>
      <c r="CX173" s="9">
        <f t="shared" si="505"/>
        <v>12285.55330785291</v>
      </c>
      <c r="CY173" s="9">
        <f t="shared" si="505"/>
        <v>3579.429032314421</v>
      </c>
      <c r="CZ173" s="9">
        <f t="shared" si="505"/>
        <v>10504.660587736804</v>
      </c>
      <c r="DA173" s="9">
        <f t="shared" si="505"/>
        <v>21251.270376423981</v>
      </c>
      <c r="DB173" s="9">
        <f t="shared" si="505"/>
        <v>40497.265802789094</v>
      </c>
      <c r="DC173" s="9">
        <f t="shared" si="505"/>
        <v>20594.982633834916</v>
      </c>
      <c r="DD173" s="9">
        <f t="shared" si="505"/>
        <v>43287.318628111927</v>
      </c>
      <c r="DE173" s="9">
        <f t="shared" si="505"/>
        <v>7998.9689178635927</v>
      </c>
      <c r="DF173" s="9">
        <f t="shared" si="505"/>
        <v>14093.650337633098</v>
      </c>
      <c r="DG173" s="9">
        <f t="shared" si="505"/>
        <v>18132.944809713899</v>
      </c>
    </row>
    <row r="174" spans="1:111" x14ac:dyDescent="0.3">
      <c r="AJ174" s="280"/>
    </row>
    <row r="175" spans="1:111" x14ac:dyDescent="0.3">
      <c r="B175" s="1" t="s">
        <v>31</v>
      </c>
      <c r="D175" s="9">
        <v>0</v>
      </c>
      <c r="E175" s="9">
        <f>D176</f>
        <v>0</v>
      </c>
      <c r="F175" s="9">
        <f t="shared" ref="F175:BQ175" si="506">E176</f>
        <v>0</v>
      </c>
      <c r="G175" s="9">
        <f t="shared" si="506"/>
        <v>0</v>
      </c>
      <c r="H175" s="9">
        <f t="shared" si="506"/>
        <v>0</v>
      </c>
      <c r="I175" s="9">
        <f t="shared" si="506"/>
        <v>0</v>
      </c>
      <c r="J175" s="9">
        <f>I176</f>
        <v>0</v>
      </c>
      <c r="K175" s="9">
        <f t="shared" si="506"/>
        <v>0</v>
      </c>
      <c r="L175" s="9">
        <f t="shared" si="506"/>
        <v>0</v>
      </c>
      <c r="M175" s="9">
        <f t="shared" si="506"/>
        <v>0</v>
      </c>
      <c r="N175" s="9">
        <f t="shared" si="506"/>
        <v>0</v>
      </c>
      <c r="O175" s="9">
        <f t="shared" si="506"/>
        <v>0</v>
      </c>
      <c r="P175" s="9">
        <f>O176</f>
        <v>0</v>
      </c>
      <c r="Q175" s="9">
        <f t="shared" si="506"/>
        <v>0</v>
      </c>
      <c r="R175" s="9">
        <f t="shared" si="506"/>
        <v>0</v>
      </c>
      <c r="S175" s="9">
        <f t="shared" si="506"/>
        <v>0</v>
      </c>
      <c r="T175" s="9">
        <f t="shared" si="506"/>
        <v>0</v>
      </c>
      <c r="U175" s="9">
        <f t="shared" si="506"/>
        <v>0</v>
      </c>
      <c r="V175" s="9">
        <f>U176</f>
        <v>0</v>
      </c>
      <c r="W175" s="9">
        <f t="shared" si="506"/>
        <v>0</v>
      </c>
      <c r="X175" s="9">
        <f t="shared" si="506"/>
        <v>0</v>
      </c>
      <c r="Y175" s="9">
        <f t="shared" si="506"/>
        <v>0</v>
      </c>
      <c r="Z175" s="9">
        <f t="shared" si="506"/>
        <v>0</v>
      </c>
      <c r="AA175" s="9">
        <f t="shared" si="506"/>
        <v>0</v>
      </c>
      <c r="AB175" s="9">
        <f>AA176</f>
        <v>0</v>
      </c>
      <c r="AC175" s="9">
        <f>AB176</f>
        <v>8982.0099999999984</v>
      </c>
      <c r="AD175" s="9">
        <f>AC176</f>
        <v>10826.669999999996</v>
      </c>
      <c r="AE175" s="9">
        <f>AD176</f>
        <v>4915.0999999999949</v>
      </c>
      <c r="AF175" s="9">
        <f>AE176</f>
        <v>8416.8199999999961</v>
      </c>
      <c r="AG175" s="9">
        <f t="shared" si="506"/>
        <v>9580.6399999999958</v>
      </c>
      <c r="AH175" s="9">
        <f t="shared" si="506"/>
        <v>6755.5099999999911</v>
      </c>
      <c r="AI175" s="9">
        <f t="shared" si="506"/>
        <v>6124.5899999999911</v>
      </c>
      <c r="AJ175" s="291">
        <f t="shared" si="506"/>
        <v>7653.9699999999993</v>
      </c>
      <c r="AK175" s="9">
        <f t="shared" si="506"/>
        <v>56274.169999999991</v>
      </c>
      <c r="AL175" s="9">
        <f t="shared" si="506"/>
        <v>38522.87233684714</v>
      </c>
      <c r="AM175" s="637">
        <f t="shared" si="506"/>
        <v>34794.609970783924</v>
      </c>
      <c r="AN175" s="9">
        <f t="shared" si="506"/>
        <v>31695.467916251207</v>
      </c>
      <c r="AO175" s="9">
        <f t="shared" si="506"/>
        <v>29711.156457863275</v>
      </c>
      <c r="AP175" s="9">
        <f t="shared" si="506"/>
        <v>21774.75650940834</v>
      </c>
      <c r="AQ175" s="9">
        <f t="shared" si="506"/>
        <v>18491.239608207245</v>
      </c>
      <c r="AR175" s="9">
        <f t="shared" si="506"/>
        <v>10909.335977380191</v>
      </c>
      <c r="AS175" s="9">
        <f t="shared" si="506"/>
        <v>7184.3248598660739</v>
      </c>
      <c r="AT175" s="9">
        <f t="shared" si="506"/>
        <v>9624.3196956054035</v>
      </c>
      <c r="AU175" s="9">
        <f t="shared" si="506"/>
        <v>16169.147121952848</v>
      </c>
      <c r="AV175" s="9">
        <f t="shared" si="506"/>
        <v>16095.820525942547</v>
      </c>
      <c r="AW175" s="9">
        <f t="shared" si="506"/>
        <v>23507.298903635652</v>
      </c>
      <c r="AX175" s="9">
        <f t="shared" si="506"/>
        <v>17644.71005496999</v>
      </c>
      <c r="AY175" s="637">
        <f t="shared" si="506"/>
        <v>13289.088343108526</v>
      </c>
      <c r="AZ175" s="9">
        <f t="shared" si="506"/>
        <v>12221.696252732036</v>
      </c>
      <c r="BA175" s="9">
        <f t="shared" si="506"/>
        <v>12899.493748536153</v>
      </c>
      <c r="BB175" s="9">
        <f t="shared" si="506"/>
        <v>6781.0333770765828</v>
      </c>
      <c r="BC175" s="9">
        <f t="shared" si="506"/>
        <v>6915.3592563634611</v>
      </c>
      <c r="BD175" s="9">
        <f t="shared" si="506"/>
        <v>981.7702671050065</v>
      </c>
      <c r="BE175" s="9">
        <f t="shared" si="506"/>
        <v>-1231.3155698036699</v>
      </c>
      <c r="BF175" s="9">
        <f t="shared" si="506"/>
        <v>5709.082529555546</v>
      </c>
      <c r="BG175" s="9">
        <f t="shared" si="506"/>
        <v>17402.582891881764</v>
      </c>
      <c r="BH175" s="9">
        <f t="shared" si="506"/>
        <v>20707.559673509444</v>
      </c>
      <c r="BI175" s="9">
        <f t="shared" si="506"/>
        <v>33558.284103193306</v>
      </c>
      <c r="BJ175" s="9">
        <f t="shared" si="506"/>
        <v>29313.997631102815</v>
      </c>
      <c r="BK175" s="637">
        <f t="shared" si="506"/>
        <v>29854.733164079513</v>
      </c>
      <c r="BL175" s="9">
        <f t="shared" si="506"/>
        <v>33657.370004733042</v>
      </c>
      <c r="BM175" s="9">
        <f t="shared" si="506"/>
        <v>36808.071809461035</v>
      </c>
      <c r="BN175" s="9">
        <f t="shared" si="506"/>
        <v>32699.73386370681</v>
      </c>
      <c r="BO175" s="9">
        <f t="shared" si="506"/>
        <v>37198.727285849818</v>
      </c>
      <c r="BP175" s="9">
        <f t="shared" si="506"/>
        <v>32970.284157032947</v>
      </c>
      <c r="BQ175" s="9">
        <f t="shared" si="506"/>
        <v>33183.242454449588</v>
      </c>
      <c r="BR175" s="9">
        <f t="shared" ref="BR175:DG175" si="507">BQ176</f>
        <v>43808.704451479425</v>
      </c>
      <c r="BS175" s="9">
        <f t="shared" si="507"/>
        <v>59615.606889830902</v>
      </c>
      <c r="BT175" s="9">
        <f t="shared" si="507"/>
        <v>67091.276424338386</v>
      </c>
      <c r="BU175" s="9">
        <f t="shared" si="507"/>
        <v>86162.351602956041</v>
      </c>
      <c r="BV175" s="9">
        <f t="shared" si="507"/>
        <v>83488.785970828729</v>
      </c>
      <c r="BW175" s="637">
        <f t="shared" si="507"/>
        <v>88422.877634775272</v>
      </c>
      <c r="BX175" s="9">
        <f t="shared" si="507"/>
        <v>95223.699497414564</v>
      </c>
      <c r="BY175" s="9">
        <f t="shared" si="507"/>
        <v>101037.67257698435</v>
      </c>
      <c r="BZ175" s="9">
        <f t="shared" si="507"/>
        <v>100226.63716341926</v>
      </c>
      <c r="CA175" s="9">
        <f t="shared" si="507"/>
        <v>107519.11722044837</v>
      </c>
      <c r="CB175" s="9">
        <f t="shared" si="507"/>
        <v>103720.97593435663</v>
      </c>
      <c r="CC175" s="9">
        <f t="shared" si="507"/>
        <v>108683.11739608717</v>
      </c>
      <c r="CD175" s="9">
        <f t="shared" si="507"/>
        <v>123358.74076830258</v>
      </c>
      <c r="CE175" s="9">
        <f t="shared" si="507"/>
        <v>143409.10160613974</v>
      </c>
      <c r="CF175" s="9">
        <f t="shared" si="507"/>
        <v>156304.43803095657</v>
      </c>
      <c r="CG175" s="9">
        <f t="shared" si="507"/>
        <v>180590.38595709443</v>
      </c>
      <c r="CH175" s="9">
        <f t="shared" si="507"/>
        <v>181458.74979096669</v>
      </c>
      <c r="CI175" s="637">
        <f t="shared" si="507"/>
        <v>189239.68301751258</v>
      </c>
      <c r="CJ175" s="9">
        <f t="shared" si="507"/>
        <v>197268.5693998783</v>
      </c>
      <c r="CK175" s="9">
        <f t="shared" si="507"/>
        <v>209267.10956737501</v>
      </c>
      <c r="CL175" s="9">
        <f t="shared" si="507"/>
        <v>209703.95227813712</v>
      </c>
      <c r="CM175" s="9">
        <f t="shared" si="507"/>
        <v>219437.88418297155</v>
      </c>
      <c r="CN175" s="9">
        <f t="shared" si="507"/>
        <v>219181.17339380909</v>
      </c>
      <c r="CO175" s="9">
        <f t="shared" si="507"/>
        <v>226715.5753568066</v>
      </c>
      <c r="CP175" s="9">
        <f t="shared" si="507"/>
        <v>244673.85657109402</v>
      </c>
      <c r="CQ175" s="9">
        <f t="shared" si="507"/>
        <v>274007.22098750086</v>
      </c>
      <c r="CR175" s="9">
        <f t="shared" si="507"/>
        <v>291395.79540158127</v>
      </c>
      <c r="CS175" s="9">
        <f t="shared" si="507"/>
        <v>321809.38364383054</v>
      </c>
      <c r="CT175" s="9">
        <f t="shared" si="507"/>
        <v>326887.72841908067</v>
      </c>
      <c r="CU175" s="637">
        <f t="shared" si="507"/>
        <v>338131.47344333248</v>
      </c>
      <c r="CV175" s="9">
        <f t="shared" si="507"/>
        <v>349871.0272146482</v>
      </c>
      <c r="CW175" s="9">
        <f t="shared" si="507"/>
        <v>366563.54153066874</v>
      </c>
      <c r="CX175" s="9">
        <f t="shared" si="507"/>
        <v>369257.51142028178</v>
      </c>
      <c r="CY175" s="9">
        <f t="shared" si="507"/>
        <v>381543.06472813466</v>
      </c>
      <c r="CZ175" s="9">
        <f t="shared" si="507"/>
        <v>385122.49376044906</v>
      </c>
      <c r="DA175" s="9">
        <f t="shared" si="507"/>
        <v>395627.15434818587</v>
      </c>
      <c r="DB175" s="9">
        <f t="shared" si="507"/>
        <v>416878.42472460982</v>
      </c>
      <c r="DC175" s="9">
        <f t="shared" si="507"/>
        <v>457375.6905273989</v>
      </c>
      <c r="DD175" s="9">
        <f t="shared" si="507"/>
        <v>477970.67316123383</v>
      </c>
      <c r="DE175" s="9">
        <f t="shared" si="507"/>
        <v>521257.99178934575</v>
      </c>
      <c r="DF175" s="9">
        <f t="shared" si="507"/>
        <v>529256.96070720931</v>
      </c>
      <c r="DG175" s="9">
        <f t="shared" si="507"/>
        <v>543350.6110448424</v>
      </c>
    </row>
    <row r="176" spans="1:111" x14ac:dyDescent="0.3">
      <c r="B176" s="1" t="s">
        <v>32</v>
      </c>
      <c r="D176" s="9">
        <v>0</v>
      </c>
      <c r="E176" s="9">
        <f>E175+E173</f>
        <v>0</v>
      </c>
      <c r="F176" s="9">
        <f t="shared" ref="F176:BQ176" si="508">F175+F173</f>
        <v>0</v>
      </c>
      <c r="G176" s="9">
        <f t="shared" si="508"/>
        <v>0</v>
      </c>
      <c r="H176" s="9">
        <f t="shared" si="508"/>
        <v>0</v>
      </c>
      <c r="I176" s="9">
        <f t="shared" si="508"/>
        <v>0</v>
      </c>
      <c r="J176" s="9">
        <f t="shared" si="508"/>
        <v>0</v>
      </c>
      <c r="K176" s="9">
        <f t="shared" si="508"/>
        <v>0</v>
      </c>
      <c r="L176" s="9">
        <f t="shared" si="508"/>
        <v>0</v>
      </c>
      <c r="M176" s="9">
        <f t="shared" si="508"/>
        <v>0</v>
      </c>
      <c r="N176" s="9">
        <f t="shared" si="508"/>
        <v>0</v>
      </c>
      <c r="O176" s="9">
        <f t="shared" si="508"/>
        <v>0</v>
      </c>
      <c r="P176" s="9">
        <f>P175+P173</f>
        <v>0</v>
      </c>
      <c r="Q176" s="9">
        <f t="shared" si="508"/>
        <v>0</v>
      </c>
      <c r="R176" s="9">
        <f t="shared" si="508"/>
        <v>0</v>
      </c>
      <c r="S176" s="9">
        <f t="shared" si="508"/>
        <v>0</v>
      </c>
      <c r="T176" s="9">
        <f t="shared" si="508"/>
        <v>0</v>
      </c>
      <c r="U176" s="9">
        <f t="shared" si="508"/>
        <v>0</v>
      </c>
      <c r="V176" s="9">
        <f t="shared" si="508"/>
        <v>0</v>
      </c>
      <c r="W176" s="9">
        <f t="shared" si="508"/>
        <v>0</v>
      </c>
      <c r="X176" s="9">
        <f t="shared" si="508"/>
        <v>0</v>
      </c>
      <c r="Y176" s="9">
        <f t="shared" si="508"/>
        <v>0</v>
      </c>
      <c r="Z176" s="9">
        <f t="shared" si="508"/>
        <v>0</v>
      </c>
      <c r="AA176" s="9">
        <f t="shared" ref="AA176:AF176" si="509">AA175+AA173</f>
        <v>0</v>
      </c>
      <c r="AB176" s="9">
        <f t="shared" si="509"/>
        <v>8982.0099999999984</v>
      </c>
      <c r="AC176" s="9">
        <f t="shared" si="509"/>
        <v>10826.669999999996</v>
      </c>
      <c r="AD176" s="9">
        <f t="shared" si="509"/>
        <v>4915.0999999999949</v>
      </c>
      <c r="AE176" s="9">
        <f t="shared" si="509"/>
        <v>8416.8199999999961</v>
      </c>
      <c r="AF176" s="9">
        <f t="shared" si="509"/>
        <v>9580.6399999999958</v>
      </c>
      <c r="AG176" s="9">
        <f t="shared" si="508"/>
        <v>6755.5099999999911</v>
      </c>
      <c r="AH176" s="9">
        <f t="shared" si="508"/>
        <v>6124.5899999999911</v>
      </c>
      <c r="AI176" s="9">
        <f t="shared" si="508"/>
        <v>7653.9699999999993</v>
      </c>
      <c r="AJ176" s="291">
        <f t="shared" si="508"/>
        <v>56274.169999999991</v>
      </c>
      <c r="AK176" s="9">
        <f t="shared" si="508"/>
        <v>38522.87233684714</v>
      </c>
      <c r="AL176" s="9">
        <f t="shared" si="508"/>
        <v>34794.609970783924</v>
      </c>
      <c r="AM176" s="637">
        <f t="shared" si="508"/>
        <v>31695.467916251207</v>
      </c>
      <c r="AN176" s="9">
        <f t="shared" si="508"/>
        <v>29711.156457863275</v>
      </c>
      <c r="AO176" s="9">
        <f t="shared" si="508"/>
        <v>21774.75650940834</v>
      </c>
      <c r="AP176" s="9">
        <f t="shared" si="508"/>
        <v>18491.239608207245</v>
      </c>
      <c r="AQ176" s="9">
        <f t="shared" si="508"/>
        <v>10909.335977380191</v>
      </c>
      <c r="AR176" s="9">
        <f t="shared" si="508"/>
        <v>7184.3248598660739</v>
      </c>
      <c r="AS176" s="9">
        <f t="shared" si="508"/>
        <v>9624.3196956054035</v>
      </c>
      <c r="AT176" s="9">
        <f t="shared" si="508"/>
        <v>16169.147121952848</v>
      </c>
      <c r="AU176" s="9">
        <f t="shared" si="508"/>
        <v>16095.820525942547</v>
      </c>
      <c r="AV176" s="9">
        <f t="shared" si="508"/>
        <v>23507.298903635652</v>
      </c>
      <c r="AW176" s="9">
        <f t="shared" si="508"/>
        <v>17644.71005496999</v>
      </c>
      <c r="AX176" s="9">
        <f t="shared" si="508"/>
        <v>13289.088343108526</v>
      </c>
      <c r="AY176" s="637">
        <f t="shared" si="508"/>
        <v>12221.696252732036</v>
      </c>
      <c r="AZ176" s="9">
        <f t="shared" si="508"/>
        <v>12899.493748536153</v>
      </c>
      <c r="BA176" s="9">
        <f t="shared" si="508"/>
        <v>6781.0333770765828</v>
      </c>
      <c r="BB176" s="9">
        <f t="shared" si="508"/>
        <v>6915.3592563634611</v>
      </c>
      <c r="BC176" s="9">
        <f t="shared" si="508"/>
        <v>981.7702671050065</v>
      </c>
      <c r="BD176" s="9">
        <f t="shared" si="508"/>
        <v>-1231.3155698036699</v>
      </c>
      <c r="BE176" s="9">
        <f t="shared" si="508"/>
        <v>5709.082529555546</v>
      </c>
      <c r="BF176" s="9">
        <f t="shared" si="508"/>
        <v>17402.582891881764</v>
      </c>
      <c r="BG176" s="9">
        <f t="shared" si="508"/>
        <v>20707.559673509444</v>
      </c>
      <c r="BH176" s="9">
        <f t="shared" si="508"/>
        <v>33558.284103193306</v>
      </c>
      <c r="BI176" s="9">
        <f t="shared" si="508"/>
        <v>29313.997631102815</v>
      </c>
      <c r="BJ176" s="9">
        <f t="shared" si="508"/>
        <v>29854.733164079513</v>
      </c>
      <c r="BK176" s="637">
        <f t="shared" si="508"/>
        <v>33657.370004733042</v>
      </c>
      <c r="BL176" s="9">
        <f t="shared" si="508"/>
        <v>36808.071809461035</v>
      </c>
      <c r="BM176" s="9">
        <f t="shared" si="508"/>
        <v>32699.73386370681</v>
      </c>
      <c r="BN176" s="9">
        <f t="shared" si="508"/>
        <v>37198.727285849818</v>
      </c>
      <c r="BO176" s="9">
        <f t="shared" si="508"/>
        <v>32970.284157032947</v>
      </c>
      <c r="BP176" s="9">
        <f t="shared" si="508"/>
        <v>33183.242454449588</v>
      </c>
      <c r="BQ176" s="9">
        <f t="shared" si="508"/>
        <v>43808.704451479425</v>
      </c>
      <c r="BR176" s="9">
        <f t="shared" ref="BR176:DG176" si="510">BR175+BR173</f>
        <v>59615.606889830902</v>
      </c>
      <c r="BS176" s="9">
        <f t="shared" si="510"/>
        <v>67091.276424338386</v>
      </c>
      <c r="BT176" s="9">
        <f t="shared" si="510"/>
        <v>86162.351602956041</v>
      </c>
      <c r="BU176" s="9">
        <f t="shared" si="510"/>
        <v>83488.785970828729</v>
      </c>
      <c r="BV176" s="9">
        <f t="shared" si="510"/>
        <v>88422.877634775272</v>
      </c>
      <c r="BW176" s="637">
        <f t="shared" si="510"/>
        <v>95223.699497414564</v>
      </c>
      <c r="BX176" s="9">
        <f t="shared" si="510"/>
        <v>101037.67257698435</v>
      </c>
      <c r="BY176" s="9">
        <f t="shared" si="510"/>
        <v>100226.63716341926</v>
      </c>
      <c r="BZ176" s="9">
        <f t="shared" si="510"/>
        <v>107519.11722044837</v>
      </c>
      <c r="CA176" s="9">
        <f t="shared" si="510"/>
        <v>103720.97593435663</v>
      </c>
      <c r="CB176" s="9">
        <f t="shared" si="510"/>
        <v>108683.11739608717</v>
      </c>
      <c r="CC176" s="9">
        <f t="shared" si="510"/>
        <v>123358.74076830258</v>
      </c>
      <c r="CD176" s="9">
        <f t="shared" si="510"/>
        <v>143409.10160613974</v>
      </c>
      <c r="CE176" s="9">
        <f t="shared" si="510"/>
        <v>156304.43803095657</v>
      </c>
      <c r="CF176" s="9">
        <f t="shared" si="510"/>
        <v>180590.38595709443</v>
      </c>
      <c r="CG176" s="9">
        <f t="shared" si="510"/>
        <v>181458.74979096669</v>
      </c>
      <c r="CH176" s="9">
        <f t="shared" si="510"/>
        <v>189239.68301751258</v>
      </c>
      <c r="CI176" s="637">
        <f t="shared" si="510"/>
        <v>197268.5693998783</v>
      </c>
      <c r="CJ176" s="9">
        <f t="shared" si="510"/>
        <v>209267.10956737501</v>
      </c>
      <c r="CK176" s="9">
        <f t="shared" si="510"/>
        <v>209703.95227813712</v>
      </c>
      <c r="CL176" s="9">
        <f t="shared" si="510"/>
        <v>219437.88418297155</v>
      </c>
      <c r="CM176" s="9">
        <f t="shared" si="510"/>
        <v>219181.17339380909</v>
      </c>
      <c r="CN176" s="9">
        <f t="shared" si="510"/>
        <v>226715.5753568066</v>
      </c>
      <c r="CO176" s="9">
        <f t="shared" si="510"/>
        <v>244673.85657109402</v>
      </c>
      <c r="CP176" s="9">
        <f t="shared" si="510"/>
        <v>274007.22098750086</v>
      </c>
      <c r="CQ176" s="9">
        <f t="shared" si="510"/>
        <v>291395.79540158127</v>
      </c>
      <c r="CR176" s="9">
        <f t="shared" si="510"/>
        <v>321809.38364383054</v>
      </c>
      <c r="CS176" s="9">
        <f t="shared" si="510"/>
        <v>326887.72841908067</v>
      </c>
      <c r="CT176" s="9">
        <f t="shared" si="510"/>
        <v>338131.47344333248</v>
      </c>
      <c r="CU176" s="637">
        <f t="shared" si="510"/>
        <v>349871.0272146482</v>
      </c>
      <c r="CV176" s="9">
        <f t="shared" si="510"/>
        <v>366563.54153066874</v>
      </c>
      <c r="CW176" s="9">
        <f t="shared" si="510"/>
        <v>369257.51142028178</v>
      </c>
      <c r="CX176" s="9">
        <f t="shared" si="510"/>
        <v>381543.06472813466</v>
      </c>
      <c r="CY176" s="9">
        <f t="shared" si="510"/>
        <v>385122.49376044906</v>
      </c>
      <c r="CZ176" s="9">
        <f t="shared" si="510"/>
        <v>395627.15434818587</v>
      </c>
      <c r="DA176" s="9">
        <f t="shared" si="510"/>
        <v>416878.42472460982</v>
      </c>
      <c r="DB176" s="9">
        <f t="shared" si="510"/>
        <v>457375.6905273989</v>
      </c>
      <c r="DC176" s="9">
        <f t="shared" si="510"/>
        <v>477970.67316123383</v>
      </c>
      <c r="DD176" s="9">
        <f t="shared" si="510"/>
        <v>521257.99178934575</v>
      </c>
      <c r="DE176" s="9">
        <f t="shared" si="510"/>
        <v>529256.96070720931</v>
      </c>
      <c r="DF176" s="9">
        <f t="shared" si="510"/>
        <v>543350.6110448424</v>
      </c>
      <c r="DG176" s="9">
        <f t="shared" si="510"/>
        <v>561483.55585455627</v>
      </c>
    </row>
    <row r="177" spans="1:111" x14ac:dyDescent="0.3">
      <c r="C177" s="8" t="s">
        <v>33</v>
      </c>
      <c r="D177" s="9">
        <f t="shared" ref="D177:AI177" si="511">D176-D113</f>
        <v>0</v>
      </c>
      <c r="E177" s="9">
        <f t="shared" si="511"/>
        <v>0</v>
      </c>
      <c r="F177" s="9">
        <f t="shared" si="511"/>
        <v>0</v>
      </c>
      <c r="G177" s="9">
        <f t="shared" si="511"/>
        <v>0</v>
      </c>
      <c r="H177" s="9">
        <f t="shared" si="511"/>
        <v>0</v>
      </c>
      <c r="I177" s="9">
        <f t="shared" si="511"/>
        <v>0</v>
      </c>
      <c r="J177" s="9">
        <f t="shared" si="511"/>
        <v>0</v>
      </c>
      <c r="K177" s="9">
        <f t="shared" si="511"/>
        <v>0</v>
      </c>
      <c r="L177" s="9">
        <f t="shared" si="511"/>
        <v>0</v>
      </c>
      <c r="M177" s="9">
        <f t="shared" si="511"/>
        <v>0</v>
      </c>
      <c r="N177" s="133">
        <f t="shared" si="511"/>
        <v>0</v>
      </c>
      <c r="O177" s="133">
        <f t="shared" si="511"/>
        <v>0</v>
      </c>
      <c r="P177" s="133">
        <f t="shared" si="511"/>
        <v>0</v>
      </c>
      <c r="Q177" s="9">
        <f t="shared" si="511"/>
        <v>0</v>
      </c>
      <c r="R177" s="133">
        <f t="shared" si="511"/>
        <v>0</v>
      </c>
      <c r="S177" s="9">
        <f t="shared" si="511"/>
        <v>0</v>
      </c>
      <c r="T177" s="9">
        <f t="shared" si="511"/>
        <v>0</v>
      </c>
      <c r="U177" s="9">
        <f t="shared" si="511"/>
        <v>0</v>
      </c>
      <c r="V177" s="133">
        <f t="shared" si="511"/>
        <v>0</v>
      </c>
      <c r="W177" s="133">
        <f t="shared" si="511"/>
        <v>0</v>
      </c>
      <c r="X177" s="133">
        <f t="shared" si="511"/>
        <v>0</v>
      </c>
      <c r="Y177" s="133">
        <f t="shared" si="511"/>
        <v>0</v>
      </c>
      <c r="Z177" s="133">
        <f t="shared" si="511"/>
        <v>0</v>
      </c>
      <c r="AA177" s="133">
        <f t="shared" si="511"/>
        <v>0</v>
      </c>
      <c r="AB177" s="133">
        <f t="shared" si="511"/>
        <v>0</v>
      </c>
      <c r="AC177" s="133">
        <f t="shared" si="511"/>
        <v>0</v>
      </c>
      <c r="AD177" s="133">
        <f t="shared" si="511"/>
        <v>0</v>
      </c>
      <c r="AE177" s="133">
        <f t="shared" si="511"/>
        <v>0</v>
      </c>
      <c r="AF177" s="133">
        <f t="shared" si="511"/>
        <v>0</v>
      </c>
      <c r="AG177" s="133">
        <f t="shared" si="511"/>
        <v>-9.0949470177292824E-12</v>
      </c>
      <c r="AH177" s="133">
        <f t="shared" si="511"/>
        <v>-9.0949470177292824E-12</v>
      </c>
      <c r="AI177" s="133">
        <f t="shared" si="511"/>
        <v>0</v>
      </c>
      <c r="AJ177" s="582">
        <f t="shared" ref="AJ177:BO177" si="512">AJ176-AJ113</f>
        <v>0</v>
      </c>
      <c r="AK177" s="9">
        <f t="shared" si="512"/>
        <v>0</v>
      </c>
      <c r="AL177" s="9">
        <f t="shared" si="512"/>
        <v>0</v>
      </c>
      <c r="AM177" s="637">
        <f t="shared" si="512"/>
        <v>0</v>
      </c>
      <c r="AN177" s="9">
        <f t="shared" si="512"/>
        <v>0</v>
      </c>
      <c r="AO177" s="9">
        <f t="shared" si="512"/>
        <v>0</v>
      </c>
      <c r="AP177" s="9">
        <f t="shared" si="512"/>
        <v>0</v>
      </c>
      <c r="AQ177" s="9">
        <f t="shared" si="512"/>
        <v>-1.4551915228366852E-11</v>
      </c>
      <c r="AR177" s="9">
        <f t="shared" si="512"/>
        <v>-1.4551915228366852E-11</v>
      </c>
      <c r="AS177" s="9">
        <f t="shared" si="512"/>
        <v>-1.4551915228366852E-11</v>
      </c>
      <c r="AT177" s="9">
        <f t="shared" si="512"/>
        <v>-1.4551915228366852E-11</v>
      </c>
      <c r="AU177" s="9">
        <f t="shared" si="512"/>
        <v>-1.4551915228366852E-11</v>
      </c>
      <c r="AV177" s="9">
        <f t="shared" si="512"/>
        <v>0</v>
      </c>
      <c r="AW177" s="9">
        <f t="shared" si="512"/>
        <v>0</v>
      </c>
      <c r="AX177" s="9">
        <f t="shared" si="512"/>
        <v>-1.4551915228366852E-11</v>
      </c>
      <c r="AY177" s="637">
        <f t="shared" si="512"/>
        <v>-1.4551915228366852E-11</v>
      </c>
      <c r="AZ177" s="9">
        <f t="shared" si="512"/>
        <v>-1.4551915228366852E-11</v>
      </c>
      <c r="BA177" s="9">
        <f t="shared" si="512"/>
        <v>-1.4551915228366852E-11</v>
      </c>
      <c r="BB177" s="9">
        <f t="shared" si="512"/>
        <v>-1.4551915228366852E-11</v>
      </c>
      <c r="BC177" s="9">
        <f t="shared" si="512"/>
        <v>-1.4551915228366852E-11</v>
      </c>
      <c r="BD177" s="9">
        <f t="shared" si="512"/>
        <v>-1.4551915228366852E-11</v>
      </c>
      <c r="BE177" s="9">
        <f t="shared" si="512"/>
        <v>-1.4551915228366852E-11</v>
      </c>
      <c r="BF177" s="9">
        <f t="shared" si="512"/>
        <v>0</v>
      </c>
      <c r="BG177" s="9">
        <f t="shared" si="512"/>
        <v>0</v>
      </c>
      <c r="BH177" s="9">
        <f t="shared" si="512"/>
        <v>0</v>
      </c>
      <c r="BI177" s="9">
        <f t="shared" si="512"/>
        <v>0</v>
      </c>
      <c r="BJ177" s="9">
        <f t="shared" si="512"/>
        <v>0</v>
      </c>
      <c r="BK177" s="637">
        <f t="shared" si="512"/>
        <v>0</v>
      </c>
      <c r="BL177" s="9">
        <f t="shared" si="512"/>
        <v>0</v>
      </c>
      <c r="BM177" s="9">
        <f t="shared" si="512"/>
        <v>0</v>
      </c>
      <c r="BN177" s="9">
        <f t="shared" si="512"/>
        <v>0</v>
      </c>
      <c r="BO177" s="9">
        <f t="shared" si="512"/>
        <v>0</v>
      </c>
      <c r="BP177" s="9">
        <f t="shared" ref="BP177:CU177" si="513">BP176-BP113</f>
        <v>0</v>
      </c>
      <c r="BQ177" s="9">
        <f t="shared" si="513"/>
        <v>0</v>
      </c>
      <c r="BR177" s="9">
        <f t="shared" si="513"/>
        <v>0</v>
      </c>
      <c r="BS177" s="9">
        <f t="shared" si="513"/>
        <v>0</v>
      </c>
      <c r="BT177" s="9">
        <f t="shared" si="513"/>
        <v>0</v>
      </c>
      <c r="BU177" s="9">
        <f t="shared" si="513"/>
        <v>0</v>
      </c>
      <c r="BV177" s="9">
        <f t="shared" si="513"/>
        <v>0</v>
      </c>
      <c r="BW177" s="637">
        <f t="shared" si="513"/>
        <v>0</v>
      </c>
      <c r="BX177" s="9">
        <f t="shared" si="513"/>
        <v>0</v>
      </c>
      <c r="BY177" s="9">
        <f t="shared" si="513"/>
        <v>0</v>
      </c>
      <c r="BZ177" s="9">
        <f t="shared" si="513"/>
        <v>0</v>
      </c>
      <c r="CA177" s="9">
        <f t="shared" si="513"/>
        <v>0</v>
      </c>
      <c r="CB177" s="9">
        <f t="shared" si="513"/>
        <v>0</v>
      </c>
      <c r="CC177" s="9">
        <f t="shared" si="513"/>
        <v>0</v>
      </c>
      <c r="CD177" s="9">
        <f t="shared" si="513"/>
        <v>0</v>
      </c>
      <c r="CE177" s="9">
        <f t="shared" si="513"/>
        <v>0</v>
      </c>
      <c r="CF177" s="9">
        <f t="shared" si="513"/>
        <v>0</v>
      </c>
      <c r="CG177" s="9">
        <f t="shared" si="513"/>
        <v>0</v>
      </c>
      <c r="CH177" s="9">
        <f t="shared" si="513"/>
        <v>0</v>
      </c>
      <c r="CI177" s="637">
        <f t="shared" si="513"/>
        <v>0</v>
      </c>
      <c r="CJ177" s="9">
        <f t="shared" si="513"/>
        <v>0</v>
      </c>
      <c r="CK177" s="9">
        <f t="shared" si="513"/>
        <v>0</v>
      </c>
      <c r="CL177" s="9">
        <f t="shared" si="513"/>
        <v>0</v>
      </c>
      <c r="CM177" s="9">
        <f t="shared" si="513"/>
        <v>0</v>
      </c>
      <c r="CN177" s="9">
        <f t="shared" si="513"/>
        <v>0</v>
      </c>
      <c r="CO177" s="9">
        <f t="shared" si="513"/>
        <v>0</v>
      </c>
      <c r="CP177" s="9">
        <f t="shared" si="513"/>
        <v>0</v>
      </c>
      <c r="CQ177" s="9">
        <f t="shared" si="513"/>
        <v>0</v>
      </c>
      <c r="CR177" s="9">
        <f t="shared" si="513"/>
        <v>0</v>
      </c>
      <c r="CS177" s="9">
        <f t="shared" si="513"/>
        <v>0</v>
      </c>
      <c r="CT177" s="9">
        <f t="shared" si="513"/>
        <v>0</v>
      </c>
      <c r="CU177" s="637">
        <f t="shared" si="513"/>
        <v>0</v>
      </c>
      <c r="CV177" s="9">
        <f t="shared" ref="CV177:DG177" si="514">CV176-CV113</f>
        <v>0</v>
      </c>
      <c r="CW177" s="9">
        <f t="shared" si="514"/>
        <v>0</v>
      </c>
      <c r="CX177" s="9">
        <f t="shared" si="514"/>
        <v>0</v>
      </c>
      <c r="CY177" s="9">
        <f t="shared" si="514"/>
        <v>0</v>
      </c>
      <c r="CZ177" s="9">
        <f t="shared" si="514"/>
        <v>0</v>
      </c>
      <c r="DA177" s="9">
        <f t="shared" si="514"/>
        <v>0</v>
      </c>
      <c r="DB177" s="9">
        <f t="shared" si="514"/>
        <v>0</v>
      </c>
      <c r="DC177" s="9">
        <f t="shared" si="514"/>
        <v>0</v>
      </c>
      <c r="DD177" s="9">
        <f t="shared" si="514"/>
        <v>0</v>
      </c>
      <c r="DE177" s="9">
        <f t="shared" si="514"/>
        <v>0</v>
      </c>
      <c r="DF177" s="9">
        <f t="shared" si="514"/>
        <v>0</v>
      </c>
      <c r="DG177" s="9">
        <f t="shared" si="514"/>
        <v>0</v>
      </c>
    </row>
    <row r="178" spans="1:11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58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</row>
  </sheetData>
  <conditionalFormatting sqref="A176:XFD176">
    <cfRule type="cellIs" dxfId="0" priority="1" operator="lessThan">
      <formula>0</formula>
    </cfRule>
  </conditionalFormatting>
  <pageMargins left="0.7" right="0.7" top="0.75" bottom="0.75" header="0.3" footer="0.3"/>
  <pageSetup scale="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1</vt:lpstr>
      <vt:lpstr>Annual Summary</vt:lpstr>
      <vt:lpstr>2023 Overview</vt:lpstr>
      <vt:lpstr>2025 Overview</vt:lpstr>
      <vt:lpstr>2024 Overview</vt:lpstr>
      <vt:lpstr>2022 Overview</vt:lpstr>
      <vt:lpstr>Quarterly Overview</vt:lpstr>
      <vt:lpstr>2</vt:lpstr>
      <vt:lpstr>Monthly Detail</vt:lpstr>
      <vt:lpstr>3</vt:lpstr>
      <vt:lpstr>October</vt:lpstr>
      <vt:lpstr>September</vt:lpstr>
      <vt:lpstr>August</vt:lpstr>
      <vt:lpstr>Actual vs. Forecast</vt:lpstr>
      <vt:lpstr>People Plan</vt:lpstr>
      <vt:lpstr>Depreciation Schedule</vt:lpstr>
      <vt:lpstr>Holidays</vt:lpstr>
      <vt:lpstr>December</vt:lpstr>
      <vt:lpstr>November</vt:lpstr>
      <vt:lpstr>River</vt:lpstr>
      <vt:lpstr>'2022 Overview'!Print_Area</vt:lpstr>
      <vt:lpstr>'Annual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jordan lee</cp:lastModifiedBy>
  <cp:lastPrinted>2024-10-04T23:09:52Z</cp:lastPrinted>
  <dcterms:created xsi:type="dcterms:W3CDTF">2022-12-01T00:32:54Z</dcterms:created>
  <dcterms:modified xsi:type="dcterms:W3CDTF">2024-11-29T23:10:39Z</dcterms:modified>
</cp:coreProperties>
</file>