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ian_jo_northeastern_edu/Documents/Spring 2021/IE 5400/Homework/HW 4/"/>
    </mc:Choice>
  </mc:AlternateContent>
  <xr:revisionPtr revIDLastSave="4829" documentId="8_{A5ACFAAB-D193-4477-80EB-C0DE80B4197C}" xr6:coauthVersionLast="46" xr6:coauthVersionMax="46" xr10:uidLastSave="{4C680160-67C3-44F3-9F9E-FBB3508D7C97}"/>
  <bookViews>
    <workbookView xWindow="-3240" yWindow="1476" windowWidth="17280" windowHeight="8964" xr2:uid="{5A1726C9-940B-4937-97EB-0581F9586279}"/>
  </bookViews>
  <sheets>
    <sheet name="3.14" sheetId="4" r:id="rId1"/>
    <sheet name="3.25" sheetId="1" r:id="rId2"/>
    <sheet name="4.3" sheetId="3" r:id="rId3"/>
    <sheet name="10.8" sheetId="2" r:id="rId4"/>
  </sheets>
  <definedNames>
    <definedName name="solver_adj" localSheetId="3" hidden="1">'10.8'!$B$5:$F$5</definedName>
    <definedName name="solver_adj" localSheetId="2" hidden="1">'4.3'!$D$7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'10.8'!$B$5:$F$5</definedName>
    <definedName name="solver_lhs2" localSheetId="3" hidden="1">'10.8'!$G$10</definedName>
    <definedName name="solver_lhs3" localSheetId="3" hidden="1">'10.8'!$G$8</definedName>
    <definedName name="solver_lhs4" localSheetId="3" hidden="1">'10.8'!$G$9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4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'10.8'!$B$1</definedName>
    <definedName name="solver_opt" localSheetId="2" hidden="1">'4.3'!$H$7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4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integer</definedName>
    <definedName name="solver_rhs2" localSheetId="3" hidden="1">'10.8'!$I$10</definedName>
    <definedName name="solver_rhs3" localSheetId="3" hidden="1">'10.8'!$I$8</definedName>
    <definedName name="solver_rhs4" localSheetId="3" hidden="1">'10.8'!$I$9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3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12" i="4"/>
  <c r="D13" i="4"/>
  <c r="D10" i="4"/>
  <c r="C11" i="4"/>
  <c r="E11" i="4" s="1"/>
  <c r="C12" i="4"/>
  <c r="C13" i="4"/>
  <c r="C10" i="4"/>
  <c r="D6" i="4"/>
  <c r="C6" i="4"/>
  <c r="D5" i="4"/>
  <c r="C5" i="4"/>
  <c r="D4" i="4"/>
  <c r="C4" i="4"/>
  <c r="D3" i="4"/>
  <c r="C3" i="4"/>
  <c r="E10" i="4"/>
  <c r="E12" i="4"/>
  <c r="E13" i="4"/>
  <c r="C8" i="2"/>
  <c r="B8" i="2"/>
  <c r="J40" i="3"/>
  <c r="K40" i="3" s="1"/>
  <c r="J41" i="3"/>
  <c r="J39" i="3"/>
  <c r="I40" i="3"/>
  <c r="I41" i="3"/>
  <c r="K41" i="3" s="1"/>
  <c r="I39" i="3"/>
  <c r="K39" i="3"/>
  <c r="K35" i="3"/>
  <c r="K36" i="3"/>
  <c r="J35" i="3"/>
  <c r="J36" i="3"/>
  <c r="I35" i="3"/>
  <c r="I36" i="3"/>
  <c r="I34" i="3"/>
  <c r="K34" i="3"/>
  <c r="J34" i="3"/>
  <c r="D41" i="3"/>
  <c r="D40" i="3"/>
  <c r="G40" i="3" s="1"/>
  <c r="G41" i="3"/>
  <c r="D39" i="3"/>
  <c r="G39" i="3"/>
  <c r="D35" i="3"/>
  <c r="G35" i="3" s="1"/>
  <c r="D36" i="3"/>
  <c r="G36" i="3" s="1"/>
  <c r="D34" i="3"/>
  <c r="G34" i="3" s="1"/>
  <c r="F35" i="3"/>
  <c r="G31" i="3"/>
  <c r="F31" i="3"/>
  <c r="H31" i="3" s="1"/>
  <c r="G30" i="3"/>
  <c r="F30" i="3"/>
  <c r="H30" i="3" s="1"/>
  <c r="G29" i="3"/>
  <c r="F29" i="3"/>
  <c r="H29" i="3" s="1"/>
  <c r="G23" i="3"/>
  <c r="F23" i="3"/>
  <c r="H23" i="3" s="1"/>
  <c r="G22" i="3"/>
  <c r="F22" i="3"/>
  <c r="G21" i="3"/>
  <c r="F21" i="3"/>
  <c r="G15" i="3"/>
  <c r="F15" i="3"/>
  <c r="G14" i="3"/>
  <c r="F14" i="3"/>
  <c r="H14" i="3" s="1"/>
  <c r="G13" i="3"/>
  <c r="F13" i="3"/>
  <c r="F7" i="3"/>
  <c r="G7" i="3"/>
  <c r="G5" i="3"/>
  <c r="F5" i="3"/>
  <c r="F18" i="2"/>
  <c r="F10" i="2" s="1"/>
  <c r="E18" i="2"/>
  <c r="E10" i="2" s="1"/>
  <c r="D18" i="2"/>
  <c r="C18" i="2"/>
  <c r="C10" i="2" s="1"/>
  <c r="B18" i="2"/>
  <c r="B1" i="2"/>
  <c r="D10" i="2"/>
  <c r="B10" i="2"/>
  <c r="I10" i="2"/>
  <c r="I9" i="2"/>
  <c r="C9" i="2"/>
  <c r="D9" i="2"/>
  <c r="E9" i="2"/>
  <c r="F9" i="2"/>
  <c r="B9" i="2"/>
  <c r="C4" i="2"/>
  <c r="D4" i="2"/>
  <c r="E4" i="2"/>
  <c r="F4" i="2"/>
  <c r="B4" i="2"/>
  <c r="I8" i="2"/>
  <c r="F8" i="2"/>
  <c r="D8" i="2"/>
  <c r="E8" i="2"/>
  <c r="F40" i="3" l="1"/>
  <c r="H40" i="3" s="1"/>
  <c r="F39" i="3"/>
  <c r="H39" i="3" s="1"/>
  <c r="F41" i="3"/>
  <c r="H41" i="3" s="1"/>
  <c r="F36" i="3"/>
  <c r="H36" i="3" s="1"/>
  <c r="H35" i="3"/>
  <c r="F34" i="3"/>
  <c r="H34" i="3" s="1"/>
  <c r="H22" i="3"/>
  <c r="H5" i="3"/>
  <c r="H15" i="3"/>
  <c r="H21" i="3"/>
  <c r="H13" i="3"/>
  <c r="H7" i="3"/>
  <c r="G8" i="2"/>
  <c r="G10" i="2"/>
  <c r="G9" i="2"/>
  <c r="F6" i="3" l="1"/>
  <c r="G6" i="3"/>
  <c r="H6" i="3" l="1"/>
</calcChain>
</file>

<file path=xl/sharedStrings.xml><?xml version="1.0" encoding="utf-8"?>
<sst xmlns="http://schemas.openxmlformats.org/spreadsheetml/2006/main" count="150" uniqueCount="77">
  <si>
    <t>Attribute/Alternative</t>
  </si>
  <si>
    <t>Supplier #1</t>
  </si>
  <si>
    <t>Supplier #2</t>
  </si>
  <si>
    <t>Supplier #3</t>
  </si>
  <si>
    <t>Supplier #4</t>
  </si>
  <si>
    <t>Importance Ranking</t>
  </si>
  <si>
    <t>Minimum Satisfaction Level</t>
  </si>
  <si>
    <t>Cost (in $000s)</t>
  </si>
  <si>
    <t>Delivery Time in Weeks</t>
  </si>
  <si>
    <t>Past Performance</t>
  </si>
  <si>
    <t>Integration Ability</t>
  </si>
  <si>
    <t>Capacity</t>
  </si>
  <si>
    <t>Product's Market Share</t>
  </si>
  <si>
    <t>Reliability</t>
  </si>
  <si>
    <t>Ease of Maintenance</t>
  </si>
  <si>
    <t>Ease of Use</t>
  </si>
  <si>
    <t>Supplier's Financial Status</t>
  </si>
  <si>
    <t>&lt; 3</t>
  </si>
  <si>
    <t>&lt; 18</t>
  </si>
  <si>
    <t>&gt; 6</t>
  </si>
  <si>
    <t>&gt; 7</t>
  </si>
  <si>
    <t>&gt; 20%</t>
  </si>
  <si>
    <t>&gt; 9</t>
  </si>
  <si>
    <t>&gt; 8</t>
  </si>
  <si>
    <t>I</t>
  </si>
  <si>
    <t>II</t>
  </si>
  <si>
    <t>III</t>
  </si>
  <si>
    <t>IV</t>
  </si>
  <si>
    <t>V</t>
  </si>
  <si>
    <t>Available Resources</t>
  </si>
  <si>
    <t>Profit ($)</t>
  </si>
  <si>
    <t>Staff (minutes)</t>
  </si>
  <si>
    <t>Auto Analyzer Equipment (minutes)</t>
  </si>
  <si>
    <t>Materials</t>
  </si>
  <si>
    <t>Test Type --&gt;</t>
  </si>
  <si>
    <t>Maximize Profit</t>
  </si>
  <si>
    <t>Coefficients</t>
  </si>
  <si>
    <t>Values</t>
  </si>
  <si>
    <t>Constraint 2</t>
  </si>
  <si>
    <t>Constraint 1</t>
  </si>
  <si>
    <t xml:space="preserve">&lt;= </t>
  </si>
  <si>
    <t>Constraint 3</t>
  </si>
  <si>
    <t>&lt;=</t>
  </si>
  <si>
    <t>Total</t>
  </si>
  <si>
    <t>Subject To:</t>
  </si>
  <si>
    <t>Variables</t>
  </si>
  <si>
    <t>Site Options</t>
  </si>
  <si>
    <t>Heritage Medical Park</t>
  </si>
  <si>
    <t>Towne Center</t>
  </si>
  <si>
    <t>East End</t>
  </si>
  <si>
    <t>Variable costs per visit</t>
  </si>
  <si>
    <t>Payment per visit</t>
  </si>
  <si>
    <t>Fix Cost Investments</t>
  </si>
  <si>
    <t>Visits</t>
  </si>
  <si>
    <t>Total Costs</t>
  </si>
  <si>
    <t>Total Revenue</t>
  </si>
  <si>
    <t>b. Location based on cost?</t>
  </si>
  <si>
    <t>a. Visits necessary to break even?</t>
  </si>
  <si>
    <t>c. Location based on profit?</t>
  </si>
  <si>
    <t>Total Profit/Loss</t>
  </si>
  <si>
    <t>d. Sensitivity</t>
  </si>
  <si>
    <t>Visits (-20%)</t>
  </si>
  <si>
    <t>Visits (+20%)</t>
  </si>
  <si>
    <t>Change in Quantity</t>
  </si>
  <si>
    <t>Change in Price</t>
  </si>
  <si>
    <t>Sensitivity</t>
  </si>
  <si>
    <t>Alternatives</t>
  </si>
  <si>
    <t>New Building</t>
  </si>
  <si>
    <t>Major Structural Renovation</t>
  </si>
  <si>
    <t>Moderate Renovation</t>
  </si>
  <si>
    <t>Minor Renovation</t>
  </si>
  <si>
    <t>Good Weather (0.4)</t>
  </si>
  <si>
    <t>Moderate Weather with Rain (0.35)</t>
  </si>
  <si>
    <t>Bad Weather (0.25)</t>
  </si>
  <si>
    <t>Payoff Table</t>
  </si>
  <si>
    <t>Expected Cost</t>
  </si>
  <si>
    <t>Total Expected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</si>
</sst>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6" fontId="0" fillId="2" borderId="0" xfId="0" applyNumberForma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3965-BE7F-4BE7-8FA0-4232127E9C10}">
  <dimension ref="A1:E13"/>
  <sheetViews>
    <sheetView tabSelected="1" topLeftCell="B2" workbookViewId="0">
      <selection activeCell="B14" sqref="B14"/>
    </sheetView>
  </sheetViews>
  <sheetFormatPr defaultRowHeight="14.4" x14ac:dyDescent="0.3"/>
  <cols>
    <col min="1" max="1" width="24.33203125" style="2" bestFit="1" customWidth="1"/>
    <col min="2" max="2" width="17.77734375" style="2" bestFit="1" customWidth="1"/>
    <col min="3" max="3" width="31.109375" style="2" bestFit="1" customWidth="1"/>
    <col min="4" max="4" width="17.44140625" style="2" bestFit="1" customWidth="1"/>
    <col min="5" max="5" width="17.6640625" style="2" bestFit="1" customWidth="1"/>
    <col min="6" max="16384" width="8.88671875" style="2"/>
  </cols>
  <sheetData>
    <row r="1" spans="1:5" x14ac:dyDescent="0.3">
      <c r="A1" s="16" t="s">
        <v>74</v>
      </c>
      <c r="B1" s="16"/>
      <c r="C1" s="16"/>
      <c r="D1" s="16"/>
    </row>
    <row r="2" spans="1:5" s="1" customFormat="1" x14ac:dyDescent="0.3">
      <c r="A2" s="1" t="s">
        <v>66</v>
      </c>
      <c r="B2" s="1" t="s">
        <v>71</v>
      </c>
      <c r="C2" s="1" t="s">
        <v>72</v>
      </c>
      <c r="D2" s="1" t="s">
        <v>73</v>
      </c>
    </row>
    <row r="3" spans="1:5" x14ac:dyDescent="0.3">
      <c r="A3" s="2" t="s">
        <v>67</v>
      </c>
      <c r="B3" s="17">
        <v>215000</v>
      </c>
      <c r="C3" s="17">
        <f>B3-255000</f>
        <v>-40000</v>
      </c>
      <c r="D3" s="17">
        <f>B3-316000</f>
        <v>-101000</v>
      </c>
    </row>
    <row r="4" spans="1:5" x14ac:dyDescent="0.3">
      <c r="A4" s="2" t="s">
        <v>68</v>
      </c>
      <c r="B4" s="17">
        <v>120000</v>
      </c>
      <c r="C4" s="17">
        <f>B4-145000</f>
        <v>-25000</v>
      </c>
      <c r="D4" s="17">
        <f>B4-214000</f>
        <v>-94000</v>
      </c>
    </row>
    <row r="5" spans="1:5" x14ac:dyDescent="0.3">
      <c r="A5" s="2" t="s">
        <v>69</v>
      </c>
      <c r="B5" s="17">
        <v>90000</v>
      </c>
      <c r="C5" s="17">
        <f>B5-98000</f>
        <v>-8000</v>
      </c>
      <c r="D5" s="17">
        <f>B5-123000</f>
        <v>-33000</v>
      </c>
    </row>
    <row r="6" spans="1:5" x14ac:dyDescent="0.3">
      <c r="A6" s="2" t="s">
        <v>70</v>
      </c>
      <c r="B6" s="17">
        <v>56000</v>
      </c>
      <c r="C6" s="17">
        <f>B6-75000</f>
        <v>-19000</v>
      </c>
      <c r="D6" s="17">
        <f>B6-119000</f>
        <v>-63000</v>
      </c>
    </row>
    <row r="8" spans="1:5" x14ac:dyDescent="0.3">
      <c r="A8" s="16" t="s">
        <v>75</v>
      </c>
      <c r="B8" s="16"/>
      <c r="C8" s="16"/>
      <c r="D8" s="16"/>
    </row>
    <row r="9" spans="1:5" x14ac:dyDescent="0.3">
      <c r="A9" s="1" t="s">
        <v>66</v>
      </c>
      <c r="B9" s="1" t="s">
        <v>71</v>
      </c>
      <c r="C9" s="1" t="s">
        <v>72</v>
      </c>
      <c r="D9" s="1" t="s">
        <v>73</v>
      </c>
      <c r="E9" s="1" t="s">
        <v>76</v>
      </c>
    </row>
    <row r="10" spans="1:5" x14ac:dyDescent="0.3">
      <c r="A10" s="2" t="s">
        <v>67</v>
      </c>
      <c r="B10" s="17">
        <v>0</v>
      </c>
      <c r="C10" s="17">
        <f>C3*0.35</f>
        <v>-14000</v>
      </c>
      <c r="D10" s="17">
        <f>D3*0.25</f>
        <v>-25250</v>
      </c>
      <c r="E10" s="17">
        <f>SUM(B10:D10)</f>
        <v>-39250</v>
      </c>
    </row>
    <row r="11" spans="1:5" x14ac:dyDescent="0.3">
      <c r="A11" s="2" t="s">
        <v>68</v>
      </c>
      <c r="B11" s="17">
        <v>0</v>
      </c>
      <c r="C11" s="17">
        <f t="shared" ref="C11:C13" si="0">C4*0.35</f>
        <v>-8750</v>
      </c>
      <c r="D11" s="17">
        <f t="shared" ref="D11:D13" si="1">D4*0.25</f>
        <v>-23500</v>
      </c>
      <c r="E11" s="17">
        <f t="shared" ref="E11:E13" si="2">SUM(B11:D11)</f>
        <v>-32250</v>
      </c>
    </row>
    <row r="12" spans="1:5" x14ac:dyDescent="0.3">
      <c r="A12" s="2" t="s">
        <v>69</v>
      </c>
      <c r="B12" s="17">
        <v>0</v>
      </c>
      <c r="C12" s="17">
        <f t="shared" si="0"/>
        <v>-2800</v>
      </c>
      <c r="D12" s="17">
        <f t="shared" si="1"/>
        <v>-8250</v>
      </c>
      <c r="E12" s="17">
        <f t="shared" si="2"/>
        <v>-11050</v>
      </c>
    </row>
    <row r="13" spans="1:5" x14ac:dyDescent="0.3">
      <c r="A13" s="2" t="s">
        <v>70</v>
      </c>
      <c r="B13" s="17">
        <v>0</v>
      </c>
      <c r="C13" s="17">
        <f t="shared" si="0"/>
        <v>-6650</v>
      </c>
      <c r="D13" s="17">
        <f t="shared" si="1"/>
        <v>-15750</v>
      </c>
      <c r="E13" s="17">
        <f t="shared" si="2"/>
        <v>-22400</v>
      </c>
    </row>
  </sheetData>
  <mergeCells count="2">
    <mergeCell ref="A1:D1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9CB-46B2-4DBA-85BD-773B6A3B1EB8}">
  <dimension ref="A1:G11"/>
  <sheetViews>
    <sheetView workbookViewId="0">
      <selection activeCell="F22" sqref="F22"/>
    </sheetView>
  </sheetViews>
  <sheetFormatPr defaultRowHeight="14.4" x14ac:dyDescent="0.3"/>
  <cols>
    <col min="1" max="1" width="22" style="2" bestFit="1" customWidth="1"/>
    <col min="2" max="5" width="10.33203125" style="2" bestFit="1" customWidth="1"/>
    <col min="6" max="6" width="18.21875" style="2" bestFit="1" customWidth="1"/>
    <col min="7" max="7" width="24.5546875" style="2" bestFit="1" customWidth="1"/>
    <col min="8" max="16384" width="8.88671875" style="2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>
        <v>20</v>
      </c>
      <c r="C2" s="2">
        <v>18</v>
      </c>
      <c r="D2" s="2">
        <v>17</v>
      </c>
      <c r="E2" s="2">
        <v>18</v>
      </c>
      <c r="F2" s="2">
        <v>10</v>
      </c>
      <c r="G2" s="2" t="s">
        <v>18</v>
      </c>
    </row>
    <row r="3" spans="1:7" x14ac:dyDescent="0.3">
      <c r="A3" s="2" t="s">
        <v>8</v>
      </c>
      <c r="B3" s="2">
        <v>4</v>
      </c>
      <c r="C3" s="2">
        <v>3</v>
      </c>
      <c r="D3" s="2">
        <v>3</v>
      </c>
      <c r="E3" s="2">
        <v>3</v>
      </c>
      <c r="F3" s="2">
        <v>7</v>
      </c>
      <c r="G3" s="2" t="s">
        <v>17</v>
      </c>
    </row>
    <row r="4" spans="1:7" x14ac:dyDescent="0.3">
      <c r="A4" s="2" t="s">
        <v>9</v>
      </c>
      <c r="B4" s="2">
        <v>8</v>
      </c>
      <c r="C4" s="2">
        <v>6</v>
      </c>
      <c r="D4" s="2">
        <v>7</v>
      </c>
      <c r="E4" s="2">
        <v>9</v>
      </c>
      <c r="F4" s="2">
        <v>8</v>
      </c>
      <c r="G4" s="2" t="s">
        <v>19</v>
      </c>
    </row>
    <row r="5" spans="1:7" x14ac:dyDescent="0.3">
      <c r="A5" s="2" t="s">
        <v>10</v>
      </c>
      <c r="B5" s="2">
        <v>7</v>
      </c>
      <c r="C5" s="2">
        <v>8</v>
      </c>
      <c r="D5" s="2">
        <v>8</v>
      </c>
      <c r="E5" s="2">
        <v>7</v>
      </c>
      <c r="F5" s="2">
        <v>5</v>
      </c>
      <c r="G5" s="2" t="s">
        <v>20</v>
      </c>
    </row>
    <row r="6" spans="1:7" x14ac:dyDescent="0.3">
      <c r="A6" s="2" t="s">
        <v>11</v>
      </c>
      <c r="B6" s="2">
        <v>8</v>
      </c>
      <c r="C6" s="2">
        <v>5</v>
      </c>
      <c r="D6" s="2">
        <v>7</v>
      </c>
      <c r="E6" s="2">
        <v>8</v>
      </c>
      <c r="F6" s="2">
        <v>4</v>
      </c>
      <c r="G6" s="2" t="s">
        <v>20</v>
      </c>
    </row>
    <row r="7" spans="1:7" x14ac:dyDescent="0.3">
      <c r="A7" s="2" t="s">
        <v>12</v>
      </c>
      <c r="B7" s="3">
        <v>0.18</v>
      </c>
      <c r="C7" s="3">
        <v>0.22</v>
      </c>
      <c r="D7" s="3">
        <v>0.24</v>
      </c>
      <c r="E7" s="3">
        <v>0.2</v>
      </c>
      <c r="F7" s="2">
        <v>3</v>
      </c>
      <c r="G7" s="2" t="s">
        <v>21</v>
      </c>
    </row>
    <row r="8" spans="1:7" x14ac:dyDescent="0.3">
      <c r="A8" s="2" t="s">
        <v>13</v>
      </c>
      <c r="B8" s="2">
        <v>7</v>
      </c>
      <c r="C8" s="2">
        <v>9</v>
      </c>
      <c r="D8" s="2">
        <v>9</v>
      </c>
      <c r="E8" s="2">
        <v>9</v>
      </c>
      <c r="F8" s="2">
        <v>1</v>
      </c>
      <c r="G8" s="2" t="s">
        <v>22</v>
      </c>
    </row>
    <row r="9" spans="1:7" x14ac:dyDescent="0.3">
      <c r="A9" s="2" t="s">
        <v>14</v>
      </c>
      <c r="B9" s="2">
        <v>8</v>
      </c>
      <c r="C9" s="2">
        <v>6</v>
      </c>
      <c r="D9" s="2">
        <v>8</v>
      </c>
      <c r="E9" s="2">
        <v>8</v>
      </c>
      <c r="F9" s="2">
        <v>9</v>
      </c>
      <c r="G9" s="2" t="s">
        <v>23</v>
      </c>
    </row>
    <row r="10" spans="1:7" x14ac:dyDescent="0.3">
      <c r="A10" s="2" t="s">
        <v>15</v>
      </c>
      <c r="B10" s="2">
        <v>7</v>
      </c>
      <c r="C10" s="2">
        <v>7</v>
      </c>
      <c r="D10" s="2">
        <v>9</v>
      </c>
      <c r="E10" s="2">
        <v>7</v>
      </c>
      <c r="F10" s="2">
        <v>6</v>
      </c>
      <c r="G10" s="2" t="s">
        <v>20</v>
      </c>
    </row>
    <row r="11" spans="1:7" x14ac:dyDescent="0.3">
      <c r="A11" s="2" t="s">
        <v>16</v>
      </c>
      <c r="B11" s="2">
        <v>5</v>
      </c>
      <c r="C11" s="2">
        <v>7</v>
      </c>
      <c r="D11" s="2">
        <v>7</v>
      </c>
      <c r="E11" s="2">
        <v>5</v>
      </c>
      <c r="F11" s="2">
        <v>2</v>
      </c>
      <c r="G11" s="2" t="s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6C6D-AF8E-4018-9771-EB393E1E55A9}">
  <dimension ref="A1:K41"/>
  <sheetViews>
    <sheetView topLeftCell="A21" workbookViewId="0">
      <selection activeCell="J44" sqref="J44"/>
    </sheetView>
  </sheetViews>
  <sheetFormatPr defaultRowHeight="14.4" x14ac:dyDescent="0.3"/>
  <cols>
    <col min="1" max="1" width="19" style="2" bestFit="1" customWidth="1"/>
    <col min="2" max="2" width="15.88671875" style="2" bestFit="1" customWidth="1"/>
    <col min="3" max="3" width="19.77734375" style="2" bestFit="1" customWidth="1"/>
    <col min="4" max="4" width="12" style="2" bestFit="1" customWidth="1"/>
    <col min="5" max="5" width="18.33203125" style="2" bestFit="1" customWidth="1"/>
    <col min="6" max="7" width="18.33203125" style="2" customWidth="1"/>
    <col min="8" max="8" width="14.88671875" style="2" bestFit="1" customWidth="1"/>
    <col min="9" max="9" width="16.44140625" style="2" bestFit="1" customWidth="1"/>
    <col min="10" max="10" width="20.88671875" style="2" bestFit="1" customWidth="1"/>
    <col min="11" max="11" width="14.88671875" style="2" bestFit="1" customWidth="1"/>
    <col min="12" max="12" width="21.33203125" style="2" bestFit="1" customWidth="1"/>
    <col min="13" max="16384" width="8.88671875" style="2"/>
  </cols>
  <sheetData>
    <row r="1" spans="1:8" x14ac:dyDescent="0.3">
      <c r="A1" s="15" t="s">
        <v>57</v>
      </c>
      <c r="B1" s="15"/>
    </row>
    <row r="2" spans="1:8" s="1" customFormat="1" x14ac:dyDescent="0.3">
      <c r="A2" s="15"/>
      <c r="B2" s="15"/>
    </row>
    <row r="3" spans="1:8" x14ac:dyDescent="0.3">
      <c r="A3" s="15"/>
      <c r="B3" s="15"/>
    </row>
    <row r="4" spans="1:8" x14ac:dyDescent="0.3">
      <c r="A4" s="1" t="s">
        <v>46</v>
      </c>
      <c r="B4" s="1" t="s">
        <v>51</v>
      </c>
      <c r="C4" s="1" t="s">
        <v>50</v>
      </c>
      <c r="D4" s="12" t="s">
        <v>53</v>
      </c>
      <c r="E4" s="1" t="s">
        <v>52</v>
      </c>
      <c r="F4" s="1" t="s">
        <v>55</v>
      </c>
      <c r="G4" s="1" t="s">
        <v>54</v>
      </c>
      <c r="H4" s="12" t="s">
        <v>59</v>
      </c>
    </row>
    <row r="5" spans="1:8" x14ac:dyDescent="0.3">
      <c r="A5" s="2" t="s">
        <v>47</v>
      </c>
      <c r="B5" s="11">
        <v>90</v>
      </c>
      <c r="C5" s="11">
        <v>35</v>
      </c>
      <c r="D5" s="7">
        <v>7727.272727272727</v>
      </c>
      <c r="E5" s="11">
        <v>425000</v>
      </c>
      <c r="F5" s="11">
        <f>B5*D5</f>
        <v>695454.54545454541</v>
      </c>
      <c r="G5" s="11">
        <f>(C5*D5)+E5</f>
        <v>695454.54545454541</v>
      </c>
      <c r="H5" s="13">
        <f>F5-G5</f>
        <v>0</v>
      </c>
    </row>
    <row r="6" spans="1:8" x14ac:dyDescent="0.3">
      <c r="A6" s="2" t="s">
        <v>48</v>
      </c>
      <c r="B6" s="11">
        <v>90</v>
      </c>
      <c r="C6" s="11">
        <v>35</v>
      </c>
      <c r="D6" s="7">
        <v>6574.6909090909085</v>
      </c>
      <c r="E6" s="11">
        <v>361608</v>
      </c>
      <c r="F6" s="11">
        <f>B6*D6</f>
        <v>591722.18181818177</v>
      </c>
      <c r="G6" s="11">
        <f>(C6*D6)+E6</f>
        <v>591722.18181818177</v>
      </c>
      <c r="H6" s="13">
        <f t="shared" ref="H6:H7" si="0">F6-G6</f>
        <v>0</v>
      </c>
    </row>
    <row r="7" spans="1:8" x14ac:dyDescent="0.3">
      <c r="A7" s="2" t="s">
        <v>49</v>
      </c>
      <c r="B7" s="11">
        <v>90</v>
      </c>
      <c r="C7" s="11">
        <v>35</v>
      </c>
      <c r="D7" s="7">
        <v>5969.1272727272726</v>
      </c>
      <c r="E7" s="11">
        <v>328302</v>
      </c>
      <c r="F7" s="11">
        <f>B7*D7</f>
        <v>537221.45454545459</v>
      </c>
      <c r="G7" s="11">
        <f>(C7*D7)+E7</f>
        <v>537221.45454545459</v>
      </c>
      <c r="H7" s="13">
        <f t="shared" si="0"/>
        <v>0</v>
      </c>
    </row>
    <row r="9" spans="1:8" x14ac:dyDescent="0.3">
      <c r="A9" s="15" t="s">
        <v>56</v>
      </c>
      <c r="B9" s="15"/>
    </row>
    <row r="10" spans="1:8" x14ac:dyDescent="0.3">
      <c r="A10" s="15"/>
      <c r="B10" s="15"/>
    </row>
    <row r="11" spans="1:8" x14ac:dyDescent="0.3">
      <c r="A11" s="15"/>
      <c r="B11" s="15"/>
    </row>
    <row r="12" spans="1:8" x14ac:dyDescent="0.3">
      <c r="A12" s="1" t="s">
        <v>46</v>
      </c>
      <c r="B12" s="1" t="s">
        <v>51</v>
      </c>
      <c r="C12" s="1" t="s">
        <v>50</v>
      </c>
      <c r="D12" s="12" t="s">
        <v>53</v>
      </c>
      <c r="E12" s="1" t="s">
        <v>52</v>
      </c>
      <c r="F12" s="1" t="s">
        <v>55</v>
      </c>
      <c r="G12" s="12" t="s">
        <v>54</v>
      </c>
      <c r="H12" s="1" t="s">
        <v>59</v>
      </c>
    </row>
    <row r="13" spans="1:8" x14ac:dyDescent="0.3">
      <c r="A13" s="2" t="s">
        <v>47</v>
      </c>
      <c r="B13" s="11">
        <v>90</v>
      </c>
      <c r="C13" s="11">
        <v>35</v>
      </c>
      <c r="D13" s="7">
        <v>13700</v>
      </c>
      <c r="E13" s="11">
        <v>425000</v>
      </c>
      <c r="F13" s="11">
        <f>B13*D13</f>
        <v>1233000</v>
      </c>
      <c r="G13" s="13">
        <f>(C13*D13)+E13</f>
        <v>904500</v>
      </c>
      <c r="H13" s="11">
        <f>F13-G13</f>
        <v>328500</v>
      </c>
    </row>
    <row r="14" spans="1:8" x14ac:dyDescent="0.3">
      <c r="A14" s="2" t="s">
        <v>48</v>
      </c>
      <c r="B14" s="11">
        <v>90</v>
      </c>
      <c r="C14" s="11">
        <v>35</v>
      </c>
      <c r="D14" s="7">
        <v>13250</v>
      </c>
      <c r="E14" s="11">
        <v>361608</v>
      </c>
      <c r="F14" s="11">
        <f>B14*D14</f>
        <v>1192500</v>
      </c>
      <c r="G14" s="13">
        <f>(C14*D14)+E14</f>
        <v>825358</v>
      </c>
      <c r="H14" s="11">
        <f t="shared" ref="H14:H15" si="1">F14-G14</f>
        <v>367142</v>
      </c>
    </row>
    <row r="15" spans="1:8" x14ac:dyDescent="0.3">
      <c r="A15" s="2" t="s">
        <v>49</v>
      </c>
      <c r="B15" s="11">
        <v>90</v>
      </c>
      <c r="C15" s="11">
        <v>35</v>
      </c>
      <c r="D15" s="7">
        <v>12500</v>
      </c>
      <c r="E15" s="11">
        <v>328302</v>
      </c>
      <c r="F15" s="11">
        <f>B15*D15</f>
        <v>1125000</v>
      </c>
      <c r="G15" s="13">
        <f>(C15*D15)+E15</f>
        <v>765802</v>
      </c>
      <c r="H15" s="11">
        <f t="shared" si="1"/>
        <v>359198</v>
      </c>
    </row>
    <row r="17" spans="1:8" x14ac:dyDescent="0.3">
      <c r="A17" s="15" t="s">
        <v>58</v>
      </c>
      <c r="B17" s="15"/>
    </row>
    <row r="18" spans="1:8" x14ac:dyDescent="0.3">
      <c r="A18" s="15"/>
      <c r="B18" s="15"/>
    </row>
    <row r="19" spans="1:8" x14ac:dyDescent="0.3">
      <c r="A19" s="15"/>
      <c r="B19" s="15"/>
    </row>
    <row r="20" spans="1:8" x14ac:dyDescent="0.3">
      <c r="A20" s="1" t="s">
        <v>46</v>
      </c>
      <c r="B20" s="1" t="s">
        <v>51</v>
      </c>
      <c r="C20" s="1" t="s">
        <v>50</v>
      </c>
      <c r="D20" s="12" t="s">
        <v>53</v>
      </c>
      <c r="E20" s="1" t="s">
        <v>52</v>
      </c>
      <c r="F20" s="1" t="s">
        <v>55</v>
      </c>
      <c r="G20" s="1" t="s">
        <v>54</v>
      </c>
      <c r="H20" s="12" t="s">
        <v>59</v>
      </c>
    </row>
    <row r="21" spans="1:8" x14ac:dyDescent="0.3">
      <c r="A21" s="2" t="s">
        <v>47</v>
      </c>
      <c r="B21" s="11">
        <v>90</v>
      </c>
      <c r="C21" s="11">
        <v>35</v>
      </c>
      <c r="D21" s="7">
        <v>13700</v>
      </c>
      <c r="E21" s="11">
        <v>425000</v>
      </c>
      <c r="F21" s="11">
        <f>B21*D21</f>
        <v>1233000</v>
      </c>
      <c r="G21" s="11">
        <f>(C21*D21)+E21</f>
        <v>904500</v>
      </c>
      <c r="H21" s="13">
        <f>F21-G21</f>
        <v>328500</v>
      </c>
    </row>
    <row r="22" spans="1:8" x14ac:dyDescent="0.3">
      <c r="A22" s="2" t="s">
        <v>48</v>
      </c>
      <c r="B22" s="11">
        <v>90</v>
      </c>
      <c r="C22" s="11">
        <v>35</v>
      </c>
      <c r="D22" s="7">
        <v>13250</v>
      </c>
      <c r="E22" s="11">
        <v>361608</v>
      </c>
      <c r="F22" s="11">
        <f>B22*D22</f>
        <v>1192500</v>
      </c>
      <c r="G22" s="11">
        <f>(C22*D22)+E22</f>
        <v>825358</v>
      </c>
      <c r="H22" s="13">
        <f t="shared" ref="H22:H23" si="2">F22-G22</f>
        <v>367142</v>
      </c>
    </row>
    <row r="23" spans="1:8" x14ac:dyDescent="0.3">
      <c r="A23" s="2" t="s">
        <v>49</v>
      </c>
      <c r="B23" s="11">
        <v>90</v>
      </c>
      <c r="C23" s="11">
        <v>35</v>
      </c>
      <c r="D23" s="7">
        <v>12500</v>
      </c>
      <c r="E23" s="11">
        <v>328302</v>
      </c>
      <c r="F23" s="11">
        <f>B23*D23</f>
        <v>1125000</v>
      </c>
      <c r="G23" s="11">
        <f>(C23*D23)+E23</f>
        <v>765802</v>
      </c>
      <c r="H23" s="13">
        <f t="shared" si="2"/>
        <v>359198</v>
      </c>
    </row>
    <row r="25" spans="1:8" x14ac:dyDescent="0.3">
      <c r="A25" s="15" t="s">
        <v>60</v>
      </c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" t="s">
        <v>46</v>
      </c>
      <c r="B28" s="1" t="s">
        <v>51</v>
      </c>
      <c r="C28" s="1" t="s">
        <v>50</v>
      </c>
      <c r="D28" s="12" t="s">
        <v>53</v>
      </c>
      <c r="E28" s="1" t="s">
        <v>52</v>
      </c>
      <c r="F28" s="1" t="s">
        <v>55</v>
      </c>
      <c r="G28" s="1" t="s">
        <v>54</v>
      </c>
      <c r="H28" s="12" t="s">
        <v>59</v>
      </c>
    </row>
    <row r="29" spans="1:8" x14ac:dyDescent="0.3">
      <c r="A29" s="2" t="s">
        <v>47</v>
      </c>
      <c r="B29" s="11">
        <v>90</v>
      </c>
      <c r="C29" s="11">
        <v>35</v>
      </c>
      <c r="D29" s="7">
        <v>13700</v>
      </c>
      <c r="E29" s="11">
        <v>425000</v>
      </c>
      <c r="F29" s="11">
        <f>B29*D29</f>
        <v>1233000</v>
      </c>
      <c r="G29" s="11">
        <f>(C29*D29)+E29</f>
        <v>904500</v>
      </c>
      <c r="H29" s="13">
        <f>F29-G29</f>
        <v>328500</v>
      </c>
    </row>
    <row r="30" spans="1:8" x14ac:dyDescent="0.3">
      <c r="A30" s="2" t="s">
        <v>48</v>
      </c>
      <c r="B30" s="11">
        <v>90</v>
      </c>
      <c r="C30" s="11">
        <v>35</v>
      </c>
      <c r="D30" s="7">
        <v>13250</v>
      </c>
      <c r="E30" s="11">
        <v>361608</v>
      </c>
      <c r="F30" s="11">
        <f>B30*D30</f>
        <v>1192500</v>
      </c>
      <c r="G30" s="11">
        <f>(C30*D30)+E30</f>
        <v>825358</v>
      </c>
      <c r="H30" s="13">
        <f t="shared" ref="H30:H31" si="3">F30-G30</f>
        <v>367142</v>
      </c>
    </row>
    <row r="31" spans="1:8" x14ac:dyDescent="0.3">
      <c r="A31" s="2" t="s">
        <v>49</v>
      </c>
      <c r="B31" s="11">
        <v>90</v>
      </c>
      <c r="C31" s="11">
        <v>35</v>
      </c>
      <c r="D31" s="7">
        <v>12500</v>
      </c>
      <c r="E31" s="11">
        <v>328302</v>
      </c>
      <c r="F31" s="11">
        <f>B31*D31</f>
        <v>1125000</v>
      </c>
      <c r="G31" s="11">
        <f>(C31*D31)+E31</f>
        <v>765802</v>
      </c>
      <c r="H31" s="13">
        <f t="shared" si="3"/>
        <v>359198</v>
      </c>
    </row>
    <row r="33" spans="1:11" x14ac:dyDescent="0.3">
      <c r="A33" s="1" t="s">
        <v>46</v>
      </c>
      <c r="B33" s="1" t="s">
        <v>51</v>
      </c>
      <c r="C33" s="1" t="s">
        <v>50</v>
      </c>
      <c r="D33" s="12" t="s">
        <v>61</v>
      </c>
      <c r="E33" s="1" t="s">
        <v>52</v>
      </c>
      <c r="F33" s="1" t="s">
        <v>55</v>
      </c>
      <c r="G33" s="1" t="s">
        <v>54</v>
      </c>
      <c r="H33" s="12" t="s">
        <v>59</v>
      </c>
      <c r="I33" s="2" t="s">
        <v>63</v>
      </c>
      <c r="J33" s="2" t="s">
        <v>64</v>
      </c>
      <c r="K33" s="2" t="s">
        <v>65</v>
      </c>
    </row>
    <row r="34" spans="1:11" x14ac:dyDescent="0.3">
      <c r="A34" s="2" t="s">
        <v>47</v>
      </c>
      <c r="B34" s="11">
        <v>90</v>
      </c>
      <c r="C34" s="11">
        <v>35</v>
      </c>
      <c r="D34" s="7">
        <f>D29*(0.8)</f>
        <v>10960</v>
      </c>
      <c r="E34" s="11">
        <v>425000</v>
      </c>
      <c r="F34" s="11">
        <f>B34*D34</f>
        <v>986400</v>
      </c>
      <c r="G34" s="11">
        <f>(C34*D34)+E34</f>
        <v>808600</v>
      </c>
      <c r="H34" s="13">
        <f>F34-G34</f>
        <v>177800</v>
      </c>
      <c r="I34" s="2">
        <f>D29-D34</f>
        <v>2740</v>
      </c>
      <c r="J34" s="11">
        <f>H29-H34</f>
        <v>150700</v>
      </c>
      <c r="K34" s="14">
        <f>I34/J34</f>
        <v>1.8181818181818181E-2</v>
      </c>
    </row>
    <row r="35" spans="1:11" x14ac:dyDescent="0.3">
      <c r="A35" s="2" t="s">
        <v>48</v>
      </c>
      <c r="B35" s="11">
        <v>90</v>
      </c>
      <c r="C35" s="11">
        <v>35</v>
      </c>
      <c r="D35" s="7">
        <f t="shared" ref="D35:D36" si="4">D30*(0.8)</f>
        <v>10600</v>
      </c>
      <c r="E35" s="11">
        <v>361608</v>
      </c>
      <c r="F35" s="11">
        <f>B35*D35</f>
        <v>954000</v>
      </c>
      <c r="G35" s="11">
        <f>(C35*D35)+E35</f>
        <v>732608</v>
      </c>
      <c r="H35" s="13">
        <f t="shared" ref="H35:H36" si="5">F35-G35</f>
        <v>221392</v>
      </c>
      <c r="I35" s="2">
        <f t="shared" ref="I35:I36" si="6">D30-D35</f>
        <v>2650</v>
      </c>
      <c r="J35" s="11">
        <f t="shared" ref="J35:J36" si="7">H30-H35</f>
        <v>145750</v>
      </c>
      <c r="K35" s="14">
        <f t="shared" ref="K35:K36" si="8">I35/J35</f>
        <v>1.8181818181818181E-2</v>
      </c>
    </row>
    <row r="36" spans="1:11" x14ac:dyDescent="0.3">
      <c r="A36" s="2" t="s">
        <v>49</v>
      </c>
      <c r="B36" s="11">
        <v>90</v>
      </c>
      <c r="C36" s="11">
        <v>35</v>
      </c>
      <c r="D36" s="7">
        <f t="shared" si="4"/>
        <v>10000</v>
      </c>
      <c r="E36" s="11">
        <v>328302</v>
      </c>
      <c r="F36" s="11">
        <f>B36*D36</f>
        <v>900000</v>
      </c>
      <c r="G36" s="11">
        <f>(C36*D36)+E36</f>
        <v>678302</v>
      </c>
      <c r="H36" s="13">
        <f t="shared" si="5"/>
        <v>221698</v>
      </c>
      <c r="I36" s="2">
        <f t="shared" si="6"/>
        <v>2500</v>
      </c>
      <c r="J36" s="11">
        <f t="shared" si="7"/>
        <v>137500</v>
      </c>
      <c r="K36" s="14">
        <f t="shared" si="8"/>
        <v>1.8181818181818181E-2</v>
      </c>
    </row>
    <row r="38" spans="1:11" x14ac:dyDescent="0.3">
      <c r="A38" s="1" t="s">
        <v>46</v>
      </c>
      <c r="B38" s="1" t="s">
        <v>51</v>
      </c>
      <c r="C38" s="1" t="s">
        <v>50</v>
      </c>
      <c r="D38" s="12" t="s">
        <v>62</v>
      </c>
      <c r="E38" s="1" t="s">
        <v>52</v>
      </c>
      <c r="F38" s="1" t="s">
        <v>55</v>
      </c>
      <c r="G38" s="1" t="s">
        <v>54</v>
      </c>
      <c r="H38" s="12" t="s">
        <v>59</v>
      </c>
      <c r="I38" s="2" t="s">
        <v>63</v>
      </c>
      <c r="J38" s="2" t="s">
        <v>64</v>
      </c>
      <c r="K38" s="2" t="s">
        <v>65</v>
      </c>
    </row>
    <row r="39" spans="1:11" x14ac:dyDescent="0.3">
      <c r="A39" s="2" t="s">
        <v>47</v>
      </c>
      <c r="B39" s="11">
        <v>90</v>
      </c>
      <c r="C39" s="11">
        <v>35</v>
      </c>
      <c r="D39" s="7">
        <f>D29*(1.2)</f>
        <v>16440</v>
      </c>
      <c r="E39" s="11">
        <v>425000</v>
      </c>
      <c r="F39" s="11">
        <f>B39*D39</f>
        <v>1479600</v>
      </c>
      <c r="G39" s="11">
        <f>(C39*D39)+E39</f>
        <v>1000400</v>
      </c>
      <c r="H39" s="13">
        <f>F39-G39</f>
        <v>479200</v>
      </c>
      <c r="I39" s="2">
        <f>D29-D39</f>
        <v>-2740</v>
      </c>
      <c r="J39" s="11">
        <f>H29-H39</f>
        <v>-150700</v>
      </c>
      <c r="K39" s="14">
        <f>I39/J39</f>
        <v>1.8181818181818181E-2</v>
      </c>
    </row>
    <row r="40" spans="1:11" x14ac:dyDescent="0.3">
      <c r="A40" s="2" t="s">
        <v>48</v>
      </c>
      <c r="B40" s="11">
        <v>90</v>
      </c>
      <c r="C40" s="11">
        <v>35</v>
      </c>
      <c r="D40" s="7">
        <f t="shared" ref="D40" si="9">D30*(1.2)</f>
        <v>15900</v>
      </c>
      <c r="E40" s="11">
        <v>361608</v>
      </c>
      <c r="F40" s="11">
        <f>B40*D40</f>
        <v>1431000</v>
      </c>
      <c r="G40" s="11">
        <f>(C40*D40)+E40</f>
        <v>918108</v>
      </c>
      <c r="H40" s="13">
        <f t="shared" ref="H40:H41" si="10">F40-G40</f>
        <v>512892</v>
      </c>
      <c r="I40" s="2">
        <f t="shared" ref="I40:I41" si="11">D30-D40</f>
        <v>-2650</v>
      </c>
      <c r="J40" s="11">
        <f t="shared" ref="J40:J41" si="12">H30-H40</f>
        <v>-145750</v>
      </c>
      <c r="K40" s="14">
        <f t="shared" ref="K40:K41" si="13">I40/J40</f>
        <v>1.8181818181818181E-2</v>
      </c>
    </row>
    <row r="41" spans="1:11" x14ac:dyDescent="0.3">
      <c r="A41" s="2" t="s">
        <v>49</v>
      </c>
      <c r="B41" s="11">
        <v>90</v>
      </c>
      <c r="C41" s="11">
        <v>35</v>
      </c>
      <c r="D41" s="7">
        <f>D31*(1.2)</f>
        <v>15000</v>
      </c>
      <c r="E41" s="11">
        <v>328302</v>
      </c>
      <c r="F41" s="11">
        <f>B41*D41</f>
        <v>1350000</v>
      </c>
      <c r="G41" s="11">
        <f>(C41*D41)+E41</f>
        <v>853302</v>
      </c>
      <c r="H41" s="13">
        <f t="shared" si="10"/>
        <v>496698</v>
      </c>
      <c r="I41" s="2">
        <f t="shared" si="11"/>
        <v>-2500</v>
      </c>
      <c r="J41" s="11">
        <f t="shared" si="12"/>
        <v>-137500</v>
      </c>
      <c r="K41" s="14">
        <f t="shared" si="13"/>
        <v>1.8181818181818181E-2</v>
      </c>
    </row>
  </sheetData>
  <mergeCells count="4">
    <mergeCell ref="A25:B27"/>
    <mergeCell ref="A1:B3"/>
    <mergeCell ref="A9:B11"/>
    <mergeCell ref="A17: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DEDD-EE78-46B0-9DB9-81F834881FF6}">
  <dimension ref="A1:P18"/>
  <sheetViews>
    <sheetView workbookViewId="0">
      <selection activeCell="G18" sqref="G18"/>
    </sheetView>
  </sheetViews>
  <sheetFormatPr defaultRowHeight="14.4" x14ac:dyDescent="0.3"/>
  <cols>
    <col min="1" max="1" width="29.88671875" style="2" bestFit="1" customWidth="1"/>
    <col min="2" max="6" width="8.88671875" style="2"/>
    <col min="7" max="7" width="17.77734375" style="2" bestFit="1" customWidth="1"/>
    <col min="8" max="8" width="8.88671875" style="2"/>
    <col min="9" max="9" width="14.21875" style="2" bestFit="1" customWidth="1"/>
    <col min="10" max="16384" width="8.88671875" style="2"/>
  </cols>
  <sheetData>
    <row r="1" spans="1:16" s="1" customFormat="1" ht="15.6" x14ac:dyDescent="0.3">
      <c r="A1" s="1" t="s">
        <v>35</v>
      </c>
      <c r="B1" s="1">
        <f>SUMPRODUCT(B4:F4, B5:F5)</f>
        <v>1956</v>
      </c>
      <c r="O1" s="4"/>
      <c r="P1" s="4"/>
    </row>
    <row r="2" spans="1:16" ht="15.6" x14ac:dyDescent="0.3">
      <c r="I2" s="4"/>
      <c r="J2" s="5"/>
      <c r="K2" s="5"/>
      <c r="M2" s="5"/>
      <c r="N2" s="5"/>
      <c r="O2" s="5"/>
      <c r="P2" s="5"/>
    </row>
    <row r="3" spans="1:16" ht="15.6" x14ac:dyDescent="0.3">
      <c r="A3" s="2" t="s">
        <v>45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I3" s="4"/>
      <c r="J3" s="5"/>
      <c r="K3" s="5"/>
      <c r="L3" s="5"/>
      <c r="M3" s="5"/>
      <c r="N3" s="5"/>
      <c r="O3" s="5"/>
      <c r="P3" s="5"/>
    </row>
    <row r="4" spans="1:16" ht="15.6" x14ac:dyDescent="0.3">
      <c r="A4" s="2" t="s">
        <v>36</v>
      </c>
      <c r="B4" s="2">
        <f>B15</f>
        <v>8</v>
      </c>
      <c r="C4" s="2">
        <f t="shared" ref="C4:F4" si="0">C15</f>
        <v>10</v>
      </c>
      <c r="D4" s="2">
        <f t="shared" si="0"/>
        <v>8</v>
      </c>
      <c r="E4" s="2">
        <f t="shared" si="0"/>
        <v>7</v>
      </c>
      <c r="F4" s="2">
        <f t="shared" si="0"/>
        <v>10</v>
      </c>
      <c r="I4" s="4"/>
      <c r="J4" s="5"/>
      <c r="K4" s="5"/>
      <c r="L4" s="5"/>
      <c r="M4" s="5"/>
      <c r="N4" s="5"/>
      <c r="O4" s="5"/>
      <c r="P4" s="5"/>
    </row>
    <row r="5" spans="1:16" ht="15.6" x14ac:dyDescent="0.3">
      <c r="A5" s="7" t="s">
        <v>37</v>
      </c>
      <c r="B5" s="7">
        <v>152</v>
      </c>
      <c r="C5" s="7">
        <v>74</v>
      </c>
      <c r="D5" s="7">
        <v>0</v>
      </c>
      <c r="E5" s="7">
        <v>0</v>
      </c>
      <c r="F5" s="7">
        <v>0</v>
      </c>
      <c r="I5" s="4"/>
      <c r="J5" s="5"/>
      <c r="K5" s="5"/>
      <c r="L5" s="5"/>
      <c r="M5" s="5"/>
      <c r="N5" s="5"/>
      <c r="O5" s="5"/>
      <c r="P5" s="5"/>
    </row>
    <row r="6" spans="1:16" ht="15.6" x14ac:dyDescent="0.3">
      <c r="I6" s="4"/>
      <c r="J6" s="5"/>
      <c r="K6" s="5"/>
      <c r="L6" s="5"/>
      <c r="M6" s="5"/>
      <c r="N6" s="5"/>
      <c r="O6" s="5"/>
      <c r="P6" s="5"/>
    </row>
    <row r="7" spans="1:16" ht="15.6" x14ac:dyDescent="0.3">
      <c r="A7" s="1" t="s">
        <v>44</v>
      </c>
      <c r="G7" s="1" t="s">
        <v>43</v>
      </c>
      <c r="I7" s="4"/>
      <c r="J7" s="5"/>
      <c r="K7" s="5"/>
      <c r="L7" s="5"/>
      <c r="M7" s="5"/>
      <c r="N7" s="5"/>
      <c r="O7" s="5"/>
      <c r="P7" s="5"/>
    </row>
    <row r="8" spans="1:16" x14ac:dyDescent="0.3">
      <c r="A8" s="8" t="s">
        <v>39</v>
      </c>
      <c r="B8" s="8">
        <f>B16*B5</f>
        <v>2280</v>
      </c>
      <c r="C8" s="8">
        <f>C16*C5</f>
        <v>1110</v>
      </c>
      <c r="D8" s="8">
        <f t="shared" ref="D8:E8" si="1">D16*D5</f>
        <v>0</v>
      </c>
      <c r="E8" s="8">
        <f t="shared" si="1"/>
        <v>0</v>
      </c>
      <c r="F8" s="8">
        <f>F16*F5</f>
        <v>0</v>
      </c>
      <c r="G8" s="8">
        <f>SUM(B8:F8)</f>
        <v>3390</v>
      </c>
      <c r="H8" s="9" t="s">
        <v>40</v>
      </c>
      <c r="I8" s="10">
        <f>G16</f>
        <v>3400</v>
      </c>
      <c r="J8" s="5"/>
      <c r="K8" s="5"/>
      <c r="L8" s="5"/>
      <c r="M8" s="5"/>
      <c r="N8" s="5"/>
      <c r="O8" s="5"/>
      <c r="P8" s="5"/>
    </row>
    <row r="9" spans="1:16" x14ac:dyDescent="0.3">
      <c r="A9" s="8" t="s">
        <v>38</v>
      </c>
      <c r="B9" s="8">
        <f>B17*B5</f>
        <v>3040</v>
      </c>
      <c r="C9" s="8">
        <f t="shared" ref="C9:F9" si="2">C17*C5</f>
        <v>2960</v>
      </c>
      <c r="D9" s="8">
        <f t="shared" si="2"/>
        <v>0</v>
      </c>
      <c r="E9" s="8">
        <f t="shared" si="2"/>
        <v>0</v>
      </c>
      <c r="F9" s="8">
        <f t="shared" si="2"/>
        <v>0</v>
      </c>
      <c r="G9" s="8">
        <f>SUM(B9:F9)</f>
        <v>6000</v>
      </c>
      <c r="H9" s="9" t="s">
        <v>40</v>
      </c>
      <c r="I9" s="10">
        <f>G17</f>
        <v>6000</v>
      </c>
      <c r="K9" s="5"/>
      <c r="L9" s="5"/>
      <c r="M9" s="5"/>
      <c r="N9" s="5"/>
      <c r="O9" s="5"/>
      <c r="P9" s="5"/>
    </row>
    <row r="10" spans="1:16" ht="15.6" x14ac:dyDescent="0.3">
      <c r="A10" s="8" t="s">
        <v>41</v>
      </c>
      <c r="B10" s="8">
        <f>B18*B5</f>
        <v>1824</v>
      </c>
      <c r="C10" s="8">
        <f t="shared" ref="C10:F10" si="3">C18*C5</f>
        <v>1110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>SUM(B10:F10)</f>
        <v>2934</v>
      </c>
      <c r="H10" s="9" t="s">
        <v>42</v>
      </c>
      <c r="I10" s="10">
        <f>G18</f>
        <v>6000</v>
      </c>
      <c r="J10" s="4"/>
    </row>
    <row r="11" spans="1:16" ht="15.6" x14ac:dyDescent="0.3">
      <c r="J11" s="4"/>
      <c r="K11" s="5"/>
      <c r="L11" s="5"/>
      <c r="M11" s="5"/>
      <c r="N11" s="5"/>
      <c r="O11" s="5"/>
      <c r="P11" s="5"/>
    </row>
    <row r="12" spans="1:16" ht="15.6" x14ac:dyDescent="0.3">
      <c r="J12" s="4"/>
      <c r="K12" s="5"/>
      <c r="L12" s="5"/>
      <c r="M12" s="5"/>
      <c r="N12" s="5"/>
      <c r="O12" s="5"/>
      <c r="P12" s="5"/>
    </row>
    <row r="13" spans="1:16" ht="15.6" x14ac:dyDescent="0.3">
      <c r="J13" s="4"/>
      <c r="K13" s="5"/>
      <c r="L13" s="6"/>
      <c r="M13" s="6"/>
      <c r="N13" s="6"/>
      <c r="O13" s="6"/>
      <c r="P13" s="5"/>
    </row>
    <row r="14" spans="1:16" x14ac:dyDescent="0.3">
      <c r="A14" s="1" t="s">
        <v>34</v>
      </c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1" t="s">
        <v>29</v>
      </c>
    </row>
    <row r="15" spans="1:16" x14ac:dyDescent="0.3">
      <c r="A15" s="2" t="s">
        <v>30</v>
      </c>
      <c r="B15" s="2">
        <v>8</v>
      </c>
      <c r="C15" s="2">
        <v>10</v>
      </c>
      <c r="D15" s="2">
        <v>8</v>
      </c>
      <c r="E15" s="2">
        <v>7</v>
      </c>
      <c r="F15" s="2">
        <v>10</v>
      </c>
    </row>
    <row r="16" spans="1:16" x14ac:dyDescent="0.3">
      <c r="A16" s="2" t="s">
        <v>31</v>
      </c>
      <c r="B16" s="2">
        <v>15</v>
      </c>
      <c r="C16" s="2">
        <v>15</v>
      </c>
      <c r="D16" s="2">
        <v>15</v>
      </c>
      <c r="E16" s="2">
        <v>20</v>
      </c>
      <c r="F16" s="2">
        <v>25</v>
      </c>
      <c r="G16" s="2">
        <v>3400</v>
      </c>
    </row>
    <row r="17" spans="1:7" x14ac:dyDescent="0.3">
      <c r="A17" s="2" t="s">
        <v>32</v>
      </c>
      <c r="B17" s="2">
        <v>20</v>
      </c>
      <c r="C17" s="2">
        <v>40</v>
      </c>
      <c r="D17" s="2">
        <v>40</v>
      </c>
      <c r="E17" s="2">
        <v>60</v>
      </c>
      <c r="F17" s="2">
        <v>45</v>
      </c>
      <c r="G17" s="2">
        <v>6000</v>
      </c>
    </row>
    <row r="18" spans="1:7" x14ac:dyDescent="0.3">
      <c r="A18" s="2" t="s">
        <v>33</v>
      </c>
      <c r="B18" s="5">
        <f>12</f>
        <v>12</v>
      </c>
      <c r="C18" s="5">
        <f>15</f>
        <v>15</v>
      </c>
      <c r="D18" s="5">
        <f>16</f>
        <v>16</v>
      </c>
      <c r="E18" s="5">
        <f>14</f>
        <v>14</v>
      </c>
      <c r="F18" s="5">
        <f>14</f>
        <v>14</v>
      </c>
      <c r="G18" s="2">
        <v>6000</v>
      </c>
    </row>
  </sheetData>
  <conditionalFormatting sqref="J2:M5">
    <cfRule type="expression" dxfId="7" priority="17">
      <formula>AND($B$14=3,$B$11:$E$13 &lt;&gt; "")</formula>
    </cfRule>
  </conditionalFormatting>
  <conditionalFormatting sqref="J2:N6">
    <cfRule type="expression" dxfId="6" priority="18">
      <formula>AND($B$14=4,$B$11:$F$13 &lt;&gt; "")</formula>
    </cfRule>
  </conditionalFormatting>
  <conditionalFormatting sqref="J2:O7">
    <cfRule type="expression" dxfId="5" priority="19">
      <formula>AND($B$14=5,$B$11:$G$13 &lt;&gt; "")</formula>
    </cfRule>
  </conditionalFormatting>
  <conditionalFormatting sqref="J2:P8">
    <cfRule type="expression" dxfId="4" priority="20">
      <formula>AND($B$14=6,$B$10:$H$16 &lt;&gt;"")</formula>
    </cfRule>
  </conditionalFormatting>
  <conditionalFormatting sqref="K10:N13">
    <cfRule type="expression" dxfId="3" priority="21">
      <formula>AND($B$14=3,$C$19:$F$21 &lt;&gt; "")</formula>
    </cfRule>
  </conditionalFormatting>
  <conditionalFormatting sqref="K10:O13">
    <cfRule type="expression" dxfId="2" priority="22">
      <formula>AND($B$14=4,$C$19:$G$21 &lt;&gt; "")</formula>
    </cfRule>
  </conditionalFormatting>
  <conditionalFormatting sqref="K10:P13">
    <cfRule type="expression" dxfId="1" priority="23">
      <formula>AND($B$14=5,$C$18:$H$21 &lt;&gt; "")</formula>
    </cfRule>
  </conditionalFormatting>
  <conditionalFormatting sqref="K10:P13">
    <cfRule type="expression" dxfId="0" priority="24">
      <formula>AND($B$14=6,$C$18:$I$21 &lt;&gt; 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3.14</vt:lpstr>
      <vt:lpstr>3.25</vt:lpstr>
      <vt:lpstr>4.3</vt:lpstr>
      <vt:lpstr>10.8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Lian</dc:creator>
  <cp:lastModifiedBy>Jordan Lian</cp:lastModifiedBy>
  <dcterms:created xsi:type="dcterms:W3CDTF">2021-03-17T21:07:48Z</dcterms:created>
  <dcterms:modified xsi:type="dcterms:W3CDTF">2021-03-20T02:58:01Z</dcterms:modified>
</cp:coreProperties>
</file>