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lian_jo_northeastern_edu/Documents/Fall 2020/IE 4520/Project/"/>
    </mc:Choice>
  </mc:AlternateContent>
  <xr:revisionPtr revIDLastSave="0" documentId="8_{C9A6241B-0717-49B5-B3E0-0EBD7645CF2E}" xr6:coauthVersionLast="46" xr6:coauthVersionMax="46" xr10:uidLastSave="{00000000-0000-0000-0000-000000000000}"/>
  <bookViews>
    <workbookView xWindow="-108" yWindow="-108" windowWidth="23256" windowHeight="12576" xr2:uid="{170D38A5-7C22-A046-8E43-62885A41A16D}"/>
  </bookViews>
  <sheets>
    <sheet name="GUI" sheetId="7" r:id="rId1"/>
    <sheet name="Transportation Btw" sheetId="1" r:id="rId2"/>
    <sheet name="Queuing" sheetId="4" r:id="rId3"/>
    <sheet name="Sensitivity Analysis I 12 pm" sheetId="8" r:id="rId4"/>
    <sheet name="Sensitivity Analysis II Driving" sheetId="9" r:id="rId5"/>
  </sheets>
  <definedNames>
    <definedName name="solver_adj" localSheetId="0" hidden="1">GUI!$C$19:$H$19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GUI!$C$19:$H$19</definedName>
    <definedName name="solver_lhs2" localSheetId="0" hidden="1">GUI!$L$2</definedName>
    <definedName name="solver_lhs3" localSheetId="0" hidden="1">GUI!$I$19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GUI!$H$2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el2" localSheetId="0" hidden="1">2</definedName>
    <definedName name="solver_rel3" localSheetId="0" hidden="1">2</definedName>
    <definedName name="solver_rhs1" localSheetId="0" hidden="1">alldifferent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7" l="1"/>
  <c r="F20" i="7"/>
  <c r="E20" i="7"/>
  <c r="D20" i="7"/>
  <c r="C20" i="7"/>
  <c r="D6" i="7"/>
  <c r="D5" i="7"/>
  <c r="D4" i="7" l="1"/>
  <c r="D3" i="7"/>
  <c r="L26" i="9" l="1"/>
  <c r="L25" i="9"/>
  <c r="L27" i="9" s="1"/>
  <c r="M26" i="8"/>
  <c r="M25" i="8"/>
  <c r="M27" i="8" s="1"/>
  <c r="D14" i="7" l="1"/>
  <c r="V84" i="1" l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G13" i="7" s="1"/>
  <c r="A89" i="1"/>
  <c r="A88" i="1"/>
  <c r="A87" i="1"/>
  <c r="A86" i="1"/>
  <c r="A85" i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" i="7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" i="1"/>
  <c r="L2" i="7"/>
  <c r="G11" i="7"/>
  <c r="G12" i="7"/>
  <c r="E15" i="7"/>
  <c r="D11" i="7"/>
  <c r="E11" i="7"/>
  <c r="F11" i="7"/>
  <c r="H11" i="7"/>
  <c r="C11" i="7"/>
  <c r="E12" i="7"/>
  <c r="H12" i="7"/>
  <c r="H13" i="7"/>
  <c r="H14" i="7"/>
  <c r="F14" i="7"/>
  <c r="F16" i="7"/>
  <c r="H16" i="7"/>
  <c r="H15" i="7"/>
  <c r="M2" i="7"/>
  <c r="G16" i="7" l="1"/>
  <c r="F12" i="7"/>
  <c r="F15" i="7"/>
  <c r="E16" i="7"/>
  <c r="D12" i="7"/>
  <c r="D15" i="7"/>
  <c r="D16" i="7"/>
  <c r="F13" i="7"/>
  <c r="C15" i="7"/>
  <c r="C13" i="7"/>
  <c r="C14" i="7"/>
  <c r="E13" i="7"/>
  <c r="G15" i="7"/>
  <c r="D13" i="7"/>
  <c r="G14" i="7"/>
  <c r="C16" i="7"/>
  <c r="E14" i="7"/>
  <c r="C12" i="7"/>
  <c r="D7" i="7"/>
  <c r="D2" i="7"/>
  <c r="H2" i="7" l="1"/>
  <c r="G18" i="7"/>
  <c r="C18" i="7"/>
  <c r="C21" i="7" s="1"/>
  <c r="I18" i="7"/>
  <c r="I21" i="7" s="1"/>
  <c r="D18" i="7"/>
  <c r="E18" i="7"/>
  <c r="F18" i="7"/>
  <c r="F21" i="7" s="1"/>
  <c r="H18" i="7"/>
  <c r="G20" i="4" l="1"/>
  <c r="G21" i="4"/>
  <c r="K21" i="4"/>
  <c r="G19" i="4"/>
  <c r="G18" i="4"/>
  <c r="G17" i="4"/>
  <c r="G16" i="4"/>
  <c r="G15" i="4"/>
  <c r="G14" i="4"/>
  <c r="G13" i="4"/>
  <c r="G12" i="4"/>
  <c r="G11" i="4"/>
  <c r="G10" i="4"/>
  <c r="G9" i="4"/>
  <c r="K20" i="4"/>
  <c r="G21" i="7" s="1"/>
  <c r="G8" i="4"/>
  <c r="G7" i="4"/>
  <c r="G6" i="4"/>
  <c r="G5" i="4"/>
  <c r="G4" i="4"/>
  <c r="G3" i="4"/>
  <c r="G2" i="4"/>
  <c r="K19" i="4"/>
  <c r="K17" i="4"/>
  <c r="K16" i="4"/>
  <c r="K15" i="4"/>
  <c r="I15" i="4"/>
  <c r="I14" i="4"/>
  <c r="I13" i="4"/>
  <c r="I12" i="4"/>
  <c r="I11" i="4"/>
  <c r="I10" i="4"/>
  <c r="I9" i="4"/>
  <c r="I8" i="4"/>
  <c r="I7" i="4"/>
  <c r="I6" i="4"/>
  <c r="I5" i="4"/>
  <c r="I3" i="4"/>
  <c r="I2" i="4"/>
  <c r="J14" i="4"/>
  <c r="K14" i="4" s="1"/>
  <c r="K13" i="4"/>
  <c r="K12" i="4"/>
  <c r="K11" i="4"/>
  <c r="K10" i="4"/>
  <c r="K9" i="4"/>
  <c r="K8" i="4"/>
  <c r="E21" i="7" s="1"/>
  <c r="K7" i="4"/>
  <c r="H21" i="7" s="1"/>
  <c r="K6" i="4"/>
  <c r="K5" i="4"/>
  <c r="K4" i="4"/>
  <c r="K3" i="4"/>
  <c r="D21" i="7" s="1"/>
  <c r="K2" i="4"/>
  <c r="H3" i="7" l="1"/>
  <c r="H4" i="7" s="1"/>
  <c r="K18" i="4"/>
  <c r="I21" i="4"/>
  <c r="I20" i="4"/>
  <c r="I19" i="4"/>
  <c r="I18" i="4"/>
  <c r="I17" i="4"/>
  <c r="I16" i="4"/>
  <c r="B6" i="7" l="1"/>
  <c r="B7" i="7"/>
</calcChain>
</file>

<file path=xl/sharedStrings.xml><?xml version="1.0" encoding="utf-8"?>
<sst xmlns="http://schemas.openxmlformats.org/spreadsheetml/2006/main" count="284" uniqueCount="107">
  <si>
    <t>Assumptions</t>
  </si>
  <si>
    <t>The time it takes from restaurant A to restaurant B is the same as B to A</t>
  </si>
  <si>
    <t>All the transportations is assumed to take place at 8 pm on a Saturday</t>
  </si>
  <si>
    <t>All the Data is given in minutes</t>
  </si>
  <si>
    <t>Restaurants/Walking</t>
  </si>
  <si>
    <t>NEU</t>
  </si>
  <si>
    <t>Gyu Kaku (Brookline)</t>
  </si>
  <si>
    <t>Toro</t>
  </si>
  <si>
    <t>Timeout Market</t>
  </si>
  <si>
    <t>SRV</t>
  </si>
  <si>
    <t>Coppa Enoteca</t>
  </si>
  <si>
    <t>Tiger Mama</t>
  </si>
  <si>
    <t>Max Brenner</t>
  </si>
  <si>
    <t>Neptune Oyster</t>
  </si>
  <si>
    <t>Aquitane</t>
  </si>
  <si>
    <t>Trattoria Il Panino</t>
  </si>
  <si>
    <t>Boston Burger Co (Boylston)</t>
  </si>
  <si>
    <t>Joe's American Grill</t>
  </si>
  <si>
    <t>Salty Pig</t>
  </si>
  <si>
    <t>Rosa Mexicano</t>
  </si>
  <si>
    <t>Earls Kitchen</t>
  </si>
  <si>
    <t>Boston Chops</t>
  </si>
  <si>
    <t>Sorellina</t>
  </si>
  <si>
    <t>Fogo de Chao</t>
  </si>
  <si>
    <t>Sweet Cheeks</t>
  </si>
  <si>
    <t>Restaurants/Biking</t>
  </si>
  <si>
    <t>Restaurants/PT</t>
  </si>
  <si>
    <t>Restaurants/Driving</t>
  </si>
  <si>
    <t>RESTAURANT</t>
  </si>
  <si>
    <t>Queue Type</t>
  </si>
  <si>
    <t>K Value</t>
  </si>
  <si>
    <t>Arrival/hr</t>
  </si>
  <si>
    <t>Customers/hour</t>
  </si>
  <si>
    <t>s</t>
  </si>
  <si>
    <t>p</t>
  </si>
  <si>
    <t>Estimated Time</t>
  </si>
  <si>
    <t>Total Capacity</t>
  </si>
  <si>
    <t>W (hrs)</t>
  </si>
  <si>
    <t>W (mins)</t>
  </si>
  <si>
    <t>CAPACITATED</t>
  </si>
  <si>
    <t>M/M/S</t>
  </si>
  <si>
    <t>-</t>
  </si>
  <si>
    <t>infinite</t>
  </si>
  <si>
    <t>Restaurant</t>
  </si>
  <si>
    <t>Service Time</t>
  </si>
  <si>
    <t>Restaurants</t>
  </si>
  <si>
    <t>Biking</t>
  </si>
  <si>
    <t>Number</t>
  </si>
  <si>
    <t xml:space="preserve">  </t>
  </si>
  <si>
    <t>Check NEU</t>
  </si>
  <si>
    <t xml:space="preserve"> </t>
  </si>
  <si>
    <t>Restaurant Count</t>
  </si>
  <si>
    <t>Column/Row Number</t>
  </si>
  <si>
    <t>Travel Time</t>
  </si>
  <si>
    <t>Total Travel Time:</t>
  </si>
  <si>
    <t>Total Service Time:</t>
  </si>
  <si>
    <t>Total Time Spent:</t>
  </si>
  <si>
    <t>Does time spent exceed limit?</t>
  </si>
  <si>
    <t>Number of Restaurants:</t>
  </si>
  <si>
    <t>Mode of Transportation:</t>
  </si>
  <si>
    <t>Time Limit (Hours):</t>
  </si>
  <si>
    <t>NEU: True/False</t>
  </si>
  <si>
    <t>Buttons</t>
  </si>
  <si>
    <t>Results</t>
  </si>
  <si>
    <t>k = number in queue</t>
  </si>
  <si>
    <t>Eataly</t>
  </si>
  <si>
    <t>Modes of Transportation</t>
  </si>
  <si>
    <t>Walking</t>
  </si>
  <si>
    <t>Public Transportation</t>
  </si>
  <si>
    <t>Driving</t>
  </si>
  <si>
    <t>Minutes leftover/exceeded:</t>
  </si>
  <si>
    <t>Optimal Order</t>
  </si>
  <si>
    <t>N/A</t>
  </si>
  <si>
    <t>k=number in queue</t>
  </si>
  <si>
    <t>Lambda</t>
  </si>
  <si>
    <t>Mu</t>
  </si>
  <si>
    <t>S</t>
  </si>
  <si>
    <t>infinte</t>
  </si>
  <si>
    <t>Eataly Pizzeria</t>
  </si>
  <si>
    <t>Assumptions:</t>
  </si>
  <si>
    <t>Service Time is exponentially distributed</t>
  </si>
  <si>
    <t>Service time given by the restaurants</t>
  </si>
  <si>
    <t>8 hours to complete</t>
  </si>
  <si>
    <t>Restaurants are Eataly, Time Out Market, Max Brenner, Earls Kitchen and Cppa Enoteca</t>
  </si>
  <si>
    <t>Transportation = Walking</t>
  </si>
  <si>
    <t>Every tour starts and ends at NEU</t>
  </si>
  <si>
    <t>Data is given for 12 pm on a Saturday.</t>
  </si>
  <si>
    <t>Northeastern</t>
  </si>
  <si>
    <t>Timeout</t>
  </si>
  <si>
    <t>Earls</t>
  </si>
  <si>
    <t>Coppa</t>
  </si>
  <si>
    <t>Optimal Route</t>
  </si>
  <si>
    <t>Travelling Time</t>
  </si>
  <si>
    <t>Total Travelling Time</t>
  </si>
  <si>
    <t>Total Time (mins)</t>
  </si>
  <si>
    <t>Restaurants are Eataly, Time Out Market, Max Brenner, Earls Kitchen and Coppa Enoteca</t>
  </si>
  <si>
    <t>Total Travelling Time (mins)</t>
  </si>
  <si>
    <t>Total Service Time (mins)</t>
  </si>
  <si>
    <t>Transportation = Driving</t>
  </si>
  <si>
    <t>Data is given for 8 pm on a Saturday night.</t>
  </si>
  <si>
    <t>Total Time (min)</t>
  </si>
  <si>
    <t>Total Travelling Time (min)</t>
  </si>
  <si>
    <t>Total Service Time (min)</t>
  </si>
  <si>
    <t>Row/Column Number</t>
  </si>
  <si>
    <t>By Changing Variable Cells:</t>
  </si>
  <si>
    <t>= AllDifferent Constraint:</t>
  </si>
  <si>
    <t>$C$19:$G$19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</si>
</sst>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" fontId="2" fillId="0" borderId="5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18"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8" tint="0.80001220740379042"/>
          </stop>
          <stop position="1">
            <color theme="8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colors>
    <mruColors>
      <color rgb="FFC6EFCE"/>
      <color rgb="FF006100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4</xdr:row>
          <xdr:rowOff>0</xdr:rowOff>
        </xdr:from>
        <xdr:to>
          <xdr:col>6</xdr:col>
          <xdr:colOff>0</xdr:colOff>
          <xdr:row>6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Routes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975360</xdr:colOff>
          <xdr:row>1</xdr:row>
          <xdr:rowOff>22860</xdr:rowOff>
        </xdr:from>
        <xdr:to>
          <xdr:col>6</xdr:col>
          <xdr:colOff>0</xdr:colOff>
          <xdr:row>3</xdr:row>
          <xdr:rowOff>190500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</xdr:row>
          <xdr:rowOff>15240</xdr:rowOff>
        </xdr:from>
        <xdr:to>
          <xdr:col>5</xdr:col>
          <xdr:colOff>975360</xdr:colOff>
          <xdr:row>3</xdr:row>
          <xdr:rowOff>190500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Random Restaurants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3</xdr:row>
          <xdr:rowOff>7620</xdr:rowOff>
        </xdr:from>
        <xdr:to>
          <xdr:col>2</xdr:col>
          <xdr:colOff>0</xdr:colOff>
          <xdr:row>4</xdr:row>
          <xdr:rowOff>190500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Instructions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C88C-83EA-4362-B656-ACC8CCEF7456}">
  <sheetPr codeName="Sheet6"/>
  <dimension ref="A1:O24"/>
  <sheetViews>
    <sheetView tabSelected="1" zoomScale="90" zoomScaleNormal="90" workbookViewId="0">
      <selection activeCell="D6" sqref="D6"/>
    </sheetView>
  </sheetViews>
  <sheetFormatPr defaultColWidth="8.796875" defaultRowHeight="15.6" x14ac:dyDescent="0.3"/>
  <cols>
    <col min="1" max="1" width="26.5" style="62" bestFit="1" customWidth="1"/>
    <col min="2" max="2" width="19.296875" style="62" bestFit="1" customWidth="1"/>
    <col min="3" max="3" width="7.296875" style="62" customWidth="1"/>
    <col min="4" max="7" width="24.796875" style="62" bestFit="1" customWidth="1"/>
    <col min="8" max="8" width="31.296875" style="62" bestFit="1" customWidth="1"/>
    <col min="9" max="9" width="7.296875" style="62" customWidth="1"/>
    <col min="10" max="10" width="16.19921875" style="62" bestFit="1" customWidth="1"/>
    <col min="11" max="11" width="13.69921875" style="62" bestFit="1" customWidth="1"/>
    <col min="12" max="12" width="15.796875" style="62" bestFit="1" customWidth="1"/>
    <col min="13" max="13" width="25.296875" style="62" customWidth="1"/>
    <col min="14" max="14" width="24.796875" style="62" bestFit="1" customWidth="1"/>
    <col min="15" max="15" width="22.19921875" style="62" bestFit="1" customWidth="1"/>
    <col min="16" max="16384" width="8.796875" style="62"/>
  </cols>
  <sheetData>
    <row r="1" spans="1:15" ht="16.2" thickBot="1" x14ac:dyDescent="0.35">
      <c r="A1" s="69" t="s">
        <v>58</v>
      </c>
      <c r="B1" s="53">
        <v>5</v>
      </c>
      <c r="D1" s="67" t="s">
        <v>47</v>
      </c>
      <c r="E1" s="67" t="s">
        <v>45</v>
      </c>
      <c r="F1" s="67" t="s">
        <v>62</v>
      </c>
      <c r="G1" s="101" t="s">
        <v>63</v>
      </c>
      <c r="H1" s="101"/>
      <c r="K1" s="66" t="s">
        <v>49</v>
      </c>
      <c r="L1" s="66" t="s">
        <v>61</v>
      </c>
      <c r="M1" s="66" t="s">
        <v>51</v>
      </c>
      <c r="N1" s="66" t="s">
        <v>45</v>
      </c>
      <c r="O1" s="66" t="s">
        <v>66</v>
      </c>
    </row>
    <row r="2" spans="1:15" ht="16.2" thickTop="1" x14ac:dyDescent="0.3">
      <c r="A2" s="69" t="s">
        <v>59</v>
      </c>
      <c r="B2" s="53" t="s">
        <v>67</v>
      </c>
      <c r="D2" s="21">
        <f>IF(E2 &lt;&gt; "", 1, "")</f>
        <v>1</v>
      </c>
      <c r="E2" s="62" t="s">
        <v>5</v>
      </c>
      <c r="F2" s="21"/>
      <c r="G2" s="74" t="s">
        <v>54</v>
      </c>
      <c r="H2" s="72">
        <f>IF(C20 &lt;&gt; "", SUM(C20:H20), "")</f>
        <v>41</v>
      </c>
      <c r="K2" s="62">
        <v>1</v>
      </c>
      <c r="L2" s="62">
        <f>IF(C19=K2, 1, 0)</f>
        <v>1</v>
      </c>
      <c r="M2" s="62">
        <f>COUNTA(E2:E7)</f>
        <v>5</v>
      </c>
      <c r="N2" s="24" t="str">
        <f>'Transportation Btw'!Y6</f>
        <v>NEU</v>
      </c>
      <c r="O2" s="62" t="s">
        <v>67</v>
      </c>
    </row>
    <row r="3" spans="1:15" x14ac:dyDescent="0.3">
      <c r="A3" s="69" t="s">
        <v>60</v>
      </c>
      <c r="B3" s="53">
        <v>8</v>
      </c>
      <c r="D3" s="21">
        <f>IF(E3 &lt;&gt; "", 2, "")</f>
        <v>2</v>
      </c>
      <c r="E3" s="62" t="s">
        <v>9</v>
      </c>
      <c r="F3" s="21"/>
      <c r="G3" s="69" t="s">
        <v>55</v>
      </c>
      <c r="H3" s="73">
        <f>IF(C21 &lt;&gt; "", SUM(C21:H21), "")</f>
        <v>309.96000000000004</v>
      </c>
      <c r="N3" s="24" t="str">
        <f>'Transportation Btw'!Y7</f>
        <v>Gyu Kaku (Brookline)</v>
      </c>
      <c r="O3" s="62" t="s">
        <v>46</v>
      </c>
    </row>
    <row r="4" spans="1:15" x14ac:dyDescent="0.3">
      <c r="D4" s="21">
        <f>IF(E4 &lt;&gt; "", 3, "")</f>
        <v>3</v>
      </c>
      <c r="E4" s="62" t="s">
        <v>18</v>
      </c>
      <c r="F4" s="21"/>
      <c r="G4" s="69" t="s">
        <v>56</v>
      </c>
      <c r="H4" s="71">
        <f>IF(C9 &lt;&gt; "", SUM(H2:H3), "")</f>
        <v>350.96000000000004</v>
      </c>
      <c r="N4" s="24" t="str">
        <f>'Transportation Btw'!Y8</f>
        <v>Toro</v>
      </c>
      <c r="O4" s="62" t="s">
        <v>68</v>
      </c>
    </row>
    <row r="5" spans="1:15" x14ac:dyDescent="0.3">
      <c r="D5" s="21">
        <f>IF(E5 &lt;&gt; "", 4, "")</f>
        <v>4</v>
      </c>
      <c r="E5" s="62" t="s">
        <v>17</v>
      </c>
      <c r="F5" s="21"/>
      <c r="N5" s="24" t="str">
        <f>'Transportation Btw'!Y9</f>
        <v>Timeout Market</v>
      </c>
      <c r="O5" s="62" t="s">
        <v>69</v>
      </c>
    </row>
    <row r="6" spans="1:15" x14ac:dyDescent="0.3">
      <c r="A6" s="69" t="s">
        <v>57</v>
      </c>
      <c r="B6" s="62" t="str">
        <f>IFERROR(IF(ISBLANK(B3), "", IF(B3*60 &lt; H4, "Yes", "No")), "")</f>
        <v>No</v>
      </c>
      <c r="D6" s="21">
        <f>IF(E6 &lt;&gt; "", 5, "")</f>
        <v>5</v>
      </c>
      <c r="E6" s="62" t="s">
        <v>65</v>
      </c>
      <c r="F6" s="21"/>
      <c r="G6" s="75" t="s">
        <v>104</v>
      </c>
      <c r="H6" s="100" t="s">
        <v>106</v>
      </c>
      <c r="N6" s="24" t="str">
        <f>'Transportation Btw'!Y10</f>
        <v>SRV</v>
      </c>
    </row>
    <row r="7" spans="1:15" x14ac:dyDescent="0.3">
      <c r="A7" s="69" t="s">
        <v>70</v>
      </c>
      <c r="B7" s="62">
        <f>IFERROR(IF(ISBLANK(B3), "", ABS(B3*60-H4)), "")</f>
        <v>129.03999999999996</v>
      </c>
      <c r="D7" s="21" t="str">
        <f>IF(E7 &lt;&gt; "", 6, "")</f>
        <v/>
      </c>
      <c r="F7" s="21"/>
      <c r="G7" s="99" t="s">
        <v>105</v>
      </c>
      <c r="H7" s="100"/>
      <c r="N7" s="24" t="str">
        <f>'Transportation Btw'!Y11</f>
        <v>Coppa Enoteca</v>
      </c>
    </row>
    <row r="8" spans="1:15" x14ac:dyDescent="0.3">
      <c r="N8" s="24" t="str">
        <f>'Transportation Btw'!Y12</f>
        <v>Tiger Mama</v>
      </c>
    </row>
    <row r="9" spans="1:15" s="2" customFormat="1" x14ac:dyDescent="0.3">
      <c r="B9" s="68"/>
      <c r="C9" s="68" t="s">
        <v>5</v>
      </c>
      <c r="D9" s="68" t="s">
        <v>9</v>
      </c>
      <c r="E9" s="68" t="s">
        <v>18</v>
      </c>
      <c r="F9" s="68" t="s">
        <v>17</v>
      </c>
      <c r="G9" s="68" t="s">
        <v>65</v>
      </c>
      <c r="N9" s="24" t="str">
        <f>'Transportation Btw'!Y13</f>
        <v>Max Brenner</v>
      </c>
    </row>
    <row r="10" spans="1:15" x14ac:dyDescent="0.3">
      <c r="A10" s="2"/>
      <c r="B10" s="72" t="s">
        <v>103</v>
      </c>
      <c r="C10" s="72">
        <v>1</v>
      </c>
      <c r="D10" s="62">
        <v>2</v>
      </c>
      <c r="E10" s="72">
        <v>3</v>
      </c>
      <c r="F10" s="72">
        <v>4</v>
      </c>
      <c r="G10" s="72">
        <v>5</v>
      </c>
      <c r="H10" s="72"/>
      <c r="N10" s="24" t="str">
        <f>'Transportation Btw'!Y14</f>
        <v>Eataly</v>
      </c>
    </row>
    <row r="11" spans="1:15" x14ac:dyDescent="0.3">
      <c r="A11" s="2" t="s">
        <v>5</v>
      </c>
      <c r="B11" s="72">
        <v>1</v>
      </c>
      <c r="C11" s="70">
        <f>IFERROR(IF($B$2="Walking",VLOOKUP($A$11,'Transportation Btw'!$A$5:$V$26,VLOOKUP(C$9,'Transportation Btw'!$Y$6:$Z$26,2,FALSE),FALSE),IF($B$2="Biking",VLOOKUP($A$11,'Transportation Btw'!$A$31:$V$52,VLOOKUP(C$9,'Transportation Btw'!$Y$6:$Z$26,2,FALSE),FALSE),IF($B$2="Public Transportation",VLOOKUP($A$11,'Transportation Btw'!$A$58:$V$79,VLOOKUP(C$9,'Transportation Btw'!$Y$6:$Z$26,2,FALSE),FALSE),IF($B$2="Driving",VLOOKUP($A$11,'Transportation Btw'!$A$84:$V$105,VLOOKUP(C$9,'Transportation Btw'!$Y$6:$Z$26,2,FALSE),FALSE))))), "")</f>
        <v>0</v>
      </c>
      <c r="D11" s="70">
        <f>IFERROR(IF($B$2="Walking",VLOOKUP($A$11,'Transportation Btw'!$A$5:$V$26,VLOOKUP(D$9,'Transportation Btw'!$Y$6:$Z$26,2,FALSE),FALSE),IF($B$2="Biking",VLOOKUP($A$11,'Transportation Btw'!$A$31:$V$52,VLOOKUP(D$9,'Transportation Btw'!$Y$6:$Z$26,2,FALSE),FALSE),IF($B$2="Public Transportation",VLOOKUP($A$11,'Transportation Btw'!$A$58:$V$79,VLOOKUP(D$9,'Transportation Btw'!$Y$6:$Z$26,2,FALSE),FALSE),IF($B$2="Driving",VLOOKUP($A$11,'Transportation Btw'!$A$84:$V$105,VLOOKUP(D$9,'Transportation Btw'!$Y$6:$Z$26,2,FALSE),FALSE))))), "")</f>
        <v>4</v>
      </c>
      <c r="E11" s="70">
        <f>IFERROR(IF($B$2="Walking",VLOOKUP($A$11,'Transportation Btw'!$A$5:$V$26,VLOOKUP(E$9,'Transportation Btw'!$Y$6:$Z$26,2,FALSE),FALSE),IF($B$2="Biking",VLOOKUP($A$11,'Transportation Btw'!$A$31:$V$52,VLOOKUP(E$9,'Transportation Btw'!$Y$6:$Z$26,2,FALSE),FALSE),IF($B$2="Public Transportation",VLOOKUP($A$11,'Transportation Btw'!$A$58:$V$79,VLOOKUP(E$9,'Transportation Btw'!$Y$6:$Z$26,2,FALSE),FALSE),IF($B$2="Driving",VLOOKUP($A$11,'Transportation Btw'!$A$84:$V$105,VLOOKUP(E$9,'Transportation Btw'!$Y$6:$Z$26,2,FALSE),FALSE))))), "")</f>
        <v>15</v>
      </c>
      <c r="F11" s="70">
        <f>IFERROR(IF($B$2="Walking",VLOOKUP($A$11,'Transportation Btw'!$A$5:$V$26,VLOOKUP(F$9,'Transportation Btw'!$Y$6:$Z$26,2,FALSE),FALSE),IF($B$2="Biking",VLOOKUP($A$11,'Transportation Btw'!$A$31:$V$52,VLOOKUP(F$9,'Transportation Btw'!$Y$6:$Z$26,2,FALSE),FALSE),IF($B$2="Public Transportation",VLOOKUP($A$11,'Transportation Btw'!$A$58:$V$79,VLOOKUP(F$9,'Transportation Btw'!$Y$6:$Z$26,2,FALSE),FALSE),IF($B$2="Driving",VLOOKUP($A$11,'Transportation Btw'!$A$84:$V$105,VLOOKUP(F$9,'Transportation Btw'!$Y$6:$Z$26,2,FALSE),FALSE))))), "")</f>
        <v>18</v>
      </c>
      <c r="G11" s="70">
        <f>IFERROR(IF($B$2="Walking",VLOOKUP($A$11,'Transportation Btw'!$A$5:$V$26,VLOOKUP(G$9,'Transportation Btw'!$Y$6:$Z$26,2,FALSE),FALSE),IF($B$2="Biking",VLOOKUP($A$11,'Transportation Btw'!$A$31:$V$52,VLOOKUP(G$9,'Transportation Btw'!$Y$6:$Z$26,2,FALSE),FALSE),IF($B$2="Public Transportation",VLOOKUP($A$11,'Transportation Btw'!$A$58:$V$79,VLOOKUP(G$9,'Transportation Btw'!$Y$6:$Z$26,2,FALSE),FALSE),IF($B$2="Driving",VLOOKUP($A$11,'Transportation Btw'!$A$84:$V$105,VLOOKUP(G$9,'Transportation Btw'!$Y$6:$Z$26,2,FALSE),FALSE))))), "")</f>
        <v>13</v>
      </c>
      <c r="H11" s="70" t="str">
        <f>IFERROR(IF($B$2="Walking",VLOOKUP($A$11,'Transportation Btw'!$A$5:$V$26,VLOOKUP(H$9,'Transportation Btw'!$Y$6:$Z$26,2,FALSE),FALSE),IF($B$2="Biking",VLOOKUP($A$11,'Transportation Btw'!$A$31:$V$52,VLOOKUP(H$9,'Transportation Btw'!$Y$6:$Z$26,2,FALSE),FALSE),IF($B$2="Public Transportation",VLOOKUP($A$11,'Transportation Btw'!$A$58:$V$79,VLOOKUP(H$9,'Transportation Btw'!$Y$6:$Z$26,2,FALSE),FALSE),IF($B$2="Driving",VLOOKUP($A$11,'Transportation Btw'!$A$84:$V$105,VLOOKUP(H$9,'Transportation Btw'!$Y$6:$Z$26,2,FALSE),FALSE))))), "")</f>
        <v/>
      </c>
      <c r="N11" s="24" t="str">
        <f>'Transportation Btw'!Y15</f>
        <v>Neptune Oyster</v>
      </c>
    </row>
    <row r="12" spans="1:15" x14ac:dyDescent="0.3">
      <c r="A12" s="2" t="s">
        <v>9</v>
      </c>
      <c r="B12" s="72">
        <v>2</v>
      </c>
      <c r="C12" s="70">
        <f>IFERROR(IF($B$2="Walking",VLOOKUP($A$12,'Transportation Btw'!$A$5:$V$26,VLOOKUP(C$9,'Transportation Btw'!$Y$6:$Z$26,2,FALSE),FALSE),IF($B$2="Biking",VLOOKUP($A$12,'Transportation Btw'!$A$31:$V$52,VLOOKUP(C$9,'Transportation Btw'!$Y$6:$Z$26,2,FALSE),FALSE),IF($B$2="Public Transportation",VLOOKUP($A$12,'Transportation Btw'!$A$58:$V$79,VLOOKUP(C$9,'Transportation Btw'!$Y$6:$Z$26,2,FALSE),FALSE),IF($B$2="Driving",VLOOKUP($A$12,'Transportation Btw'!$A$84:$V$105,VLOOKUP(C$9,'Transportation Btw'!$Y$6:$Z$26,2,FALSE),FALSE))))), "")</f>
        <v>4</v>
      </c>
      <c r="D12" s="70">
        <f>IFERROR(IF($B$2="Walking",VLOOKUP($A$12,'Transportation Btw'!$A$5:$V$26,VLOOKUP(D$9,'Transportation Btw'!$Y$6:$Z$26,2,FALSE),FALSE),IF($B$2="Biking",VLOOKUP($A$12,'Transportation Btw'!$A$31:$V$52,VLOOKUP(D$9,'Transportation Btw'!$Y$6:$Z$26,2,FALSE),FALSE),IF($B$2="Public Transportation",VLOOKUP($A$12,'Transportation Btw'!$A$58:$V$79,VLOOKUP(D$9,'Transportation Btw'!$Y$6:$Z$26,2,FALSE),FALSE),IF($B$2="Driving",VLOOKUP($A$12,'Transportation Btw'!$A$84:$V$105,VLOOKUP(D$9,'Transportation Btw'!$Y$6:$Z$26,2,FALSE),FALSE))))), "")</f>
        <v>0</v>
      </c>
      <c r="E12" s="70">
        <f>IFERROR(IF($B$2="Walking",VLOOKUP($A$12,'Transportation Btw'!$A$5:$V$26,VLOOKUP(E$9,'Transportation Btw'!$Y$6:$Z$26,2,FALSE),FALSE),IF($B$2="Biking",VLOOKUP($A$12,'Transportation Btw'!$A$31:$V$52,VLOOKUP(E$9,'Transportation Btw'!$Y$6:$Z$26,2,FALSE),FALSE),IF($B$2="Public Transportation",VLOOKUP($A$12,'Transportation Btw'!$A$58:$V$79,VLOOKUP(E$9,'Transportation Btw'!$Y$6:$Z$26,2,FALSE),FALSE),IF($B$2="Driving",VLOOKUP($A$12,'Transportation Btw'!$A$84:$V$105,VLOOKUP(E$9,'Transportation Btw'!$Y$6:$Z$26,2,FALSE),FALSE))))), "")</f>
        <v>11</v>
      </c>
      <c r="F12" s="70">
        <f>IFERROR(IF($B$2="Walking",VLOOKUP($A$12,'Transportation Btw'!$A$5:$V$26,VLOOKUP(F$9,'Transportation Btw'!$Y$6:$Z$26,2,FALSE),FALSE),IF($B$2="Biking",VLOOKUP($A$12,'Transportation Btw'!$A$31:$V$52,VLOOKUP(F$9,'Transportation Btw'!$Y$6:$Z$26,2,FALSE),FALSE),IF($B$2="Public Transportation",VLOOKUP($A$12,'Transportation Btw'!$A$58:$V$79,VLOOKUP(F$9,'Transportation Btw'!$Y$6:$Z$26,2,FALSE),FALSE),IF($B$2="Driving",VLOOKUP($A$12,'Transportation Btw'!$A$84:$V$105,VLOOKUP(F$9,'Transportation Btw'!$Y$6:$Z$26,2,FALSE),FALSE))))), "")</f>
        <v>18</v>
      </c>
      <c r="G12" s="70">
        <f>IFERROR(IF($B$2="Walking",VLOOKUP($A$12,'Transportation Btw'!$A$5:$V$26,VLOOKUP(G$9,'Transportation Btw'!$Y$6:$Z$26,2,FALSE),FALSE),IF($B$2="Biking",VLOOKUP($A$12,'Transportation Btw'!$A$31:$V$52,VLOOKUP(G$9,'Transportation Btw'!$Y$6:$Z$26,2,FALSE),FALSE),IF($B$2="Public Transportation",VLOOKUP($A$12,'Transportation Btw'!$A$58:$V$79,VLOOKUP(G$9,'Transportation Btw'!$Y$6:$Z$26,2,FALSE),FALSE),IF($B$2="Driving",VLOOKUP($A$12,'Transportation Btw'!$A$84:$V$105,VLOOKUP(G$9,'Transportation Btw'!$Y$6:$Z$26,2,FALSE),FALSE))))), "")</f>
        <v>6</v>
      </c>
      <c r="H12" s="70" t="str">
        <f>IFERROR(IF($B$2="Walking",VLOOKUP($A$12,'Transportation Btw'!$A$5:$V$26,VLOOKUP(H$9,'Transportation Btw'!$Y$6:$Z$26,2,FALSE),FALSE),IF($B$2="Biking",VLOOKUP($A$12,'Transportation Btw'!$A$31:$V$52,VLOOKUP(H$9,'Transportation Btw'!$Y$6:$Z$26,2,FALSE),FALSE),IF($B$2="Public Transportation",VLOOKUP($A$12,'Transportation Btw'!$A$58:$V$79,VLOOKUP(H$9,'Transportation Btw'!$Y$6:$Z$26,2,FALSE),FALSE),IF($B$2="Driving",VLOOKUP($A$12,'Transportation Btw'!$A$84:$V$105,VLOOKUP(H$9,'Transportation Btw'!$Y$6:$Z$26,2,FALSE),FALSE))))), "")</f>
        <v/>
      </c>
      <c r="N12" s="24" t="str">
        <f>'Transportation Btw'!Y16</f>
        <v>Aquitane</v>
      </c>
    </row>
    <row r="13" spans="1:15" x14ac:dyDescent="0.3">
      <c r="A13" s="2" t="s">
        <v>18</v>
      </c>
      <c r="B13" s="72">
        <v>3</v>
      </c>
      <c r="C13" s="70">
        <f>IFERROR(IF($B$2="Walking",VLOOKUP($A$13,'Transportation Btw'!$A$5:$V$26,VLOOKUP(C$9,'Transportation Btw'!$Y$6:$Z$26,2,FALSE),FALSE),IF($B$2="Biking",VLOOKUP($A$13,'Transportation Btw'!$A$31:$V$52,VLOOKUP(C$9,'Transportation Btw'!$Y$6:$Z$26,2,FALSE),FALSE),IF($B$2="Public Transportation",VLOOKUP($A$13,'Transportation Btw'!$A$58:$V$79,VLOOKUP(C$9,'Transportation Btw'!$Y$6:$Z$26,2,FALSE),FALSE),IF($B$2="Driving",VLOOKUP($A$13,'Transportation Btw'!$A$84:$V$105,VLOOKUP(C$9,'Transportation Btw'!$Y$6:$Z$26,2,FALSE),FALSE))))), "")</f>
        <v>15</v>
      </c>
      <c r="D13" s="70">
        <f>IFERROR(IF($B$2="Walking",VLOOKUP($A$13,'Transportation Btw'!$A$5:$V$26,VLOOKUP(D$9,'Transportation Btw'!$Y$6:$Z$26,2,FALSE),FALSE),IF($B$2="Biking",VLOOKUP($A$13,'Transportation Btw'!$A$31:$V$52,VLOOKUP(D$9,'Transportation Btw'!$Y$6:$Z$26,2,FALSE),FALSE),IF($B$2="Public Transportation",VLOOKUP($A$13,'Transportation Btw'!$A$58:$V$79,VLOOKUP(D$9,'Transportation Btw'!$Y$6:$Z$26,2,FALSE),FALSE),IF($B$2="Driving",VLOOKUP($A$13,'Transportation Btw'!$A$84:$V$105,VLOOKUP(D$9,'Transportation Btw'!$Y$6:$Z$26,2,FALSE),FALSE))))), "")</f>
        <v>11</v>
      </c>
      <c r="E13" s="70">
        <f>IFERROR(IF($B$2="Walking",VLOOKUP($A$13,'Transportation Btw'!$A$5:$V$26,VLOOKUP(E$9,'Transportation Btw'!$Y$6:$Z$26,2,FALSE),FALSE),IF($B$2="Biking",VLOOKUP($A$13,'Transportation Btw'!$A$31:$V$52,VLOOKUP(E$9,'Transportation Btw'!$Y$6:$Z$26,2,FALSE),FALSE),IF($B$2="Public Transportation",VLOOKUP($A$13,'Transportation Btw'!$A$58:$V$79,VLOOKUP(E$9,'Transportation Btw'!$Y$6:$Z$26,2,FALSE),FALSE),IF($B$2="Driving",VLOOKUP($A$13,'Transportation Btw'!$A$84:$V$105,VLOOKUP(E$9,'Transportation Btw'!$Y$6:$Z$26,2,FALSE),FALSE))))), "")</f>
        <v>0</v>
      </c>
      <c r="F13" s="70">
        <f>IFERROR(IF($B$2="Walking",VLOOKUP($A$13,'Transportation Btw'!$A$5:$V$26,VLOOKUP(F$9,'Transportation Btw'!$Y$6:$Z$26,2,FALSE),FALSE),IF($B$2="Biking",VLOOKUP($A$13,'Transportation Btw'!$A$31:$V$52,VLOOKUP(F$9,'Transportation Btw'!$Y$6:$Z$26,2,FALSE),FALSE),IF($B$2="Public Transportation",VLOOKUP($A$13,'Transportation Btw'!$A$58:$V$79,VLOOKUP(F$9,'Transportation Btw'!$Y$6:$Z$26,2,FALSE),FALSE),IF($B$2="Driving",VLOOKUP($A$13,'Transportation Btw'!$A$84:$V$105,VLOOKUP(F$9,'Transportation Btw'!$Y$6:$Z$26,2,FALSE),FALSE))))), "")</f>
        <v>8</v>
      </c>
      <c r="G13" s="70">
        <f>IFERROR(IF($B$2="Walking",VLOOKUP($A$13,'Transportation Btw'!$A$5:$V$26,VLOOKUP(G$9,'Transportation Btw'!$Y$6:$Z$26,2,FALSE),FALSE),IF($B$2="Biking",VLOOKUP($A$13,'Transportation Btw'!$A$31:$V$52,VLOOKUP(G$9,'Transportation Btw'!$Y$6:$Z$26,2,FALSE),FALSE),IF($B$2="Public Transportation",VLOOKUP($A$13,'Transportation Btw'!$A$58:$V$79,VLOOKUP(G$9,'Transportation Btw'!$Y$6:$Z$26,2,FALSE),FALSE),IF($B$2="Driving",VLOOKUP($A$13,'Transportation Btw'!$A$84:$V$105,VLOOKUP(G$9,'Transportation Btw'!$Y$6:$Z$26,2,FALSE),FALSE))))), "")</f>
        <v>11</v>
      </c>
      <c r="H13" s="70" t="str">
        <f>IFERROR(IF($B$2="Walking",VLOOKUP($A$13,'Transportation Btw'!$A$5:$V$26,VLOOKUP(H$9,'Transportation Btw'!$Y$6:$Z$26,2,FALSE),FALSE),IF($B$2="Biking",VLOOKUP($A$13,'Transportation Btw'!$A$31:$V$52,VLOOKUP(H$9,'Transportation Btw'!$Y$6:$Z$26,2,FALSE),FALSE),IF($B$2="Public Transportation",VLOOKUP($A$13,'Transportation Btw'!$A$58:$V$79,VLOOKUP(H$9,'Transportation Btw'!$Y$6:$Z$26,2,FALSE),FALSE),IF($B$2="Driving",VLOOKUP($A$13,'Transportation Btw'!$A$84:$V$105,VLOOKUP(H$9,'Transportation Btw'!$Y$6:$Z$26,2,FALSE),FALSE))))), "")</f>
        <v/>
      </c>
      <c r="N13" s="24" t="str">
        <f>'Transportation Btw'!Y17</f>
        <v>Trattoria Il Panino</v>
      </c>
    </row>
    <row r="14" spans="1:15" x14ac:dyDescent="0.3">
      <c r="A14" s="2" t="s">
        <v>17</v>
      </c>
      <c r="B14" s="72">
        <v>4</v>
      </c>
      <c r="C14" s="70">
        <f>IFERROR(IF($B$2="Walking",VLOOKUP($A$14,'Transportation Btw'!$A$5:$V$26,VLOOKUP(C$9,'Transportation Btw'!$Y$6:$Z$26,2,FALSE),FALSE),IF($B$2="Biking",VLOOKUP($A$14,'Transportation Btw'!$A$31:$V$52,VLOOKUP(C$9,'Transportation Btw'!$Y$6:$Z$26,2,FALSE),FALSE),IF($B$2="Public Transportation",VLOOKUP($A$14,'Transportation Btw'!$A$58:$V$79,VLOOKUP(C$9,'Transportation Btw'!$Y$6:$Z$26,2,FALSE),FALSE),IF($B$2="Driving",VLOOKUP($A$14,'Transportation Btw'!$A$84:$V$105,VLOOKUP(C$9,'Transportation Btw'!$Y$6:$Z$26,2,FALSE),FALSE))))), "")</f>
        <v>18</v>
      </c>
      <c r="D14" s="70">
        <f>IFERROR(IF($B$2="Walking",VLOOKUP($A$14,'Transportation Btw'!$A$5:$V$26,VLOOKUP(D$9,'Transportation Btw'!$Y$6:$Z$26,2,FALSE),FALSE),IF($B$2="Biking",VLOOKUP($A$14,'Transportation Btw'!$A$31:$V$52,VLOOKUP(D$9,'Transportation Btw'!$Y$6:$Z$26,2,FALSE),FALSE),IF($B$2="Public Transportation",VLOOKUP($A$14,'Transportation Btw'!$A$58:$V$79,VLOOKUP(D$9,'Transportation Btw'!$Y$6:$Z$26,2,FALSE),FALSE),IF($B$2="Driving",VLOOKUP($A$14,'Transportation Btw'!$A$84:$V$105,VLOOKUP(D$9,'Transportation Btw'!$Y$6:$Z$26,2,FALSE),FALSE))))), "")</f>
        <v>18</v>
      </c>
      <c r="E14" s="70">
        <f>IFERROR(IF($B$2="Walking",VLOOKUP($A$14,'Transportation Btw'!$A$5:$V$26,VLOOKUP(E$9,'Transportation Btw'!$Y$6:$Z$26,2,FALSE),FALSE),IF($B$2="Biking",VLOOKUP($A$14,'Transportation Btw'!$A$31:$V$52,VLOOKUP(E$9,'Transportation Btw'!$Y$6:$Z$26,2,FALSE),FALSE),IF($B$2="Public Transportation",VLOOKUP($A$14,'Transportation Btw'!$A$58:$V$79,VLOOKUP(E$9,'Transportation Btw'!$Y$6:$Z$26,2,FALSE),FALSE),IF($B$2="Driving",VLOOKUP($A$14,'Transportation Btw'!$A$84:$V$105,VLOOKUP(E$9,'Transportation Btw'!$Y$6:$Z$26,2,FALSE),FALSE))))), "")</f>
        <v>8</v>
      </c>
      <c r="F14" s="70">
        <f>IFERROR(IF($B$2="Walking",VLOOKUP($A$14,'Transportation Btw'!$A$5:$V$26,VLOOKUP(F$9,'Transportation Btw'!$Y$6:$Z$26,2,FALSE),FALSE),IF($B$2="Biking",VLOOKUP($A$14,'Transportation Btw'!$A$31:$V$52,VLOOKUP(F$9,'Transportation Btw'!$Y$6:$Z$26,2,FALSE),FALSE),IF($B$2="Public Transportation",VLOOKUP($A$14,'Transportation Btw'!$A$58:$V$79,VLOOKUP(F$9,'Transportation Btw'!$Y$6:$Z$26,2,FALSE),FALSE),IF($B$2="Driving",VLOOKUP($A$14,'Transportation Btw'!$A$84:$V$105,VLOOKUP(F$9,'Transportation Btw'!$Y$6:$Z$26,2,FALSE),FALSE))))), "")</f>
        <v>0</v>
      </c>
      <c r="G14" s="70">
        <f>IFERROR(IF($B$2="Walking",VLOOKUP($A$14,'Transportation Btw'!$A$5:$V$26,VLOOKUP(G$9,'Transportation Btw'!$Y$6:$Z$26,2,FALSE),FALSE),IF($B$2="Biking",VLOOKUP($A$14,'Transportation Btw'!$A$31:$V$52,VLOOKUP(G$9,'Transportation Btw'!$Y$6:$Z$26,2,FALSE),FALSE),IF($B$2="Public Transportation",VLOOKUP($A$14,'Transportation Btw'!$A$58:$V$79,VLOOKUP(G$9,'Transportation Btw'!$Y$6:$Z$26,2,FALSE),FALSE),IF($B$2="Driving",VLOOKUP($A$14,'Transportation Btw'!$A$84:$V$105,VLOOKUP(G$9,'Transportation Btw'!$Y$6:$Z$26,2,FALSE),FALSE))))), "")</f>
        <v>5</v>
      </c>
      <c r="H14" s="70" t="str">
        <f>IFERROR(IF($B$2="Walking",VLOOKUP($A$14,'Transportation Btw'!$A$5:$V$26,VLOOKUP(H$9,'Transportation Btw'!$Y$6:$Z$26,2,FALSE),FALSE),IF($B$2="Biking",VLOOKUP($A$14,'Transportation Btw'!$A$31:$V$52,VLOOKUP(H$9,'Transportation Btw'!$Y$6:$Z$26,2,FALSE),FALSE),IF($B$2="Public Transportation",VLOOKUP($A$14,'Transportation Btw'!$A$58:$V$79,VLOOKUP(H$9,'Transportation Btw'!$Y$6:$Z$26,2,FALSE),FALSE),IF($B$2="Driving",VLOOKUP($A$14,'Transportation Btw'!$A$84:$V$105,VLOOKUP(H$9,'Transportation Btw'!$Y$6:$Z$26,2,FALSE),FALSE))))), "")</f>
        <v/>
      </c>
      <c r="N14" s="24" t="str">
        <f>'Transportation Btw'!Y18</f>
        <v>Boston Burger Co (Boylston)</v>
      </c>
    </row>
    <row r="15" spans="1:15" x14ac:dyDescent="0.3">
      <c r="A15" s="2" t="s">
        <v>65</v>
      </c>
      <c r="B15" s="72">
        <v>5</v>
      </c>
      <c r="C15" s="70">
        <f>IFERROR(IF($B$2="Walking",VLOOKUP($A$15,'Transportation Btw'!$A$5:$V$26,VLOOKUP(C$9,'Transportation Btw'!$Y$6:$Z$26,2,FALSE),FALSE),IF($B$2="Biking",VLOOKUP($A$15,'Transportation Btw'!$A$31:$V$52,VLOOKUP(C$9,'Transportation Btw'!$Y$6:$Z$26,2,FALSE),FALSE),IF($B$2="Public Transportation",VLOOKUP($A$15,'Transportation Btw'!$A$58:$V$79,VLOOKUP(C$9,'Transportation Btw'!$Y$6:$Z$26,2,FALSE),FALSE),IF($B$2="Driving",VLOOKUP($A$15,'Transportation Btw'!$A$84:$V$105,VLOOKUP(C$9,'Transportation Btw'!$Y$6:$Z$26,2,FALSE),FALSE))))), "")</f>
        <v>13</v>
      </c>
      <c r="D15" s="70">
        <f>IFERROR(IF($B$2="Walking",VLOOKUP($A$15,'Transportation Btw'!$A$5:$V$26,VLOOKUP(D$9,'Transportation Btw'!$Y$6:$Z$26,2,FALSE),FALSE),IF($B$2="Biking",VLOOKUP($A$15,'Transportation Btw'!$A$31:$V$52,VLOOKUP(D$9,'Transportation Btw'!$Y$6:$Z$26,2,FALSE),FALSE),IF($B$2="Public Transportation",VLOOKUP($A$15,'Transportation Btw'!$A$58:$V$79,VLOOKUP(D$9,'Transportation Btw'!$Y$6:$Z$26,2,FALSE),FALSE),IF($B$2="Driving",VLOOKUP($A$15,'Transportation Btw'!$A$84:$V$105,VLOOKUP(D$9,'Transportation Btw'!$Y$6:$Z$26,2,FALSE),FALSE))))), "")</f>
        <v>6</v>
      </c>
      <c r="E15" s="70">
        <f>IFERROR(IF($B$2="Walking",VLOOKUP($A$15,'Transportation Btw'!$A$5:$V$26,VLOOKUP(E$9,'Transportation Btw'!$Y$6:$Z$26,2,FALSE),FALSE),IF($B$2="Biking",VLOOKUP($A$15,'Transportation Btw'!$A$31:$V$52,VLOOKUP(E$9,'Transportation Btw'!$Y$6:$Z$26,2,FALSE),FALSE),IF($B$2="Public Transportation",VLOOKUP($A$15,'Transportation Btw'!$A$58:$V$79,VLOOKUP(E$9,'Transportation Btw'!$Y$6:$Z$26,2,FALSE),FALSE),IF($B$2="Driving",VLOOKUP($A$15,'Transportation Btw'!$A$84:$V$105,VLOOKUP(E$9,'Transportation Btw'!$Y$6:$Z$26,2,FALSE),FALSE))))), "")</f>
        <v>11</v>
      </c>
      <c r="F15" s="70">
        <f>IFERROR(IF($B$2="Walking",VLOOKUP($A$15,'Transportation Btw'!$A$5:$V$26,VLOOKUP(F$9,'Transportation Btw'!$Y$6:$Z$26,2,FALSE),FALSE),IF($B$2="Biking",VLOOKUP($A$15,'Transportation Btw'!$A$31:$V$52,VLOOKUP(F$9,'Transportation Btw'!$Y$6:$Z$26,2,FALSE),FALSE),IF($B$2="Public Transportation",VLOOKUP($A$15,'Transportation Btw'!$A$58:$V$79,VLOOKUP(F$9,'Transportation Btw'!$Y$6:$Z$26,2,FALSE),FALSE),IF($B$2="Driving",VLOOKUP($A$15,'Transportation Btw'!$A$84:$V$105,VLOOKUP(F$9,'Transportation Btw'!$Y$6:$Z$26,2,FALSE),FALSE))))), "")</f>
        <v>5</v>
      </c>
      <c r="G15" s="70">
        <f>IFERROR(IF($B$2="Walking",VLOOKUP($A$15,'Transportation Btw'!$A$5:$V$26,VLOOKUP(G$9,'Transportation Btw'!$Y$6:$Z$26,2,FALSE),FALSE),IF($B$2="Biking",VLOOKUP($A$15,'Transportation Btw'!$A$31:$V$52,VLOOKUP(G$9,'Transportation Btw'!$Y$6:$Z$26,2,FALSE),FALSE),IF($B$2="Public Transportation",VLOOKUP($A$15,'Transportation Btw'!$A$58:$V$79,VLOOKUP(G$9,'Transportation Btw'!$Y$6:$Z$26,2,FALSE),FALSE),IF($B$2="Driving",VLOOKUP($A$15,'Transportation Btw'!$A$84:$V$105,VLOOKUP(G$9,'Transportation Btw'!$Y$6:$Z$26,2,FALSE),FALSE))))), "")</f>
        <v>0</v>
      </c>
      <c r="H15" s="70" t="str">
        <f>IFERROR(IF($B$2="Walking",VLOOKUP($A$15,'Transportation Btw'!$A$5:$V$26,VLOOKUP(H$9,'Transportation Btw'!$Y$6:$Z$26,2,FALSE),FALSE),IF($B$2="Biking",VLOOKUP($A$15,'Transportation Btw'!$A$31:$V$52,VLOOKUP(H$9,'Transportation Btw'!$Y$6:$Z$26,2,FALSE),FALSE),IF($B$2="Public Transportation",VLOOKUP($A$15,'Transportation Btw'!$A$58:$V$79,VLOOKUP(H$9,'Transportation Btw'!$Y$6:$Z$26,2,FALSE),FALSE),IF($B$2="Driving",VLOOKUP($A$15,'Transportation Btw'!$A$84:$V$105,VLOOKUP(H$9,'Transportation Btw'!$Y$6:$Z$26,2,FALSE),FALSE))))), "")</f>
        <v/>
      </c>
      <c r="N15" s="24" t="str">
        <f>'Transportation Btw'!Y19</f>
        <v>Sweet Cheeks</v>
      </c>
    </row>
    <row r="16" spans="1:15" x14ac:dyDescent="0.3">
      <c r="A16" s="2"/>
      <c r="B16" s="72"/>
      <c r="C16" s="70" t="str">
        <f>IFERROR(IF($B$2="Walking",VLOOKUP($A$16,'Transportation Btw'!$A$5:$V$26,VLOOKUP(C$9,'Transportation Btw'!$Y$6:$Z$26,2,FALSE),FALSE),IF($B$2="Biking",VLOOKUP($A$16,'Transportation Btw'!$A$31:$V$52,VLOOKUP(C$9,'Transportation Btw'!$Y$6:$Z$26,2,FALSE),FALSE),IF($B$2="Public Transportation",VLOOKUP($A$16,'Transportation Btw'!$A$58:$V$79,VLOOKUP(C$9,'Transportation Btw'!$Y$6:$Z$26,2,FALSE),FALSE),IF($B$2="Driving",VLOOKUP($A$16,'Transportation Btw'!$A$84:$V$105,VLOOKUP(C$9,'Transportation Btw'!$Y$6:$Z$26,2,FALSE),FALSE))))), "")</f>
        <v/>
      </c>
      <c r="D16" s="70" t="str">
        <f>IFERROR(IF($B$2="Walking",VLOOKUP($A$16,'Transportation Btw'!$A$5:$V$26,VLOOKUP(D$9,'Transportation Btw'!$Y$6:$Z$26,2,FALSE),FALSE),IF($B$2="Biking",VLOOKUP($A$16,'Transportation Btw'!$A$31:$V$52,VLOOKUP(D$9,'Transportation Btw'!$Y$6:$Z$26,2,FALSE),FALSE),IF($B$2="Public Transportation",VLOOKUP($A$16,'Transportation Btw'!$A$58:$V$79,VLOOKUP(D$9,'Transportation Btw'!$Y$6:$Z$26,2,FALSE),FALSE),IF($B$2="Driving",VLOOKUP($A$16,'Transportation Btw'!$A$84:$V$105,VLOOKUP(D$9,'Transportation Btw'!$Y$6:$Z$26,2,FALSE),FALSE))))), "")</f>
        <v/>
      </c>
      <c r="E16" s="70" t="str">
        <f>IFERROR(IF($B$2="Walking",VLOOKUP($A$16,'Transportation Btw'!$A$5:$V$26,VLOOKUP(E$9,'Transportation Btw'!$Y$6:$Z$26,2,FALSE),FALSE),IF($B$2="Biking",VLOOKUP($A$16,'Transportation Btw'!$A$31:$V$52,VLOOKUP(E$9,'Transportation Btw'!$Y$6:$Z$26,2,FALSE),FALSE),IF($B$2="Public Transportation",VLOOKUP($A$16,'Transportation Btw'!$A$58:$V$79,VLOOKUP(E$9,'Transportation Btw'!$Y$6:$Z$26,2,FALSE),FALSE),IF($B$2="Driving",VLOOKUP($A$16,'Transportation Btw'!$A$84:$V$105,VLOOKUP(E$9,'Transportation Btw'!$Y$6:$Z$26,2,FALSE),FALSE))))), "")</f>
        <v/>
      </c>
      <c r="F16" s="70" t="str">
        <f>IFERROR(IF($B$2="Walking",VLOOKUP($A$16,'Transportation Btw'!$A$5:$V$26,VLOOKUP(F$9,'Transportation Btw'!$Y$6:$Z$26,2,FALSE),FALSE),IF($B$2="Biking",VLOOKUP($A$16,'Transportation Btw'!$A$31:$V$52,VLOOKUP(F$9,'Transportation Btw'!$Y$6:$Z$26,2,FALSE),FALSE),IF($B$2="Public Transportation",VLOOKUP($A$16,'Transportation Btw'!$A$58:$V$79,VLOOKUP(F$9,'Transportation Btw'!$Y$6:$Z$26,2,FALSE),FALSE),IF($B$2="Driving",VLOOKUP($A$16,'Transportation Btw'!$A$84:$V$105,VLOOKUP(F$9,'Transportation Btw'!$Y$6:$Z$26,2,FALSE),FALSE))))), "")</f>
        <v/>
      </c>
      <c r="G16" s="70" t="str">
        <f>IFERROR(IF($B$2="Walking",VLOOKUP($A$16,'Transportation Btw'!$A$5:$V$26,VLOOKUP(G$9,'Transportation Btw'!$Y$6:$Z$26,2,FALSE),FALSE),IF($B$2="Biking",VLOOKUP($A$16,'Transportation Btw'!$A$31:$V$52,VLOOKUP(G$9,'Transportation Btw'!$Y$6:$Z$26,2,FALSE),FALSE),IF($B$2="Public Transportation",VLOOKUP($A$16,'Transportation Btw'!$A$58:$V$79,VLOOKUP(G$9,'Transportation Btw'!$Y$6:$Z$26,2,FALSE),FALSE),IF($B$2="Driving",VLOOKUP($A$16,'Transportation Btw'!$A$84:$V$105,VLOOKUP(G$9,'Transportation Btw'!$Y$6:$Z$26,2,FALSE),FALSE))))), "")</f>
        <v/>
      </c>
      <c r="H16" s="70" t="str">
        <f>IFERROR(IF($B$2="Walking",VLOOKUP($A$16,'Transportation Btw'!$A$5:$V$26,VLOOKUP(H$9,'Transportation Btw'!$Y$6:$Z$26,2,FALSE),FALSE),IF($B$2="Biking",VLOOKUP($A$16,'Transportation Btw'!$A$31:$V$52,VLOOKUP(H$9,'Transportation Btw'!$Y$6:$Z$26,2,FALSE),FALSE),IF($B$2="Public Transportation",VLOOKUP($A$16,'Transportation Btw'!$A$58:$V$79,VLOOKUP(H$9,'Transportation Btw'!$Y$6:$Z$26,2,FALSE),FALSE),IF($B$2="Driving",VLOOKUP($A$16,'Transportation Btw'!$A$84:$V$105,VLOOKUP(H$9,'Transportation Btw'!$Y$6:$Z$26,2,FALSE),FALSE))))), "")</f>
        <v/>
      </c>
      <c r="N16" s="24" t="str">
        <f>'Transportation Btw'!Y20</f>
        <v>Joe's American Grill</v>
      </c>
    </row>
    <row r="17" spans="2:14" x14ac:dyDescent="0.3">
      <c r="C17" s="21"/>
      <c r="D17" s="21"/>
      <c r="E17" s="21"/>
      <c r="F17" s="21"/>
      <c r="G17" s="21"/>
      <c r="H17" s="21"/>
      <c r="N17" s="24" t="str">
        <f>'Transportation Btw'!Y21</f>
        <v>Salty Pig</v>
      </c>
    </row>
    <row r="18" spans="2:14" x14ac:dyDescent="0.3">
      <c r="B18" s="68" t="s">
        <v>43</v>
      </c>
      <c r="C18" s="24" t="str">
        <f t="shared" ref="C18:H18" si="0">IFERROR(VLOOKUP(C19, $D$2:$E$7, 2, FALSE), "")</f>
        <v>NEU</v>
      </c>
      <c r="D18" s="24" t="str">
        <f t="shared" si="0"/>
        <v>SRV</v>
      </c>
      <c r="E18" s="24" t="str">
        <f t="shared" si="0"/>
        <v>Salty Pig</v>
      </c>
      <c r="F18" s="24" t="str">
        <f t="shared" si="0"/>
        <v>Joe's American Grill</v>
      </c>
      <c r="G18" s="24" t="str">
        <f>IFERROR(VLOOKUP(G19, $D$2:$E$7, 2, FALSE), "")</f>
        <v>Eataly</v>
      </c>
      <c r="H18" s="24" t="str">
        <f t="shared" si="0"/>
        <v>NEU</v>
      </c>
      <c r="I18" s="62" t="str">
        <f>IFERROR(VLOOKUP(I19, $D$2:$E$7, 2, FALSE), "")</f>
        <v/>
      </c>
      <c r="N18" s="24" t="str">
        <f>'Transportation Btw'!Y22</f>
        <v>Rosa Mexicano</v>
      </c>
    </row>
    <row r="19" spans="2:14" x14ac:dyDescent="0.3">
      <c r="B19" s="68" t="s">
        <v>71</v>
      </c>
      <c r="C19" s="70">
        <v>1</v>
      </c>
      <c r="D19" s="70">
        <v>2</v>
      </c>
      <c r="E19" s="70">
        <v>3</v>
      </c>
      <c r="F19" s="70">
        <v>4</v>
      </c>
      <c r="G19" s="70">
        <v>5</v>
      </c>
      <c r="H19" s="70">
        <v>1</v>
      </c>
      <c r="N19" s="24" t="str">
        <f>'Transportation Btw'!Y23</f>
        <v>Earls Kitchen</v>
      </c>
    </row>
    <row r="20" spans="2:14" x14ac:dyDescent="0.3">
      <c r="B20" s="68" t="s">
        <v>53</v>
      </c>
      <c r="C20" s="70">
        <f>INDEX(C11:H16, C19, D19)</f>
        <v>4</v>
      </c>
      <c r="D20" s="70">
        <f>INDEX(C11:H16, D19, E19)</f>
        <v>11</v>
      </c>
      <c r="E20" s="70">
        <f>INDEX(C11:H16, E19, F19)</f>
        <v>8</v>
      </c>
      <c r="F20" s="70">
        <f>INDEX(C11:H16, F19, G19)</f>
        <v>5</v>
      </c>
      <c r="G20" s="70">
        <f>INDEX(C11:H16, G19, H19)</f>
        <v>13</v>
      </c>
      <c r="H20" s="70" t="s">
        <v>72</v>
      </c>
      <c r="I20" s="21"/>
      <c r="K20" s="62" t="s">
        <v>50</v>
      </c>
      <c r="N20" s="24" t="str">
        <f>'Transportation Btw'!Y24</f>
        <v>Boston Chops</v>
      </c>
    </row>
    <row r="21" spans="2:14" x14ac:dyDescent="0.3">
      <c r="B21" s="68" t="s">
        <v>44</v>
      </c>
      <c r="C21" s="70" t="str">
        <f>IFERROR(IF(C18 = "NEU", "N/A", VLOOKUP(C18, Queuing!$A$1:$K$21, 11, FALSE)), "")</f>
        <v>N/A</v>
      </c>
      <c r="D21" s="71">
        <f>IFERROR(IF(D18 = "NEU", "N/A", VLOOKUP(D18, Queuing!$A$1:$K$21, 11, FALSE)), "")</f>
        <v>72</v>
      </c>
      <c r="E21" s="71">
        <f>IFERROR(IF(E18 = "NEU", "N/A", VLOOKUP(E18, Queuing!$A$1:$K$21, 11, FALSE)), "")</f>
        <v>74.400000000000006</v>
      </c>
      <c r="F21" s="71">
        <f>IFERROR(IF(F18 = "NEU", "N/A", VLOOKUP(F18, Queuing!$A$1:$K$21, 11, FALSE)), "")</f>
        <v>87.96</v>
      </c>
      <c r="G21" s="71">
        <f>IFERROR(IF(G18 = "NEU", "N/A", VLOOKUP(G18, Queuing!$A$1:$K$21, 11, FALSE)), "")</f>
        <v>75.599999999999994</v>
      </c>
      <c r="H21" s="70" t="str">
        <f>IFERROR(IF(H18 = "NEU", "N/A", VLOOKUP(H18, Queuing!$A$1:$K$21, 11, FALSE)), "")</f>
        <v>N/A</v>
      </c>
      <c r="I21" s="21" t="str">
        <f>IF(I18 = "NEU", "N/A", "")</f>
        <v/>
      </c>
      <c r="K21" s="62" t="s">
        <v>50</v>
      </c>
      <c r="N21" s="24" t="str">
        <f>'Transportation Btw'!Y25</f>
        <v>Sorellina</v>
      </c>
    </row>
    <row r="22" spans="2:14" x14ac:dyDescent="0.3">
      <c r="B22" s="3"/>
      <c r="C22" s="3"/>
      <c r="D22" s="3"/>
      <c r="E22" s="3"/>
      <c r="F22" s="3"/>
      <c r="G22" s="3"/>
      <c r="H22" s="3" t="s">
        <v>50</v>
      </c>
      <c r="I22" s="62" t="s">
        <v>50</v>
      </c>
      <c r="J22" s="62" t="s">
        <v>50</v>
      </c>
      <c r="K22" s="62" t="s">
        <v>50</v>
      </c>
      <c r="N22" s="24" t="str">
        <f>'Transportation Btw'!Y26</f>
        <v>Fogo de Chao</v>
      </c>
    </row>
    <row r="23" spans="2:14" x14ac:dyDescent="0.3">
      <c r="H23" s="62" t="s">
        <v>50</v>
      </c>
      <c r="I23" s="62" t="s">
        <v>50</v>
      </c>
      <c r="J23" s="62" t="s">
        <v>50</v>
      </c>
      <c r="K23" s="62" t="s">
        <v>50</v>
      </c>
      <c r="N23" s="3"/>
    </row>
    <row r="24" spans="2:14" x14ac:dyDescent="0.3">
      <c r="D24" s="62" t="s">
        <v>48</v>
      </c>
      <c r="H24" s="62" t="s">
        <v>50</v>
      </c>
      <c r="I24" s="62" t="s">
        <v>50</v>
      </c>
      <c r="J24" s="62" t="s">
        <v>50</v>
      </c>
      <c r="K24" s="62" t="s">
        <v>50</v>
      </c>
      <c r="N24" s="3"/>
    </row>
  </sheetData>
  <scenarios current="0">
    <scenario name="a" count="5" user="jeff ahituv" comment="Created by jeff ahituv on 12/13/2020">
      <inputCells r="C19" val="1" numFmtId="1"/>
      <inputCells r="D19" val="4" numFmtId="1"/>
      <inputCells r="E19" val="5" numFmtId="1"/>
      <inputCells r="F19" val="3" numFmtId="1"/>
      <inputCells r="G19" val="2" numFmtId="1"/>
    </scenario>
  </scenarios>
  <mergeCells count="2">
    <mergeCell ref="H6:H7"/>
    <mergeCell ref="G1:H1"/>
  </mergeCells>
  <conditionalFormatting sqref="D2:E4">
    <cfRule type="expression" dxfId="17" priority="19">
      <formula>$B$1 &gt; 2</formula>
    </cfRule>
  </conditionalFormatting>
  <conditionalFormatting sqref="D5:E5">
    <cfRule type="expression" dxfId="16" priority="18">
      <formula>AND($B$1&lt;7, $B$1&gt;3)</formula>
    </cfRule>
  </conditionalFormatting>
  <conditionalFormatting sqref="D6:E6">
    <cfRule type="expression" dxfId="15" priority="17">
      <formula>AND($B$1&lt;7, $B$1&gt;4)</formula>
    </cfRule>
  </conditionalFormatting>
  <conditionalFormatting sqref="D7:E7">
    <cfRule type="expression" dxfId="14" priority="16">
      <formula>AND($B$1&lt;7, $B$1&gt;5)</formula>
    </cfRule>
  </conditionalFormatting>
  <conditionalFormatting sqref="B10:E13">
    <cfRule type="expression" dxfId="13" priority="15">
      <formula>AND($B$1=3,$B$10:$E$13 &lt;&gt; "")</formula>
    </cfRule>
  </conditionalFormatting>
  <conditionalFormatting sqref="G6:H7">
    <cfRule type="expression" dxfId="12" priority="13">
      <formula>$H$6 &lt;&gt; ""</formula>
    </cfRule>
  </conditionalFormatting>
  <conditionalFormatting sqref="B10:F14">
    <cfRule type="expression" dxfId="11" priority="12">
      <formula>AND($B$1=4,$B$10:$F$14 &lt;&gt; "")</formula>
    </cfRule>
  </conditionalFormatting>
  <conditionalFormatting sqref="B10:G15">
    <cfRule type="expression" dxfId="10" priority="11">
      <formula>AND($B$1=5,$B$10:$G$15 &lt;&gt; "")</formula>
    </cfRule>
  </conditionalFormatting>
  <conditionalFormatting sqref="B10:H16">
    <cfRule type="expression" dxfId="9" priority="10">
      <formula>AND($B$1=6,$B$10:$H$16 &lt;&gt;"")</formula>
    </cfRule>
  </conditionalFormatting>
  <conditionalFormatting sqref="C18:F21">
    <cfRule type="expression" dxfId="8" priority="9">
      <formula>AND($B$1=3,$C$18:$F$21 &lt;&gt; "")</formula>
    </cfRule>
  </conditionalFormatting>
  <conditionalFormatting sqref="C18:G21">
    <cfRule type="expression" dxfId="7" priority="8">
      <formula>AND($B$1=4,$C$18:$G$21 &lt;&gt; "")</formula>
    </cfRule>
  </conditionalFormatting>
  <conditionalFormatting sqref="C18:H21">
    <cfRule type="expression" dxfId="6" priority="7">
      <formula>AND($B$1=5,$C$18:$H$21 &lt;&gt; "")</formula>
    </cfRule>
  </conditionalFormatting>
  <conditionalFormatting sqref="C18:I21">
    <cfRule type="expression" dxfId="5" priority="6">
      <formula>AND($B$1=6,$C$18:$I$21 &lt;&gt; "")</formula>
    </cfRule>
  </conditionalFormatting>
  <conditionalFormatting sqref="G3:H4">
    <cfRule type="expression" dxfId="4" priority="5">
      <formula>$H$2:$H$4 &lt;&gt; ""</formula>
    </cfRule>
  </conditionalFormatting>
  <conditionalFormatting sqref="B6:B7">
    <cfRule type="expression" dxfId="3" priority="1">
      <formula>$B$6 = "Yes"</formula>
    </cfRule>
    <cfRule type="expression" dxfId="2" priority="2">
      <formula>$B$6 = "No"</formula>
    </cfRule>
    <cfRule type="expression" dxfId="1" priority="4">
      <formula>$B$6:$B$7 &lt;&gt; ""</formula>
    </cfRule>
  </conditionalFormatting>
  <conditionalFormatting sqref="G2:H2">
    <cfRule type="expression" dxfId="0" priority="3">
      <formula>$H$2 &lt;&gt; ""</formula>
    </cfRule>
  </conditionalFormatting>
  <dataValidations xWindow="315" yWindow="361" count="5">
    <dataValidation type="whole" allowBlank="1" showInputMessage="1" showErrorMessage="1" errorTitle="Error" error="Number must be between 3-6." promptTitle="No. Restaurants" prompt="Between 3-6" sqref="B1" xr:uid="{063A87F2-6E11-4169-B440-0202986BCD2B}">
      <formula1>3</formula1>
      <formula2>6</formula2>
    </dataValidation>
    <dataValidation allowBlank="1" showInputMessage="1" showErrorMessage="1" promptTitle="DO NOT TOUCH" prompt="The numbers will autofill" sqref="D1:D7" xr:uid="{09E46628-D8FF-48E1-89F9-450BFD36D06A}"/>
    <dataValidation type="decimal" allowBlank="1" showInputMessage="1" showErrorMessage="1" errorTitle="Error" error="Value must be between 1-8." promptTitle="Time Limit" prompt="Between 1-8 Hours." sqref="B3" xr:uid="{EADFA6A1-E71F-4B75-B0BB-68DE37551C14}">
      <formula1>1</formula1>
      <formula2>8</formula2>
    </dataValidation>
    <dataValidation type="list" allowBlank="1" showInputMessage="1" showErrorMessage="1" sqref="E2:E7" xr:uid="{64D7CA2A-A6F9-4594-8DFE-147A563B0F52}">
      <formula1>$N$2:$N$22</formula1>
    </dataValidation>
    <dataValidation type="list" allowBlank="1" showInputMessage="1" showErrorMessage="1" sqref="B2" xr:uid="{BBDB2C92-5445-4151-BD58-E5A75D1EDB73}">
      <formula1>O2:O5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Routes">
                <anchor moveWithCells="1" sizeWithCells="1">
                  <from>
                    <xdr:col>5</xdr:col>
                    <xdr:colOff>15240</xdr:colOff>
                    <xdr:row>4</xdr:row>
                    <xdr:rowOff>0</xdr:rowOff>
                  </from>
                  <to>
                    <xdr:col>6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Button 16">
              <controlPr defaultSize="0" print="0" autoFill="0" autoPict="0" macro="[0]!_xludf.Clear">
                <anchor moveWithCells="1" sizeWithCells="1">
                  <from>
                    <xdr:col>5</xdr:col>
                    <xdr:colOff>975360</xdr:colOff>
                    <xdr:row>1</xdr:row>
                    <xdr:rowOff>22860</xdr:rowOff>
                  </from>
                  <to>
                    <xdr:col>6</xdr:col>
                    <xdr:colOff>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Button 76">
              <controlPr defaultSize="0" print="0" autoFill="0" autoPict="0" macro="_xll.RANDOM">
                <anchor moveWithCells="1" sizeWithCells="1">
                  <from>
                    <xdr:col>5</xdr:col>
                    <xdr:colOff>15240</xdr:colOff>
                    <xdr:row>1</xdr:row>
                    <xdr:rowOff>15240</xdr:rowOff>
                  </from>
                  <to>
                    <xdr:col>5</xdr:col>
                    <xdr:colOff>975360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" name="Button 81">
              <controlPr defaultSize="0" print="0" autoFill="0" autoPict="0" macro="[0]!Instructions">
                <anchor moveWithCells="1" sizeWithCells="1">
                  <from>
                    <xdr:col>0</xdr:col>
                    <xdr:colOff>7620</xdr:colOff>
                    <xdr:row>3</xdr:row>
                    <xdr:rowOff>7620</xdr:rowOff>
                  </from>
                  <to>
                    <xdr:col>2</xdr:col>
                    <xdr:colOff>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4129-1D8C-2640-A446-FE17BFF14168}">
  <sheetPr codeName="Sheet1"/>
  <dimension ref="A1:AB114"/>
  <sheetViews>
    <sheetView topLeftCell="A17" zoomScale="84" workbookViewId="0">
      <pane xSplit="1" topLeftCell="B1" activePane="topRight" state="frozen"/>
      <selection pane="topRight" activeCell="E8" sqref="E8"/>
    </sheetView>
  </sheetViews>
  <sheetFormatPr defaultColWidth="10.69921875" defaultRowHeight="15.6" x14ac:dyDescent="0.3"/>
  <cols>
    <col min="1" max="1" width="25.19921875" style="1" bestFit="1" customWidth="1"/>
    <col min="2" max="2" width="24.5" style="19" customWidth="1"/>
    <col min="3" max="3" width="18.796875" style="1" bestFit="1" customWidth="1"/>
    <col min="4" max="4" width="9" style="1" bestFit="1" customWidth="1"/>
    <col min="5" max="5" width="15.69921875" style="1" bestFit="1" customWidth="1"/>
    <col min="6" max="6" width="9.69921875" style="1" customWidth="1"/>
    <col min="7" max="7" width="17.69921875" style="1" bestFit="1" customWidth="1"/>
    <col min="8" max="8" width="24.69921875" style="1" bestFit="1" customWidth="1"/>
    <col min="9" max="9" width="18.19921875" style="1" bestFit="1" customWidth="1"/>
    <col min="10" max="10" width="17" style="1" bestFit="1" customWidth="1"/>
    <col min="11" max="11" width="14.69921875" style="1" bestFit="1" customWidth="1"/>
    <col min="12" max="12" width="8.69921875" style="1" bestFit="1" customWidth="1"/>
    <col min="13" max="13" width="16.296875" style="1" bestFit="1" customWidth="1"/>
    <col min="14" max="14" width="25.19921875" style="1" bestFit="1" customWidth="1"/>
    <col min="15" max="15" width="13.796875" style="1" bestFit="1" customWidth="1"/>
    <col min="16" max="16" width="17.69921875" style="1" bestFit="1" customWidth="1"/>
    <col min="17" max="17" width="8.19921875" style="1" bestFit="1" customWidth="1"/>
    <col min="18" max="18" width="13.796875" style="1" bestFit="1" customWidth="1"/>
    <col min="19" max="19" width="11.796875" style="1" bestFit="1" customWidth="1"/>
    <col min="20" max="20" width="12.69921875" style="1" bestFit="1" customWidth="1"/>
    <col min="21" max="21" width="8.296875" style="1" bestFit="1" customWidth="1"/>
    <col min="22" max="22" width="12.296875" style="1" bestFit="1" customWidth="1"/>
    <col min="23" max="24" width="10.69921875" style="1"/>
    <col min="25" max="25" width="24.796875" style="1" bestFit="1" customWidth="1"/>
    <col min="26" max="26" width="19.69921875" style="1" bestFit="1" customWidth="1"/>
    <col min="27" max="16384" width="10.69921875" style="1"/>
  </cols>
  <sheetData>
    <row r="1" spans="1:28" x14ac:dyDescent="0.3">
      <c r="A1" s="2" t="s">
        <v>0</v>
      </c>
      <c r="B1" s="20" t="s">
        <v>1</v>
      </c>
      <c r="C1" s="20"/>
      <c r="D1" s="20"/>
      <c r="E1" s="20"/>
      <c r="F1" s="20"/>
      <c r="G1" s="20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28" x14ac:dyDescent="0.3">
      <c r="A2" s="49"/>
      <c r="B2" s="20" t="s">
        <v>2</v>
      </c>
      <c r="C2" s="20"/>
      <c r="D2" s="20"/>
      <c r="E2" s="20"/>
      <c r="F2" s="20"/>
      <c r="G2" s="20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 x14ac:dyDescent="0.3">
      <c r="A3" s="49"/>
      <c r="B3" s="20" t="s">
        <v>3</v>
      </c>
      <c r="C3" s="20"/>
      <c r="D3" s="20"/>
      <c r="E3" s="20"/>
      <c r="F3" s="20"/>
      <c r="G3" s="20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8" ht="16.2" thickBo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ht="16.2" thickBot="1" x14ac:dyDescent="0.35">
      <c r="A5" s="26" t="s">
        <v>4</v>
      </c>
      <c r="B5" s="14" t="str">
        <f>$Y$6</f>
        <v>NEU</v>
      </c>
      <c r="C5" s="14" t="str">
        <f>$Y$7</f>
        <v>Gyu Kaku (Brookline)</v>
      </c>
      <c r="D5" s="14" t="str">
        <f>$Y$8</f>
        <v>Toro</v>
      </c>
      <c r="E5" s="14" t="str">
        <f>$Y$9</f>
        <v>Timeout Market</v>
      </c>
      <c r="F5" s="14" t="str">
        <f>$Y$10</f>
        <v>SRV</v>
      </c>
      <c r="G5" s="14" t="str">
        <f>$Y$11</f>
        <v>Coppa Enoteca</v>
      </c>
      <c r="H5" s="14" t="str">
        <f>$Y$12</f>
        <v>Tiger Mama</v>
      </c>
      <c r="I5" s="14" t="str">
        <f>$Y$13</f>
        <v>Max Brenner</v>
      </c>
      <c r="J5" s="14" t="str">
        <f>$Y$14</f>
        <v>Eataly</v>
      </c>
      <c r="K5" s="14" t="str">
        <f>$Y$15</f>
        <v>Neptune Oyster</v>
      </c>
      <c r="L5" s="14" t="str">
        <f>$Y$16</f>
        <v>Aquitane</v>
      </c>
      <c r="M5" s="14" t="str">
        <f>$Y$17</f>
        <v>Trattoria Il Panino</v>
      </c>
      <c r="N5" s="14" t="str">
        <f>$Y$18</f>
        <v>Boston Burger Co (Boylston)</v>
      </c>
      <c r="O5" s="14" t="str">
        <f>$Y$19</f>
        <v>Sweet Cheeks</v>
      </c>
      <c r="P5" s="14" t="str">
        <f>$Y$20</f>
        <v>Joe's American Grill</v>
      </c>
      <c r="Q5" s="14" t="str">
        <f>$Y$21</f>
        <v>Salty Pig</v>
      </c>
      <c r="R5" s="14" t="str">
        <f>$Y$22</f>
        <v>Rosa Mexicano</v>
      </c>
      <c r="S5" s="14" t="str">
        <f>$Y$23</f>
        <v>Earls Kitchen</v>
      </c>
      <c r="T5" s="14" t="str">
        <f>$Y$24</f>
        <v>Boston Chops</v>
      </c>
      <c r="U5" s="14" t="str">
        <f>$Y$25</f>
        <v>Sorellina</v>
      </c>
      <c r="V5" s="15" t="str">
        <f>$Y$26</f>
        <v>Fogo de Chao</v>
      </c>
      <c r="W5" s="49"/>
      <c r="X5" s="49"/>
      <c r="Y5" s="52" t="s">
        <v>43</v>
      </c>
      <c r="Z5" s="52" t="s">
        <v>52</v>
      </c>
      <c r="AA5" s="3"/>
      <c r="AB5" s="3"/>
    </row>
    <row r="6" spans="1:28" s="19" customFormat="1" x14ac:dyDescent="0.3">
      <c r="A6" s="16" t="str">
        <f>$Y6</f>
        <v>NEU</v>
      </c>
      <c r="B6" s="61">
        <v>0</v>
      </c>
      <c r="C6" s="57">
        <v>21</v>
      </c>
      <c r="D6" s="55">
        <v>12</v>
      </c>
      <c r="E6" s="55">
        <v>14</v>
      </c>
      <c r="F6" s="55">
        <v>4</v>
      </c>
      <c r="G6" s="55">
        <v>21</v>
      </c>
      <c r="H6" s="55">
        <v>11</v>
      </c>
      <c r="I6" s="55">
        <v>15</v>
      </c>
      <c r="J6" s="55">
        <v>13</v>
      </c>
      <c r="K6" s="55">
        <v>50</v>
      </c>
      <c r="L6" s="55">
        <v>16</v>
      </c>
      <c r="M6" s="55">
        <v>53</v>
      </c>
      <c r="N6" s="55">
        <v>6</v>
      </c>
      <c r="O6" s="55">
        <v>11</v>
      </c>
      <c r="P6" s="55">
        <v>18</v>
      </c>
      <c r="Q6" s="55">
        <v>15</v>
      </c>
      <c r="R6" s="55">
        <v>57</v>
      </c>
      <c r="S6" s="55">
        <v>13</v>
      </c>
      <c r="T6" s="55">
        <v>36</v>
      </c>
      <c r="U6" s="55">
        <v>18</v>
      </c>
      <c r="V6" s="58">
        <v>18</v>
      </c>
      <c r="W6" s="49"/>
      <c r="X6" s="49"/>
      <c r="Y6" s="54" t="s">
        <v>5</v>
      </c>
      <c r="Z6" s="53">
        <v>2</v>
      </c>
      <c r="AA6" s="3"/>
      <c r="AB6" s="3"/>
    </row>
    <row r="7" spans="1:28" x14ac:dyDescent="0.3">
      <c r="A7" s="16" t="str">
        <f t="shared" ref="A7:A26" si="0">$Y7</f>
        <v>Gyu Kaku (Brookline)</v>
      </c>
      <c r="B7" s="50">
        <v>21</v>
      </c>
      <c r="C7" s="3">
        <v>0</v>
      </c>
      <c r="D7" s="10">
        <v>44</v>
      </c>
      <c r="E7" s="10">
        <v>3</v>
      </c>
      <c r="F7" s="10">
        <v>35</v>
      </c>
      <c r="G7" s="10">
        <v>48</v>
      </c>
      <c r="H7" s="10">
        <v>10</v>
      </c>
      <c r="I7" s="10">
        <v>30</v>
      </c>
      <c r="J7" s="10">
        <v>28</v>
      </c>
      <c r="K7" s="10">
        <v>64</v>
      </c>
      <c r="L7" s="10">
        <v>43</v>
      </c>
      <c r="M7" s="10">
        <v>67</v>
      </c>
      <c r="N7" s="10">
        <v>22</v>
      </c>
      <c r="O7" s="10">
        <v>10</v>
      </c>
      <c r="P7" s="10">
        <v>31</v>
      </c>
      <c r="Q7" s="10">
        <v>39</v>
      </c>
      <c r="R7" s="10">
        <v>76</v>
      </c>
      <c r="S7" s="10">
        <v>28</v>
      </c>
      <c r="T7" s="10">
        <v>48</v>
      </c>
      <c r="U7" s="10">
        <v>34</v>
      </c>
      <c r="V7" s="11">
        <v>35</v>
      </c>
      <c r="W7" s="49"/>
      <c r="X7" s="49"/>
      <c r="Y7" s="54" t="s">
        <v>6</v>
      </c>
      <c r="Z7" s="53">
        <v>3</v>
      </c>
      <c r="AA7" s="3"/>
      <c r="AB7" s="3"/>
    </row>
    <row r="8" spans="1:28" x14ac:dyDescent="0.3">
      <c r="A8" s="16" t="str">
        <f t="shared" si="0"/>
        <v>Toro</v>
      </c>
      <c r="B8" s="50">
        <v>12</v>
      </c>
      <c r="C8" s="3">
        <v>44</v>
      </c>
      <c r="D8" s="3">
        <v>0</v>
      </c>
      <c r="E8" s="10">
        <v>37</v>
      </c>
      <c r="F8" s="10">
        <v>9</v>
      </c>
      <c r="G8" s="10">
        <v>13</v>
      </c>
      <c r="H8" s="10">
        <v>35</v>
      </c>
      <c r="I8" s="10">
        <v>23</v>
      </c>
      <c r="J8" s="10">
        <v>25</v>
      </c>
      <c r="K8" s="10">
        <v>48</v>
      </c>
      <c r="L8" s="10">
        <v>13</v>
      </c>
      <c r="M8" s="10">
        <v>49</v>
      </c>
      <c r="N8" s="10">
        <v>23</v>
      </c>
      <c r="O8" s="10">
        <v>36</v>
      </c>
      <c r="P8" s="10">
        <v>25</v>
      </c>
      <c r="Q8" s="10">
        <v>17</v>
      </c>
      <c r="R8" s="10">
        <v>50</v>
      </c>
      <c r="S8" s="10">
        <v>25</v>
      </c>
      <c r="T8" s="10">
        <v>10</v>
      </c>
      <c r="U8" s="10">
        <v>22</v>
      </c>
      <c r="V8" s="11">
        <v>21</v>
      </c>
      <c r="W8" s="49"/>
      <c r="X8" s="49"/>
      <c r="Y8" s="54" t="s">
        <v>7</v>
      </c>
      <c r="Z8" s="53">
        <v>4</v>
      </c>
      <c r="AA8" s="3"/>
      <c r="AB8" s="3"/>
    </row>
    <row r="9" spans="1:28" x14ac:dyDescent="0.3">
      <c r="A9" s="16" t="str">
        <f t="shared" si="0"/>
        <v>Timeout Market</v>
      </c>
      <c r="B9" s="50">
        <v>14</v>
      </c>
      <c r="C9" s="3">
        <v>3</v>
      </c>
      <c r="D9" s="3">
        <v>37</v>
      </c>
      <c r="E9" s="3">
        <v>0</v>
      </c>
      <c r="F9" s="10">
        <v>28</v>
      </c>
      <c r="G9" s="10">
        <v>41</v>
      </c>
      <c r="H9" s="10">
        <v>3</v>
      </c>
      <c r="I9" s="10">
        <v>24</v>
      </c>
      <c r="J9" s="10">
        <v>22</v>
      </c>
      <c r="K9" s="10">
        <v>61</v>
      </c>
      <c r="L9" s="10">
        <v>37</v>
      </c>
      <c r="M9" s="10">
        <v>63</v>
      </c>
      <c r="N9" s="10">
        <v>16</v>
      </c>
      <c r="O9" s="10">
        <v>3</v>
      </c>
      <c r="P9" s="10">
        <v>28</v>
      </c>
      <c r="Q9" s="10">
        <v>33</v>
      </c>
      <c r="R9" s="10">
        <v>69</v>
      </c>
      <c r="S9" s="10">
        <v>22</v>
      </c>
      <c r="T9" s="10">
        <v>41</v>
      </c>
      <c r="U9" s="10">
        <v>28</v>
      </c>
      <c r="V9" s="11">
        <v>19</v>
      </c>
      <c r="W9" s="49"/>
      <c r="X9" s="49"/>
      <c r="Y9" s="54" t="s">
        <v>8</v>
      </c>
      <c r="Z9" s="53">
        <v>5</v>
      </c>
      <c r="AA9" s="3"/>
      <c r="AB9" s="3"/>
    </row>
    <row r="10" spans="1:28" x14ac:dyDescent="0.3">
      <c r="A10" s="16" t="str">
        <f t="shared" si="0"/>
        <v>SRV</v>
      </c>
      <c r="B10" s="50">
        <v>4</v>
      </c>
      <c r="C10" s="3">
        <v>35</v>
      </c>
      <c r="D10" s="3">
        <v>9</v>
      </c>
      <c r="E10" s="3">
        <v>28</v>
      </c>
      <c r="F10" s="3">
        <v>0</v>
      </c>
      <c r="G10" s="10">
        <v>17</v>
      </c>
      <c r="H10" s="10">
        <v>26</v>
      </c>
      <c r="I10" s="10">
        <v>16</v>
      </c>
      <c r="J10" s="10">
        <v>6</v>
      </c>
      <c r="K10" s="10">
        <v>46</v>
      </c>
      <c r="L10" s="10">
        <v>13</v>
      </c>
      <c r="M10" s="10">
        <v>49</v>
      </c>
      <c r="N10" s="10">
        <v>13</v>
      </c>
      <c r="O10" s="10">
        <v>27</v>
      </c>
      <c r="P10" s="10">
        <v>18</v>
      </c>
      <c r="Q10" s="10">
        <v>11</v>
      </c>
      <c r="R10" s="10">
        <v>53</v>
      </c>
      <c r="S10" s="10">
        <v>16</v>
      </c>
      <c r="T10" s="10">
        <v>17</v>
      </c>
      <c r="U10" s="10">
        <v>16</v>
      </c>
      <c r="V10" s="11">
        <v>15</v>
      </c>
      <c r="W10" s="49"/>
      <c r="X10" s="49"/>
      <c r="Y10" s="54" t="s">
        <v>9</v>
      </c>
      <c r="Z10" s="53">
        <v>6</v>
      </c>
      <c r="AA10" s="3"/>
      <c r="AB10" s="3"/>
    </row>
    <row r="11" spans="1:28" x14ac:dyDescent="0.3">
      <c r="A11" s="16" t="str">
        <f t="shared" si="0"/>
        <v>Coppa Enoteca</v>
      </c>
      <c r="B11" s="50">
        <v>21</v>
      </c>
      <c r="C11" s="3">
        <v>48</v>
      </c>
      <c r="D11" s="3">
        <v>13</v>
      </c>
      <c r="E11" s="3">
        <v>41</v>
      </c>
      <c r="F11" s="3">
        <v>17</v>
      </c>
      <c r="G11" s="3">
        <v>0</v>
      </c>
      <c r="H11" s="10">
        <v>41</v>
      </c>
      <c r="I11" s="10">
        <v>21</v>
      </c>
      <c r="J11" s="10">
        <v>23</v>
      </c>
      <c r="K11" s="10">
        <v>37</v>
      </c>
      <c r="L11" s="10">
        <v>4</v>
      </c>
      <c r="M11" s="10">
        <v>36</v>
      </c>
      <c r="N11" s="10">
        <v>26</v>
      </c>
      <c r="O11" s="10">
        <v>41</v>
      </c>
      <c r="P11" s="10">
        <v>20</v>
      </c>
      <c r="Q11" s="10">
        <v>12</v>
      </c>
      <c r="R11" s="10">
        <v>39</v>
      </c>
      <c r="S11" s="10">
        <v>23</v>
      </c>
      <c r="T11" s="10">
        <v>2</v>
      </c>
      <c r="U11" s="10">
        <v>17</v>
      </c>
      <c r="V11" s="11">
        <v>16</v>
      </c>
      <c r="W11" s="49"/>
      <c r="X11" s="49"/>
      <c r="Y11" s="54" t="s">
        <v>10</v>
      </c>
      <c r="Z11" s="53">
        <v>7</v>
      </c>
      <c r="AA11" s="3"/>
      <c r="AB11" s="3"/>
    </row>
    <row r="12" spans="1:28" x14ac:dyDescent="0.3">
      <c r="A12" s="16" t="str">
        <f t="shared" si="0"/>
        <v>Tiger Mama</v>
      </c>
      <c r="B12" s="50">
        <v>11</v>
      </c>
      <c r="C12" s="3">
        <v>10</v>
      </c>
      <c r="D12" s="3">
        <v>35</v>
      </c>
      <c r="E12" s="3">
        <v>3</v>
      </c>
      <c r="F12" s="3">
        <v>26</v>
      </c>
      <c r="G12" s="3">
        <v>41</v>
      </c>
      <c r="H12" s="3">
        <v>0</v>
      </c>
      <c r="I12" s="10">
        <v>24</v>
      </c>
      <c r="J12" s="10">
        <v>21</v>
      </c>
      <c r="K12" s="10">
        <v>61</v>
      </c>
      <c r="L12" s="10">
        <v>36</v>
      </c>
      <c r="M12" s="10">
        <v>63</v>
      </c>
      <c r="N12" s="10">
        <v>15</v>
      </c>
      <c r="O12" s="10">
        <v>1</v>
      </c>
      <c r="P12" s="10">
        <v>26</v>
      </c>
      <c r="Q12" s="10">
        <v>32</v>
      </c>
      <c r="R12" s="10">
        <v>69</v>
      </c>
      <c r="S12" s="10">
        <v>22</v>
      </c>
      <c r="T12" s="10">
        <v>41</v>
      </c>
      <c r="U12" s="10">
        <v>27</v>
      </c>
      <c r="V12" s="11">
        <v>29</v>
      </c>
      <c r="W12" s="49"/>
      <c r="X12" s="49"/>
      <c r="Y12" s="54" t="s">
        <v>11</v>
      </c>
      <c r="Z12" s="53">
        <v>8</v>
      </c>
      <c r="AA12" s="3"/>
      <c r="AB12" s="3"/>
    </row>
    <row r="13" spans="1:28" x14ac:dyDescent="0.3">
      <c r="A13" s="16" t="str">
        <f t="shared" si="0"/>
        <v>Max Brenner</v>
      </c>
      <c r="B13" s="50">
        <v>15</v>
      </c>
      <c r="C13" s="3">
        <v>30</v>
      </c>
      <c r="D13" s="3">
        <v>23</v>
      </c>
      <c r="E13" s="3">
        <v>24</v>
      </c>
      <c r="F13" s="3">
        <v>16</v>
      </c>
      <c r="G13" s="3">
        <v>21</v>
      </c>
      <c r="H13" s="3">
        <v>24</v>
      </c>
      <c r="I13" s="3">
        <v>0</v>
      </c>
      <c r="J13" s="10">
        <v>3</v>
      </c>
      <c r="K13" s="10">
        <v>38</v>
      </c>
      <c r="L13" s="10">
        <v>16</v>
      </c>
      <c r="M13" s="10">
        <v>40</v>
      </c>
      <c r="N13" s="10">
        <v>9</v>
      </c>
      <c r="O13" s="10">
        <v>24</v>
      </c>
      <c r="P13" s="10">
        <v>3</v>
      </c>
      <c r="Q13" s="10">
        <v>8</v>
      </c>
      <c r="R13" s="10">
        <v>45</v>
      </c>
      <c r="S13" s="10">
        <v>2</v>
      </c>
      <c r="T13" s="10">
        <v>20</v>
      </c>
      <c r="U13" s="10">
        <v>4</v>
      </c>
      <c r="V13" s="11">
        <v>5</v>
      </c>
      <c r="W13" s="49"/>
      <c r="X13" s="49"/>
      <c r="Y13" s="54" t="s">
        <v>12</v>
      </c>
      <c r="Z13" s="53">
        <v>9</v>
      </c>
      <c r="AA13" s="3"/>
      <c r="AB13" s="3"/>
    </row>
    <row r="14" spans="1:28" x14ac:dyDescent="0.3">
      <c r="A14" s="16" t="str">
        <f t="shared" si="0"/>
        <v>Eataly</v>
      </c>
      <c r="B14" s="50">
        <v>13</v>
      </c>
      <c r="C14" s="3">
        <v>28</v>
      </c>
      <c r="D14" s="3">
        <v>25</v>
      </c>
      <c r="E14" s="3">
        <v>22</v>
      </c>
      <c r="F14" s="3">
        <v>6</v>
      </c>
      <c r="G14" s="3">
        <v>23</v>
      </c>
      <c r="H14" s="3">
        <v>21</v>
      </c>
      <c r="I14" s="3">
        <v>3</v>
      </c>
      <c r="J14" s="4">
        <v>0</v>
      </c>
      <c r="K14" s="12">
        <v>40</v>
      </c>
      <c r="L14" s="12">
        <v>21</v>
      </c>
      <c r="M14" s="12">
        <v>42</v>
      </c>
      <c r="N14" s="12">
        <v>6</v>
      </c>
      <c r="O14" s="12">
        <v>22</v>
      </c>
      <c r="P14" s="12">
        <v>5</v>
      </c>
      <c r="Q14" s="10">
        <v>11</v>
      </c>
      <c r="R14" s="10">
        <v>47</v>
      </c>
      <c r="S14" s="56">
        <v>1</v>
      </c>
      <c r="T14" s="10">
        <v>22</v>
      </c>
      <c r="U14" s="10">
        <v>6</v>
      </c>
      <c r="V14" s="11">
        <v>7</v>
      </c>
      <c r="W14" s="49"/>
      <c r="X14" s="49"/>
      <c r="Y14" s="54" t="s">
        <v>65</v>
      </c>
      <c r="Z14" s="53">
        <v>10</v>
      </c>
      <c r="AA14" s="3"/>
      <c r="AB14" s="3"/>
    </row>
    <row r="15" spans="1:28" x14ac:dyDescent="0.3">
      <c r="A15" s="16" t="str">
        <f t="shared" si="0"/>
        <v>Neptune Oyster</v>
      </c>
      <c r="B15" s="50">
        <v>50</v>
      </c>
      <c r="C15" s="3">
        <v>64</v>
      </c>
      <c r="D15" s="3">
        <v>48</v>
      </c>
      <c r="E15" s="3">
        <v>61</v>
      </c>
      <c r="F15" s="3">
        <v>46</v>
      </c>
      <c r="G15" s="3">
        <v>37</v>
      </c>
      <c r="H15" s="3">
        <v>61</v>
      </c>
      <c r="I15" s="3">
        <v>38</v>
      </c>
      <c r="J15" s="4">
        <v>40</v>
      </c>
      <c r="K15" s="4">
        <v>0</v>
      </c>
      <c r="L15" s="12">
        <v>38</v>
      </c>
      <c r="M15" s="12">
        <v>2</v>
      </c>
      <c r="N15" s="12">
        <v>49</v>
      </c>
      <c r="O15" s="12">
        <v>62</v>
      </c>
      <c r="P15" s="12">
        <v>35</v>
      </c>
      <c r="Q15" s="10">
        <v>38</v>
      </c>
      <c r="R15" s="10">
        <v>27</v>
      </c>
      <c r="S15" s="10">
        <v>40</v>
      </c>
      <c r="T15" s="10">
        <v>38</v>
      </c>
      <c r="U15" s="10">
        <v>36</v>
      </c>
      <c r="V15" s="11">
        <v>36</v>
      </c>
      <c r="W15" s="49"/>
      <c r="X15" s="49"/>
      <c r="Y15" s="54" t="s">
        <v>13</v>
      </c>
      <c r="Z15" s="53">
        <v>11</v>
      </c>
      <c r="AA15" s="3"/>
      <c r="AB15" s="3"/>
    </row>
    <row r="16" spans="1:28" x14ac:dyDescent="0.3">
      <c r="A16" s="16" t="str">
        <f t="shared" si="0"/>
        <v>Aquitane</v>
      </c>
      <c r="B16" s="50">
        <v>16</v>
      </c>
      <c r="C16" s="3">
        <v>43</v>
      </c>
      <c r="D16" s="3">
        <v>13</v>
      </c>
      <c r="E16" s="3">
        <v>37</v>
      </c>
      <c r="F16" s="3">
        <v>13</v>
      </c>
      <c r="G16" s="3">
        <v>4</v>
      </c>
      <c r="H16" s="3">
        <v>36</v>
      </c>
      <c r="I16" s="3">
        <v>16</v>
      </c>
      <c r="J16" s="4">
        <v>21</v>
      </c>
      <c r="K16" s="4">
        <v>38</v>
      </c>
      <c r="L16" s="4">
        <v>0</v>
      </c>
      <c r="M16" s="12">
        <v>40</v>
      </c>
      <c r="N16" s="12">
        <v>21</v>
      </c>
      <c r="O16" s="12">
        <v>37</v>
      </c>
      <c r="P16" s="12">
        <v>16</v>
      </c>
      <c r="Q16" s="10">
        <v>8</v>
      </c>
      <c r="R16" s="10">
        <v>46</v>
      </c>
      <c r="S16" s="10">
        <v>17</v>
      </c>
      <c r="T16" s="10">
        <v>5</v>
      </c>
      <c r="U16" s="10">
        <v>12</v>
      </c>
      <c r="V16" s="59">
        <v>11</v>
      </c>
      <c r="W16" s="49"/>
      <c r="X16" s="49"/>
      <c r="Y16" s="54" t="s">
        <v>14</v>
      </c>
      <c r="Z16" s="53">
        <v>12</v>
      </c>
      <c r="AA16" s="3"/>
      <c r="AB16" s="3"/>
    </row>
    <row r="17" spans="1:28" x14ac:dyDescent="0.3">
      <c r="A17" s="16" t="str">
        <f t="shared" si="0"/>
        <v>Trattoria Il Panino</v>
      </c>
      <c r="B17" s="50">
        <v>53</v>
      </c>
      <c r="C17" s="3">
        <v>67</v>
      </c>
      <c r="D17" s="3">
        <v>49</v>
      </c>
      <c r="E17" s="3">
        <v>63</v>
      </c>
      <c r="F17" s="3">
        <v>49</v>
      </c>
      <c r="G17" s="3">
        <v>36</v>
      </c>
      <c r="H17" s="3">
        <v>63</v>
      </c>
      <c r="I17" s="3">
        <v>40</v>
      </c>
      <c r="J17" s="4">
        <v>42</v>
      </c>
      <c r="K17" s="4">
        <v>2</v>
      </c>
      <c r="L17" s="4">
        <v>40</v>
      </c>
      <c r="M17" s="4">
        <v>0</v>
      </c>
      <c r="N17" s="12">
        <v>49</v>
      </c>
      <c r="O17" s="12">
        <v>64</v>
      </c>
      <c r="P17" s="12">
        <v>37</v>
      </c>
      <c r="Q17" s="10">
        <v>40</v>
      </c>
      <c r="R17" s="10">
        <v>26</v>
      </c>
      <c r="S17" s="10">
        <v>42</v>
      </c>
      <c r="T17" s="10">
        <v>39</v>
      </c>
      <c r="U17" s="10">
        <v>38</v>
      </c>
      <c r="V17" s="59">
        <v>38</v>
      </c>
      <c r="W17" s="49"/>
      <c r="X17" s="49"/>
      <c r="Y17" s="54" t="s">
        <v>15</v>
      </c>
      <c r="Z17" s="53">
        <v>13</v>
      </c>
      <c r="AA17" s="3"/>
      <c r="AB17" s="3"/>
    </row>
    <row r="18" spans="1:28" x14ac:dyDescent="0.3">
      <c r="A18" s="16" t="str">
        <f t="shared" si="0"/>
        <v>Boston Burger Co (Boylston)</v>
      </c>
      <c r="B18" s="50">
        <v>6</v>
      </c>
      <c r="C18" s="3">
        <v>22</v>
      </c>
      <c r="D18" s="3">
        <v>23</v>
      </c>
      <c r="E18" s="3">
        <v>16</v>
      </c>
      <c r="F18" s="3">
        <v>13</v>
      </c>
      <c r="G18" s="3">
        <v>26</v>
      </c>
      <c r="H18" s="3">
        <v>15</v>
      </c>
      <c r="I18" s="3">
        <v>9</v>
      </c>
      <c r="J18" s="4">
        <v>6</v>
      </c>
      <c r="K18" s="4">
        <v>49</v>
      </c>
      <c r="L18" s="4">
        <v>21</v>
      </c>
      <c r="M18" s="4">
        <v>49</v>
      </c>
      <c r="N18" s="4">
        <v>0</v>
      </c>
      <c r="O18" s="12">
        <v>16</v>
      </c>
      <c r="P18" s="12">
        <v>12</v>
      </c>
      <c r="Q18" s="10">
        <v>17</v>
      </c>
      <c r="R18" s="10">
        <v>54</v>
      </c>
      <c r="S18" s="10">
        <v>6</v>
      </c>
      <c r="T18" s="10">
        <v>26</v>
      </c>
      <c r="U18" s="10">
        <v>12</v>
      </c>
      <c r="V18" s="59">
        <v>14</v>
      </c>
      <c r="W18" s="49"/>
      <c r="X18" s="49"/>
      <c r="Y18" s="54" t="s">
        <v>16</v>
      </c>
      <c r="Z18" s="53">
        <v>14</v>
      </c>
      <c r="AA18" s="3"/>
      <c r="AB18" s="3"/>
    </row>
    <row r="19" spans="1:28" x14ac:dyDescent="0.3">
      <c r="A19" s="16" t="str">
        <f t="shared" si="0"/>
        <v>Sweet Cheeks</v>
      </c>
      <c r="B19" s="50">
        <v>11</v>
      </c>
      <c r="C19" s="3">
        <v>10</v>
      </c>
      <c r="D19" s="3">
        <v>36</v>
      </c>
      <c r="E19" s="3">
        <v>3</v>
      </c>
      <c r="F19" s="3">
        <v>27</v>
      </c>
      <c r="G19" s="3">
        <v>41</v>
      </c>
      <c r="H19" s="3">
        <v>1</v>
      </c>
      <c r="I19" s="3">
        <v>24</v>
      </c>
      <c r="J19" s="4">
        <v>22</v>
      </c>
      <c r="K19" s="4">
        <v>62</v>
      </c>
      <c r="L19" s="4">
        <v>37</v>
      </c>
      <c r="M19" s="4">
        <v>64</v>
      </c>
      <c r="N19" s="4">
        <v>16</v>
      </c>
      <c r="O19" s="4">
        <v>0</v>
      </c>
      <c r="P19" s="12">
        <v>27</v>
      </c>
      <c r="Q19" s="10">
        <v>33</v>
      </c>
      <c r="R19" s="10">
        <v>70</v>
      </c>
      <c r="S19" s="10">
        <v>23</v>
      </c>
      <c r="T19" s="10">
        <v>42</v>
      </c>
      <c r="U19" s="10">
        <v>28</v>
      </c>
      <c r="V19" s="59">
        <v>30</v>
      </c>
      <c r="W19" s="49"/>
      <c r="X19" s="49"/>
      <c r="Y19" s="54" t="s">
        <v>24</v>
      </c>
      <c r="Z19" s="53">
        <v>15</v>
      </c>
      <c r="AA19" s="3"/>
      <c r="AB19" s="3"/>
    </row>
    <row r="20" spans="1:28" x14ac:dyDescent="0.3">
      <c r="A20" s="16" t="str">
        <f t="shared" si="0"/>
        <v>Joe's American Grill</v>
      </c>
      <c r="B20" s="50">
        <v>18</v>
      </c>
      <c r="C20" s="3">
        <v>31</v>
      </c>
      <c r="D20" s="3">
        <v>25</v>
      </c>
      <c r="E20" s="3">
        <v>28</v>
      </c>
      <c r="F20" s="3">
        <v>18</v>
      </c>
      <c r="G20" s="3">
        <v>20</v>
      </c>
      <c r="H20" s="3">
        <v>26</v>
      </c>
      <c r="I20" s="3">
        <v>3</v>
      </c>
      <c r="J20" s="4">
        <v>5</v>
      </c>
      <c r="K20" s="4">
        <v>35</v>
      </c>
      <c r="L20" s="4">
        <v>16</v>
      </c>
      <c r="M20" s="4">
        <v>37</v>
      </c>
      <c r="N20" s="4">
        <v>12</v>
      </c>
      <c r="O20" s="4">
        <v>27</v>
      </c>
      <c r="P20" s="4">
        <v>0</v>
      </c>
      <c r="Q20" s="10">
        <v>8</v>
      </c>
      <c r="R20" s="10">
        <v>45</v>
      </c>
      <c r="S20" s="10">
        <v>5</v>
      </c>
      <c r="T20" s="10">
        <v>20</v>
      </c>
      <c r="U20" s="10">
        <v>4</v>
      </c>
      <c r="V20" s="59">
        <v>5</v>
      </c>
      <c r="W20" s="49"/>
      <c r="X20" s="49"/>
      <c r="Y20" s="54" t="s">
        <v>17</v>
      </c>
      <c r="Z20" s="53">
        <v>16</v>
      </c>
      <c r="AA20" s="3"/>
      <c r="AB20" s="3"/>
    </row>
    <row r="21" spans="1:28" x14ac:dyDescent="0.3">
      <c r="A21" s="16" t="str">
        <f t="shared" si="0"/>
        <v>Salty Pig</v>
      </c>
      <c r="B21" s="50">
        <v>15</v>
      </c>
      <c r="C21" s="3">
        <v>39</v>
      </c>
      <c r="D21" s="3">
        <v>17</v>
      </c>
      <c r="E21" s="3">
        <v>33</v>
      </c>
      <c r="F21" s="3">
        <v>11</v>
      </c>
      <c r="G21" s="3">
        <v>12</v>
      </c>
      <c r="H21" s="3">
        <v>32</v>
      </c>
      <c r="I21" s="3">
        <v>8</v>
      </c>
      <c r="J21" s="3">
        <v>11</v>
      </c>
      <c r="K21" s="3">
        <v>38</v>
      </c>
      <c r="L21" s="3">
        <v>8</v>
      </c>
      <c r="M21" s="3">
        <v>40</v>
      </c>
      <c r="N21" s="3">
        <v>17</v>
      </c>
      <c r="O21" s="3">
        <v>33</v>
      </c>
      <c r="P21" s="3">
        <v>8</v>
      </c>
      <c r="Q21" s="4">
        <v>0</v>
      </c>
      <c r="R21" s="12">
        <v>45</v>
      </c>
      <c r="S21" s="12">
        <v>11</v>
      </c>
      <c r="T21" s="12">
        <v>12</v>
      </c>
      <c r="U21" s="12">
        <v>5</v>
      </c>
      <c r="V21" s="60">
        <v>4</v>
      </c>
      <c r="W21" s="48"/>
      <c r="X21" s="49"/>
      <c r="Y21" s="54" t="s">
        <v>18</v>
      </c>
      <c r="Z21" s="53">
        <v>17</v>
      </c>
      <c r="AA21" s="49"/>
      <c r="AB21" s="49"/>
    </row>
    <row r="22" spans="1:28" x14ac:dyDescent="0.3">
      <c r="A22" s="16" t="str">
        <f t="shared" si="0"/>
        <v>Rosa Mexicano</v>
      </c>
      <c r="B22" s="50">
        <v>57</v>
      </c>
      <c r="C22" s="3">
        <v>76</v>
      </c>
      <c r="D22" s="3">
        <v>50</v>
      </c>
      <c r="E22" s="3">
        <v>69</v>
      </c>
      <c r="F22" s="3">
        <v>53</v>
      </c>
      <c r="G22" s="3">
        <v>39</v>
      </c>
      <c r="H22" s="3">
        <v>69</v>
      </c>
      <c r="I22" s="3">
        <v>45</v>
      </c>
      <c r="J22" s="3">
        <v>47</v>
      </c>
      <c r="K22" s="3">
        <v>27</v>
      </c>
      <c r="L22" s="3">
        <v>46</v>
      </c>
      <c r="M22" s="3">
        <v>26</v>
      </c>
      <c r="N22" s="3">
        <v>54</v>
      </c>
      <c r="O22" s="3">
        <v>70</v>
      </c>
      <c r="P22" s="3">
        <v>45</v>
      </c>
      <c r="Q22" s="4">
        <v>45</v>
      </c>
      <c r="R22" s="4">
        <v>0</v>
      </c>
      <c r="S22" s="12">
        <v>47</v>
      </c>
      <c r="T22" s="12">
        <v>40</v>
      </c>
      <c r="U22" s="12">
        <v>43</v>
      </c>
      <c r="V22" s="60">
        <v>43</v>
      </c>
      <c r="W22" s="48"/>
      <c r="X22" s="49"/>
      <c r="Y22" s="54" t="s">
        <v>19</v>
      </c>
      <c r="Z22" s="53">
        <v>18</v>
      </c>
      <c r="AA22" s="49"/>
      <c r="AB22" s="49"/>
    </row>
    <row r="23" spans="1:28" x14ac:dyDescent="0.3">
      <c r="A23" s="16" t="str">
        <f t="shared" si="0"/>
        <v>Earls Kitchen</v>
      </c>
      <c r="B23" s="50">
        <v>13</v>
      </c>
      <c r="C23" s="3">
        <v>28</v>
      </c>
      <c r="D23" s="3">
        <v>25</v>
      </c>
      <c r="E23" s="3">
        <v>22</v>
      </c>
      <c r="F23" s="3">
        <v>16</v>
      </c>
      <c r="G23" s="3">
        <v>23</v>
      </c>
      <c r="H23" s="3">
        <v>22</v>
      </c>
      <c r="I23" s="3">
        <v>2</v>
      </c>
      <c r="J23" s="49">
        <v>1</v>
      </c>
      <c r="K23" s="3">
        <v>40</v>
      </c>
      <c r="L23" s="3">
        <v>17</v>
      </c>
      <c r="M23" s="3">
        <v>42</v>
      </c>
      <c r="N23" s="3">
        <v>6</v>
      </c>
      <c r="O23" s="3">
        <v>23</v>
      </c>
      <c r="P23" s="3">
        <v>5</v>
      </c>
      <c r="Q23" s="4">
        <v>11</v>
      </c>
      <c r="R23" s="4">
        <v>47</v>
      </c>
      <c r="S23" s="4">
        <v>0</v>
      </c>
      <c r="T23" s="12">
        <v>22</v>
      </c>
      <c r="U23" s="12">
        <v>6</v>
      </c>
      <c r="V23" s="60">
        <v>7</v>
      </c>
      <c r="W23" s="48"/>
      <c r="X23" s="49"/>
      <c r="Y23" s="54" t="s">
        <v>20</v>
      </c>
      <c r="Z23" s="53">
        <v>19</v>
      </c>
      <c r="AA23" s="49"/>
      <c r="AB23" s="49"/>
    </row>
    <row r="24" spans="1:28" x14ac:dyDescent="0.3">
      <c r="A24" s="16" t="str">
        <f t="shared" si="0"/>
        <v>Boston Chops</v>
      </c>
      <c r="B24" s="50">
        <v>36</v>
      </c>
      <c r="C24" s="3">
        <v>48</v>
      </c>
      <c r="D24" s="3">
        <v>10</v>
      </c>
      <c r="E24" s="3">
        <v>41</v>
      </c>
      <c r="F24" s="3">
        <v>17</v>
      </c>
      <c r="G24" s="3">
        <v>2</v>
      </c>
      <c r="H24" s="3">
        <v>41</v>
      </c>
      <c r="I24" s="3">
        <v>20</v>
      </c>
      <c r="J24" s="3">
        <v>22</v>
      </c>
      <c r="K24" s="3">
        <v>38</v>
      </c>
      <c r="L24" s="3">
        <v>5</v>
      </c>
      <c r="M24" s="3">
        <v>39</v>
      </c>
      <c r="N24" s="3">
        <v>26</v>
      </c>
      <c r="O24" s="3">
        <v>42</v>
      </c>
      <c r="P24" s="3">
        <v>20</v>
      </c>
      <c r="Q24" s="4">
        <v>12</v>
      </c>
      <c r="R24" s="4">
        <v>40</v>
      </c>
      <c r="S24" s="4">
        <v>22</v>
      </c>
      <c r="T24" s="4">
        <v>0</v>
      </c>
      <c r="U24" s="12">
        <v>17</v>
      </c>
      <c r="V24" s="60">
        <v>16</v>
      </c>
      <c r="W24" s="48"/>
      <c r="X24" s="49"/>
      <c r="Y24" s="54" t="s">
        <v>21</v>
      </c>
      <c r="Z24" s="53">
        <v>20</v>
      </c>
      <c r="AA24" s="49"/>
      <c r="AB24" s="49"/>
    </row>
    <row r="25" spans="1:28" x14ac:dyDescent="0.3">
      <c r="A25" s="16" t="str">
        <f t="shared" si="0"/>
        <v>Sorellina</v>
      </c>
      <c r="B25" s="50">
        <v>18</v>
      </c>
      <c r="C25" s="3">
        <v>34</v>
      </c>
      <c r="D25" s="3">
        <v>22</v>
      </c>
      <c r="E25" s="3">
        <v>28</v>
      </c>
      <c r="F25" s="3">
        <v>16</v>
      </c>
      <c r="G25" s="3">
        <v>17</v>
      </c>
      <c r="H25" s="3">
        <v>27</v>
      </c>
      <c r="I25" s="3">
        <v>4</v>
      </c>
      <c r="J25" s="3">
        <v>6</v>
      </c>
      <c r="K25" s="3">
        <v>36</v>
      </c>
      <c r="L25" s="3">
        <v>12</v>
      </c>
      <c r="M25" s="3">
        <v>38</v>
      </c>
      <c r="N25" s="3">
        <v>12</v>
      </c>
      <c r="O25" s="3">
        <v>28</v>
      </c>
      <c r="P25" s="3">
        <v>4</v>
      </c>
      <c r="Q25" s="4">
        <v>5</v>
      </c>
      <c r="R25" s="4">
        <v>43</v>
      </c>
      <c r="S25" s="4">
        <v>6</v>
      </c>
      <c r="T25" s="4">
        <v>17</v>
      </c>
      <c r="U25" s="4">
        <v>0</v>
      </c>
      <c r="V25" s="60">
        <v>1</v>
      </c>
      <c r="W25" s="48"/>
      <c r="X25" s="49"/>
      <c r="Y25" s="54" t="s">
        <v>22</v>
      </c>
      <c r="Z25" s="53">
        <v>21</v>
      </c>
      <c r="AA25" s="49"/>
      <c r="AB25" s="49"/>
    </row>
    <row r="26" spans="1:28" ht="16.2" thickBot="1" x14ac:dyDescent="0.35">
      <c r="A26" s="17" t="str">
        <f t="shared" si="0"/>
        <v>Fogo de Chao</v>
      </c>
      <c r="B26" s="51">
        <v>18</v>
      </c>
      <c r="C26" s="5">
        <v>35</v>
      </c>
      <c r="D26" s="5">
        <v>21</v>
      </c>
      <c r="E26" s="5">
        <v>19</v>
      </c>
      <c r="F26" s="5">
        <v>15</v>
      </c>
      <c r="G26" s="5">
        <v>16</v>
      </c>
      <c r="H26" s="5">
        <v>29</v>
      </c>
      <c r="I26" s="5">
        <v>5</v>
      </c>
      <c r="J26" s="5">
        <v>7</v>
      </c>
      <c r="K26" s="5">
        <v>36</v>
      </c>
      <c r="L26" s="5">
        <v>11</v>
      </c>
      <c r="M26" s="5">
        <v>38</v>
      </c>
      <c r="N26" s="5">
        <v>14</v>
      </c>
      <c r="O26" s="5">
        <v>30</v>
      </c>
      <c r="P26" s="5">
        <v>5</v>
      </c>
      <c r="Q26" s="6">
        <v>4</v>
      </c>
      <c r="R26" s="6">
        <v>43</v>
      </c>
      <c r="S26" s="6">
        <v>7</v>
      </c>
      <c r="T26" s="6">
        <v>16</v>
      </c>
      <c r="U26" s="6">
        <v>1</v>
      </c>
      <c r="V26" s="7">
        <v>0</v>
      </c>
      <c r="W26" s="48"/>
      <c r="X26" s="49"/>
      <c r="Y26" s="54" t="s">
        <v>23</v>
      </c>
      <c r="Z26" s="53">
        <v>22</v>
      </c>
      <c r="AA26" s="49"/>
      <c r="AB26" s="49"/>
    </row>
    <row r="27" spans="1:28" x14ac:dyDescent="0.3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8"/>
      <c r="R27" s="48"/>
      <c r="S27" s="48"/>
      <c r="T27" s="48"/>
      <c r="U27" s="48"/>
      <c r="V27" s="48"/>
      <c r="W27" s="48"/>
      <c r="X27" s="49"/>
      <c r="Y27" s="49"/>
      <c r="Z27" s="49"/>
      <c r="AA27" s="49"/>
      <c r="AB27" s="49"/>
    </row>
    <row r="30" spans="1:28" ht="16.2" thickBot="1" x14ac:dyDescent="0.3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1:28" ht="16.2" thickBot="1" x14ac:dyDescent="0.35">
      <c r="A31" s="26" t="s">
        <v>25</v>
      </c>
      <c r="B31" s="14" t="str">
        <f>$Y$6</f>
        <v>NEU</v>
      </c>
      <c r="C31" s="14" t="str">
        <f>$Y$7</f>
        <v>Gyu Kaku (Brookline)</v>
      </c>
      <c r="D31" s="14" t="str">
        <f>$Y$8</f>
        <v>Toro</v>
      </c>
      <c r="E31" s="14" t="str">
        <f>$Y$9</f>
        <v>Timeout Market</v>
      </c>
      <c r="F31" s="14" t="str">
        <f>$Y$10</f>
        <v>SRV</v>
      </c>
      <c r="G31" s="14" t="str">
        <f>$Y$11</f>
        <v>Coppa Enoteca</v>
      </c>
      <c r="H31" s="14" t="str">
        <f>$Y$12</f>
        <v>Tiger Mama</v>
      </c>
      <c r="I31" s="14" t="str">
        <f>$Y$13</f>
        <v>Max Brenner</v>
      </c>
      <c r="J31" s="14" t="str">
        <f>$Y$14</f>
        <v>Eataly</v>
      </c>
      <c r="K31" s="14" t="str">
        <f>$Y$15</f>
        <v>Neptune Oyster</v>
      </c>
      <c r="L31" s="14" t="str">
        <f>$Y$16</f>
        <v>Aquitane</v>
      </c>
      <c r="M31" s="14" t="str">
        <f>$Y$17</f>
        <v>Trattoria Il Panino</v>
      </c>
      <c r="N31" s="14" t="str">
        <f>$Y$18</f>
        <v>Boston Burger Co (Boylston)</v>
      </c>
      <c r="O31" s="14" t="str">
        <f>$Y$19</f>
        <v>Sweet Cheeks</v>
      </c>
      <c r="P31" s="14" t="str">
        <f>$Y$20</f>
        <v>Joe's American Grill</v>
      </c>
      <c r="Q31" s="14" t="str">
        <f>$Y$21</f>
        <v>Salty Pig</v>
      </c>
      <c r="R31" s="14" t="str">
        <f>$Y$22</f>
        <v>Rosa Mexicano</v>
      </c>
      <c r="S31" s="14" t="str">
        <f>$Y$23</f>
        <v>Earls Kitchen</v>
      </c>
      <c r="T31" s="14" t="str">
        <f>$Y$24</f>
        <v>Boston Chops</v>
      </c>
      <c r="U31" s="14" t="str">
        <f>$Y$25</f>
        <v>Sorellina</v>
      </c>
      <c r="V31" s="15" t="str">
        <f>$Y$26</f>
        <v>Fogo de Chao</v>
      </c>
      <c r="W31" s="49"/>
      <c r="X31" s="49"/>
      <c r="Y31" s="49"/>
      <c r="Z31" s="49"/>
      <c r="AA31" s="49"/>
      <c r="AB31" s="49"/>
    </row>
    <row r="32" spans="1:28" s="19" customFormat="1" x14ac:dyDescent="0.3">
      <c r="A32" s="16" t="str">
        <f>$Y$6</f>
        <v>NEU</v>
      </c>
      <c r="B32" s="63">
        <v>0</v>
      </c>
      <c r="C32" s="55">
        <v>9</v>
      </c>
      <c r="D32" s="55">
        <v>5</v>
      </c>
      <c r="E32" s="55">
        <v>6</v>
      </c>
      <c r="F32" s="55">
        <v>1</v>
      </c>
      <c r="G32" s="55">
        <v>7</v>
      </c>
      <c r="H32" s="55">
        <v>5</v>
      </c>
      <c r="I32" s="55">
        <v>5</v>
      </c>
      <c r="J32" s="55">
        <v>4</v>
      </c>
      <c r="K32" s="55">
        <v>21</v>
      </c>
      <c r="L32" s="55">
        <v>6</v>
      </c>
      <c r="M32" s="55">
        <v>22</v>
      </c>
      <c r="N32" s="55">
        <v>2</v>
      </c>
      <c r="O32" s="55">
        <v>5</v>
      </c>
      <c r="P32" s="55">
        <v>7</v>
      </c>
      <c r="Q32" s="55">
        <v>5</v>
      </c>
      <c r="R32" s="55">
        <v>22</v>
      </c>
      <c r="S32" s="55">
        <v>4</v>
      </c>
      <c r="T32" s="55">
        <v>13</v>
      </c>
      <c r="U32" s="55">
        <v>7</v>
      </c>
      <c r="V32" s="13">
        <v>6</v>
      </c>
      <c r="W32" s="49"/>
      <c r="X32" s="49"/>
      <c r="Y32" s="49"/>
      <c r="Z32" s="49"/>
      <c r="AA32" s="49"/>
      <c r="AB32" s="49"/>
    </row>
    <row r="33" spans="1:22" x14ac:dyDescent="0.3">
      <c r="A33" s="16" t="str">
        <f>$Y$7</f>
        <v>Gyu Kaku (Brookline)</v>
      </c>
      <c r="B33" s="24">
        <v>9</v>
      </c>
      <c r="C33" s="8">
        <v>0</v>
      </c>
      <c r="D33" s="10">
        <v>14</v>
      </c>
      <c r="E33" s="10">
        <v>7</v>
      </c>
      <c r="F33" s="10">
        <v>12</v>
      </c>
      <c r="G33" s="10">
        <v>17</v>
      </c>
      <c r="H33" s="10">
        <v>4</v>
      </c>
      <c r="I33" s="10">
        <v>10</v>
      </c>
      <c r="J33" s="10">
        <v>9</v>
      </c>
      <c r="K33" s="10">
        <v>26</v>
      </c>
      <c r="L33" s="10">
        <v>16</v>
      </c>
      <c r="M33" s="10">
        <v>26</v>
      </c>
      <c r="N33" s="10">
        <v>8</v>
      </c>
      <c r="O33" s="10">
        <v>4</v>
      </c>
      <c r="P33" s="10">
        <v>10</v>
      </c>
      <c r="Q33" s="10">
        <v>15</v>
      </c>
      <c r="R33" s="10">
        <v>26</v>
      </c>
      <c r="S33" s="10">
        <v>9</v>
      </c>
      <c r="T33" s="10">
        <v>18</v>
      </c>
      <c r="U33" s="10">
        <v>12</v>
      </c>
      <c r="V33" s="13">
        <v>13</v>
      </c>
    </row>
    <row r="34" spans="1:22" x14ac:dyDescent="0.3">
      <c r="A34" s="16" t="str">
        <f>$Y$8</f>
        <v>Toro</v>
      </c>
      <c r="B34" s="24">
        <v>5</v>
      </c>
      <c r="C34" s="8">
        <v>14</v>
      </c>
      <c r="D34" s="3">
        <v>0</v>
      </c>
      <c r="E34" s="10">
        <v>14</v>
      </c>
      <c r="F34" s="10">
        <v>4</v>
      </c>
      <c r="G34" s="10">
        <v>5</v>
      </c>
      <c r="H34" s="10">
        <v>13</v>
      </c>
      <c r="I34" s="10">
        <v>9</v>
      </c>
      <c r="J34" s="10">
        <v>8</v>
      </c>
      <c r="K34" s="10">
        <v>19</v>
      </c>
      <c r="L34" s="10">
        <v>5</v>
      </c>
      <c r="M34" s="10">
        <v>19</v>
      </c>
      <c r="N34" s="10">
        <v>9</v>
      </c>
      <c r="O34" s="10">
        <v>13</v>
      </c>
      <c r="P34" s="10">
        <v>10</v>
      </c>
      <c r="Q34" s="10">
        <v>7</v>
      </c>
      <c r="R34" s="10">
        <v>18</v>
      </c>
      <c r="S34" s="10">
        <v>8</v>
      </c>
      <c r="T34" s="10">
        <v>3</v>
      </c>
      <c r="U34" s="10">
        <v>10</v>
      </c>
      <c r="V34" s="13">
        <v>8</v>
      </c>
    </row>
    <row r="35" spans="1:22" x14ac:dyDescent="0.3">
      <c r="A35" s="16" t="str">
        <f>$Y$9</f>
        <v>Timeout Market</v>
      </c>
      <c r="B35" s="24">
        <v>6</v>
      </c>
      <c r="C35" s="8">
        <v>7</v>
      </c>
      <c r="D35" s="3">
        <v>14</v>
      </c>
      <c r="E35" s="3">
        <v>0</v>
      </c>
      <c r="F35" s="10">
        <v>11</v>
      </c>
      <c r="G35" s="10">
        <v>16</v>
      </c>
      <c r="H35" s="10">
        <v>1</v>
      </c>
      <c r="I35" s="10">
        <v>9</v>
      </c>
      <c r="J35" s="10">
        <v>8</v>
      </c>
      <c r="K35" s="10">
        <v>25</v>
      </c>
      <c r="L35" s="10">
        <v>15</v>
      </c>
      <c r="M35" s="10">
        <v>25</v>
      </c>
      <c r="N35" s="10">
        <v>5</v>
      </c>
      <c r="O35" s="10">
        <v>1</v>
      </c>
      <c r="P35" s="10">
        <v>9</v>
      </c>
      <c r="Q35" s="10">
        <v>14</v>
      </c>
      <c r="R35" s="10">
        <v>25</v>
      </c>
      <c r="S35" s="10">
        <v>8</v>
      </c>
      <c r="T35" s="10">
        <v>17</v>
      </c>
      <c r="U35" s="10">
        <v>11</v>
      </c>
      <c r="V35" s="13">
        <v>13</v>
      </c>
    </row>
    <row r="36" spans="1:22" x14ac:dyDescent="0.3">
      <c r="A36" s="16" t="str">
        <f>$Y$10</f>
        <v>SRV</v>
      </c>
      <c r="B36" s="24">
        <v>1</v>
      </c>
      <c r="C36" s="8">
        <v>12</v>
      </c>
      <c r="D36" s="3">
        <v>4</v>
      </c>
      <c r="E36" s="3">
        <v>11</v>
      </c>
      <c r="F36" s="3">
        <v>0</v>
      </c>
      <c r="G36" s="10">
        <v>9</v>
      </c>
      <c r="H36" s="10">
        <v>10</v>
      </c>
      <c r="I36" s="10">
        <v>6</v>
      </c>
      <c r="J36" s="10">
        <v>5</v>
      </c>
      <c r="K36" s="10">
        <v>24</v>
      </c>
      <c r="L36" s="10">
        <v>5</v>
      </c>
      <c r="M36" s="10">
        <v>24</v>
      </c>
      <c r="N36" s="10">
        <v>6</v>
      </c>
      <c r="O36" s="10">
        <v>10</v>
      </c>
      <c r="P36" s="10">
        <v>8</v>
      </c>
      <c r="Q36" s="10">
        <v>5</v>
      </c>
      <c r="R36" s="10">
        <v>21</v>
      </c>
      <c r="S36" s="10">
        <v>5</v>
      </c>
      <c r="T36" s="10">
        <v>5</v>
      </c>
      <c r="U36" s="10">
        <v>10</v>
      </c>
      <c r="V36" s="13">
        <v>5</v>
      </c>
    </row>
    <row r="37" spans="1:22" x14ac:dyDescent="0.3">
      <c r="A37" s="16" t="str">
        <f>$Y$11</f>
        <v>Coppa Enoteca</v>
      </c>
      <c r="B37" s="24">
        <v>7</v>
      </c>
      <c r="C37" s="8">
        <v>17</v>
      </c>
      <c r="D37" s="3">
        <v>5</v>
      </c>
      <c r="E37" s="3">
        <v>16</v>
      </c>
      <c r="F37" s="3">
        <v>9</v>
      </c>
      <c r="G37" s="3">
        <v>0</v>
      </c>
      <c r="H37" s="10">
        <v>16</v>
      </c>
      <c r="I37" s="10">
        <v>12</v>
      </c>
      <c r="J37" s="10">
        <v>9</v>
      </c>
      <c r="K37" s="10">
        <v>16</v>
      </c>
      <c r="L37" s="10">
        <v>2</v>
      </c>
      <c r="M37" s="10">
        <v>18</v>
      </c>
      <c r="N37" s="10">
        <v>12</v>
      </c>
      <c r="O37" s="10">
        <v>16</v>
      </c>
      <c r="P37" s="10">
        <v>8</v>
      </c>
      <c r="Q37" s="10">
        <v>4</v>
      </c>
      <c r="R37" s="10">
        <v>15</v>
      </c>
      <c r="S37" s="10">
        <v>16</v>
      </c>
      <c r="T37" s="10">
        <v>4</v>
      </c>
      <c r="U37" s="10">
        <v>8</v>
      </c>
      <c r="V37" s="13">
        <v>7</v>
      </c>
    </row>
    <row r="38" spans="1:22" x14ac:dyDescent="0.3">
      <c r="A38" s="16" t="str">
        <f>$Y$12</f>
        <v>Tiger Mama</v>
      </c>
      <c r="B38" s="24">
        <v>5</v>
      </c>
      <c r="C38" s="8">
        <v>4</v>
      </c>
      <c r="D38" s="3">
        <v>13</v>
      </c>
      <c r="E38" s="3">
        <v>1</v>
      </c>
      <c r="F38" s="3">
        <v>10</v>
      </c>
      <c r="G38" s="3">
        <v>16</v>
      </c>
      <c r="H38" s="3">
        <v>0</v>
      </c>
      <c r="I38" s="10">
        <v>7</v>
      </c>
      <c r="J38" s="10">
        <v>8</v>
      </c>
      <c r="K38" s="10">
        <v>24</v>
      </c>
      <c r="L38" s="10">
        <v>13</v>
      </c>
      <c r="M38" s="10">
        <v>25</v>
      </c>
      <c r="N38" s="10">
        <v>4</v>
      </c>
      <c r="O38" s="10">
        <v>1</v>
      </c>
      <c r="P38" s="10">
        <v>9</v>
      </c>
      <c r="Q38" s="10">
        <v>12</v>
      </c>
      <c r="R38" s="10">
        <v>25</v>
      </c>
      <c r="S38" s="10">
        <v>7</v>
      </c>
      <c r="T38" s="10">
        <v>15</v>
      </c>
      <c r="U38" s="10">
        <v>9</v>
      </c>
      <c r="V38" s="13">
        <v>10</v>
      </c>
    </row>
    <row r="39" spans="1:22" x14ac:dyDescent="0.3">
      <c r="A39" s="16" t="str">
        <f>$Y$13</f>
        <v>Max Brenner</v>
      </c>
      <c r="B39" s="24">
        <v>5</v>
      </c>
      <c r="C39" s="8">
        <v>10</v>
      </c>
      <c r="D39" s="3">
        <v>9</v>
      </c>
      <c r="E39" s="3">
        <v>9</v>
      </c>
      <c r="F39" s="3">
        <v>6</v>
      </c>
      <c r="G39" s="3">
        <v>12</v>
      </c>
      <c r="H39" s="3">
        <v>7</v>
      </c>
      <c r="I39" s="3">
        <v>0</v>
      </c>
      <c r="J39" s="10">
        <v>3</v>
      </c>
      <c r="K39" s="10">
        <v>17</v>
      </c>
      <c r="L39" s="10">
        <v>6</v>
      </c>
      <c r="M39" s="10">
        <v>17</v>
      </c>
      <c r="N39" s="10">
        <v>5</v>
      </c>
      <c r="O39" s="10">
        <v>12</v>
      </c>
      <c r="P39" s="10">
        <v>3</v>
      </c>
      <c r="Q39" s="10">
        <v>3</v>
      </c>
      <c r="R39" s="10">
        <v>17</v>
      </c>
      <c r="S39" s="10">
        <v>2</v>
      </c>
      <c r="T39" s="10">
        <v>12</v>
      </c>
      <c r="U39" s="10">
        <v>2</v>
      </c>
      <c r="V39" s="13">
        <v>3</v>
      </c>
    </row>
    <row r="40" spans="1:22" x14ac:dyDescent="0.3">
      <c r="A40" s="16" t="str">
        <f>$Y$14</f>
        <v>Eataly</v>
      </c>
      <c r="B40" s="24">
        <v>4</v>
      </c>
      <c r="C40" s="8">
        <v>9</v>
      </c>
      <c r="D40" s="3">
        <v>8</v>
      </c>
      <c r="E40" s="3">
        <v>8</v>
      </c>
      <c r="F40" s="3">
        <v>5</v>
      </c>
      <c r="G40" s="3">
        <v>9</v>
      </c>
      <c r="H40" s="3">
        <v>8</v>
      </c>
      <c r="I40" s="3">
        <v>3</v>
      </c>
      <c r="J40" s="4">
        <v>0</v>
      </c>
      <c r="K40" s="12">
        <v>17</v>
      </c>
      <c r="L40" s="12">
        <v>17</v>
      </c>
      <c r="M40" s="12">
        <v>14</v>
      </c>
      <c r="N40" s="12">
        <v>4</v>
      </c>
      <c r="O40" s="12">
        <v>8</v>
      </c>
      <c r="P40" s="12">
        <v>3</v>
      </c>
      <c r="Q40" s="10">
        <v>4</v>
      </c>
      <c r="R40" s="10">
        <v>18</v>
      </c>
      <c r="S40" s="10">
        <v>1</v>
      </c>
      <c r="T40" s="10">
        <v>9</v>
      </c>
      <c r="U40" s="10">
        <v>3</v>
      </c>
      <c r="V40" s="13">
        <v>3</v>
      </c>
    </row>
    <row r="41" spans="1:22" x14ac:dyDescent="0.3">
      <c r="A41" s="16" t="str">
        <f>$Y$15</f>
        <v>Neptune Oyster</v>
      </c>
      <c r="B41" s="24">
        <v>21</v>
      </c>
      <c r="C41" s="8">
        <v>26</v>
      </c>
      <c r="D41" s="3">
        <v>19</v>
      </c>
      <c r="E41" s="3">
        <v>25</v>
      </c>
      <c r="F41" s="3">
        <v>24</v>
      </c>
      <c r="G41" s="3">
        <v>16</v>
      </c>
      <c r="H41" s="3">
        <v>24</v>
      </c>
      <c r="I41" s="3">
        <v>17</v>
      </c>
      <c r="J41" s="4">
        <v>17</v>
      </c>
      <c r="K41" s="4">
        <v>0</v>
      </c>
      <c r="L41" s="12">
        <v>17</v>
      </c>
      <c r="M41" s="12">
        <v>2</v>
      </c>
      <c r="N41" s="12">
        <v>17</v>
      </c>
      <c r="O41" s="12">
        <v>22</v>
      </c>
      <c r="P41" s="12">
        <v>15</v>
      </c>
      <c r="Q41" s="10">
        <v>16</v>
      </c>
      <c r="R41" s="10">
        <v>13</v>
      </c>
      <c r="S41" s="10">
        <v>20</v>
      </c>
      <c r="T41" s="10">
        <v>17</v>
      </c>
      <c r="U41" s="10">
        <v>16</v>
      </c>
      <c r="V41" s="13">
        <v>16</v>
      </c>
    </row>
    <row r="42" spans="1:22" x14ac:dyDescent="0.3">
      <c r="A42" s="16" t="str">
        <f>$Y$16</f>
        <v>Aquitane</v>
      </c>
      <c r="B42" s="24">
        <v>6</v>
      </c>
      <c r="C42" s="8">
        <v>16</v>
      </c>
      <c r="D42" s="3">
        <v>5</v>
      </c>
      <c r="E42" s="3">
        <v>15</v>
      </c>
      <c r="F42" s="3">
        <v>5</v>
      </c>
      <c r="G42" s="3">
        <v>2</v>
      </c>
      <c r="H42" s="3">
        <v>13</v>
      </c>
      <c r="I42" s="3">
        <v>6</v>
      </c>
      <c r="J42" s="4">
        <v>17</v>
      </c>
      <c r="K42" s="4">
        <v>17</v>
      </c>
      <c r="L42" s="4">
        <v>0</v>
      </c>
      <c r="M42" s="12">
        <v>17</v>
      </c>
      <c r="N42" s="12">
        <v>10</v>
      </c>
      <c r="O42" s="12">
        <v>14</v>
      </c>
      <c r="P42" s="12">
        <v>6</v>
      </c>
      <c r="Q42" s="10">
        <v>2</v>
      </c>
      <c r="R42" s="10">
        <v>13</v>
      </c>
      <c r="S42" s="10">
        <v>7</v>
      </c>
      <c r="T42" s="10">
        <v>2</v>
      </c>
      <c r="U42" s="10">
        <v>7</v>
      </c>
      <c r="V42" s="13">
        <v>4</v>
      </c>
    </row>
    <row r="43" spans="1:22" x14ac:dyDescent="0.3">
      <c r="A43" s="16" t="str">
        <f>$Y$17</f>
        <v>Trattoria Il Panino</v>
      </c>
      <c r="B43" s="24">
        <v>22</v>
      </c>
      <c r="C43" s="8">
        <v>26</v>
      </c>
      <c r="D43" s="3">
        <v>19</v>
      </c>
      <c r="E43" s="3">
        <v>25</v>
      </c>
      <c r="F43" s="3">
        <v>24</v>
      </c>
      <c r="G43" s="3">
        <v>18</v>
      </c>
      <c r="H43" s="3">
        <v>25</v>
      </c>
      <c r="I43" s="3">
        <v>17</v>
      </c>
      <c r="J43" s="4">
        <v>14</v>
      </c>
      <c r="K43" s="4">
        <v>2</v>
      </c>
      <c r="L43" s="4">
        <v>17</v>
      </c>
      <c r="M43" s="4">
        <v>0</v>
      </c>
      <c r="N43" s="12">
        <v>19</v>
      </c>
      <c r="O43" s="12">
        <v>22</v>
      </c>
      <c r="P43" s="12">
        <v>16</v>
      </c>
      <c r="Q43" s="12">
        <v>16</v>
      </c>
      <c r="R43" s="10">
        <v>12</v>
      </c>
      <c r="S43" s="10">
        <v>18</v>
      </c>
      <c r="T43" s="10">
        <v>16</v>
      </c>
      <c r="U43" s="10">
        <v>16</v>
      </c>
      <c r="V43" s="13">
        <v>17</v>
      </c>
    </row>
    <row r="44" spans="1:22" x14ac:dyDescent="0.3">
      <c r="A44" s="16" t="str">
        <f>$Y$18</f>
        <v>Boston Burger Co (Boylston)</v>
      </c>
      <c r="B44" s="24">
        <v>2</v>
      </c>
      <c r="C44" s="8">
        <v>8</v>
      </c>
      <c r="D44" s="3">
        <v>9</v>
      </c>
      <c r="E44" s="3">
        <v>5</v>
      </c>
      <c r="F44" s="3">
        <v>6</v>
      </c>
      <c r="G44" s="3">
        <v>12</v>
      </c>
      <c r="H44" s="3">
        <v>4</v>
      </c>
      <c r="I44" s="3">
        <v>5</v>
      </c>
      <c r="J44" s="4">
        <v>4</v>
      </c>
      <c r="K44" s="4">
        <v>17</v>
      </c>
      <c r="L44" s="4">
        <v>10</v>
      </c>
      <c r="M44" s="4">
        <v>19</v>
      </c>
      <c r="N44" s="4">
        <v>0</v>
      </c>
      <c r="O44" s="12">
        <v>4</v>
      </c>
      <c r="P44" s="12">
        <v>5</v>
      </c>
      <c r="Q44" s="10">
        <v>8</v>
      </c>
      <c r="R44" s="10">
        <v>20</v>
      </c>
      <c r="S44" s="10">
        <v>2</v>
      </c>
      <c r="T44" s="10">
        <v>11</v>
      </c>
      <c r="U44" s="10">
        <v>5</v>
      </c>
      <c r="V44" s="13">
        <v>5</v>
      </c>
    </row>
    <row r="45" spans="1:22" x14ac:dyDescent="0.3">
      <c r="A45" s="16" t="str">
        <f>$Y$19</f>
        <v>Sweet Cheeks</v>
      </c>
      <c r="B45" s="24">
        <v>5</v>
      </c>
      <c r="C45" s="8">
        <v>4</v>
      </c>
      <c r="D45" s="3">
        <v>13</v>
      </c>
      <c r="E45" s="3">
        <v>1</v>
      </c>
      <c r="F45" s="3">
        <v>10</v>
      </c>
      <c r="G45" s="3">
        <v>16</v>
      </c>
      <c r="H45" s="3">
        <v>1</v>
      </c>
      <c r="I45" s="3">
        <v>12</v>
      </c>
      <c r="J45" s="4">
        <v>8</v>
      </c>
      <c r="K45" s="4">
        <v>22</v>
      </c>
      <c r="L45" s="4">
        <v>14</v>
      </c>
      <c r="M45" s="4">
        <v>22</v>
      </c>
      <c r="N45" s="4">
        <v>4</v>
      </c>
      <c r="O45" s="4">
        <v>0</v>
      </c>
      <c r="P45" s="12">
        <v>8</v>
      </c>
      <c r="Q45" s="10">
        <v>13</v>
      </c>
      <c r="R45" s="10">
        <v>24</v>
      </c>
      <c r="S45" s="10">
        <v>7</v>
      </c>
      <c r="T45" s="10">
        <v>16</v>
      </c>
      <c r="U45" s="10">
        <v>10</v>
      </c>
      <c r="V45" s="13">
        <v>11</v>
      </c>
    </row>
    <row r="46" spans="1:22" x14ac:dyDescent="0.3">
      <c r="A46" s="16" t="str">
        <f>$Y$20</f>
        <v>Joe's American Grill</v>
      </c>
      <c r="B46" s="24">
        <v>7</v>
      </c>
      <c r="C46" s="8">
        <v>10</v>
      </c>
      <c r="D46" s="3">
        <v>10</v>
      </c>
      <c r="E46" s="3">
        <v>9</v>
      </c>
      <c r="F46" s="3">
        <v>8</v>
      </c>
      <c r="G46" s="3">
        <v>8</v>
      </c>
      <c r="H46" s="3">
        <v>9</v>
      </c>
      <c r="I46" s="3">
        <v>3</v>
      </c>
      <c r="J46" s="4">
        <v>3</v>
      </c>
      <c r="K46" s="4">
        <v>15</v>
      </c>
      <c r="L46" s="4">
        <v>6</v>
      </c>
      <c r="M46" s="4">
        <v>16</v>
      </c>
      <c r="N46" s="4">
        <v>5</v>
      </c>
      <c r="O46" s="4">
        <v>8</v>
      </c>
      <c r="P46" s="4">
        <v>0</v>
      </c>
      <c r="Q46" s="10">
        <v>4</v>
      </c>
      <c r="R46" s="10">
        <v>18</v>
      </c>
      <c r="S46" s="10">
        <v>2</v>
      </c>
      <c r="T46" s="56">
        <v>9</v>
      </c>
      <c r="U46" s="10">
        <v>3</v>
      </c>
      <c r="V46" s="13">
        <v>2</v>
      </c>
    </row>
    <row r="47" spans="1:22" x14ac:dyDescent="0.3">
      <c r="A47" s="16" t="str">
        <f>$Y$21</f>
        <v>Salty Pig</v>
      </c>
      <c r="B47" s="24">
        <v>5</v>
      </c>
      <c r="C47" s="8">
        <v>15</v>
      </c>
      <c r="D47" s="3">
        <v>7</v>
      </c>
      <c r="E47" s="3">
        <v>14</v>
      </c>
      <c r="F47" s="3">
        <v>5</v>
      </c>
      <c r="G47" s="3">
        <v>4</v>
      </c>
      <c r="H47" s="3">
        <v>12</v>
      </c>
      <c r="I47" s="3">
        <v>3</v>
      </c>
      <c r="J47" s="3">
        <v>4</v>
      </c>
      <c r="K47" s="3">
        <v>16</v>
      </c>
      <c r="L47" s="3">
        <v>2</v>
      </c>
      <c r="M47" s="4">
        <v>16</v>
      </c>
      <c r="N47" s="3">
        <v>8</v>
      </c>
      <c r="O47" s="3">
        <v>13</v>
      </c>
      <c r="P47" s="3">
        <v>4</v>
      </c>
      <c r="Q47" s="4">
        <v>0</v>
      </c>
      <c r="R47" s="12">
        <v>17</v>
      </c>
      <c r="S47" s="12">
        <v>6</v>
      </c>
      <c r="T47" s="12">
        <v>5</v>
      </c>
      <c r="U47" s="12">
        <v>3</v>
      </c>
      <c r="V47" s="13">
        <v>1</v>
      </c>
    </row>
    <row r="48" spans="1:22" x14ac:dyDescent="0.3">
      <c r="A48" s="16" t="str">
        <f>$Y$22</f>
        <v>Rosa Mexicano</v>
      </c>
      <c r="B48" s="24">
        <v>22</v>
      </c>
      <c r="C48" s="8">
        <v>26</v>
      </c>
      <c r="D48" s="3">
        <v>18</v>
      </c>
      <c r="E48" s="3">
        <v>25</v>
      </c>
      <c r="F48" s="3">
        <v>21</v>
      </c>
      <c r="G48" s="3">
        <v>15</v>
      </c>
      <c r="H48" s="3">
        <v>25</v>
      </c>
      <c r="I48" s="3">
        <v>17</v>
      </c>
      <c r="J48" s="3">
        <v>18</v>
      </c>
      <c r="K48" s="3">
        <v>13</v>
      </c>
      <c r="L48" s="3">
        <v>13</v>
      </c>
      <c r="M48" s="3">
        <v>12</v>
      </c>
      <c r="N48" s="3">
        <v>20</v>
      </c>
      <c r="O48" s="3">
        <v>24</v>
      </c>
      <c r="P48" s="3">
        <v>18</v>
      </c>
      <c r="Q48" s="4">
        <v>17</v>
      </c>
      <c r="R48" s="4">
        <v>0</v>
      </c>
      <c r="S48" s="12">
        <v>19</v>
      </c>
      <c r="T48" s="56">
        <v>15</v>
      </c>
      <c r="U48" s="12">
        <v>16</v>
      </c>
      <c r="V48" s="13">
        <v>15</v>
      </c>
    </row>
    <row r="49" spans="1:22" x14ac:dyDescent="0.3">
      <c r="A49" s="16" t="str">
        <f>$Y$23</f>
        <v>Earls Kitchen</v>
      </c>
      <c r="B49" s="24">
        <v>4</v>
      </c>
      <c r="C49" s="8">
        <v>9</v>
      </c>
      <c r="D49" s="3">
        <v>8</v>
      </c>
      <c r="E49" s="3">
        <v>8</v>
      </c>
      <c r="F49" s="3">
        <v>5</v>
      </c>
      <c r="G49" s="3">
        <v>16</v>
      </c>
      <c r="H49" s="3">
        <v>7</v>
      </c>
      <c r="I49" s="3">
        <v>2</v>
      </c>
      <c r="J49" s="3">
        <v>1</v>
      </c>
      <c r="K49" s="3">
        <v>20</v>
      </c>
      <c r="L49" s="3">
        <v>7</v>
      </c>
      <c r="M49" s="3">
        <v>18</v>
      </c>
      <c r="N49" s="3">
        <v>2</v>
      </c>
      <c r="O49" s="3">
        <v>7</v>
      </c>
      <c r="P49" s="3">
        <v>2</v>
      </c>
      <c r="Q49" s="4">
        <v>6</v>
      </c>
      <c r="R49" s="4">
        <v>19</v>
      </c>
      <c r="S49" s="4">
        <v>0</v>
      </c>
      <c r="T49" s="12">
        <v>9</v>
      </c>
      <c r="U49" s="12">
        <v>5</v>
      </c>
      <c r="V49" s="13">
        <v>3</v>
      </c>
    </row>
    <row r="50" spans="1:22" x14ac:dyDescent="0.3">
      <c r="A50" s="16" t="str">
        <f>$Y$24</f>
        <v>Boston Chops</v>
      </c>
      <c r="B50" s="24">
        <v>13</v>
      </c>
      <c r="C50" s="8">
        <v>18</v>
      </c>
      <c r="D50" s="3">
        <v>3</v>
      </c>
      <c r="E50" s="3">
        <v>17</v>
      </c>
      <c r="F50" s="3">
        <v>5</v>
      </c>
      <c r="G50" s="3">
        <v>4</v>
      </c>
      <c r="H50" s="3">
        <v>15</v>
      </c>
      <c r="I50" s="3">
        <v>12</v>
      </c>
      <c r="J50" s="3">
        <v>9</v>
      </c>
      <c r="K50" s="3">
        <v>17</v>
      </c>
      <c r="L50" s="3">
        <v>2</v>
      </c>
      <c r="M50" s="3">
        <v>16</v>
      </c>
      <c r="N50" s="3">
        <v>11</v>
      </c>
      <c r="O50" s="3">
        <v>16</v>
      </c>
      <c r="P50" s="49">
        <v>9</v>
      </c>
      <c r="Q50" s="4">
        <v>5</v>
      </c>
      <c r="R50" s="49">
        <v>15</v>
      </c>
      <c r="S50" s="4">
        <v>9</v>
      </c>
      <c r="T50" s="4">
        <v>0</v>
      </c>
      <c r="U50" s="12">
        <v>8</v>
      </c>
      <c r="V50" s="13">
        <v>6</v>
      </c>
    </row>
    <row r="51" spans="1:22" x14ac:dyDescent="0.3">
      <c r="A51" s="16" t="str">
        <f>$Y$25</f>
        <v>Sorellina</v>
      </c>
      <c r="B51" s="24">
        <v>7</v>
      </c>
      <c r="C51" s="8">
        <v>12</v>
      </c>
      <c r="D51" s="3">
        <v>10</v>
      </c>
      <c r="E51" s="3">
        <v>11</v>
      </c>
      <c r="F51" s="3">
        <v>10</v>
      </c>
      <c r="G51" s="3">
        <v>8</v>
      </c>
      <c r="H51" s="3">
        <v>9</v>
      </c>
      <c r="I51" s="3">
        <v>2</v>
      </c>
      <c r="J51" s="3">
        <v>3</v>
      </c>
      <c r="K51" s="3">
        <v>16</v>
      </c>
      <c r="L51" s="3">
        <v>7</v>
      </c>
      <c r="M51" s="3">
        <v>16</v>
      </c>
      <c r="N51" s="3">
        <v>5</v>
      </c>
      <c r="O51" s="3">
        <v>10</v>
      </c>
      <c r="P51" s="3">
        <v>3</v>
      </c>
      <c r="Q51" s="4">
        <v>3</v>
      </c>
      <c r="R51" s="4">
        <v>16</v>
      </c>
      <c r="S51" s="4">
        <v>5</v>
      </c>
      <c r="T51" s="4">
        <v>8</v>
      </c>
      <c r="U51" s="4">
        <v>0</v>
      </c>
      <c r="V51" s="13">
        <v>1</v>
      </c>
    </row>
    <row r="52" spans="1:22" ht="16.2" thickBot="1" x14ac:dyDescent="0.35">
      <c r="A52" s="17" t="str">
        <f>$Y$26</f>
        <v>Fogo de Chao</v>
      </c>
      <c r="B52" s="25">
        <v>6</v>
      </c>
      <c r="C52" s="9">
        <v>13</v>
      </c>
      <c r="D52" s="5">
        <v>8</v>
      </c>
      <c r="E52" s="5">
        <v>13</v>
      </c>
      <c r="F52" s="5">
        <v>5</v>
      </c>
      <c r="G52" s="5">
        <v>7</v>
      </c>
      <c r="H52" s="5">
        <v>10</v>
      </c>
      <c r="I52" s="5">
        <v>3</v>
      </c>
      <c r="J52" s="5">
        <v>3</v>
      </c>
      <c r="K52" s="5">
        <v>16</v>
      </c>
      <c r="L52" s="5">
        <v>4</v>
      </c>
      <c r="M52" s="5">
        <v>17</v>
      </c>
      <c r="N52" s="5">
        <v>5</v>
      </c>
      <c r="O52" s="5">
        <v>11</v>
      </c>
      <c r="P52" s="5">
        <v>2</v>
      </c>
      <c r="Q52" s="6">
        <v>1</v>
      </c>
      <c r="R52" s="6">
        <v>15</v>
      </c>
      <c r="S52" s="6">
        <v>3</v>
      </c>
      <c r="T52" s="6">
        <v>6</v>
      </c>
      <c r="U52" s="6">
        <v>1</v>
      </c>
      <c r="V52" s="7">
        <v>0</v>
      </c>
    </row>
    <row r="57" spans="1:22" ht="16.2" thickBot="1" x14ac:dyDescent="0.3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</row>
    <row r="58" spans="1:22" ht="16.2" thickBot="1" x14ac:dyDescent="0.35">
      <c r="A58" s="27" t="s">
        <v>26</v>
      </c>
      <c r="B58" s="14" t="str">
        <f>$Y$6</f>
        <v>NEU</v>
      </c>
      <c r="C58" s="14" t="str">
        <f>$Y$7</f>
        <v>Gyu Kaku (Brookline)</v>
      </c>
      <c r="D58" s="14" t="str">
        <f>$Y$8</f>
        <v>Toro</v>
      </c>
      <c r="E58" s="14" t="str">
        <f>$Y$9</f>
        <v>Timeout Market</v>
      </c>
      <c r="F58" s="14" t="str">
        <f>$Y$10</f>
        <v>SRV</v>
      </c>
      <c r="G58" s="14" t="str">
        <f>$Y$11</f>
        <v>Coppa Enoteca</v>
      </c>
      <c r="H58" s="14" t="str">
        <f>$Y$12</f>
        <v>Tiger Mama</v>
      </c>
      <c r="I58" s="14" t="str">
        <f>$Y$13</f>
        <v>Max Brenner</v>
      </c>
      <c r="J58" s="14" t="str">
        <f>$Y$14</f>
        <v>Eataly</v>
      </c>
      <c r="K58" s="14" t="str">
        <f>$Y$15</f>
        <v>Neptune Oyster</v>
      </c>
      <c r="L58" s="14" t="str">
        <f>$Y$16</f>
        <v>Aquitane</v>
      </c>
      <c r="M58" s="14" t="str">
        <f>$Y$17</f>
        <v>Trattoria Il Panino</v>
      </c>
      <c r="N58" s="14" t="str">
        <f>$Y$18</f>
        <v>Boston Burger Co (Boylston)</v>
      </c>
      <c r="O58" s="14" t="str">
        <f>$Y$19</f>
        <v>Sweet Cheeks</v>
      </c>
      <c r="P58" s="14" t="str">
        <f>$Y$20</f>
        <v>Joe's American Grill</v>
      </c>
      <c r="Q58" s="14" t="str">
        <f>$Y$21</f>
        <v>Salty Pig</v>
      </c>
      <c r="R58" s="14" t="str">
        <f>$Y$22</f>
        <v>Rosa Mexicano</v>
      </c>
      <c r="S58" s="14" t="str">
        <f>$Y$23</f>
        <v>Earls Kitchen</v>
      </c>
      <c r="T58" s="14" t="str">
        <f>$Y$24</f>
        <v>Boston Chops</v>
      </c>
      <c r="U58" s="14" t="str">
        <f>$Y$25</f>
        <v>Sorellina</v>
      </c>
      <c r="V58" s="15" t="str">
        <f>$Y$26</f>
        <v>Fogo de Chao</v>
      </c>
    </row>
    <row r="59" spans="1:22" s="19" customFormat="1" x14ac:dyDescent="0.3">
      <c r="A59" s="28" t="str">
        <f>$Y$6</f>
        <v>NEU</v>
      </c>
      <c r="B59" s="64">
        <v>0</v>
      </c>
      <c r="C59" s="55">
        <v>17</v>
      </c>
      <c r="D59" s="55">
        <v>12</v>
      </c>
      <c r="E59" s="55">
        <v>14</v>
      </c>
      <c r="F59" s="55">
        <v>4</v>
      </c>
      <c r="G59" s="55">
        <v>13</v>
      </c>
      <c r="H59" s="55">
        <v>17</v>
      </c>
      <c r="I59" s="55">
        <v>12</v>
      </c>
      <c r="J59" s="55">
        <v>14</v>
      </c>
      <c r="K59" s="55">
        <v>20</v>
      </c>
      <c r="L59" s="55">
        <v>10</v>
      </c>
      <c r="M59" s="55">
        <v>22</v>
      </c>
      <c r="N59" s="55">
        <v>6</v>
      </c>
      <c r="O59" s="55">
        <v>17</v>
      </c>
      <c r="P59" s="55">
        <v>14</v>
      </c>
      <c r="Q59" s="55">
        <v>8</v>
      </c>
      <c r="R59" s="55">
        <v>26</v>
      </c>
      <c r="S59" s="55">
        <v>14</v>
      </c>
      <c r="T59" s="55">
        <v>16</v>
      </c>
      <c r="U59" s="55">
        <v>12</v>
      </c>
      <c r="V59" s="11">
        <v>10</v>
      </c>
    </row>
    <row r="60" spans="1:22" x14ac:dyDescent="0.3">
      <c r="A60" s="16" t="str">
        <f>$Y$7</f>
        <v>Gyu Kaku (Brookline)</v>
      </c>
      <c r="B60" s="24">
        <v>17</v>
      </c>
      <c r="C60" s="8">
        <v>0</v>
      </c>
      <c r="D60" s="10">
        <v>30</v>
      </c>
      <c r="E60" s="10">
        <v>7</v>
      </c>
      <c r="F60" s="10">
        <v>22</v>
      </c>
      <c r="G60" s="10">
        <v>23</v>
      </c>
      <c r="H60" s="10">
        <v>10</v>
      </c>
      <c r="I60" s="10">
        <v>19</v>
      </c>
      <c r="J60" s="10">
        <v>19</v>
      </c>
      <c r="K60" s="10">
        <v>31</v>
      </c>
      <c r="L60" s="10">
        <v>19</v>
      </c>
      <c r="M60" s="10">
        <v>33</v>
      </c>
      <c r="N60" s="10">
        <v>15</v>
      </c>
      <c r="O60" s="10">
        <v>10</v>
      </c>
      <c r="P60" s="10">
        <v>20</v>
      </c>
      <c r="Q60" s="10">
        <v>13</v>
      </c>
      <c r="R60" s="10">
        <v>33</v>
      </c>
      <c r="S60" s="10">
        <v>19</v>
      </c>
      <c r="T60" s="10">
        <v>24</v>
      </c>
      <c r="U60" s="10">
        <v>16</v>
      </c>
      <c r="V60" s="11">
        <v>15</v>
      </c>
    </row>
    <row r="61" spans="1:22" x14ac:dyDescent="0.3">
      <c r="A61" s="16" t="str">
        <f>$Y$8</f>
        <v>Toro</v>
      </c>
      <c r="B61" s="24">
        <v>12</v>
      </c>
      <c r="C61" s="8">
        <v>30</v>
      </c>
      <c r="D61" s="3">
        <v>0</v>
      </c>
      <c r="E61" s="10">
        <v>31</v>
      </c>
      <c r="F61" s="10">
        <v>9</v>
      </c>
      <c r="G61" s="10">
        <v>9</v>
      </c>
      <c r="H61" s="10">
        <v>30</v>
      </c>
      <c r="I61" s="10">
        <v>20</v>
      </c>
      <c r="J61" s="10">
        <v>17</v>
      </c>
      <c r="K61" s="10">
        <v>33</v>
      </c>
      <c r="L61" s="10">
        <v>9</v>
      </c>
      <c r="M61" s="10">
        <v>35</v>
      </c>
      <c r="N61" s="10">
        <v>14</v>
      </c>
      <c r="O61" s="10">
        <v>29</v>
      </c>
      <c r="P61" s="10">
        <v>21</v>
      </c>
      <c r="Q61" s="10">
        <v>13</v>
      </c>
      <c r="R61" s="10">
        <v>32</v>
      </c>
      <c r="S61" s="10">
        <v>18</v>
      </c>
      <c r="T61" s="10">
        <v>5</v>
      </c>
      <c r="U61" s="10">
        <v>20</v>
      </c>
      <c r="V61" s="11">
        <v>20</v>
      </c>
    </row>
    <row r="62" spans="1:22" x14ac:dyDescent="0.3">
      <c r="A62" s="16" t="str">
        <f>$Y$9</f>
        <v>Timeout Market</v>
      </c>
      <c r="B62" s="24">
        <v>14</v>
      </c>
      <c r="C62" s="8">
        <v>7</v>
      </c>
      <c r="D62" s="3">
        <v>31</v>
      </c>
      <c r="E62" s="3">
        <v>0</v>
      </c>
      <c r="F62" s="10">
        <v>20</v>
      </c>
      <c r="G62" s="10">
        <v>21</v>
      </c>
      <c r="H62" s="10">
        <v>3</v>
      </c>
      <c r="I62" s="10">
        <v>17</v>
      </c>
      <c r="J62" s="10">
        <v>17</v>
      </c>
      <c r="K62" s="10">
        <v>32</v>
      </c>
      <c r="L62" s="10">
        <v>17</v>
      </c>
      <c r="M62" s="10">
        <v>34</v>
      </c>
      <c r="N62" s="10">
        <v>13</v>
      </c>
      <c r="O62" s="10">
        <v>3</v>
      </c>
      <c r="P62" s="10">
        <v>18</v>
      </c>
      <c r="Q62" s="10">
        <v>11</v>
      </c>
      <c r="R62" s="10">
        <v>31</v>
      </c>
      <c r="S62" s="10">
        <v>17</v>
      </c>
      <c r="T62" s="10">
        <v>22</v>
      </c>
      <c r="U62" s="10">
        <v>14</v>
      </c>
      <c r="V62" s="11">
        <v>12</v>
      </c>
    </row>
    <row r="63" spans="1:22" x14ac:dyDescent="0.3">
      <c r="A63" s="16" t="str">
        <f>$Y$10</f>
        <v>SRV</v>
      </c>
      <c r="B63" s="24">
        <v>4</v>
      </c>
      <c r="C63" s="8">
        <v>22</v>
      </c>
      <c r="D63" s="3">
        <v>9</v>
      </c>
      <c r="E63" s="3">
        <v>20</v>
      </c>
      <c r="F63" s="3">
        <v>0</v>
      </c>
      <c r="G63" s="10">
        <v>17</v>
      </c>
      <c r="H63" s="10">
        <v>25</v>
      </c>
      <c r="I63" s="10">
        <v>13</v>
      </c>
      <c r="J63" s="10">
        <v>15</v>
      </c>
      <c r="K63" s="10">
        <v>18</v>
      </c>
      <c r="L63" s="10">
        <v>12</v>
      </c>
      <c r="M63" s="10">
        <v>20</v>
      </c>
      <c r="N63" s="10">
        <v>10</v>
      </c>
      <c r="O63" s="10">
        <v>26</v>
      </c>
      <c r="P63" s="10">
        <v>16</v>
      </c>
      <c r="Q63" s="10">
        <v>7</v>
      </c>
      <c r="R63" s="10">
        <v>29</v>
      </c>
      <c r="S63" s="10">
        <v>15</v>
      </c>
      <c r="T63" s="10">
        <v>15</v>
      </c>
      <c r="U63" s="10">
        <v>8</v>
      </c>
      <c r="V63" s="11">
        <v>8</v>
      </c>
    </row>
    <row r="64" spans="1:22" x14ac:dyDescent="0.3">
      <c r="A64" s="16" t="str">
        <f>$Y$11</f>
        <v>Coppa Enoteca</v>
      </c>
      <c r="B64" s="24">
        <v>13</v>
      </c>
      <c r="C64" s="8">
        <v>23</v>
      </c>
      <c r="D64" s="3">
        <v>9</v>
      </c>
      <c r="E64" s="3">
        <v>21</v>
      </c>
      <c r="F64" s="3">
        <v>17</v>
      </c>
      <c r="G64" s="3">
        <v>0</v>
      </c>
      <c r="H64" s="10">
        <v>33</v>
      </c>
      <c r="I64" s="10">
        <v>14</v>
      </c>
      <c r="J64" s="10">
        <v>16</v>
      </c>
      <c r="K64" s="10">
        <v>21</v>
      </c>
      <c r="L64" s="10">
        <v>4</v>
      </c>
      <c r="M64" s="10">
        <v>23</v>
      </c>
      <c r="N64" s="10">
        <v>22</v>
      </c>
      <c r="O64" s="10">
        <v>33</v>
      </c>
      <c r="P64" s="10">
        <v>20</v>
      </c>
      <c r="Q64" s="10">
        <v>12</v>
      </c>
      <c r="R64" s="10">
        <v>28</v>
      </c>
      <c r="S64" s="10">
        <v>13</v>
      </c>
      <c r="T64" s="10">
        <v>4</v>
      </c>
      <c r="U64" s="10">
        <v>17</v>
      </c>
      <c r="V64" s="11">
        <v>15</v>
      </c>
    </row>
    <row r="65" spans="1:22" x14ac:dyDescent="0.3">
      <c r="A65" s="16" t="str">
        <f>$Y$12</f>
        <v>Tiger Mama</v>
      </c>
      <c r="B65" s="24">
        <v>17</v>
      </c>
      <c r="C65" s="8">
        <v>10</v>
      </c>
      <c r="D65" s="3">
        <v>30</v>
      </c>
      <c r="E65" s="3">
        <v>3</v>
      </c>
      <c r="F65" s="3">
        <v>25</v>
      </c>
      <c r="G65" s="3">
        <v>33</v>
      </c>
      <c r="H65" s="3">
        <v>0</v>
      </c>
      <c r="I65" s="10">
        <v>17</v>
      </c>
      <c r="J65" s="10">
        <v>13</v>
      </c>
      <c r="K65" s="10">
        <v>33</v>
      </c>
      <c r="L65" s="10">
        <v>18</v>
      </c>
      <c r="M65" s="10">
        <v>37</v>
      </c>
      <c r="N65" s="10">
        <v>13</v>
      </c>
      <c r="O65" s="10">
        <v>1</v>
      </c>
      <c r="P65" s="10">
        <v>10</v>
      </c>
      <c r="Q65" s="10">
        <v>12</v>
      </c>
      <c r="R65" s="10">
        <v>32</v>
      </c>
      <c r="S65" s="10">
        <v>14</v>
      </c>
      <c r="T65" s="10">
        <v>23</v>
      </c>
      <c r="U65" s="10">
        <v>14</v>
      </c>
      <c r="V65" s="11">
        <v>14</v>
      </c>
    </row>
    <row r="66" spans="1:22" x14ac:dyDescent="0.3">
      <c r="A66" s="16" t="str">
        <f>$Y$13</f>
        <v>Max Brenner</v>
      </c>
      <c r="B66" s="24">
        <v>12</v>
      </c>
      <c r="C66" s="8">
        <v>19</v>
      </c>
      <c r="D66" s="3">
        <v>20</v>
      </c>
      <c r="E66" s="3">
        <v>17</v>
      </c>
      <c r="F66" s="3">
        <v>13</v>
      </c>
      <c r="G66" s="3">
        <v>14</v>
      </c>
      <c r="H66" s="3">
        <v>17</v>
      </c>
      <c r="I66" s="3">
        <v>0</v>
      </c>
      <c r="J66" s="10">
        <v>12</v>
      </c>
      <c r="K66" s="10">
        <v>20</v>
      </c>
      <c r="L66" s="10">
        <v>22</v>
      </c>
      <c r="M66" s="10">
        <v>9</v>
      </c>
      <c r="N66" s="10">
        <v>21</v>
      </c>
      <c r="O66" s="10">
        <v>3</v>
      </c>
      <c r="P66" s="10">
        <v>8</v>
      </c>
      <c r="Q66" s="10">
        <v>33</v>
      </c>
      <c r="R66" s="10">
        <v>8</v>
      </c>
      <c r="S66" s="10">
        <v>2</v>
      </c>
      <c r="T66" s="10">
        <v>13</v>
      </c>
      <c r="U66" s="10">
        <v>3</v>
      </c>
      <c r="V66" s="11">
        <v>5</v>
      </c>
    </row>
    <row r="67" spans="1:22" x14ac:dyDescent="0.3">
      <c r="A67" s="16" t="str">
        <f>$Y$14</f>
        <v>Eataly</v>
      </c>
      <c r="B67" s="24">
        <v>14</v>
      </c>
      <c r="C67" s="8">
        <v>19</v>
      </c>
      <c r="D67" s="3">
        <v>17</v>
      </c>
      <c r="E67" s="3">
        <v>17</v>
      </c>
      <c r="F67" s="3">
        <v>15</v>
      </c>
      <c r="G67" s="3">
        <v>16</v>
      </c>
      <c r="H67" s="3">
        <v>13</v>
      </c>
      <c r="I67" s="3">
        <v>12</v>
      </c>
      <c r="J67" s="4">
        <v>0</v>
      </c>
      <c r="K67" s="12">
        <v>22</v>
      </c>
      <c r="L67" s="12">
        <v>14</v>
      </c>
      <c r="M67" s="12">
        <v>18</v>
      </c>
      <c r="N67" s="56">
        <v>6</v>
      </c>
      <c r="O67" s="12">
        <v>14</v>
      </c>
      <c r="P67" s="12">
        <v>5</v>
      </c>
      <c r="Q67" s="10">
        <v>10</v>
      </c>
      <c r="R67" s="10">
        <v>35</v>
      </c>
      <c r="S67" s="10">
        <v>1</v>
      </c>
      <c r="T67" s="10">
        <v>15</v>
      </c>
      <c r="U67" s="10">
        <v>6</v>
      </c>
      <c r="V67" s="11">
        <v>7</v>
      </c>
    </row>
    <row r="68" spans="1:22" x14ac:dyDescent="0.3">
      <c r="A68" s="16" t="str">
        <f>$Y$15</f>
        <v>Neptune Oyster</v>
      </c>
      <c r="B68" s="24">
        <v>20</v>
      </c>
      <c r="C68" s="8">
        <v>31</v>
      </c>
      <c r="D68" s="3">
        <v>33</v>
      </c>
      <c r="E68" s="3">
        <v>32</v>
      </c>
      <c r="F68" s="3">
        <v>18</v>
      </c>
      <c r="G68" s="3">
        <v>21</v>
      </c>
      <c r="H68" s="3">
        <v>33</v>
      </c>
      <c r="I68" s="3">
        <v>20</v>
      </c>
      <c r="J68" s="4">
        <v>22</v>
      </c>
      <c r="K68" s="4">
        <v>0</v>
      </c>
      <c r="L68" s="12">
        <v>19</v>
      </c>
      <c r="M68" s="56">
        <v>2</v>
      </c>
      <c r="N68" s="12">
        <v>22</v>
      </c>
      <c r="O68" s="12">
        <v>35</v>
      </c>
      <c r="P68" s="12">
        <v>20</v>
      </c>
      <c r="Q68" s="10">
        <v>14</v>
      </c>
      <c r="R68" s="10">
        <v>27</v>
      </c>
      <c r="S68" s="10">
        <v>23</v>
      </c>
      <c r="T68" s="10">
        <v>18</v>
      </c>
      <c r="U68" s="10">
        <v>20</v>
      </c>
      <c r="V68" s="11">
        <v>15</v>
      </c>
    </row>
    <row r="69" spans="1:22" x14ac:dyDescent="0.3">
      <c r="A69" s="16" t="str">
        <f>$Y$16</f>
        <v>Aquitane</v>
      </c>
      <c r="B69" s="24">
        <v>10</v>
      </c>
      <c r="C69" s="8">
        <v>19</v>
      </c>
      <c r="D69" s="3">
        <v>9</v>
      </c>
      <c r="E69" s="3">
        <v>17</v>
      </c>
      <c r="F69" s="3">
        <v>12</v>
      </c>
      <c r="G69" s="3">
        <v>4</v>
      </c>
      <c r="H69" s="3">
        <v>18</v>
      </c>
      <c r="I69" s="3">
        <v>22</v>
      </c>
      <c r="J69" s="4">
        <v>14</v>
      </c>
      <c r="K69" s="4">
        <v>19</v>
      </c>
      <c r="L69" s="4">
        <v>0</v>
      </c>
      <c r="M69" s="12">
        <v>24</v>
      </c>
      <c r="N69" s="12">
        <v>19</v>
      </c>
      <c r="O69" s="12">
        <v>30</v>
      </c>
      <c r="P69" s="12">
        <v>16</v>
      </c>
      <c r="Q69" s="10">
        <v>7</v>
      </c>
      <c r="R69" s="10">
        <v>24</v>
      </c>
      <c r="S69" s="10">
        <v>16</v>
      </c>
      <c r="T69" s="10">
        <v>4</v>
      </c>
      <c r="U69" s="10">
        <v>12</v>
      </c>
      <c r="V69" s="11">
        <v>11</v>
      </c>
    </row>
    <row r="70" spans="1:22" x14ac:dyDescent="0.3">
      <c r="A70" s="16" t="str">
        <f>$Y$17</f>
        <v>Trattoria Il Panino</v>
      </c>
      <c r="B70" s="24">
        <v>22</v>
      </c>
      <c r="C70" s="8">
        <v>33</v>
      </c>
      <c r="D70" s="3">
        <v>35</v>
      </c>
      <c r="E70" s="3">
        <v>34</v>
      </c>
      <c r="F70" s="3">
        <v>20</v>
      </c>
      <c r="G70" s="3">
        <v>23</v>
      </c>
      <c r="H70" s="3">
        <v>37</v>
      </c>
      <c r="I70" s="3">
        <v>9</v>
      </c>
      <c r="J70" s="4">
        <v>18</v>
      </c>
      <c r="K70" s="49">
        <v>2</v>
      </c>
      <c r="L70" s="4">
        <v>24</v>
      </c>
      <c r="M70" s="4">
        <v>0</v>
      </c>
      <c r="N70" s="12">
        <v>24</v>
      </c>
      <c r="O70" s="12">
        <v>37</v>
      </c>
      <c r="P70" s="12">
        <v>22</v>
      </c>
      <c r="Q70" s="12">
        <v>16</v>
      </c>
      <c r="R70" s="10">
        <v>26</v>
      </c>
      <c r="S70" s="10">
        <v>25</v>
      </c>
      <c r="T70" s="10">
        <v>23</v>
      </c>
      <c r="U70" s="10">
        <v>22</v>
      </c>
      <c r="V70" s="11">
        <v>17</v>
      </c>
    </row>
    <row r="71" spans="1:22" x14ac:dyDescent="0.3">
      <c r="A71" s="16" t="str">
        <f>$Y$18</f>
        <v>Boston Burger Co (Boylston)</v>
      </c>
      <c r="B71" s="24">
        <v>6</v>
      </c>
      <c r="C71" s="8">
        <v>15</v>
      </c>
      <c r="D71" s="3">
        <v>14</v>
      </c>
      <c r="E71" s="3">
        <v>13</v>
      </c>
      <c r="F71" s="3">
        <v>10</v>
      </c>
      <c r="G71" s="3">
        <v>22</v>
      </c>
      <c r="H71" s="3">
        <v>13</v>
      </c>
      <c r="I71" s="3">
        <v>21</v>
      </c>
      <c r="J71" s="49">
        <v>6</v>
      </c>
      <c r="K71" s="4">
        <v>22</v>
      </c>
      <c r="L71" s="4">
        <v>19</v>
      </c>
      <c r="M71" s="4">
        <v>24</v>
      </c>
      <c r="N71" s="4">
        <v>0</v>
      </c>
      <c r="O71" s="12">
        <v>11</v>
      </c>
      <c r="P71" s="12">
        <v>10</v>
      </c>
      <c r="Q71" s="10">
        <v>12</v>
      </c>
      <c r="R71" s="10">
        <v>34</v>
      </c>
      <c r="S71" s="10">
        <v>6</v>
      </c>
      <c r="T71" s="10">
        <v>23</v>
      </c>
      <c r="U71" s="10">
        <v>9</v>
      </c>
      <c r="V71" s="11">
        <v>9</v>
      </c>
    </row>
    <row r="72" spans="1:22" x14ac:dyDescent="0.3">
      <c r="A72" s="16" t="str">
        <f>$Y$19</f>
        <v>Sweet Cheeks</v>
      </c>
      <c r="B72" s="24">
        <v>17</v>
      </c>
      <c r="C72" s="8">
        <v>10</v>
      </c>
      <c r="D72" s="3">
        <v>29</v>
      </c>
      <c r="E72" s="3">
        <v>3</v>
      </c>
      <c r="F72" s="3">
        <v>26</v>
      </c>
      <c r="G72" s="3">
        <v>33</v>
      </c>
      <c r="H72" s="3">
        <v>1</v>
      </c>
      <c r="I72" s="3">
        <v>3</v>
      </c>
      <c r="J72" s="4">
        <v>14</v>
      </c>
      <c r="K72" s="4">
        <v>35</v>
      </c>
      <c r="L72" s="4">
        <v>30</v>
      </c>
      <c r="M72" s="4">
        <v>37</v>
      </c>
      <c r="N72" s="4">
        <v>11</v>
      </c>
      <c r="O72" s="4">
        <v>0</v>
      </c>
      <c r="P72" s="12">
        <v>20</v>
      </c>
      <c r="Q72" s="10">
        <v>13</v>
      </c>
      <c r="R72" s="10">
        <v>33</v>
      </c>
      <c r="S72" s="10">
        <v>15</v>
      </c>
      <c r="T72" s="10">
        <v>24</v>
      </c>
      <c r="U72" s="10">
        <v>16</v>
      </c>
      <c r="V72" s="11">
        <v>15</v>
      </c>
    </row>
    <row r="73" spans="1:22" x14ac:dyDescent="0.3">
      <c r="A73" s="16" t="str">
        <f>$Y$20</f>
        <v>Joe's American Grill</v>
      </c>
      <c r="B73" s="24">
        <v>14</v>
      </c>
      <c r="C73" s="8">
        <v>20</v>
      </c>
      <c r="D73" s="3">
        <v>21</v>
      </c>
      <c r="E73" s="3">
        <v>18</v>
      </c>
      <c r="F73" s="3">
        <v>16</v>
      </c>
      <c r="G73" s="3">
        <v>20</v>
      </c>
      <c r="H73" s="3">
        <v>10</v>
      </c>
      <c r="I73" s="3">
        <v>8</v>
      </c>
      <c r="J73" s="4">
        <v>5</v>
      </c>
      <c r="K73" s="4">
        <v>20</v>
      </c>
      <c r="L73" s="4">
        <v>16</v>
      </c>
      <c r="M73" s="4">
        <v>22</v>
      </c>
      <c r="N73" s="4">
        <v>10</v>
      </c>
      <c r="O73" s="4">
        <v>20</v>
      </c>
      <c r="P73" s="4">
        <v>0</v>
      </c>
      <c r="Q73" s="10">
        <v>8</v>
      </c>
      <c r="R73" s="10">
        <v>29</v>
      </c>
      <c r="S73" s="10">
        <v>5</v>
      </c>
      <c r="T73" s="10">
        <v>12</v>
      </c>
      <c r="U73" s="10">
        <v>4</v>
      </c>
      <c r="V73" s="11">
        <v>5</v>
      </c>
    </row>
    <row r="74" spans="1:22" x14ac:dyDescent="0.3">
      <c r="A74" s="16" t="str">
        <f>$Y$21</f>
        <v>Salty Pig</v>
      </c>
      <c r="B74" s="24">
        <v>8</v>
      </c>
      <c r="C74" s="8">
        <v>13</v>
      </c>
      <c r="D74" s="3">
        <v>13</v>
      </c>
      <c r="E74" s="3">
        <v>11</v>
      </c>
      <c r="F74" s="3">
        <v>7</v>
      </c>
      <c r="G74" s="3">
        <v>12</v>
      </c>
      <c r="H74" s="3">
        <v>12</v>
      </c>
      <c r="I74" s="3">
        <v>33</v>
      </c>
      <c r="J74" s="3">
        <v>10</v>
      </c>
      <c r="K74" s="3">
        <v>14</v>
      </c>
      <c r="L74" s="3">
        <v>7</v>
      </c>
      <c r="M74" s="4">
        <v>16</v>
      </c>
      <c r="N74" s="3">
        <v>12</v>
      </c>
      <c r="O74" s="3">
        <v>13</v>
      </c>
      <c r="P74" s="3">
        <v>8</v>
      </c>
      <c r="Q74" s="4">
        <v>0</v>
      </c>
      <c r="R74" s="12">
        <v>28</v>
      </c>
      <c r="S74" s="12">
        <v>10</v>
      </c>
      <c r="T74" s="12">
        <v>6</v>
      </c>
      <c r="U74" s="12">
        <v>4</v>
      </c>
      <c r="V74" s="11">
        <v>3</v>
      </c>
    </row>
    <row r="75" spans="1:22" x14ac:dyDescent="0.3">
      <c r="A75" s="16" t="str">
        <f>$Y$22</f>
        <v>Rosa Mexicano</v>
      </c>
      <c r="B75" s="24">
        <v>26</v>
      </c>
      <c r="C75" s="8">
        <v>33</v>
      </c>
      <c r="D75" s="3">
        <v>32</v>
      </c>
      <c r="E75" s="3">
        <v>31</v>
      </c>
      <c r="F75" s="3">
        <v>29</v>
      </c>
      <c r="G75" s="3">
        <v>28</v>
      </c>
      <c r="H75" s="3">
        <v>32</v>
      </c>
      <c r="I75" s="3">
        <v>8</v>
      </c>
      <c r="J75" s="3">
        <v>35</v>
      </c>
      <c r="K75" s="3">
        <v>27</v>
      </c>
      <c r="L75" s="3">
        <v>24</v>
      </c>
      <c r="M75" s="3">
        <v>26</v>
      </c>
      <c r="N75" s="3">
        <v>34</v>
      </c>
      <c r="O75" s="3">
        <v>33</v>
      </c>
      <c r="P75" s="3">
        <v>29</v>
      </c>
      <c r="Q75" s="4">
        <v>28</v>
      </c>
      <c r="R75" s="4">
        <v>0</v>
      </c>
      <c r="S75" s="12">
        <v>31</v>
      </c>
      <c r="T75" s="12">
        <v>32</v>
      </c>
      <c r="U75" s="12">
        <v>28</v>
      </c>
      <c r="V75" s="11">
        <v>28</v>
      </c>
    </row>
    <row r="76" spans="1:22" x14ac:dyDescent="0.3">
      <c r="A76" s="16" t="str">
        <f>$Y$23</f>
        <v>Earls Kitchen</v>
      </c>
      <c r="B76" s="24">
        <v>14</v>
      </c>
      <c r="C76" s="8">
        <v>19</v>
      </c>
      <c r="D76" s="3">
        <v>18</v>
      </c>
      <c r="E76" s="3">
        <v>17</v>
      </c>
      <c r="F76" s="3">
        <v>15</v>
      </c>
      <c r="G76" s="3">
        <v>13</v>
      </c>
      <c r="H76" s="3">
        <v>14</v>
      </c>
      <c r="I76" s="3">
        <v>2</v>
      </c>
      <c r="J76" s="3">
        <v>1</v>
      </c>
      <c r="K76" s="3">
        <v>23</v>
      </c>
      <c r="L76" s="3">
        <v>16</v>
      </c>
      <c r="M76" s="3">
        <v>25</v>
      </c>
      <c r="N76" s="3">
        <v>6</v>
      </c>
      <c r="O76" s="3">
        <v>15</v>
      </c>
      <c r="P76" s="3">
        <v>5</v>
      </c>
      <c r="Q76" s="4">
        <v>10</v>
      </c>
      <c r="R76" s="4">
        <v>31</v>
      </c>
      <c r="S76" s="4">
        <v>0</v>
      </c>
      <c r="T76" s="12">
        <v>15</v>
      </c>
      <c r="U76" s="12">
        <v>3</v>
      </c>
      <c r="V76" s="11">
        <v>6</v>
      </c>
    </row>
    <row r="77" spans="1:22" x14ac:dyDescent="0.3">
      <c r="A77" s="16" t="str">
        <f>$Y$24</f>
        <v>Boston Chops</v>
      </c>
      <c r="B77" s="24">
        <v>16</v>
      </c>
      <c r="C77" s="8">
        <v>24</v>
      </c>
      <c r="D77" s="3">
        <v>5</v>
      </c>
      <c r="E77" s="3">
        <v>22</v>
      </c>
      <c r="F77" s="3">
        <v>15</v>
      </c>
      <c r="G77" s="3">
        <v>4</v>
      </c>
      <c r="H77" s="3">
        <v>23</v>
      </c>
      <c r="I77" s="3">
        <v>13</v>
      </c>
      <c r="J77" s="3">
        <v>15</v>
      </c>
      <c r="K77" s="3">
        <v>18</v>
      </c>
      <c r="L77" s="3">
        <v>4</v>
      </c>
      <c r="M77" s="3">
        <v>23</v>
      </c>
      <c r="N77" s="3">
        <v>23</v>
      </c>
      <c r="O77" s="3">
        <v>24</v>
      </c>
      <c r="P77" s="3">
        <v>12</v>
      </c>
      <c r="Q77" s="4">
        <v>6</v>
      </c>
      <c r="R77" s="4">
        <v>32</v>
      </c>
      <c r="S77" s="4">
        <v>15</v>
      </c>
      <c r="T77" s="4">
        <v>0</v>
      </c>
      <c r="U77" s="12">
        <v>16</v>
      </c>
      <c r="V77" s="11">
        <v>15</v>
      </c>
    </row>
    <row r="78" spans="1:22" x14ac:dyDescent="0.3">
      <c r="A78" s="16" t="str">
        <f>$Y$25</f>
        <v>Sorellina</v>
      </c>
      <c r="B78" s="24">
        <v>12</v>
      </c>
      <c r="C78" s="8">
        <v>16</v>
      </c>
      <c r="D78" s="3">
        <v>20</v>
      </c>
      <c r="E78" s="3">
        <v>14</v>
      </c>
      <c r="F78" s="3">
        <v>8</v>
      </c>
      <c r="G78" s="3">
        <v>17</v>
      </c>
      <c r="H78" s="3">
        <v>14</v>
      </c>
      <c r="I78" s="3">
        <v>3</v>
      </c>
      <c r="J78" s="3">
        <v>6</v>
      </c>
      <c r="K78" s="3">
        <v>20</v>
      </c>
      <c r="L78" s="3">
        <v>12</v>
      </c>
      <c r="M78" s="3">
        <v>22</v>
      </c>
      <c r="N78" s="3">
        <v>9</v>
      </c>
      <c r="O78" s="3">
        <v>16</v>
      </c>
      <c r="P78" s="3">
        <v>4</v>
      </c>
      <c r="Q78" s="4">
        <v>4</v>
      </c>
      <c r="R78" s="4">
        <v>28</v>
      </c>
      <c r="S78" s="4">
        <v>3</v>
      </c>
      <c r="T78" s="4">
        <v>16</v>
      </c>
      <c r="U78" s="4">
        <v>0</v>
      </c>
      <c r="V78" s="11">
        <v>1</v>
      </c>
    </row>
    <row r="79" spans="1:22" ht="16.2" thickBot="1" x14ac:dyDescent="0.35">
      <c r="A79" s="17" t="str">
        <f>$Y$26</f>
        <v>Fogo de Chao</v>
      </c>
      <c r="B79" s="25">
        <v>10</v>
      </c>
      <c r="C79" s="9">
        <v>15</v>
      </c>
      <c r="D79" s="5">
        <v>20</v>
      </c>
      <c r="E79" s="5">
        <v>12</v>
      </c>
      <c r="F79" s="5">
        <v>8</v>
      </c>
      <c r="G79" s="5">
        <v>15</v>
      </c>
      <c r="H79" s="5">
        <v>14</v>
      </c>
      <c r="I79" s="5">
        <v>5</v>
      </c>
      <c r="J79" s="5">
        <v>7</v>
      </c>
      <c r="K79" s="5">
        <v>15</v>
      </c>
      <c r="L79" s="5">
        <v>11</v>
      </c>
      <c r="M79" s="5">
        <v>17</v>
      </c>
      <c r="N79" s="5">
        <v>9</v>
      </c>
      <c r="O79" s="5">
        <v>15</v>
      </c>
      <c r="P79" s="5">
        <v>5</v>
      </c>
      <c r="Q79" s="6">
        <v>3</v>
      </c>
      <c r="R79" s="6">
        <v>28</v>
      </c>
      <c r="S79" s="6">
        <v>6</v>
      </c>
      <c r="T79" s="6">
        <v>15</v>
      </c>
      <c r="U79" s="6">
        <v>1</v>
      </c>
      <c r="V79" s="7">
        <v>0</v>
      </c>
    </row>
    <row r="83" spans="1:22" ht="16.2" thickBot="1" x14ac:dyDescent="0.3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spans="1:22" ht="16.2" thickBot="1" x14ac:dyDescent="0.35">
      <c r="A84" s="27" t="s">
        <v>27</v>
      </c>
      <c r="B84" s="14" t="str">
        <f>$Y$6</f>
        <v>NEU</v>
      </c>
      <c r="C84" s="14" t="str">
        <f>$Y$7</f>
        <v>Gyu Kaku (Brookline)</v>
      </c>
      <c r="D84" s="14" t="str">
        <f>$Y$8</f>
        <v>Toro</v>
      </c>
      <c r="E84" s="14" t="str">
        <f>$Y$9</f>
        <v>Timeout Market</v>
      </c>
      <c r="F84" s="14" t="str">
        <f>$Y$10</f>
        <v>SRV</v>
      </c>
      <c r="G84" s="14" t="str">
        <f>$Y$11</f>
        <v>Coppa Enoteca</v>
      </c>
      <c r="H84" s="14" t="str">
        <f>$Y$12</f>
        <v>Tiger Mama</v>
      </c>
      <c r="I84" s="14" t="str">
        <f>$Y$13</f>
        <v>Max Brenner</v>
      </c>
      <c r="J84" s="14" t="str">
        <f>$Y$14</f>
        <v>Eataly</v>
      </c>
      <c r="K84" s="14" t="str">
        <f>$Y$15</f>
        <v>Neptune Oyster</v>
      </c>
      <c r="L84" s="14" t="str">
        <f>$Y$16</f>
        <v>Aquitane</v>
      </c>
      <c r="M84" s="14" t="str">
        <f>$Y$17</f>
        <v>Trattoria Il Panino</v>
      </c>
      <c r="N84" s="14" t="str">
        <f>$Y$18</f>
        <v>Boston Burger Co (Boylston)</v>
      </c>
      <c r="O84" s="14" t="str">
        <f>$Y$19</f>
        <v>Sweet Cheeks</v>
      </c>
      <c r="P84" s="14" t="str">
        <f>$Y$20</f>
        <v>Joe's American Grill</v>
      </c>
      <c r="Q84" s="14" t="str">
        <f>$Y$21</f>
        <v>Salty Pig</v>
      </c>
      <c r="R84" s="14" t="str">
        <f>$Y$22</f>
        <v>Rosa Mexicano</v>
      </c>
      <c r="S84" s="14" t="str">
        <f>$Y$23</f>
        <v>Earls Kitchen</v>
      </c>
      <c r="T84" s="14" t="str">
        <f>$Y$24</f>
        <v>Boston Chops</v>
      </c>
      <c r="U84" s="14" t="str">
        <f>$Y$25</f>
        <v>Sorellina</v>
      </c>
      <c r="V84" s="15" t="str">
        <f>$Y$26</f>
        <v>Fogo de Chao</v>
      </c>
    </row>
    <row r="85" spans="1:22" s="19" customFormat="1" x14ac:dyDescent="0.3">
      <c r="A85" s="28" t="str">
        <f>$Y$6</f>
        <v>NEU</v>
      </c>
      <c r="B85" s="63">
        <v>0</v>
      </c>
      <c r="C85" s="65">
        <v>6</v>
      </c>
      <c r="D85" s="55">
        <v>3</v>
      </c>
      <c r="E85" s="55">
        <v>5</v>
      </c>
      <c r="F85" s="55">
        <v>1</v>
      </c>
      <c r="G85" s="55">
        <v>6</v>
      </c>
      <c r="H85" s="55">
        <v>5</v>
      </c>
      <c r="I85" s="55">
        <v>6</v>
      </c>
      <c r="J85" s="55">
        <v>5</v>
      </c>
      <c r="K85" s="55">
        <v>12</v>
      </c>
      <c r="L85" s="55">
        <v>4</v>
      </c>
      <c r="M85" s="55">
        <v>12</v>
      </c>
      <c r="N85" s="55">
        <v>2</v>
      </c>
      <c r="O85" s="55">
        <v>5</v>
      </c>
      <c r="P85" s="55">
        <v>8</v>
      </c>
      <c r="Q85" s="55">
        <v>4</v>
      </c>
      <c r="R85" s="55">
        <v>12</v>
      </c>
      <c r="S85" s="55">
        <v>5</v>
      </c>
      <c r="T85" s="55">
        <v>12</v>
      </c>
      <c r="U85" s="55">
        <v>6</v>
      </c>
      <c r="V85" s="13">
        <v>6</v>
      </c>
    </row>
    <row r="86" spans="1:22" x14ac:dyDescent="0.3">
      <c r="A86" s="16" t="str">
        <f>$Y$7</f>
        <v>Gyu Kaku (Brookline)</v>
      </c>
      <c r="B86" s="18">
        <v>6</v>
      </c>
      <c r="C86" s="8">
        <v>0</v>
      </c>
      <c r="D86" s="10">
        <v>16</v>
      </c>
      <c r="E86" s="10">
        <v>6</v>
      </c>
      <c r="F86" s="10">
        <v>13</v>
      </c>
      <c r="G86" s="10">
        <v>16</v>
      </c>
      <c r="H86" s="10">
        <v>7</v>
      </c>
      <c r="I86" s="10">
        <v>13</v>
      </c>
      <c r="J86" s="10">
        <v>11</v>
      </c>
      <c r="K86" s="10">
        <v>16</v>
      </c>
      <c r="L86" s="10">
        <v>15</v>
      </c>
      <c r="M86" s="10">
        <v>15</v>
      </c>
      <c r="N86" s="10">
        <v>8</v>
      </c>
      <c r="O86" s="10">
        <v>7</v>
      </c>
      <c r="P86" s="10">
        <v>12</v>
      </c>
      <c r="Q86" s="10">
        <v>14</v>
      </c>
      <c r="R86" s="10">
        <v>18</v>
      </c>
      <c r="S86" s="10">
        <v>11</v>
      </c>
      <c r="T86" s="10">
        <v>16</v>
      </c>
      <c r="U86" s="10">
        <v>13</v>
      </c>
      <c r="V86" s="13">
        <v>14</v>
      </c>
    </row>
    <row r="87" spans="1:22" x14ac:dyDescent="0.3">
      <c r="A87" s="16" t="str">
        <f>$Y$8</f>
        <v>Toro</v>
      </c>
      <c r="B87" s="24">
        <v>3</v>
      </c>
      <c r="C87" s="8">
        <v>16</v>
      </c>
      <c r="D87" s="3">
        <v>0</v>
      </c>
      <c r="E87" s="10">
        <v>13</v>
      </c>
      <c r="F87" s="10">
        <v>4</v>
      </c>
      <c r="G87" s="10">
        <v>5</v>
      </c>
      <c r="H87" s="10">
        <v>11</v>
      </c>
      <c r="I87" s="10">
        <v>10</v>
      </c>
      <c r="J87" s="10">
        <v>9</v>
      </c>
      <c r="K87" s="10">
        <v>13</v>
      </c>
      <c r="L87" s="10">
        <v>5</v>
      </c>
      <c r="M87" s="10">
        <v>13</v>
      </c>
      <c r="N87" s="10">
        <v>11</v>
      </c>
      <c r="O87" s="10">
        <v>10</v>
      </c>
      <c r="P87" s="10">
        <v>10</v>
      </c>
      <c r="Q87" s="10">
        <v>6</v>
      </c>
      <c r="R87" s="10">
        <v>11</v>
      </c>
      <c r="S87" s="10">
        <v>8</v>
      </c>
      <c r="T87" s="10">
        <v>3</v>
      </c>
      <c r="U87" s="10">
        <v>8</v>
      </c>
      <c r="V87" s="13">
        <v>7</v>
      </c>
    </row>
    <row r="88" spans="1:22" x14ac:dyDescent="0.3">
      <c r="A88" s="16" t="str">
        <f>$Y$9</f>
        <v>Timeout Market</v>
      </c>
      <c r="B88" s="24">
        <v>5</v>
      </c>
      <c r="C88" s="8">
        <v>6</v>
      </c>
      <c r="D88" s="3">
        <v>13</v>
      </c>
      <c r="E88" s="3">
        <v>0</v>
      </c>
      <c r="F88" s="10">
        <v>12</v>
      </c>
      <c r="G88" s="10">
        <v>16</v>
      </c>
      <c r="H88" s="10">
        <v>2</v>
      </c>
      <c r="I88" s="10">
        <v>10</v>
      </c>
      <c r="J88" s="10">
        <v>8</v>
      </c>
      <c r="K88" s="10">
        <v>16</v>
      </c>
      <c r="L88" s="10">
        <v>14</v>
      </c>
      <c r="M88" s="10">
        <v>15</v>
      </c>
      <c r="N88" s="10">
        <v>5</v>
      </c>
      <c r="O88" s="10">
        <v>2</v>
      </c>
      <c r="P88" s="10">
        <v>12</v>
      </c>
      <c r="Q88" s="10">
        <v>12</v>
      </c>
      <c r="R88" s="10">
        <v>16</v>
      </c>
      <c r="S88" s="10">
        <v>8</v>
      </c>
      <c r="T88" s="10">
        <v>17</v>
      </c>
      <c r="U88" s="10">
        <v>13</v>
      </c>
      <c r="V88" s="13">
        <v>11</v>
      </c>
    </row>
    <row r="89" spans="1:22" x14ac:dyDescent="0.3">
      <c r="A89" s="16" t="str">
        <f>$Y$10</f>
        <v>SRV</v>
      </c>
      <c r="B89" s="24">
        <v>1</v>
      </c>
      <c r="C89" s="8">
        <v>13</v>
      </c>
      <c r="D89" s="3">
        <v>4</v>
      </c>
      <c r="E89" s="3">
        <v>12</v>
      </c>
      <c r="F89" s="3">
        <v>0</v>
      </c>
      <c r="G89" s="10">
        <v>7</v>
      </c>
      <c r="H89" s="10">
        <v>10</v>
      </c>
      <c r="I89" s="10">
        <v>9</v>
      </c>
      <c r="J89" s="10">
        <v>8</v>
      </c>
      <c r="K89" s="10">
        <v>16</v>
      </c>
      <c r="L89" s="10">
        <v>5</v>
      </c>
      <c r="M89" s="10">
        <v>16</v>
      </c>
      <c r="N89" s="10">
        <v>7</v>
      </c>
      <c r="O89" s="10">
        <v>10</v>
      </c>
      <c r="P89" s="10">
        <v>10</v>
      </c>
      <c r="Q89" s="10">
        <v>6</v>
      </c>
      <c r="R89" s="10">
        <v>15</v>
      </c>
      <c r="S89" s="10">
        <v>8</v>
      </c>
      <c r="T89" s="10">
        <v>5</v>
      </c>
      <c r="U89" s="10">
        <v>10</v>
      </c>
      <c r="V89" s="13">
        <v>8</v>
      </c>
    </row>
    <row r="90" spans="1:22" x14ac:dyDescent="0.3">
      <c r="A90" s="16" t="str">
        <f>$Y$11</f>
        <v>Coppa Enoteca</v>
      </c>
      <c r="B90" s="24">
        <v>6</v>
      </c>
      <c r="C90" s="8">
        <v>16</v>
      </c>
      <c r="D90" s="3">
        <v>5</v>
      </c>
      <c r="E90" s="3">
        <v>16</v>
      </c>
      <c r="F90" s="3">
        <v>7</v>
      </c>
      <c r="G90" s="3">
        <v>0</v>
      </c>
      <c r="H90" s="10">
        <v>13</v>
      </c>
      <c r="I90" s="10">
        <v>10</v>
      </c>
      <c r="J90" s="10">
        <v>10</v>
      </c>
      <c r="K90" s="10">
        <v>13</v>
      </c>
      <c r="L90" s="10">
        <v>3</v>
      </c>
      <c r="M90" s="10">
        <v>13</v>
      </c>
      <c r="N90" s="10">
        <v>10</v>
      </c>
      <c r="O90" s="10">
        <v>13</v>
      </c>
      <c r="P90" s="10">
        <v>10</v>
      </c>
      <c r="Q90" s="10">
        <v>5</v>
      </c>
      <c r="R90" s="10">
        <v>11</v>
      </c>
      <c r="S90" s="10">
        <v>10</v>
      </c>
      <c r="T90" s="10">
        <v>4</v>
      </c>
      <c r="U90" s="10">
        <v>8</v>
      </c>
      <c r="V90" s="13">
        <v>7</v>
      </c>
    </row>
    <row r="91" spans="1:22" x14ac:dyDescent="0.3">
      <c r="A91" s="16" t="str">
        <f>$Y$12</f>
        <v>Tiger Mama</v>
      </c>
      <c r="B91" s="24">
        <v>5</v>
      </c>
      <c r="C91" s="8">
        <v>7</v>
      </c>
      <c r="D91" s="3">
        <v>11</v>
      </c>
      <c r="E91" s="3">
        <v>2</v>
      </c>
      <c r="F91" s="3">
        <v>10</v>
      </c>
      <c r="G91" s="3">
        <v>13</v>
      </c>
      <c r="H91" s="3">
        <v>0</v>
      </c>
      <c r="I91" s="10">
        <v>10</v>
      </c>
      <c r="J91" s="10">
        <v>8</v>
      </c>
      <c r="K91" s="10">
        <v>15</v>
      </c>
      <c r="L91" s="10">
        <v>14</v>
      </c>
      <c r="M91" s="10">
        <v>14</v>
      </c>
      <c r="N91" s="10">
        <v>4</v>
      </c>
      <c r="O91" s="10">
        <v>1</v>
      </c>
      <c r="P91" s="10">
        <v>10</v>
      </c>
      <c r="Q91" s="10">
        <v>12</v>
      </c>
      <c r="R91" s="10">
        <v>16</v>
      </c>
      <c r="S91" s="10">
        <v>8</v>
      </c>
      <c r="T91" s="10">
        <v>14</v>
      </c>
      <c r="U91" s="10">
        <v>10</v>
      </c>
      <c r="V91" s="13">
        <v>12</v>
      </c>
    </row>
    <row r="92" spans="1:22" x14ac:dyDescent="0.3">
      <c r="A92" s="16" t="str">
        <f>$Y$13</f>
        <v>Max Brenner</v>
      </c>
      <c r="B92" s="24">
        <v>6</v>
      </c>
      <c r="C92" s="8">
        <v>13</v>
      </c>
      <c r="D92" s="3">
        <v>10</v>
      </c>
      <c r="E92" s="3">
        <v>10</v>
      </c>
      <c r="F92" s="3">
        <v>9</v>
      </c>
      <c r="G92" s="3">
        <v>10</v>
      </c>
      <c r="H92" s="3">
        <v>10</v>
      </c>
      <c r="I92" s="3">
        <v>0</v>
      </c>
      <c r="J92" s="10">
        <v>7</v>
      </c>
      <c r="K92" s="10">
        <v>17</v>
      </c>
      <c r="L92" s="10">
        <v>7</v>
      </c>
      <c r="M92" s="10">
        <v>17</v>
      </c>
      <c r="N92" s="10">
        <v>7</v>
      </c>
      <c r="O92" s="10">
        <v>12</v>
      </c>
      <c r="P92" s="10">
        <v>3</v>
      </c>
      <c r="Q92" s="10">
        <v>3</v>
      </c>
      <c r="R92" s="10">
        <v>18</v>
      </c>
      <c r="S92" s="10">
        <v>4</v>
      </c>
      <c r="T92" s="10">
        <v>8</v>
      </c>
      <c r="U92" s="10">
        <v>3</v>
      </c>
      <c r="V92" s="13">
        <v>3</v>
      </c>
    </row>
    <row r="93" spans="1:22" x14ac:dyDescent="0.3">
      <c r="A93" s="16" t="str">
        <f>$Y$14</f>
        <v>Eataly</v>
      </c>
      <c r="B93" s="24">
        <v>5</v>
      </c>
      <c r="C93" s="8">
        <v>11</v>
      </c>
      <c r="D93" s="3">
        <v>9</v>
      </c>
      <c r="E93" s="3">
        <v>8</v>
      </c>
      <c r="F93" s="3">
        <v>8</v>
      </c>
      <c r="G93" s="3">
        <v>10</v>
      </c>
      <c r="H93" s="3">
        <v>8</v>
      </c>
      <c r="I93" s="3">
        <v>7</v>
      </c>
      <c r="J93" s="4">
        <v>0</v>
      </c>
      <c r="K93" s="12">
        <v>18</v>
      </c>
      <c r="L93" s="12">
        <v>7</v>
      </c>
      <c r="M93" s="12">
        <v>18</v>
      </c>
      <c r="N93" s="12">
        <v>6</v>
      </c>
      <c r="O93" s="12">
        <v>10</v>
      </c>
      <c r="P93" s="12">
        <v>5</v>
      </c>
      <c r="Q93" s="10">
        <v>4</v>
      </c>
      <c r="R93" s="10">
        <v>19</v>
      </c>
      <c r="S93" s="10">
        <v>1</v>
      </c>
      <c r="T93" s="10">
        <v>8</v>
      </c>
      <c r="U93" s="10">
        <v>3</v>
      </c>
      <c r="V93" s="13">
        <v>3</v>
      </c>
    </row>
    <row r="94" spans="1:22" x14ac:dyDescent="0.3">
      <c r="A94" s="16" t="str">
        <f>$Y$15</f>
        <v>Neptune Oyster</v>
      </c>
      <c r="B94" s="24">
        <v>12</v>
      </c>
      <c r="C94" s="8">
        <v>16</v>
      </c>
      <c r="D94" s="3">
        <v>13</v>
      </c>
      <c r="E94" s="3">
        <v>16</v>
      </c>
      <c r="F94" s="3">
        <v>16</v>
      </c>
      <c r="G94" s="3">
        <v>13</v>
      </c>
      <c r="H94" s="3">
        <v>15</v>
      </c>
      <c r="I94" s="3">
        <v>17</v>
      </c>
      <c r="J94" s="4">
        <v>18</v>
      </c>
      <c r="K94" s="4">
        <v>0</v>
      </c>
      <c r="L94" s="12">
        <v>15</v>
      </c>
      <c r="M94" s="12">
        <v>4</v>
      </c>
      <c r="N94" s="12">
        <v>16</v>
      </c>
      <c r="O94" s="12">
        <v>17</v>
      </c>
      <c r="P94" s="12">
        <v>18</v>
      </c>
      <c r="Q94" s="10">
        <v>16</v>
      </c>
      <c r="R94" s="10">
        <v>13</v>
      </c>
      <c r="S94" s="10">
        <v>18</v>
      </c>
      <c r="T94" s="10">
        <v>12</v>
      </c>
      <c r="U94" s="10">
        <v>18</v>
      </c>
      <c r="V94" s="13">
        <v>18</v>
      </c>
    </row>
    <row r="95" spans="1:22" x14ac:dyDescent="0.3">
      <c r="A95" s="16" t="str">
        <f>$Y$16</f>
        <v>Aquitane</v>
      </c>
      <c r="B95" s="24">
        <v>4</v>
      </c>
      <c r="C95" s="8">
        <v>15</v>
      </c>
      <c r="D95" s="3">
        <v>5</v>
      </c>
      <c r="E95" s="3">
        <v>14</v>
      </c>
      <c r="F95" s="3">
        <v>5</v>
      </c>
      <c r="G95" s="3">
        <v>3</v>
      </c>
      <c r="H95" s="3">
        <v>14</v>
      </c>
      <c r="I95" s="3">
        <v>7</v>
      </c>
      <c r="J95" s="4">
        <v>7</v>
      </c>
      <c r="K95" s="4">
        <v>15</v>
      </c>
      <c r="L95" s="4">
        <v>0</v>
      </c>
      <c r="M95" s="12">
        <v>14</v>
      </c>
      <c r="N95" s="12">
        <v>7</v>
      </c>
      <c r="O95" s="12">
        <v>13</v>
      </c>
      <c r="P95" s="12">
        <v>7</v>
      </c>
      <c r="Q95" s="10">
        <v>3</v>
      </c>
      <c r="R95" s="10">
        <v>10</v>
      </c>
      <c r="S95" s="10">
        <v>8</v>
      </c>
      <c r="T95" s="10">
        <v>3</v>
      </c>
      <c r="U95" s="10">
        <v>5</v>
      </c>
      <c r="V95" s="13">
        <v>4</v>
      </c>
    </row>
    <row r="96" spans="1:22" x14ac:dyDescent="0.3">
      <c r="A96" s="16" t="str">
        <f>$Y$17</f>
        <v>Trattoria Il Panino</v>
      </c>
      <c r="B96" s="24">
        <v>12</v>
      </c>
      <c r="C96" s="8">
        <v>15</v>
      </c>
      <c r="D96" s="3">
        <v>13</v>
      </c>
      <c r="E96" s="3">
        <v>15</v>
      </c>
      <c r="F96" s="3">
        <v>16</v>
      </c>
      <c r="G96" s="3">
        <v>13</v>
      </c>
      <c r="H96" s="3">
        <v>14</v>
      </c>
      <c r="I96" s="3">
        <v>17</v>
      </c>
      <c r="J96" s="4">
        <v>18</v>
      </c>
      <c r="K96" s="4">
        <v>4</v>
      </c>
      <c r="L96" s="4">
        <v>14</v>
      </c>
      <c r="M96" s="4">
        <v>0</v>
      </c>
      <c r="N96" s="12">
        <v>15</v>
      </c>
      <c r="O96" s="12">
        <v>16</v>
      </c>
      <c r="P96" s="12">
        <v>16</v>
      </c>
      <c r="Q96" s="12">
        <v>16</v>
      </c>
      <c r="R96" s="10">
        <v>14</v>
      </c>
      <c r="S96" s="10">
        <v>18</v>
      </c>
      <c r="T96" s="10">
        <v>13</v>
      </c>
      <c r="U96" s="10">
        <v>17</v>
      </c>
      <c r="V96" s="13">
        <v>16</v>
      </c>
    </row>
    <row r="97" spans="1:22" x14ac:dyDescent="0.3">
      <c r="A97" s="16" t="str">
        <f>$Y$18</f>
        <v>Boston Burger Co (Boylston)</v>
      </c>
      <c r="B97" s="24">
        <v>2</v>
      </c>
      <c r="C97" s="8">
        <v>8</v>
      </c>
      <c r="D97" s="3">
        <v>11</v>
      </c>
      <c r="E97" s="3">
        <v>5</v>
      </c>
      <c r="F97" s="3">
        <v>7</v>
      </c>
      <c r="G97" s="3">
        <v>10</v>
      </c>
      <c r="H97" s="3">
        <v>4</v>
      </c>
      <c r="I97" s="3">
        <v>7</v>
      </c>
      <c r="J97" s="4">
        <v>6</v>
      </c>
      <c r="K97" s="4">
        <v>16</v>
      </c>
      <c r="L97" s="4">
        <v>7</v>
      </c>
      <c r="M97" s="4">
        <v>15</v>
      </c>
      <c r="N97" s="4">
        <v>0</v>
      </c>
      <c r="O97" s="12">
        <v>5</v>
      </c>
      <c r="P97" s="12">
        <v>8</v>
      </c>
      <c r="Q97" s="10">
        <v>8</v>
      </c>
      <c r="R97" s="10">
        <v>14</v>
      </c>
      <c r="S97" s="10">
        <v>3</v>
      </c>
      <c r="T97" s="10">
        <v>12</v>
      </c>
      <c r="U97" s="10">
        <v>8</v>
      </c>
      <c r="V97" s="13">
        <v>8</v>
      </c>
    </row>
    <row r="98" spans="1:22" x14ac:dyDescent="0.3">
      <c r="A98" s="16" t="str">
        <f>$Y$19</f>
        <v>Sweet Cheeks</v>
      </c>
      <c r="B98" s="24">
        <v>5</v>
      </c>
      <c r="C98" s="8">
        <v>7</v>
      </c>
      <c r="D98" s="3">
        <v>10</v>
      </c>
      <c r="E98" s="3">
        <v>2</v>
      </c>
      <c r="F98" s="3">
        <v>10</v>
      </c>
      <c r="G98" s="3">
        <v>13</v>
      </c>
      <c r="H98" s="3">
        <v>1</v>
      </c>
      <c r="I98" s="3">
        <v>12</v>
      </c>
      <c r="J98" s="4">
        <v>10</v>
      </c>
      <c r="K98" s="4">
        <v>17</v>
      </c>
      <c r="L98" s="4">
        <v>13</v>
      </c>
      <c r="M98" s="4">
        <v>16</v>
      </c>
      <c r="N98" s="4">
        <v>5</v>
      </c>
      <c r="O98" s="4">
        <v>0</v>
      </c>
      <c r="P98" s="12">
        <v>10</v>
      </c>
      <c r="Q98" s="10">
        <v>9</v>
      </c>
      <c r="R98" s="10">
        <v>18</v>
      </c>
      <c r="S98" s="10">
        <v>8</v>
      </c>
      <c r="T98" s="10">
        <v>14</v>
      </c>
      <c r="U98" s="10">
        <v>12</v>
      </c>
      <c r="V98" s="13">
        <v>12</v>
      </c>
    </row>
    <row r="99" spans="1:22" x14ac:dyDescent="0.3">
      <c r="A99" s="16" t="str">
        <f>$Y$20</f>
        <v>Joe's American Grill</v>
      </c>
      <c r="B99" s="24">
        <v>8</v>
      </c>
      <c r="C99" s="8">
        <v>12</v>
      </c>
      <c r="D99" s="3">
        <v>10</v>
      </c>
      <c r="E99" s="3">
        <v>12</v>
      </c>
      <c r="F99" s="3">
        <v>10</v>
      </c>
      <c r="G99" s="3">
        <v>10</v>
      </c>
      <c r="H99" s="3">
        <v>10</v>
      </c>
      <c r="I99" s="3">
        <v>3</v>
      </c>
      <c r="J99" s="4">
        <v>5</v>
      </c>
      <c r="K99" s="4">
        <v>18</v>
      </c>
      <c r="L99" s="4">
        <v>7</v>
      </c>
      <c r="M99" s="4">
        <v>16</v>
      </c>
      <c r="N99" s="4">
        <v>8</v>
      </c>
      <c r="O99" s="4">
        <v>10</v>
      </c>
      <c r="P99" s="4">
        <v>0</v>
      </c>
      <c r="Q99" s="10">
        <v>4</v>
      </c>
      <c r="R99" s="10">
        <v>18</v>
      </c>
      <c r="S99" s="10">
        <v>5</v>
      </c>
      <c r="T99" s="10">
        <v>9</v>
      </c>
      <c r="U99" s="10">
        <v>4</v>
      </c>
      <c r="V99" s="13">
        <v>3</v>
      </c>
    </row>
    <row r="100" spans="1:22" x14ac:dyDescent="0.3">
      <c r="A100" s="16" t="str">
        <f>$Y$21</f>
        <v>Salty Pig</v>
      </c>
      <c r="B100" s="24">
        <v>4</v>
      </c>
      <c r="C100" s="8">
        <v>14</v>
      </c>
      <c r="D100" s="3">
        <v>6</v>
      </c>
      <c r="E100" s="3">
        <v>12</v>
      </c>
      <c r="F100" s="3">
        <v>6</v>
      </c>
      <c r="G100" s="3">
        <v>5</v>
      </c>
      <c r="H100" s="3">
        <v>12</v>
      </c>
      <c r="I100" s="3">
        <v>3</v>
      </c>
      <c r="J100" s="3">
        <v>4</v>
      </c>
      <c r="K100" s="3">
        <v>16</v>
      </c>
      <c r="L100" s="3">
        <v>3</v>
      </c>
      <c r="M100" s="4">
        <v>16</v>
      </c>
      <c r="N100" s="3">
        <v>8</v>
      </c>
      <c r="O100" s="3">
        <v>9</v>
      </c>
      <c r="P100" s="3">
        <v>4</v>
      </c>
      <c r="Q100" s="4">
        <v>0</v>
      </c>
      <c r="R100" s="12">
        <v>12</v>
      </c>
      <c r="S100" s="12">
        <v>8</v>
      </c>
      <c r="T100" s="12">
        <v>5</v>
      </c>
      <c r="U100" s="12">
        <v>2</v>
      </c>
      <c r="V100" s="13">
        <v>2</v>
      </c>
    </row>
    <row r="101" spans="1:22" x14ac:dyDescent="0.3">
      <c r="A101" s="16" t="str">
        <f>$Y$22</f>
        <v>Rosa Mexicano</v>
      </c>
      <c r="B101" s="24">
        <v>12</v>
      </c>
      <c r="C101" s="8">
        <v>18</v>
      </c>
      <c r="D101" s="3">
        <v>11</v>
      </c>
      <c r="E101" s="3">
        <v>16</v>
      </c>
      <c r="F101" s="3">
        <v>15</v>
      </c>
      <c r="G101" s="3">
        <v>11</v>
      </c>
      <c r="H101" s="3">
        <v>16</v>
      </c>
      <c r="I101" s="3">
        <v>18</v>
      </c>
      <c r="J101" s="3">
        <v>19</v>
      </c>
      <c r="K101" s="3">
        <v>13</v>
      </c>
      <c r="L101" s="3">
        <v>10</v>
      </c>
      <c r="M101" s="3">
        <v>14</v>
      </c>
      <c r="N101" s="3">
        <v>14</v>
      </c>
      <c r="O101" s="3">
        <v>18</v>
      </c>
      <c r="P101" s="3">
        <v>18</v>
      </c>
      <c r="Q101" s="4">
        <v>12</v>
      </c>
      <c r="R101" s="4">
        <v>0</v>
      </c>
      <c r="S101" s="12">
        <v>18</v>
      </c>
      <c r="T101" s="12">
        <v>13</v>
      </c>
      <c r="U101" s="12">
        <v>14</v>
      </c>
      <c r="V101" s="13">
        <v>14</v>
      </c>
    </row>
    <row r="102" spans="1:22" x14ac:dyDescent="0.3">
      <c r="A102" s="16" t="str">
        <f>$Y$23</f>
        <v>Earls Kitchen</v>
      </c>
      <c r="B102" s="24">
        <v>5</v>
      </c>
      <c r="C102" s="8">
        <v>11</v>
      </c>
      <c r="D102" s="3">
        <v>8</v>
      </c>
      <c r="E102" s="3">
        <v>8</v>
      </c>
      <c r="F102" s="3">
        <v>8</v>
      </c>
      <c r="G102" s="3">
        <v>10</v>
      </c>
      <c r="H102" s="3">
        <v>8</v>
      </c>
      <c r="I102" s="3">
        <v>4</v>
      </c>
      <c r="J102" s="3">
        <v>1</v>
      </c>
      <c r="K102" s="3">
        <v>18</v>
      </c>
      <c r="L102" s="3">
        <v>8</v>
      </c>
      <c r="M102" s="3">
        <v>18</v>
      </c>
      <c r="N102" s="3">
        <v>3</v>
      </c>
      <c r="O102" s="3">
        <v>8</v>
      </c>
      <c r="P102" s="3">
        <v>5</v>
      </c>
      <c r="Q102" s="4">
        <v>8</v>
      </c>
      <c r="R102" s="4">
        <v>18</v>
      </c>
      <c r="S102" s="4">
        <v>0</v>
      </c>
      <c r="T102" s="12">
        <v>8</v>
      </c>
      <c r="U102" s="12">
        <v>5</v>
      </c>
      <c r="V102" s="13">
        <v>4</v>
      </c>
    </row>
    <row r="103" spans="1:22" x14ac:dyDescent="0.3">
      <c r="A103" s="16" t="str">
        <f>$Y$24</f>
        <v>Boston Chops</v>
      </c>
      <c r="B103" s="24">
        <v>12</v>
      </c>
      <c r="C103" s="8">
        <v>16</v>
      </c>
      <c r="D103" s="3">
        <v>3</v>
      </c>
      <c r="E103" s="3">
        <v>17</v>
      </c>
      <c r="F103" s="3">
        <v>5</v>
      </c>
      <c r="G103" s="3">
        <v>4</v>
      </c>
      <c r="H103" s="3">
        <v>14</v>
      </c>
      <c r="I103" s="3">
        <v>8</v>
      </c>
      <c r="J103" s="3">
        <v>8</v>
      </c>
      <c r="K103" s="3">
        <v>12</v>
      </c>
      <c r="L103" s="3">
        <v>3</v>
      </c>
      <c r="M103" s="3">
        <v>13</v>
      </c>
      <c r="N103" s="3">
        <v>12</v>
      </c>
      <c r="O103" s="3">
        <v>14</v>
      </c>
      <c r="P103" s="3">
        <v>9</v>
      </c>
      <c r="Q103" s="4">
        <v>5</v>
      </c>
      <c r="R103" s="4">
        <v>13</v>
      </c>
      <c r="S103" s="4">
        <v>8</v>
      </c>
      <c r="T103" s="4">
        <v>0</v>
      </c>
      <c r="U103" s="12">
        <v>6</v>
      </c>
      <c r="V103" s="13">
        <v>6</v>
      </c>
    </row>
    <row r="104" spans="1:22" x14ac:dyDescent="0.3">
      <c r="A104" s="16" t="str">
        <f>$Y$25</f>
        <v>Sorellina</v>
      </c>
      <c r="B104" s="24">
        <v>6</v>
      </c>
      <c r="C104" s="8">
        <v>13</v>
      </c>
      <c r="D104" s="3">
        <v>8</v>
      </c>
      <c r="E104" s="3">
        <v>13</v>
      </c>
      <c r="F104" s="3">
        <v>10</v>
      </c>
      <c r="G104" s="3">
        <v>8</v>
      </c>
      <c r="H104" s="3">
        <v>10</v>
      </c>
      <c r="I104" s="3">
        <v>3</v>
      </c>
      <c r="J104" s="3">
        <v>3</v>
      </c>
      <c r="K104" s="3">
        <v>18</v>
      </c>
      <c r="L104" s="3">
        <v>5</v>
      </c>
      <c r="M104" s="3">
        <v>17</v>
      </c>
      <c r="N104" s="3">
        <v>8</v>
      </c>
      <c r="O104" s="3">
        <v>12</v>
      </c>
      <c r="P104" s="3">
        <v>4</v>
      </c>
      <c r="Q104" s="4">
        <v>2</v>
      </c>
      <c r="R104" s="4">
        <v>14</v>
      </c>
      <c r="S104" s="4">
        <v>5</v>
      </c>
      <c r="T104" s="4">
        <v>6</v>
      </c>
      <c r="U104" s="4">
        <v>0</v>
      </c>
      <c r="V104" s="13">
        <v>1</v>
      </c>
    </row>
    <row r="105" spans="1:22" ht="16.2" thickBot="1" x14ac:dyDescent="0.35">
      <c r="A105" s="17" t="str">
        <f>$Y$26</f>
        <v>Fogo de Chao</v>
      </c>
      <c r="B105" s="25">
        <v>6</v>
      </c>
      <c r="C105" s="9">
        <v>14</v>
      </c>
      <c r="D105" s="5">
        <v>7</v>
      </c>
      <c r="E105" s="5">
        <v>11</v>
      </c>
      <c r="F105" s="5">
        <v>8</v>
      </c>
      <c r="G105" s="5">
        <v>7</v>
      </c>
      <c r="H105" s="5">
        <v>12</v>
      </c>
      <c r="I105" s="5">
        <v>3</v>
      </c>
      <c r="J105" s="5">
        <v>3</v>
      </c>
      <c r="K105" s="5">
        <v>18</v>
      </c>
      <c r="L105" s="5">
        <v>4</v>
      </c>
      <c r="M105" s="5">
        <v>16</v>
      </c>
      <c r="N105" s="5">
        <v>8</v>
      </c>
      <c r="O105" s="5">
        <v>12</v>
      </c>
      <c r="P105" s="5">
        <v>3</v>
      </c>
      <c r="Q105" s="6">
        <v>2</v>
      </c>
      <c r="R105" s="6">
        <v>14</v>
      </c>
      <c r="S105" s="6">
        <v>4</v>
      </c>
      <c r="T105" s="6">
        <v>6</v>
      </c>
      <c r="U105" s="6">
        <v>1</v>
      </c>
      <c r="V105" s="7">
        <v>0</v>
      </c>
    </row>
    <row r="113" spans="2:2" x14ac:dyDescent="0.3">
      <c r="B113" s="49"/>
    </row>
    <row r="114" spans="2:2" x14ac:dyDescent="0.3">
      <c r="B114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0393-984B-1C44-83CC-CE6A10539ABA}">
  <sheetPr codeName="Sheet2"/>
  <dimension ref="A1:L37"/>
  <sheetViews>
    <sheetView workbookViewId="0">
      <pane ySplit="1" topLeftCell="A2" activePane="bottomLeft" state="frozen"/>
      <selection pane="bottomLeft" activeCell="B20" sqref="B20"/>
    </sheetView>
  </sheetViews>
  <sheetFormatPr defaultColWidth="11.19921875" defaultRowHeight="15.6" x14ac:dyDescent="0.3"/>
  <cols>
    <col min="1" max="1" width="24.796875" bestFit="1" customWidth="1"/>
    <col min="2" max="2" width="12.296875" bestFit="1" customWidth="1"/>
    <col min="3" max="3" width="12.19921875" customWidth="1"/>
    <col min="4" max="4" width="9" bestFit="1" customWidth="1"/>
    <col min="5" max="5" width="14.69921875" bestFit="1" customWidth="1"/>
    <col min="8" max="8" width="14" bestFit="1" customWidth="1"/>
    <col min="9" max="9" width="12.796875" bestFit="1" customWidth="1"/>
  </cols>
  <sheetData>
    <row r="1" spans="1:12" ht="16.2" thickBot="1" x14ac:dyDescent="0.35">
      <c r="A1" s="48" t="s">
        <v>28</v>
      </c>
      <c r="B1" s="48" t="s">
        <v>29</v>
      </c>
      <c r="C1" s="48" t="s">
        <v>30</v>
      </c>
      <c r="D1" s="48" t="s">
        <v>31</v>
      </c>
      <c r="E1" s="33" t="s">
        <v>32</v>
      </c>
      <c r="F1" s="48" t="s">
        <v>33</v>
      </c>
      <c r="G1" s="48" t="s">
        <v>34</v>
      </c>
      <c r="H1" s="48" t="s">
        <v>35</v>
      </c>
      <c r="I1" s="48" t="s">
        <v>36</v>
      </c>
      <c r="J1" s="48" t="s">
        <v>37</v>
      </c>
      <c r="K1" s="48" t="s">
        <v>38</v>
      </c>
    </row>
    <row r="2" spans="1:12" x14ac:dyDescent="0.3">
      <c r="A2" s="34" t="s">
        <v>6</v>
      </c>
      <c r="B2" s="36" t="s">
        <v>39</v>
      </c>
      <c r="C2" s="30">
        <v>20</v>
      </c>
      <c r="D2" s="39">
        <v>13</v>
      </c>
      <c r="E2" s="29">
        <v>2</v>
      </c>
      <c r="F2" s="39">
        <v>25</v>
      </c>
      <c r="G2" s="44">
        <f t="shared" ref="G2:G21" si="0">D2/(E2*F2)</f>
        <v>0.26</v>
      </c>
      <c r="H2" s="39">
        <v>120</v>
      </c>
      <c r="I2" s="39">
        <f>C2+F2</f>
        <v>45</v>
      </c>
      <c r="J2" s="30">
        <v>1.9</v>
      </c>
      <c r="K2" s="29">
        <f t="shared" ref="K2:K12" si="1">J2*60</f>
        <v>114</v>
      </c>
      <c r="L2" s="48"/>
    </row>
    <row r="3" spans="1:12" x14ac:dyDescent="0.3">
      <c r="A3" s="22" t="s">
        <v>7</v>
      </c>
      <c r="B3" s="37" t="s">
        <v>39</v>
      </c>
      <c r="C3" s="48">
        <v>10</v>
      </c>
      <c r="D3" s="40">
        <v>15</v>
      </c>
      <c r="E3" s="31">
        <v>2</v>
      </c>
      <c r="F3" s="40">
        <v>18</v>
      </c>
      <c r="G3" s="45">
        <f t="shared" si="0"/>
        <v>0.41666666666666669</v>
      </c>
      <c r="H3" s="40">
        <v>100</v>
      </c>
      <c r="I3" s="40">
        <f>C3+F3</f>
        <v>28</v>
      </c>
      <c r="J3" s="48">
        <v>1.7</v>
      </c>
      <c r="K3" s="31">
        <f t="shared" si="1"/>
        <v>102</v>
      </c>
      <c r="L3" s="48"/>
    </row>
    <row r="4" spans="1:12" x14ac:dyDescent="0.3">
      <c r="A4" s="22" t="s">
        <v>8</v>
      </c>
      <c r="B4" s="37" t="s">
        <v>40</v>
      </c>
      <c r="C4" s="48" t="s">
        <v>41</v>
      </c>
      <c r="D4" s="40">
        <v>100</v>
      </c>
      <c r="E4" s="31">
        <v>2</v>
      </c>
      <c r="F4" s="40">
        <v>100</v>
      </c>
      <c r="G4" s="45">
        <f t="shared" si="0"/>
        <v>0.5</v>
      </c>
      <c r="H4" s="40">
        <v>35</v>
      </c>
      <c r="I4" s="40" t="s">
        <v>42</v>
      </c>
      <c r="J4" s="48">
        <v>0.5</v>
      </c>
      <c r="K4" s="31">
        <f t="shared" si="1"/>
        <v>30</v>
      </c>
      <c r="L4" s="48"/>
    </row>
    <row r="5" spans="1:12" x14ac:dyDescent="0.3">
      <c r="A5" s="22" t="s">
        <v>9</v>
      </c>
      <c r="B5" s="37" t="s">
        <v>39</v>
      </c>
      <c r="C5" s="48">
        <v>10</v>
      </c>
      <c r="D5" s="40">
        <v>13</v>
      </c>
      <c r="E5" s="31">
        <v>2</v>
      </c>
      <c r="F5" s="40">
        <v>15</v>
      </c>
      <c r="G5" s="45">
        <f t="shared" si="0"/>
        <v>0.43333333333333335</v>
      </c>
      <c r="H5" s="40">
        <v>75</v>
      </c>
      <c r="I5" s="40">
        <f t="shared" ref="I5:I15" si="2">C5+F5</f>
        <v>25</v>
      </c>
      <c r="J5" s="48">
        <v>1.2</v>
      </c>
      <c r="K5" s="31">
        <f t="shared" si="1"/>
        <v>72</v>
      </c>
      <c r="L5" s="48"/>
    </row>
    <row r="6" spans="1:12" x14ac:dyDescent="0.3">
      <c r="A6" s="22" t="s">
        <v>10</v>
      </c>
      <c r="B6" s="37" t="s">
        <v>39</v>
      </c>
      <c r="C6" s="48">
        <v>5</v>
      </c>
      <c r="D6" s="40">
        <v>10</v>
      </c>
      <c r="E6" s="31">
        <v>2</v>
      </c>
      <c r="F6" s="40">
        <v>8</v>
      </c>
      <c r="G6" s="45">
        <f t="shared" si="0"/>
        <v>0.625</v>
      </c>
      <c r="H6" s="40">
        <v>90</v>
      </c>
      <c r="I6" s="40">
        <f t="shared" si="2"/>
        <v>13</v>
      </c>
      <c r="J6" s="48">
        <v>1.21</v>
      </c>
      <c r="K6" s="31">
        <f t="shared" si="1"/>
        <v>72.599999999999994</v>
      </c>
      <c r="L6" s="48"/>
    </row>
    <row r="7" spans="1:12" x14ac:dyDescent="0.3">
      <c r="A7" s="22" t="s">
        <v>11</v>
      </c>
      <c r="B7" s="37" t="s">
        <v>39</v>
      </c>
      <c r="C7" s="48">
        <v>10</v>
      </c>
      <c r="D7" s="40">
        <v>12</v>
      </c>
      <c r="E7" s="31">
        <v>3</v>
      </c>
      <c r="F7" s="40">
        <v>15</v>
      </c>
      <c r="G7" s="45">
        <f t="shared" si="0"/>
        <v>0.26666666666666666</v>
      </c>
      <c r="H7" s="40">
        <v>90</v>
      </c>
      <c r="I7" s="40">
        <f t="shared" si="2"/>
        <v>25</v>
      </c>
      <c r="J7" s="48">
        <v>1.3</v>
      </c>
      <c r="K7" s="31">
        <f t="shared" si="1"/>
        <v>78</v>
      </c>
      <c r="L7" s="48"/>
    </row>
    <row r="8" spans="1:12" x14ac:dyDescent="0.3">
      <c r="A8" s="22" t="s">
        <v>12</v>
      </c>
      <c r="B8" s="37" t="s">
        <v>39</v>
      </c>
      <c r="C8" s="48">
        <v>8</v>
      </c>
      <c r="D8" s="40">
        <v>10</v>
      </c>
      <c r="E8" s="31">
        <v>2</v>
      </c>
      <c r="F8" s="40">
        <v>30</v>
      </c>
      <c r="G8" s="45">
        <f t="shared" si="0"/>
        <v>0.16666666666666666</v>
      </c>
      <c r="H8" s="40">
        <v>50</v>
      </c>
      <c r="I8" s="40">
        <f t="shared" si="2"/>
        <v>38</v>
      </c>
      <c r="J8" s="48">
        <v>0.92</v>
      </c>
      <c r="K8" s="31">
        <f t="shared" si="1"/>
        <v>55.2</v>
      </c>
      <c r="L8" s="48"/>
    </row>
    <row r="9" spans="1:12" x14ac:dyDescent="0.3">
      <c r="A9" s="22" t="s">
        <v>65</v>
      </c>
      <c r="B9" s="37" t="s">
        <v>39</v>
      </c>
      <c r="C9" s="48">
        <v>10</v>
      </c>
      <c r="D9" s="40">
        <v>12</v>
      </c>
      <c r="E9" s="31">
        <v>3</v>
      </c>
      <c r="F9" s="40">
        <v>15</v>
      </c>
      <c r="G9" s="45">
        <f t="shared" si="0"/>
        <v>0.26666666666666666</v>
      </c>
      <c r="H9" s="40">
        <v>70</v>
      </c>
      <c r="I9" s="40">
        <f t="shared" si="2"/>
        <v>25</v>
      </c>
      <c r="J9" s="48">
        <v>1.26</v>
      </c>
      <c r="K9" s="31">
        <f t="shared" si="1"/>
        <v>75.599999999999994</v>
      </c>
      <c r="L9" s="48"/>
    </row>
    <row r="10" spans="1:12" x14ac:dyDescent="0.3">
      <c r="A10" s="22" t="s">
        <v>13</v>
      </c>
      <c r="B10" s="37" t="s">
        <v>39</v>
      </c>
      <c r="C10" s="48">
        <v>10</v>
      </c>
      <c r="D10" s="40">
        <v>10</v>
      </c>
      <c r="E10" s="31">
        <v>1</v>
      </c>
      <c r="F10" s="40">
        <v>12</v>
      </c>
      <c r="G10" s="45">
        <f t="shared" si="0"/>
        <v>0.83333333333333337</v>
      </c>
      <c r="H10" s="40">
        <v>85</v>
      </c>
      <c r="I10" s="40">
        <f t="shared" si="2"/>
        <v>22</v>
      </c>
      <c r="J10" s="48">
        <v>1.5</v>
      </c>
      <c r="K10" s="31">
        <f t="shared" si="1"/>
        <v>90</v>
      </c>
      <c r="L10" s="48"/>
    </row>
    <row r="11" spans="1:12" x14ac:dyDescent="0.3">
      <c r="A11" s="22" t="s">
        <v>14</v>
      </c>
      <c r="B11" s="37" t="s">
        <v>39</v>
      </c>
      <c r="C11" s="48">
        <v>13</v>
      </c>
      <c r="D11" s="40">
        <v>15</v>
      </c>
      <c r="E11" s="31">
        <v>1.5</v>
      </c>
      <c r="F11" s="40">
        <v>20</v>
      </c>
      <c r="G11" s="45">
        <f t="shared" si="0"/>
        <v>0.5</v>
      </c>
      <c r="H11" s="40">
        <v>80</v>
      </c>
      <c r="I11" s="40">
        <f t="shared" si="2"/>
        <v>33</v>
      </c>
      <c r="J11" s="48">
        <v>1.6</v>
      </c>
      <c r="K11" s="31">
        <f t="shared" si="1"/>
        <v>96</v>
      </c>
      <c r="L11" s="48"/>
    </row>
    <row r="12" spans="1:12" x14ac:dyDescent="0.3">
      <c r="A12" s="22" t="s">
        <v>15</v>
      </c>
      <c r="B12" s="37" t="s">
        <v>39</v>
      </c>
      <c r="C12" s="48">
        <v>10</v>
      </c>
      <c r="D12" s="40">
        <v>10</v>
      </c>
      <c r="E12" s="31">
        <v>1</v>
      </c>
      <c r="F12" s="40">
        <v>25</v>
      </c>
      <c r="G12" s="45">
        <f t="shared" si="0"/>
        <v>0.4</v>
      </c>
      <c r="H12" s="40">
        <v>60</v>
      </c>
      <c r="I12" s="40">
        <f t="shared" si="2"/>
        <v>35</v>
      </c>
      <c r="J12" s="48">
        <v>1.08</v>
      </c>
      <c r="K12" s="31">
        <f t="shared" si="1"/>
        <v>64.800000000000011</v>
      </c>
      <c r="L12" s="48"/>
    </row>
    <row r="13" spans="1:12" x14ac:dyDescent="0.3">
      <c r="A13" s="22" t="s">
        <v>16</v>
      </c>
      <c r="B13" s="37" t="s">
        <v>39</v>
      </c>
      <c r="C13" s="4">
        <v>8</v>
      </c>
      <c r="D13" s="40">
        <v>15</v>
      </c>
      <c r="E13" s="31">
        <v>1.5</v>
      </c>
      <c r="F13" s="40">
        <v>10</v>
      </c>
      <c r="G13" s="45">
        <f t="shared" si="0"/>
        <v>1</v>
      </c>
      <c r="H13" s="40">
        <v>60</v>
      </c>
      <c r="I13" s="40">
        <f t="shared" si="2"/>
        <v>18</v>
      </c>
      <c r="J13" s="4">
        <v>0.38</v>
      </c>
      <c r="K13" s="31">
        <f>J13*60</f>
        <v>22.8</v>
      </c>
      <c r="L13" s="48"/>
    </row>
    <row r="14" spans="1:12" x14ac:dyDescent="0.3">
      <c r="A14" s="22" t="s">
        <v>24</v>
      </c>
      <c r="B14" s="37" t="s">
        <v>39</v>
      </c>
      <c r="C14" s="4">
        <v>10</v>
      </c>
      <c r="D14" s="40">
        <v>17</v>
      </c>
      <c r="E14" s="31">
        <v>1.5</v>
      </c>
      <c r="F14" s="40">
        <v>13</v>
      </c>
      <c r="G14" s="45">
        <f t="shared" si="0"/>
        <v>0.87179487179487181</v>
      </c>
      <c r="H14" s="40">
        <v>75</v>
      </c>
      <c r="I14" s="40">
        <f t="shared" si="2"/>
        <v>23</v>
      </c>
      <c r="J14" s="42">
        <f>1.114</f>
        <v>1.1140000000000001</v>
      </c>
      <c r="K14" s="31">
        <f>J14*60</f>
        <v>66.84</v>
      </c>
      <c r="L14" s="48"/>
    </row>
    <row r="15" spans="1:12" x14ac:dyDescent="0.3">
      <c r="A15" s="22" t="s">
        <v>17</v>
      </c>
      <c r="B15" s="37" t="s">
        <v>39</v>
      </c>
      <c r="C15" s="4">
        <v>9</v>
      </c>
      <c r="D15" s="40">
        <v>16</v>
      </c>
      <c r="E15" s="31">
        <v>1.75</v>
      </c>
      <c r="F15" s="40">
        <v>14</v>
      </c>
      <c r="G15" s="45">
        <f t="shared" si="0"/>
        <v>0.65306122448979587</v>
      </c>
      <c r="H15" s="40">
        <v>75</v>
      </c>
      <c r="I15" s="40">
        <f t="shared" si="2"/>
        <v>23</v>
      </c>
      <c r="J15" s="42">
        <v>1.466</v>
      </c>
      <c r="K15" s="31">
        <f>J15*60</f>
        <v>87.96</v>
      </c>
      <c r="L15" s="48"/>
    </row>
    <row r="16" spans="1:12" x14ac:dyDescent="0.3">
      <c r="A16" s="22" t="s">
        <v>18</v>
      </c>
      <c r="B16" s="37" t="s">
        <v>39</v>
      </c>
      <c r="C16" s="4">
        <v>8</v>
      </c>
      <c r="D16" s="40">
        <v>17</v>
      </c>
      <c r="E16" s="31">
        <v>1.75</v>
      </c>
      <c r="F16" s="40">
        <v>15</v>
      </c>
      <c r="G16" s="45">
        <f t="shared" si="0"/>
        <v>0.64761904761904765</v>
      </c>
      <c r="H16" s="40">
        <v>75</v>
      </c>
      <c r="I16" s="40">
        <f t="shared" ref="I16:I21" si="3">C16+F16</f>
        <v>23</v>
      </c>
      <c r="J16" s="4">
        <v>1.24</v>
      </c>
      <c r="K16" s="31">
        <f>J16*60</f>
        <v>74.400000000000006</v>
      </c>
      <c r="L16" s="48"/>
    </row>
    <row r="17" spans="1:12" x14ac:dyDescent="0.3">
      <c r="A17" s="22" t="s">
        <v>19</v>
      </c>
      <c r="B17" s="37" t="s">
        <v>39</v>
      </c>
      <c r="C17" s="4">
        <v>22</v>
      </c>
      <c r="D17" s="40">
        <v>18</v>
      </c>
      <c r="E17" s="31">
        <v>2</v>
      </c>
      <c r="F17" s="40">
        <v>25</v>
      </c>
      <c r="G17" s="45">
        <f t="shared" si="0"/>
        <v>0.36</v>
      </c>
      <c r="H17" s="40">
        <v>120</v>
      </c>
      <c r="I17" s="40">
        <f t="shared" si="3"/>
        <v>47</v>
      </c>
      <c r="J17" s="4">
        <v>1.4</v>
      </c>
      <c r="K17" s="31">
        <f>J17*60</f>
        <v>84</v>
      </c>
      <c r="L17" s="48"/>
    </row>
    <row r="18" spans="1:12" x14ac:dyDescent="0.3">
      <c r="A18" s="22" t="s">
        <v>20</v>
      </c>
      <c r="B18" s="37" t="s">
        <v>39</v>
      </c>
      <c r="C18" s="4">
        <v>10</v>
      </c>
      <c r="D18" s="40">
        <v>20</v>
      </c>
      <c r="E18" s="31">
        <v>2.5</v>
      </c>
      <c r="F18" s="40">
        <v>15</v>
      </c>
      <c r="G18" s="45">
        <f t="shared" si="0"/>
        <v>0.53333333333333333</v>
      </c>
      <c r="H18" s="40">
        <v>120</v>
      </c>
      <c r="I18" s="40">
        <f t="shared" si="3"/>
        <v>25</v>
      </c>
      <c r="J18" s="4">
        <v>1.42</v>
      </c>
      <c r="K18" s="31">
        <f t="shared" ref="K18" si="4">J18*60</f>
        <v>85.199999999999989</v>
      </c>
      <c r="L18" s="48"/>
    </row>
    <row r="19" spans="1:12" x14ac:dyDescent="0.3">
      <c r="A19" s="22" t="s">
        <v>21</v>
      </c>
      <c r="B19" s="37" t="s">
        <v>39</v>
      </c>
      <c r="C19" s="23">
        <v>21</v>
      </c>
      <c r="D19" s="40">
        <v>15</v>
      </c>
      <c r="E19" s="31">
        <v>1.75</v>
      </c>
      <c r="F19" s="40">
        <v>24</v>
      </c>
      <c r="G19" s="45">
        <f t="shared" si="0"/>
        <v>0.35714285714285715</v>
      </c>
      <c r="H19" s="40">
        <v>90</v>
      </c>
      <c r="I19" s="40">
        <f t="shared" si="3"/>
        <v>45</v>
      </c>
      <c r="J19" s="4">
        <v>1.93</v>
      </c>
      <c r="K19" s="31">
        <f>J19*60</f>
        <v>115.8</v>
      </c>
      <c r="L19" s="48"/>
    </row>
    <row r="20" spans="1:12" x14ac:dyDescent="0.3">
      <c r="A20" s="22" t="s">
        <v>22</v>
      </c>
      <c r="B20" s="37" t="s">
        <v>39</v>
      </c>
      <c r="C20" s="4">
        <v>12</v>
      </c>
      <c r="D20" s="40">
        <v>12</v>
      </c>
      <c r="E20" s="31">
        <v>2</v>
      </c>
      <c r="F20" s="40">
        <v>15</v>
      </c>
      <c r="G20" s="45">
        <f t="shared" si="0"/>
        <v>0.4</v>
      </c>
      <c r="H20" s="40">
        <v>90</v>
      </c>
      <c r="I20" s="40">
        <f t="shared" si="3"/>
        <v>27</v>
      </c>
      <c r="J20" s="4">
        <v>1</v>
      </c>
      <c r="K20" s="31">
        <f>J20*60</f>
        <v>60</v>
      </c>
      <c r="L20" s="48"/>
    </row>
    <row r="21" spans="1:12" ht="16.2" thickBot="1" x14ac:dyDescent="0.35">
      <c r="A21" s="35" t="s">
        <v>23</v>
      </c>
      <c r="B21" s="38" t="s">
        <v>39</v>
      </c>
      <c r="C21" s="6">
        <v>21</v>
      </c>
      <c r="D21" s="41">
        <v>14</v>
      </c>
      <c r="E21" s="7">
        <v>2</v>
      </c>
      <c r="F21" s="41">
        <v>25</v>
      </c>
      <c r="G21" s="46">
        <f t="shared" si="0"/>
        <v>0.28000000000000003</v>
      </c>
      <c r="H21" s="41">
        <v>120</v>
      </c>
      <c r="I21" s="41">
        <f t="shared" si="3"/>
        <v>46</v>
      </c>
      <c r="J21" s="6">
        <v>1.79</v>
      </c>
      <c r="K21" s="7">
        <f>J21*60</f>
        <v>107.4</v>
      </c>
      <c r="L21" s="48"/>
    </row>
    <row r="22" spans="1:12" x14ac:dyDescent="0.3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x14ac:dyDescent="0.3">
      <c r="A23" s="48" t="s">
        <v>64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x14ac:dyDescent="0.3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8"/>
    </row>
    <row r="26" spans="1:12" x14ac:dyDescent="0.3">
      <c r="A26" s="47"/>
      <c r="B26" s="4"/>
      <c r="C26" s="4"/>
      <c r="D26" s="4"/>
      <c r="E26" s="4"/>
      <c r="F26" s="4"/>
      <c r="G26" s="42"/>
      <c r="H26" s="43"/>
      <c r="I26" s="4"/>
      <c r="J26" s="4"/>
      <c r="K26" s="4"/>
      <c r="L26" s="48"/>
    </row>
    <row r="27" spans="1:12" x14ac:dyDescent="0.3">
      <c r="A27" s="47"/>
      <c r="B27" s="4"/>
      <c r="C27" s="4"/>
      <c r="D27" s="4"/>
      <c r="E27" s="4"/>
      <c r="F27" s="4"/>
      <c r="G27" s="42"/>
      <c r="H27" s="43"/>
      <c r="I27" s="4"/>
      <c r="J27" s="4"/>
      <c r="K27" s="4"/>
      <c r="L27" s="48"/>
    </row>
    <row r="28" spans="1:12" x14ac:dyDescent="0.3">
      <c r="A28" s="47"/>
      <c r="B28" s="4"/>
      <c r="C28" s="4"/>
      <c r="D28" s="4"/>
      <c r="E28" s="4"/>
      <c r="F28" s="4"/>
      <c r="G28" s="42"/>
      <c r="H28" s="43"/>
      <c r="I28" s="4"/>
      <c r="J28" s="4"/>
      <c r="K28" s="4"/>
      <c r="L28" s="48"/>
    </row>
    <row r="29" spans="1:12" x14ac:dyDescent="0.3">
      <c r="A29" s="47"/>
      <c r="B29" s="4"/>
      <c r="C29" s="4"/>
      <c r="D29" s="4"/>
      <c r="E29" s="4"/>
      <c r="F29" s="4"/>
      <c r="G29" s="42"/>
      <c r="H29" s="43"/>
      <c r="I29" s="4"/>
      <c r="J29" s="4"/>
      <c r="K29" s="4"/>
      <c r="L29" s="48"/>
    </row>
    <row r="30" spans="1:12" x14ac:dyDescent="0.3">
      <c r="A30" s="47"/>
      <c r="B30" s="4"/>
      <c r="C30" s="4"/>
      <c r="D30" s="4"/>
      <c r="E30" s="4"/>
      <c r="F30" s="4"/>
      <c r="G30" s="42"/>
      <c r="H30" s="43"/>
      <c r="I30" s="4"/>
      <c r="J30" s="4"/>
      <c r="K30" s="4"/>
      <c r="L30" s="48"/>
    </row>
    <row r="31" spans="1:12" x14ac:dyDescent="0.3">
      <c r="A31" s="4"/>
      <c r="B31" s="4"/>
      <c r="C31" s="4"/>
      <c r="D31" s="4"/>
      <c r="E31" s="4"/>
      <c r="F31" s="4"/>
      <c r="G31" s="4"/>
      <c r="H31" s="4"/>
      <c r="I31" s="42"/>
      <c r="J31" s="4"/>
      <c r="K31" s="4"/>
      <c r="L31" s="48"/>
    </row>
    <row r="32" spans="1:12" x14ac:dyDescent="0.3">
      <c r="A32" s="48"/>
      <c r="B32" s="48"/>
      <c r="C32" s="48"/>
      <c r="D32" s="48"/>
      <c r="E32" s="48"/>
      <c r="F32" s="48"/>
      <c r="G32" s="48"/>
      <c r="H32" s="48"/>
      <c r="I32" s="32"/>
      <c r="J32" s="48"/>
      <c r="K32" s="48"/>
      <c r="L32" s="48"/>
    </row>
    <row r="33" spans="1:12" x14ac:dyDescent="0.3">
      <c r="A33" s="48"/>
      <c r="B33" s="48"/>
      <c r="C33" s="48"/>
      <c r="D33" s="48"/>
      <c r="E33" s="48"/>
      <c r="F33" s="48"/>
      <c r="G33" s="48"/>
      <c r="H33" s="48"/>
      <c r="I33" s="32"/>
      <c r="J33" s="48"/>
      <c r="K33" s="48"/>
      <c r="L33" s="48"/>
    </row>
    <row r="34" spans="1:12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E7BC-8D46-A140-B2A3-46157E4C9D06}">
  <sheetPr codeName="Sheet3"/>
  <dimension ref="B1:T43"/>
  <sheetViews>
    <sheetView workbookViewId="0">
      <selection activeCell="L32" sqref="L32"/>
    </sheetView>
  </sheetViews>
  <sheetFormatPr defaultColWidth="10.796875" defaultRowHeight="15.6" x14ac:dyDescent="0.3"/>
  <cols>
    <col min="2" max="2" width="17" bestFit="1" customWidth="1"/>
    <col min="3" max="3" width="22" customWidth="1"/>
    <col min="4" max="4" width="12" bestFit="1" customWidth="1"/>
    <col min="9" max="9" width="14.19921875" bestFit="1" customWidth="1"/>
    <col min="10" max="10" width="14" bestFit="1" customWidth="1"/>
    <col min="11" max="11" width="12" bestFit="1" customWidth="1"/>
    <col min="12" max="12" width="11.796875" bestFit="1" customWidth="1"/>
    <col min="13" max="13" width="14" bestFit="1" customWidth="1"/>
    <col min="15" max="15" width="11.796875" bestFit="1" customWidth="1"/>
    <col min="17" max="17" width="12" bestFit="1" customWidth="1"/>
  </cols>
  <sheetData>
    <row r="1" spans="2:20" x14ac:dyDescent="0.3">
      <c r="B1" s="48" t="s">
        <v>73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2:20" ht="16.2" thickBot="1" x14ac:dyDescent="0.35">
      <c r="B2" s="48" t="s">
        <v>43</v>
      </c>
      <c r="C2" s="48" t="s">
        <v>29</v>
      </c>
      <c r="D2" s="48" t="s">
        <v>30</v>
      </c>
      <c r="E2" s="48" t="s">
        <v>74</v>
      </c>
      <c r="F2" s="48" t="s">
        <v>75</v>
      </c>
      <c r="G2" s="48" t="s">
        <v>76</v>
      </c>
      <c r="H2" s="48" t="s">
        <v>34</v>
      </c>
      <c r="I2" s="48" t="s">
        <v>35</v>
      </c>
      <c r="J2" s="48" t="s">
        <v>36</v>
      </c>
      <c r="K2" s="48" t="s">
        <v>37</v>
      </c>
      <c r="L2" s="48" t="s">
        <v>38</v>
      </c>
      <c r="M2" s="48"/>
      <c r="N2" s="48"/>
      <c r="O2" s="48"/>
      <c r="P2" s="48"/>
      <c r="Q2" s="48"/>
      <c r="R2" s="48"/>
      <c r="S2" s="48"/>
      <c r="T2" s="48"/>
    </row>
    <row r="3" spans="2:20" x14ac:dyDescent="0.3">
      <c r="B3" s="77" t="s">
        <v>8</v>
      </c>
      <c r="C3" s="30" t="s">
        <v>40</v>
      </c>
      <c r="D3" s="36" t="s">
        <v>41</v>
      </c>
      <c r="E3" s="30">
        <v>100</v>
      </c>
      <c r="F3" s="29">
        <v>2</v>
      </c>
      <c r="G3" s="30">
        <v>100</v>
      </c>
      <c r="H3" s="78">
        <v>0.5</v>
      </c>
      <c r="I3" s="79">
        <v>35</v>
      </c>
      <c r="J3" s="30" t="s">
        <v>77</v>
      </c>
      <c r="K3" s="30">
        <v>0.5</v>
      </c>
      <c r="L3" s="29">
        <v>30</v>
      </c>
      <c r="M3" s="48"/>
      <c r="N3" s="48"/>
      <c r="O3" s="48"/>
      <c r="P3" s="48"/>
      <c r="Q3" s="48"/>
      <c r="R3" s="48"/>
      <c r="S3" s="48"/>
      <c r="T3" s="48"/>
    </row>
    <row r="4" spans="2:20" x14ac:dyDescent="0.3">
      <c r="B4" s="28" t="s">
        <v>78</v>
      </c>
      <c r="C4" s="48" t="s">
        <v>39</v>
      </c>
      <c r="D4" s="37">
        <v>4</v>
      </c>
      <c r="E4" s="48">
        <v>5</v>
      </c>
      <c r="F4" s="31">
        <v>1</v>
      </c>
      <c r="G4" s="48">
        <v>15</v>
      </c>
      <c r="H4" s="80">
        <v>0.27</v>
      </c>
      <c r="I4" s="81">
        <v>70</v>
      </c>
      <c r="J4" s="48">
        <v>25</v>
      </c>
      <c r="K4" s="48">
        <v>0.94</v>
      </c>
      <c r="L4" s="31">
        <v>56.4</v>
      </c>
      <c r="M4" s="48"/>
      <c r="N4" s="48"/>
      <c r="O4" s="48"/>
      <c r="P4" s="48"/>
      <c r="Q4" s="48"/>
      <c r="R4" s="48"/>
      <c r="S4" s="48"/>
      <c r="T4" s="48"/>
    </row>
    <row r="5" spans="2:20" x14ac:dyDescent="0.3">
      <c r="B5" s="28" t="s">
        <v>20</v>
      </c>
      <c r="C5" s="48" t="s">
        <v>39</v>
      </c>
      <c r="D5" s="37">
        <v>5</v>
      </c>
      <c r="E5" s="48">
        <v>6</v>
      </c>
      <c r="F5" s="31">
        <v>1</v>
      </c>
      <c r="G5" s="48">
        <v>20</v>
      </c>
      <c r="H5" s="80">
        <v>0.25</v>
      </c>
      <c r="I5" s="81">
        <v>120</v>
      </c>
      <c r="J5" s="48">
        <v>30</v>
      </c>
      <c r="K5" s="48">
        <v>1.05</v>
      </c>
      <c r="L5" s="31">
        <v>63</v>
      </c>
      <c r="M5" s="48"/>
      <c r="N5" s="48"/>
      <c r="O5" s="48"/>
      <c r="P5" s="48"/>
      <c r="Q5" s="48"/>
      <c r="R5" s="48"/>
      <c r="S5" s="48"/>
      <c r="T5" s="48"/>
    </row>
    <row r="6" spans="2:20" x14ac:dyDescent="0.3">
      <c r="B6" s="28" t="s">
        <v>10</v>
      </c>
      <c r="C6" s="48" t="s">
        <v>39</v>
      </c>
      <c r="D6" s="37">
        <v>5</v>
      </c>
      <c r="E6" s="48">
        <v>8</v>
      </c>
      <c r="F6" s="31">
        <v>3</v>
      </c>
      <c r="G6" s="48">
        <v>8</v>
      </c>
      <c r="H6" s="80">
        <v>0.63</v>
      </c>
      <c r="I6" s="81">
        <v>90</v>
      </c>
      <c r="J6" s="48">
        <v>13</v>
      </c>
      <c r="K6" s="48">
        <v>1.1000000000000001</v>
      </c>
      <c r="L6" s="31">
        <v>66</v>
      </c>
      <c r="M6" s="48"/>
      <c r="N6" s="48"/>
      <c r="O6" s="48"/>
      <c r="P6" s="48"/>
      <c r="Q6" s="48"/>
      <c r="R6" s="48"/>
      <c r="S6" s="48"/>
      <c r="T6" s="48"/>
    </row>
    <row r="7" spans="2:20" ht="16.2" thickBot="1" x14ac:dyDescent="0.35">
      <c r="B7" s="82" t="s">
        <v>12</v>
      </c>
      <c r="C7" s="6" t="s">
        <v>39</v>
      </c>
      <c r="D7" s="38">
        <v>3</v>
      </c>
      <c r="E7" s="6">
        <v>7</v>
      </c>
      <c r="F7" s="7">
        <v>3</v>
      </c>
      <c r="G7" s="6">
        <v>30</v>
      </c>
      <c r="H7" s="83">
        <v>0.17</v>
      </c>
      <c r="I7" s="84">
        <v>50</v>
      </c>
      <c r="J7" s="6">
        <v>38</v>
      </c>
      <c r="K7" s="6">
        <v>0.57999999999999996</v>
      </c>
      <c r="L7" s="7">
        <v>34.799999999999997</v>
      </c>
      <c r="M7" s="48"/>
      <c r="N7" s="48"/>
      <c r="O7" s="48"/>
      <c r="P7" s="48"/>
      <c r="Q7" s="48"/>
      <c r="R7" s="48"/>
      <c r="S7" s="48"/>
      <c r="T7" s="48"/>
    </row>
    <row r="8" spans="2:20" x14ac:dyDescent="0.3"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2:20" x14ac:dyDescent="0.3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2:20" x14ac:dyDescent="0.3">
      <c r="B10" s="89" t="s">
        <v>79</v>
      </c>
      <c r="C10" s="76" t="s">
        <v>80</v>
      </c>
      <c r="D10" s="76"/>
      <c r="E10" s="76"/>
      <c r="F10" s="76"/>
      <c r="G10" s="76"/>
      <c r="H10" s="76"/>
      <c r="I10" s="48"/>
      <c r="J10" s="48"/>
      <c r="K10" s="76"/>
      <c r="L10" s="76"/>
      <c r="M10" s="76"/>
      <c r="N10" s="76"/>
      <c r="O10" s="76"/>
      <c r="P10" s="76"/>
      <c r="Q10" s="76"/>
      <c r="R10" s="76"/>
      <c r="S10" s="76"/>
      <c r="T10" s="76"/>
    </row>
    <row r="11" spans="2:20" x14ac:dyDescent="0.3">
      <c r="B11" s="76"/>
      <c r="C11" s="76" t="s">
        <v>81</v>
      </c>
      <c r="D11" s="76"/>
      <c r="E11" s="76"/>
      <c r="F11" s="76"/>
      <c r="G11" s="76"/>
      <c r="H11" s="76"/>
      <c r="I11" s="76"/>
      <c r="J11" s="48"/>
      <c r="K11" s="48"/>
      <c r="L11" s="48"/>
      <c r="M11" s="48"/>
      <c r="N11" s="48"/>
      <c r="O11" s="48"/>
      <c r="P11" s="48"/>
      <c r="Q11" s="48"/>
      <c r="R11" s="76"/>
      <c r="S11" s="76"/>
      <c r="T11" s="76"/>
    </row>
    <row r="12" spans="2:20" x14ac:dyDescent="0.3">
      <c r="B12" s="76"/>
      <c r="C12" s="76" t="s">
        <v>82</v>
      </c>
      <c r="D12" s="76"/>
      <c r="E12" s="76"/>
      <c r="F12" s="76"/>
      <c r="G12" s="76"/>
      <c r="H12" s="76"/>
      <c r="I12" s="76"/>
      <c r="J12" s="48"/>
      <c r="K12" s="48"/>
      <c r="L12" s="48"/>
      <c r="M12" s="48"/>
      <c r="N12" s="48"/>
      <c r="O12" s="48"/>
      <c r="P12" s="48"/>
      <c r="Q12" s="48"/>
      <c r="R12" s="76"/>
      <c r="S12" s="76"/>
      <c r="T12" s="76"/>
    </row>
    <row r="13" spans="2:20" x14ac:dyDescent="0.3">
      <c r="B13" s="76"/>
      <c r="C13" s="76" t="s">
        <v>95</v>
      </c>
      <c r="D13" s="76"/>
      <c r="E13" s="76"/>
      <c r="F13" s="76"/>
      <c r="G13" s="76"/>
      <c r="H13" s="76"/>
      <c r="I13" s="76"/>
      <c r="R13" s="76"/>
      <c r="S13" s="76"/>
      <c r="T13" s="76"/>
    </row>
    <row r="14" spans="2:20" x14ac:dyDescent="0.3">
      <c r="B14" s="76"/>
      <c r="C14" s="76" t="s">
        <v>84</v>
      </c>
      <c r="D14" s="76"/>
      <c r="E14" s="76"/>
      <c r="F14" s="76"/>
      <c r="G14" s="76"/>
      <c r="H14" s="76"/>
      <c r="I14" s="76"/>
      <c r="R14" s="76"/>
      <c r="S14" s="76"/>
      <c r="T14" s="76"/>
    </row>
    <row r="15" spans="2:20" x14ac:dyDescent="0.3">
      <c r="B15" s="48"/>
      <c r="C15" s="102" t="s">
        <v>85</v>
      </c>
      <c r="D15" s="102"/>
      <c r="E15" s="102"/>
      <c r="F15" s="48"/>
      <c r="G15" s="76"/>
      <c r="H15" s="76"/>
      <c r="I15" s="76"/>
      <c r="R15" s="48"/>
      <c r="S15" s="48"/>
      <c r="T15" s="48"/>
    </row>
    <row r="16" spans="2:20" x14ac:dyDescent="0.3">
      <c r="B16" s="48"/>
      <c r="C16" s="102" t="s">
        <v>86</v>
      </c>
      <c r="D16" s="102"/>
      <c r="E16" s="102"/>
      <c r="F16" s="102"/>
      <c r="G16" s="102"/>
      <c r="H16" s="48"/>
      <c r="I16" s="48"/>
      <c r="R16" s="48"/>
      <c r="S16" s="48"/>
      <c r="T16" s="48"/>
    </row>
    <row r="17" spans="2:20" x14ac:dyDescent="0.3">
      <c r="B17" s="76"/>
      <c r="C17" s="76"/>
      <c r="D17" s="76"/>
      <c r="E17" s="76"/>
      <c r="F17" s="76"/>
      <c r="G17" s="76"/>
      <c r="H17" s="76"/>
      <c r="I17" s="76"/>
      <c r="R17" s="48"/>
      <c r="S17" s="48"/>
      <c r="T17" s="48"/>
    </row>
    <row r="18" spans="2:20" ht="16.2" thickBot="1" x14ac:dyDescent="0.35">
      <c r="B18" s="76"/>
      <c r="C18" s="76"/>
      <c r="D18" s="76"/>
      <c r="E18" s="76"/>
      <c r="F18" s="76"/>
      <c r="G18" s="76"/>
      <c r="H18" s="76"/>
      <c r="I18" s="76"/>
      <c r="R18" s="48"/>
      <c r="S18" s="48"/>
      <c r="T18" s="48"/>
    </row>
    <row r="19" spans="2:20" ht="16.2" thickBot="1" x14ac:dyDescent="0.35">
      <c r="B19" s="76"/>
      <c r="C19" s="85">
        <v>1</v>
      </c>
      <c r="D19" s="85">
        <v>2</v>
      </c>
      <c r="E19" s="85">
        <v>3</v>
      </c>
      <c r="F19" s="85">
        <v>4</v>
      </c>
      <c r="G19" s="85">
        <v>5</v>
      </c>
      <c r="H19" s="48">
        <v>6</v>
      </c>
      <c r="I19" s="76"/>
      <c r="J19" s="48"/>
      <c r="K19" s="96" t="s">
        <v>87</v>
      </c>
      <c r="L19" s="97" t="s">
        <v>12</v>
      </c>
      <c r="M19" s="97" t="s">
        <v>90</v>
      </c>
      <c r="N19" s="97" t="s">
        <v>89</v>
      </c>
      <c r="O19" s="97" t="s">
        <v>88</v>
      </c>
      <c r="P19" s="97" t="s">
        <v>65</v>
      </c>
      <c r="Q19" s="98" t="s">
        <v>87</v>
      </c>
      <c r="R19" s="48"/>
      <c r="S19" s="48"/>
      <c r="T19" s="48"/>
    </row>
    <row r="20" spans="2:20" ht="16.2" thickBot="1" x14ac:dyDescent="0.35">
      <c r="B20" s="39"/>
      <c r="C20" s="86" t="s">
        <v>87</v>
      </c>
      <c r="D20" s="86" t="s">
        <v>65</v>
      </c>
      <c r="E20" s="86" t="s">
        <v>88</v>
      </c>
      <c r="F20" s="86" t="s">
        <v>12</v>
      </c>
      <c r="G20" s="86" t="s">
        <v>89</v>
      </c>
      <c r="H20" s="87" t="s">
        <v>90</v>
      </c>
      <c r="J20" s="48"/>
      <c r="K20" s="39">
        <v>1</v>
      </c>
      <c r="L20" s="30">
        <v>4</v>
      </c>
      <c r="M20" s="30">
        <v>6</v>
      </c>
      <c r="N20" s="30">
        <v>5</v>
      </c>
      <c r="O20" s="30">
        <v>3</v>
      </c>
      <c r="P20" s="30">
        <v>2</v>
      </c>
      <c r="Q20" s="29">
        <v>1</v>
      </c>
      <c r="S20" s="48"/>
      <c r="T20" s="48"/>
    </row>
    <row r="21" spans="2:20" x14ac:dyDescent="0.3">
      <c r="B21" s="22" t="s">
        <v>87</v>
      </c>
      <c r="C21" s="39">
        <v>0</v>
      </c>
      <c r="D21" s="30">
        <v>13</v>
      </c>
      <c r="E21" s="30">
        <v>14</v>
      </c>
      <c r="F21" s="30">
        <v>15</v>
      </c>
      <c r="G21" s="30">
        <v>13</v>
      </c>
      <c r="H21" s="29">
        <v>21</v>
      </c>
      <c r="J21" s="88" t="s">
        <v>92</v>
      </c>
      <c r="K21" s="40">
        <v>15</v>
      </c>
      <c r="L21" s="4">
        <v>21</v>
      </c>
      <c r="M21" s="4">
        <v>23</v>
      </c>
      <c r="N21" s="4">
        <v>22</v>
      </c>
      <c r="O21" s="4">
        <v>22</v>
      </c>
      <c r="P21" s="4">
        <v>13</v>
      </c>
      <c r="Q21" s="31" t="s">
        <v>72</v>
      </c>
      <c r="S21" s="48"/>
      <c r="T21" s="48"/>
    </row>
    <row r="22" spans="2:20" x14ac:dyDescent="0.3">
      <c r="B22" s="22" t="s">
        <v>65</v>
      </c>
      <c r="C22" s="40">
        <v>13</v>
      </c>
      <c r="D22" s="48">
        <v>0</v>
      </c>
      <c r="E22" s="48">
        <v>22</v>
      </c>
      <c r="F22" s="48">
        <v>3</v>
      </c>
      <c r="G22" s="48">
        <v>1</v>
      </c>
      <c r="H22" s="31">
        <v>23</v>
      </c>
      <c r="J22" s="88" t="s">
        <v>44</v>
      </c>
      <c r="K22" s="40" t="s">
        <v>72</v>
      </c>
      <c r="L22" s="4">
        <v>34.799999999999997</v>
      </c>
      <c r="M22" s="4">
        <v>66</v>
      </c>
      <c r="N22" s="4">
        <v>63</v>
      </c>
      <c r="O22" s="4">
        <v>30</v>
      </c>
      <c r="P22" s="4">
        <v>56.4</v>
      </c>
      <c r="Q22" s="31" t="s">
        <v>72</v>
      </c>
      <c r="S22" s="48"/>
      <c r="T22" s="48"/>
    </row>
    <row r="23" spans="2:20" ht="16.2" thickBot="1" x14ac:dyDescent="0.35">
      <c r="B23" s="22" t="s">
        <v>88</v>
      </c>
      <c r="C23" s="40">
        <v>14</v>
      </c>
      <c r="D23" s="48">
        <v>22</v>
      </c>
      <c r="E23" s="48">
        <v>0</v>
      </c>
      <c r="F23" s="48">
        <v>24</v>
      </c>
      <c r="G23" s="48">
        <v>22</v>
      </c>
      <c r="H23" s="31">
        <v>41</v>
      </c>
      <c r="K23" s="92">
        <v>50</v>
      </c>
      <c r="L23" s="84">
        <v>87</v>
      </c>
      <c r="M23" s="84">
        <v>86</v>
      </c>
      <c r="N23" s="84">
        <v>52</v>
      </c>
      <c r="O23" s="84">
        <v>78</v>
      </c>
      <c r="P23" s="6">
        <v>13</v>
      </c>
      <c r="Q23" s="7" t="s">
        <v>72</v>
      </c>
      <c r="S23" s="48"/>
      <c r="T23" s="48"/>
    </row>
    <row r="24" spans="2:20" ht="16.2" thickBot="1" x14ac:dyDescent="0.35">
      <c r="B24" s="22" t="s">
        <v>12</v>
      </c>
      <c r="C24" s="40">
        <v>15</v>
      </c>
      <c r="D24" s="48">
        <v>3</v>
      </c>
      <c r="E24" s="48">
        <v>24</v>
      </c>
      <c r="F24" s="48">
        <v>0</v>
      </c>
      <c r="G24" s="48">
        <v>2</v>
      </c>
      <c r="H24" s="31">
        <v>21</v>
      </c>
      <c r="J24" s="48"/>
      <c r="K24" s="48"/>
      <c r="L24" s="48"/>
      <c r="M24" s="48"/>
      <c r="N24" s="48"/>
      <c r="O24" s="48"/>
      <c r="P24" s="48"/>
      <c r="Q24" s="48"/>
      <c r="S24" s="48"/>
      <c r="T24" s="48"/>
    </row>
    <row r="25" spans="2:20" x14ac:dyDescent="0.3">
      <c r="B25" s="22" t="s">
        <v>89</v>
      </c>
      <c r="C25" s="40">
        <v>13</v>
      </c>
      <c r="D25" s="48">
        <v>1</v>
      </c>
      <c r="E25" s="48">
        <v>22</v>
      </c>
      <c r="F25" s="48">
        <v>2</v>
      </c>
      <c r="G25" s="48">
        <v>0</v>
      </c>
      <c r="H25" s="31">
        <v>23</v>
      </c>
      <c r="J25" s="48"/>
      <c r="K25" s="107" t="s">
        <v>96</v>
      </c>
      <c r="L25" s="108"/>
      <c r="M25" s="93">
        <f>SUM(K21:P21)</f>
        <v>116</v>
      </c>
      <c r="N25" s="48"/>
      <c r="O25" s="48"/>
      <c r="P25" s="48"/>
      <c r="Q25" s="48"/>
      <c r="S25" s="48"/>
      <c r="T25" s="48"/>
    </row>
    <row r="26" spans="2:20" ht="16.2" thickBot="1" x14ac:dyDescent="0.35">
      <c r="B26" s="35" t="s">
        <v>90</v>
      </c>
      <c r="C26" s="41">
        <v>21</v>
      </c>
      <c r="D26" s="6">
        <v>23</v>
      </c>
      <c r="E26" s="6">
        <v>41</v>
      </c>
      <c r="F26" s="6">
        <v>21</v>
      </c>
      <c r="G26" s="6">
        <v>23</v>
      </c>
      <c r="H26" s="7">
        <v>0</v>
      </c>
      <c r="K26" s="109" t="s">
        <v>97</v>
      </c>
      <c r="L26" s="110"/>
      <c r="M26" s="94">
        <f>SUM(K22:P22)</f>
        <v>250.20000000000002</v>
      </c>
      <c r="S26" s="48"/>
      <c r="T26" s="48"/>
    </row>
    <row r="27" spans="2:20" ht="16.2" thickBot="1" x14ac:dyDescent="0.35">
      <c r="B27" s="48"/>
      <c r="K27" s="105" t="s">
        <v>94</v>
      </c>
      <c r="L27" s="106"/>
      <c r="M27" s="95">
        <f>SUM(M25:M26)</f>
        <v>366.20000000000005</v>
      </c>
      <c r="N27" s="48"/>
      <c r="O27" s="48"/>
      <c r="P27" s="48"/>
      <c r="Q27" s="48"/>
      <c r="R27" s="48"/>
      <c r="S27" s="48"/>
      <c r="T27" s="48"/>
    </row>
    <row r="28" spans="2:20" x14ac:dyDescent="0.3">
      <c r="B28" s="48"/>
      <c r="C28" s="48"/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 spans="2:20" x14ac:dyDescent="0.3">
      <c r="B29" s="48"/>
      <c r="C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2:20" x14ac:dyDescent="0.3">
      <c r="B30" s="48"/>
      <c r="C30" s="48"/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 spans="2:20" x14ac:dyDescent="0.3">
      <c r="B31" s="48"/>
      <c r="C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2:20" x14ac:dyDescent="0.3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2:20" x14ac:dyDescent="0.3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</row>
    <row r="34" spans="2:20" x14ac:dyDescent="0.3"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</row>
    <row r="35" spans="2:20" x14ac:dyDescent="0.3">
      <c r="B35" s="48"/>
      <c r="C35" s="90" t="s">
        <v>91</v>
      </c>
      <c r="D35" s="90"/>
      <c r="E35" s="90" t="s">
        <v>87</v>
      </c>
      <c r="F35" s="90" t="s">
        <v>12</v>
      </c>
      <c r="G35" s="90" t="s">
        <v>90</v>
      </c>
      <c r="H35" s="90" t="s">
        <v>89</v>
      </c>
      <c r="I35" s="90" t="s">
        <v>88</v>
      </c>
      <c r="J35" s="90" t="s">
        <v>65</v>
      </c>
      <c r="K35" s="90" t="s">
        <v>87</v>
      </c>
      <c r="L35" s="48"/>
      <c r="M35" s="48"/>
      <c r="N35" s="88"/>
      <c r="O35" s="88"/>
      <c r="P35" s="88"/>
      <c r="Q35" s="88"/>
      <c r="R35" s="88"/>
      <c r="S35" s="88"/>
      <c r="T35" s="88"/>
    </row>
    <row r="36" spans="2:20" x14ac:dyDescent="0.3">
      <c r="B36" s="48"/>
      <c r="C36" s="90"/>
      <c r="D36" s="90"/>
      <c r="E36" s="90">
        <v>1</v>
      </c>
      <c r="F36" s="90">
        <v>3</v>
      </c>
      <c r="G36" s="90">
        <v>5</v>
      </c>
      <c r="H36" s="90">
        <v>4</v>
      </c>
      <c r="I36" s="90">
        <v>2</v>
      </c>
      <c r="J36" s="90">
        <v>1</v>
      </c>
      <c r="K36" s="90">
        <v>1</v>
      </c>
      <c r="L36" s="48"/>
      <c r="M36" s="48"/>
      <c r="N36" s="48"/>
      <c r="O36" s="48"/>
      <c r="P36" s="48"/>
      <c r="Q36" s="48"/>
      <c r="R36" s="48"/>
      <c r="S36" s="48"/>
      <c r="T36" s="48"/>
    </row>
    <row r="37" spans="2:20" x14ac:dyDescent="0.3">
      <c r="B37" s="48"/>
      <c r="C37" s="90"/>
      <c r="D37" s="90"/>
      <c r="E37" s="90">
        <v>14</v>
      </c>
      <c r="F37" s="90">
        <v>22</v>
      </c>
      <c r="G37" s="90">
        <v>2</v>
      </c>
      <c r="H37" s="90">
        <v>3</v>
      </c>
      <c r="I37" s="90">
        <v>13</v>
      </c>
      <c r="J37" s="90">
        <v>0</v>
      </c>
      <c r="K37" s="90"/>
      <c r="L37" s="48"/>
      <c r="M37" s="88"/>
      <c r="N37" s="48"/>
      <c r="O37" s="48"/>
      <c r="P37" s="48"/>
      <c r="Q37" s="48"/>
      <c r="R37" s="48"/>
      <c r="S37" s="48"/>
      <c r="T37" s="48"/>
    </row>
    <row r="38" spans="2:20" x14ac:dyDescent="0.3">
      <c r="B38" s="48"/>
      <c r="C38" s="90"/>
      <c r="D38" s="90"/>
      <c r="E38" s="90"/>
      <c r="F38" s="90"/>
      <c r="G38" s="90"/>
      <c r="H38" s="90"/>
      <c r="I38" s="90"/>
      <c r="J38" s="90"/>
      <c r="K38" s="90"/>
      <c r="L38" s="48"/>
      <c r="M38" s="88"/>
      <c r="N38" s="48"/>
      <c r="O38" s="48"/>
      <c r="P38" s="48"/>
      <c r="Q38" s="48"/>
      <c r="R38" s="48"/>
      <c r="S38" s="48"/>
      <c r="T38" s="48"/>
    </row>
    <row r="39" spans="2:20" x14ac:dyDescent="0.3">
      <c r="B39" s="48"/>
      <c r="C39" s="90"/>
      <c r="D39" s="90"/>
      <c r="E39" s="90"/>
      <c r="F39" s="90"/>
      <c r="G39" s="90"/>
      <c r="H39" s="90"/>
      <c r="I39" s="90"/>
      <c r="J39" s="90"/>
      <c r="K39" s="90"/>
      <c r="L39" s="48"/>
      <c r="M39" s="88"/>
      <c r="N39" s="81"/>
      <c r="O39" s="81"/>
      <c r="P39" s="81"/>
      <c r="Q39" s="81"/>
      <c r="R39" s="81"/>
      <c r="S39" s="48"/>
      <c r="T39" s="48"/>
    </row>
    <row r="40" spans="2:20" x14ac:dyDescent="0.3">
      <c r="B40" s="48"/>
      <c r="C40" s="90"/>
      <c r="D40" s="90"/>
      <c r="E40" s="90"/>
      <c r="F40" s="90"/>
      <c r="G40" s="90"/>
      <c r="H40" s="90"/>
      <c r="I40" s="90"/>
      <c r="J40" s="90"/>
      <c r="K40" s="90"/>
      <c r="L40" s="48"/>
      <c r="M40" s="48"/>
      <c r="N40" s="48"/>
      <c r="O40" s="48"/>
      <c r="P40" s="48"/>
      <c r="Q40" s="48"/>
      <c r="R40" s="48"/>
      <c r="S40" s="48"/>
      <c r="T40" s="48"/>
    </row>
    <row r="41" spans="2:20" x14ac:dyDescent="0.3">
      <c r="B41" s="48"/>
      <c r="C41" s="90"/>
      <c r="D41" s="90"/>
      <c r="E41" s="103" t="s">
        <v>93</v>
      </c>
      <c r="F41" s="103"/>
      <c r="G41" s="90">
        <v>54</v>
      </c>
      <c r="H41" s="90"/>
      <c r="I41" s="90"/>
      <c r="J41" s="90"/>
      <c r="K41" s="90"/>
      <c r="L41" s="48"/>
      <c r="M41" s="48"/>
      <c r="N41" s="104"/>
      <c r="O41" s="104"/>
      <c r="P41" s="81"/>
      <c r="Q41" s="48"/>
      <c r="R41" s="48"/>
      <c r="S41" s="48"/>
      <c r="T41" s="48"/>
    </row>
    <row r="42" spans="2:20" x14ac:dyDescent="0.3">
      <c r="C42" s="91"/>
      <c r="D42" s="91"/>
      <c r="E42" s="91"/>
      <c r="F42" s="91"/>
      <c r="G42" s="91"/>
      <c r="H42" s="91"/>
      <c r="I42" s="91"/>
      <c r="J42" s="91"/>
      <c r="K42" s="91"/>
    </row>
    <row r="43" spans="2:20" x14ac:dyDescent="0.3">
      <c r="C43" s="91"/>
      <c r="D43" s="91"/>
      <c r="E43" s="91"/>
      <c r="F43" s="91"/>
      <c r="G43" s="91"/>
      <c r="H43" s="91"/>
      <c r="I43" s="91"/>
      <c r="J43" s="91"/>
      <c r="K43" s="91"/>
    </row>
  </sheetData>
  <mergeCells count="7">
    <mergeCell ref="C15:E15"/>
    <mergeCell ref="C16:G16"/>
    <mergeCell ref="E41:F41"/>
    <mergeCell ref="N41:O41"/>
    <mergeCell ref="K27:L27"/>
    <mergeCell ref="K25:L25"/>
    <mergeCell ref="K26:L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2DB-43FC-6641-A6C2-164BA5412EE4}">
  <sheetPr codeName="Sheet4"/>
  <dimension ref="A1:S64"/>
  <sheetViews>
    <sheetView workbookViewId="0">
      <selection activeCell="I24" sqref="A1:XFD1048576"/>
    </sheetView>
  </sheetViews>
  <sheetFormatPr defaultColWidth="10.796875" defaultRowHeight="15.6" x14ac:dyDescent="0.3"/>
  <cols>
    <col min="1" max="1" width="17" bestFit="1" customWidth="1"/>
    <col min="2" max="2" width="23" customWidth="1"/>
    <col min="3" max="4" width="12" bestFit="1" customWidth="1"/>
    <col min="5" max="5" width="9.296875" customWidth="1"/>
    <col min="7" max="7" width="11.796875" bestFit="1" customWidth="1"/>
    <col min="8" max="8" width="14.19921875" bestFit="1" customWidth="1"/>
    <col min="9" max="9" width="14" bestFit="1" customWidth="1"/>
    <col min="10" max="10" width="12" bestFit="1" customWidth="1"/>
    <col min="11" max="11" width="12.296875" customWidth="1"/>
    <col min="12" max="12" width="11.69921875" bestFit="1" customWidth="1"/>
    <col min="16" max="16" width="12" bestFit="1" customWidth="1"/>
  </cols>
  <sheetData>
    <row r="1" spans="1:19" x14ac:dyDescent="0.3">
      <c r="A1" s="48" t="s">
        <v>73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ht="16.2" thickBot="1" x14ac:dyDescent="0.35">
      <c r="A2" s="48" t="s">
        <v>43</v>
      </c>
      <c r="B2" s="48" t="s">
        <v>29</v>
      </c>
      <c r="C2" s="48" t="s">
        <v>30</v>
      </c>
      <c r="D2" s="48" t="s">
        <v>74</v>
      </c>
      <c r="E2" s="48" t="s">
        <v>75</v>
      </c>
      <c r="F2" s="48" t="s">
        <v>76</v>
      </c>
      <c r="G2" s="48" t="s">
        <v>34</v>
      </c>
      <c r="H2" s="48" t="s">
        <v>35</v>
      </c>
      <c r="I2" s="48" t="s">
        <v>36</v>
      </c>
      <c r="J2" s="48" t="s">
        <v>37</v>
      </c>
      <c r="K2" s="48" t="s">
        <v>38</v>
      </c>
      <c r="L2" s="48"/>
      <c r="M2" s="48"/>
      <c r="N2" s="48"/>
      <c r="O2" s="48"/>
      <c r="P2" s="48"/>
      <c r="Q2" s="48"/>
      <c r="R2" s="48"/>
      <c r="S2" s="48"/>
    </row>
    <row r="3" spans="1:19" x14ac:dyDescent="0.3">
      <c r="A3" s="77" t="s">
        <v>8</v>
      </c>
      <c r="B3" s="30" t="s">
        <v>40</v>
      </c>
      <c r="C3" s="36" t="s">
        <v>41</v>
      </c>
      <c r="D3" s="30">
        <v>100</v>
      </c>
      <c r="E3" s="29">
        <v>2</v>
      </c>
      <c r="F3" s="30">
        <v>100</v>
      </c>
      <c r="G3" s="78">
        <v>0.5</v>
      </c>
      <c r="H3" s="79">
        <v>35</v>
      </c>
      <c r="I3" s="30" t="s">
        <v>77</v>
      </c>
      <c r="J3" s="30">
        <v>0.5</v>
      </c>
      <c r="K3" s="29">
        <v>30</v>
      </c>
      <c r="L3" s="48"/>
      <c r="M3" s="48"/>
      <c r="N3" s="48"/>
      <c r="O3" s="48"/>
      <c r="P3" s="48"/>
      <c r="Q3" s="48"/>
      <c r="R3" s="48"/>
      <c r="S3" s="48"/>
    </row>
    <row r="4" spans="1:19" x14ac:dyDescent="0.3">
      <c r="A4" s="28" t="s">
        <v>78</v>
      </c>
      <c r="B4" s="48" t="s">
        <v>39</v>
      </c>
      <c r="C4" s="37">
        <v>10</v>
      </c>
      <c r="D4" s="48">
        <v>12</v>
      </c>
      <c r="E4" s="31">
        <v>3</v>
      </c>
      <c r="F4" s="48">
        <v>15</v>
      </c>
      <c r="G4" s="80">
        <v>0.27</v>
      </c>
      <c r="H4" s="81">
        <v>70</v>
      </c>
      <c r="I4" s="48">
        <v>25</v>
      </c>
      <c r="J4" s="48">
        <v>1.26</v>
      </c>
      <c r="K4" s="31">
        <v>75.599999999999994</v>
      </c>
      <c r="L4" s="48"/>
      <c r="M4" s="48"/>
      <c r="N4" s="48"/>
      <c r="O4" s="48"/>
      <c r="P4" s="48"/>
      <c r="Q4" s="48"/>
      <c r="R4" s="48"/>
      <c r="S4" s="48"/>
    </row>
    <row r="5" spans="1:19" x14ac:dyDescent="0.3">
      <c r="A5" s="28" t="s">
        <v>20</v>
      </c>
      <c r="B5" s="48" t="s">
        <v>39</v>
      </c>
      <c r="C5" s="37">
        <v>10</v>
      </c>
      <c r="D5" s="48">
        <v>15</v>
      </c>
      <c r="E5" s="31">
        <v>3</v>
      </c>
      <c r="F5" s="48">
        <v>20</v>
      </c>
      <c r="G5" s="80">
        <v>0.25</v>
      </c>
      <c r="H5" s="81">
        <v>120</v>
      </c>
      <c r="I5" s="48">
        <v>30</v>
      </c>
      <c r="J5" s="48">
        <v>1.42</v>
      </c>
      <c r="K5" s="31">
        <v>85.2</v>
      </c>
      <c r="L5" s="48"/>
      <c r="M5" s="48"/>
      <c r="N5" s="48"/>
      <c r="O5" s="48"/>
      <c r="P5" s="48"/>
      <c r="Q5" s="48"/>
      <c r="R5" s="48"/>
      <c r="S5" s="48"/>
    </row>
    <row r="6" spans="1:19" x14ac:dyDescent="0.3">
      <c r="A6" s="28" t="s">
        <v>10</v>
      </c>
      <c r="B6" s="48" t="s">
        <v>39</v>
      </c>
      <c r="C6" s="37">
        <v>5</v>
      </c>
      <c r="D6" s="48">
        <v>10</v>
      </c>
      <c r="E6" s="31">
        <v>2</v>
      </c>
      <c r="F6" s="48">
        <v>8</v>
      </c>
      <c r="G6" s="80">
        <v>0.63</v>
      </c>
      <c r="H6" s="81">
        <v>90</v>
      </c>
      <c r="I6" s="48">
        <v>13</v>
      </c>
      <c r="J6" s="48">
        <v>1.21</v>
      </c>
      <c r="K6" s="31">
        <v>72.599999999999994</v>
      </c>
      <c r="L6" s="48"/>
      <c r="M6" s="48"/>
      <c r="N6" s="48"/>
      <c r="O6" s="48"/>
      <c r="P6" s="48"/>
      <c r="Q6" s="48"/>
      <c r="R6" s="48"/>
      <c r="S6" s="48"/>
    </row>
    <row r="7" spans="1:19" ht="16.2" thickBot="1" x14ac:dyDescent="0.35">
      <c r="A7" s="82" t="s">
        <v>12</v>
      </c>
      <c r="B7" s="6" t="s">
        <v>39</v>
      </c>
      <c r="C7" s="38">
        <v>8</v>
      </c>
      <c r="D7" s="6">
        <v>10</v>
      </c>
      <c r="E7" s="7">
        <v>2</v>
      </c>
      <c r="F7" s="6">
        <v>30</v>
      </c>
      <c r="G7" s="83">
        <v>0.17</v>
      </c>
      <c r="H7" s="84">
        <v>50</v>
      </c>
      <c r="I7" s="6">
        <v>38</v>
      </c>
      <c r="J7" s="6">
        <v>0.92</v>
      </c>
      <c r="K7" s="7">
        <v>55.2</v>
      </c>
      <c r="L7" s="48"/>
      <c r="M7" s="48"/>
      <c r="N7" s="48"/>
      <c r="O7" s="48"/>
      <c r="P7" s="48"/>
      <c r="Q7" s="48"/>
      <c r="R7" s="48"/>
      <c r="S7" s="48"/>
    </row>
    <row r="8" spans="1:19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1:19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19" x14ac:dyDescent="0.3">
      <c r="A10" s="89" t="s">
        <v>79</v>
      </c>
      <c r="B10" s="76" t="s">
        <v>80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</row>
    <row r="11" spans="1:19" x14ac:dyDescent="0.3">
      <c r="A11" s="76"/>
      <c r="B11" s="76" t="s">
        <v>81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</row>
    <row r="12" spans="1:19" x14ac:dyDescent="0.3">
      <c r="A12" s="76"/>
      <c r="B12" s="76" t="s">
        <v>82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</row>
    <row r="13" spans="1:19" x14ac:dyDescent="0.3">
      <c r="A13" s="76"/>
      <c r="B13" s="76" t="s">
        <v>83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</row>
    <row r="14" spans="1:19" x14ac:dyDescent="0.3">
      <c r="A14" s="76"/>
      <c r="B14" s="76" t="s">
        <v>98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</row>
    <row r="15" spans="1:19" x14ac:dyDescent="0.3">
      <c r="A15" s="48"/>
      <c r="B15" s="102" t="s">
        <v>85</v>
      </c>
      <c r="C15" s="102"/>
      <c r="D15" s="102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1:19" x14ac:dyDescent="0.3">
      <c r="A16" s="48"/>
      <c r="B16" s="102" t="s">
        <v>99</v>
      </c>
      <c r="C16" s="102"/>
      <c r="D16" s="102"/>
      <c r="E16" s="102"/>
      <c r="F16" s="102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1:19" x14ac:dyDescent="0.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48"/>
      <c r="O17" s="48"/>
      <c r="P17" s="48"/>
      <c r="Q17" s="48"/>
      <c r="R17" s="48"/>
      <c r="S17" s="48"/>
    </row>
    <row r="18" spans="1:19" ht="16.2" thickBot="1" x14ac:dyDescent="0.3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48"/>
      <c r="O18" s="48"/>
      <c r="P18" s="48"/>
      <c r="Q18" s="48"/>
      <c r="R18" s="48"/>
      <c r="S18" s="48"/>
    </row>
    <row r="19" spans="1:19" ht="16.2" thickBot="1" x14ac:dyDescent="0.35">
      <c r="A19" s="76"/>
      <c r="B19" s="48">
        <v>1</v>
      </c>
      <c r="C19" s="48">
        <v>2</v>
      </c>
      <c r="D19" s="48">
        <v>3</v>
      </c>
      <c r="E19" s="48">
        <v>4</v>
      </c>
      <c r="F19" s="48">
        <v>5</v>
      </c>
      <c r="G19" s="48">
        <v>6</v>
      </c>
      <c r="H19" s="76"/>
      <c r="I19" s="48"/>
      <c r="J19" s="34" t="s">
        <v>87</v>
      </c>
      <c r="K19" s="86" t="s">
        <v>65</v>
      </c>
      <c r="L19" s="86" t="s">
        <v>12</v>
      </c>
      <c r="M19" s="86" t="s">
        <v>88</v>
      </c>
      <c r="N19" s="86" t="s">
        <v>90</v>
      </c>
      <c r="O19" s="86" t="s">
        <v>89</v>
      </c>
      <c r="P19" s="87" t="s">
        <v>87</v>
      </c>
      <c r="Q19" s="48"/>
      <c r="R19" s="48"/>
      <c r="S19" s="48"/>
    </row>
    <row r="20" spans="1:19" ht="16.2" thickBot="1" x14ac:dyDescent="0.35">
      <c r="A20" s="39"/>
      <c r="B20" s="86" t="s">
        <v>87</v>
      </c>
      <c r="C20" s="86" t="s">
        <v>65</v>
      </c>
      <c r="D20" s="86" t="s">
        <v>88</v>
      </c>
      <c r="E20" s="86" t="s">
        <v>12</v>
      </c>
      <c r="F20" s="86" t="s">
        <v>89</v>
      </c>
      <c r="G20" s="87" t="s">
        <v>90</v>
      </c>
      <c r="H20" s="76"/>
      <c r="I20" s="48"/>
      <c r="J20" s="39">
        <v>1</v>
      </c>
      <c r="K20" s="30">
        <v>2</v>
      </c>
      <c r="L20" s="30">
        <v>4</v>
      </c>
      <c r="M20" s="30">
        <v>3</v>
      </c>
      <c r="N20" s="30">
        <v>6</v>
      </c>
      <c r="O20" s="30">
        <v>5</v>
      </c>
      <c r="P20" s="29">
        <v>1</v>
      </c>
      <c r="Q20" s="48"/>
      <c r="R20" s="48"/>
      <c r="S20" s="48"/>
    </row>
    <row r="21" spans="1:19" x14ac:dyDescent="0.3">
      <c r="A21" s="22" t="s">
        <v>87</v>
      </c>
      <c r="B21" s="39">
        <v>0</v>
      </c>
      <c r="C21" s="30">
        <v>5</v>
      </c>
      <c r="D21" s="30">
        <v>5</v>
      </c>
      <c r="E21" s="30">
        <v>6</v>
      </c>
      <c r="F21" s="30">
        <v>5</v>
      </c>
      <c r="G21" s="29">
        <v>6</v>
      </c>
      <c r="H21" s="76"/>
      <c r="I21" s="88" t="s">
        <v>92</v>
      </c>
      <c r="J21" s="40">
        <v>5</v>
      </c>
      <c r="K21" s="4">
        <v>7</v>
      </c>
      <c r="L21" s="4">
        <v>10</v>
      </c>
      <c r="M21" s="4">
        <v>16</v>
      </c>
      <c r="N21" s="4">
        <v>10</v>
      </c>
      <c r="O21" s="4">
        <v>5</v>
      </c>
      <c r="P21" s="31" t="s">
        <v>72</v>
      </c>
      <c r="Q21" s="48"/>
      <c r="R21" s="48"/>
      <c r="S21" s="48"/>
    </row>
    <row r="22" spans="1:19" x14ac:dyDescent="0.3">
      <c r="A22" s="22" t="s">
        <v>65</v>
      </c>
      <c r="B22" s="40">
        <v>5</v>
      </c>
      <c r="C22" s="48">
        <v>0</v>
      </c>
      <c r="D22" s="48">
        <v>8</v>
      </c>
      <c r="E22" s="48">
        <v>7</v>
      </c>
      <c r="F22" s="48">
        <v>1</v>
      </c>
      <c r="G22" s="31">
        <v>10</v>
      </c>
      <c r="H22" s="76"/>
      <c r="I22" s="88" t="s">
        <v>44</v>
      </c>
      <c r="J22" s="40" t="s">
        <v>72</v>
      </c>
      <c r="K22" s="4">
        <v>75.599999999999994</v>
      </c>
      <c r="L22" s="4">
        <v>55.2</v>
      </c>
      <c r="M22" s="4">
        <v>30</v>
      </c>
      <c r="N22" s="4">
        <v>72.599999999999994</v>
      </c>
      <c r="O22" s="4">
        <v>85.2</v>
      </c>
      <c r="P22" s="31" t="s">
        <v>72</v>
      </c>
      <c r="Q22" s="48"/>
      <c r="R22" s="48"/>
      <c r="S22" s="48"/>
    </row>
    <row r="23" spans="1:19" ht="16.2" thickBot="1" x14ac:dyDescent="0.35">
      <c r="A23" s="22" t="s">
        <v>88</v>
      </c>
      <c r="B23" s="40">
        <v>5</v>
      </c>
      <c r="C23" s="48">
        <v>8</v>
      </c>
      <c r="D23" s="48">
        <v>0</v>
      </c>
      <c r="E23" s="48">
        <v>10</v>
      </c>
      <c r="F23" s="48">
        <v>8</v>
      </c>
      <c r="G23" s="31">
        <v>16</v>
      </c>
      <c r="H23" s="76"/>
      <c r="J23" s="92">
        <v>76</v>
      </c>
      <c r="K23" s="84">
        <v>62</v>
      </c>
      <c r="L23" s="84">
        <v>40</v>
      </c>
      <c r="M23" s="84">
        <v>89</v>
      </c>
      <c r="N23" s="84">
        <v>95</v>
      </c>
      <c r="O23" s="6">
        <v>5</v>
      </c>
      <c r="P23" s="7" t="s">
        <v>72</v>
      </c>
      <c r="Q23" s="48"/>
      <c r="R23" s="48"/>
      <c r="S23" s="48"/>
    </row>
    <row r="24" spans="1:19" ht="16.2" thickBot="1" x14ac:dyDescent="0.35">
      <c r="A24" s="22" t="s">
        <v>12</v>
      </c>
      <c r="B24" s="40">
        <v>6</v>
      </c>
      <c r="C24" s="48">
        <v>7</v>
      </c>
      <c r="D24" s="48">
        <v>10</v>
      </c>
      <c r="E24" s="48">
        <v>0</v>
      </c>
      <c r="F24" s="48">
        <v>4</v>
      </c>
      <c r="G24" s="31">
        <v>10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 x14ac:dyDescent="0.3">
      <c r="A25" s="22" t="s">
        <v>89</v>
      </c>
      <c r="B25" s="40">
        <v>5</v>
      </c>
      <c r="C25" s="48">
        <v>1</v>
      </c>
      <c r="D25" s="48">
        <v>8</v>
      </c>
      <c r="E25" s="48">
        <v>4</v>
      </c>
      <c r="F25" s="48">
        <v>0</v>
      </c>
      <c r="G25" s="31">
        <v>10</v>
      </c>
      <c r="I25" s="48"/>
      <c r="J25" s="111" t="s">
        <v>101</v>
      </c>
      <c r="K25" s="112"/>
      <c r="L25" s="93">
        <f>SUM(J21:O21)</f>
        <v>53</v>
      </c>
      <c r="M25" s="48"/>
      <c r="N25" s="48"/>
      <c r="O25" s="48"/>
      <c r="P25" s="48"/>
      <c r="Q25" s="48"/>
      <c r="R25" s="48"/>
      <c r="S25" s="48"/>
    </row>
    <row r="26" spans="1:19" ht="16.2" thickBot="1" x14ac:dyDescent="0.35">
      <c r="A26" s="35" t="s">
        <v>90</v>
      </c>
      <c r="B26" s="41">
        <v>6</v>
      </c>
      <c r="C26" s="6">
        <v>10</v>
      </c>
      <c r="D26" s="6">
        <v>16</v>
      </c>
      <c r="E26" s="6">
        <v>10</v>
      </c>
      <c r="F26" s="6">
        <v>10</v>
      </c>
      <c r="G26" s="7">
        <v>0</v>
      </c>
      <c r="J26" s="109" t="s">
        <v>102</v>
      </c>
      <c r="K26" s="110"/>
      <c r="L26" s="94">
        <f>SUM(J22:O22)</f>
        <v>318.60000000000002</v>
      </c>
      <c r="M26" s="48"/>
      <c r="N26" s="48"/>
      <c r="O26" s="48"/>
      <c r="P26" s="48"/>
      <c r="Q26" s="48"/>
      <c r="R26" s="48"/>
      <c r="S26" s="48"/>
    </row>
    <row r="27" spans="1:19" ht="16.2" thickBot="1" x14ac:dyDescent="0.35">
      <c r="A27" s="48"/>
      <c r="B27" s="48"/>
      <c r="J27" s="105" t="s">
        <v>100</v>
      </c>
      <c r="K27" s="106"/>
      <c r="L27" s="95">
        <f>SUM(L25:L26)</f>
        <v>371.6</v>
      </c>
      <c r="M27" s="48"/>
      <c r="N27" s="48"/>
      <c r="O27" s="48"/>
      <c r="P27" s="48"/>
      <c r="Q27" s="48"/>
      <c r="R27" s="48"/>
      <c r="S27" s="48"/>
    </row>
    <row r="28" spans="1:19" x14ac:dyDescent="0.3">
      <c r="A28" s="48"/>
      <c r="B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x14ac:dyDescent="0.3">
      <c r="A29" s="48"/>
      <c r="B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x14ac:dyDescent="0.3">
      <c r="A30" s="48"/>
      <c r="B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1:19" x14ac:dyDescent="0.3">
      <c r="A31" s="48"/>
      <c r="B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spans="1:19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 spans="1:19" x14ac:dyDescent="0.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 spans="1:19" x14ac:dyDescent="0.3">
      <c r="A34" s="48"/>
      <c r="B34" s="90"/>
      <c r="C34" s="90"/>
      <c r="D34" s="90"/>
      <c r="E34" s="90"/>
      <c r="F34" s="90"/>
      <c r="G34" s="90"/>
      <c r="H34" s="90"/>
      <c r="I34" s="90"/>
      <c r="J34" s="90"/>
      <c r="K34" s="48"/>
      <c r="L34" s="48"/>
      <c r="M34" s="48"/>
      <c r="N34" s="48"/>
      <c r="O34" s="48"/>
      <c r="P34" s="48"/>
      <c r="Q34" s="48"/>
      <c r="R34" s="48"/>
      <c r="S34" s="48"/>
    </row>
    <row r="35" spans="1:19" x14ac:dyDescent="0.3">
      <c r="A35" s="48"/>
      <c r="B35" s="90" t="s">
        <v>91</v>
      </c>
      <c r="C35" s="90"/>
      <c r="D35" s="90" t="s">
        <v>87</v>
      </c>
      <c r="E35" s="90" t="s">
        <v>65</v>
      </c>
      <c r="F35" s="90" t="s">
        <v>12</v>
      </c>
      <c r="G35" s="90" t="s">
        <v>88</v>
      </c>
      <c r="H35" s="90" t="s">
        <v>90</v>
      </c>
      <c r="I35" s="90" t="s">
        <v>89</v>
      </c>
      <c r="J35" s="90" t="s">
        <v>87</v>
      </c>
      <c r="K35" s="48"/>
    </row>
    <row r="36" spans="1:19" x14ac:dyDescent="0.3">
      <c r="A36" s="48"/>
      <c r="B36" s="90"/>
      <c r="C36" s="90"/>
      <c r="D36" s="90">
        <v>1</v>
      </c>
      <c r="E36" s="90">
        <v>1</v>
      </c>
      <c r="F36" s="90">
        <v>3</v>
      </c>
      <c r="G36" s="90">
        <v>2</v>
      </c>
      <c r="H36" s="90">
        <v>5</v>
      </c>
      <c r="I36" s="90">
        <v>4</v>
      </c>
      <c r="J36" s="90">
        <v>1</v>
      </c>
      <c r="K36" s="48"/>
    </row>
    <row r="37" spans="1:19" x14ac:dyDescent="0.3">
      <c r="A37" s="48"/>
      <c r="B37" s="90"/>
      <c r="C37" s="90"/>
      <c r="D37" s="90">
        <v>0</v>
      </c>
      <c r="E37" s="90">
        <v>5</v>
      </c>
      <c r="F37" s="90">
        <v>8</v>
      </c>
      <c r="G37" s="90">
        <v>1</v>
      </c>
      <c r="H37" s="90">
        <v>4</v>
      </c>
      <c r="I37" s="90">
        <v>6</v>
      </c>
      <c r="J37" s="90"/>
      <c r="K37" s="48"/>
    </row>
    <row r="38" spans="1:19" x14ac:dyDescent="0.3">
      <c r="A38" s="48"/>
      <c r="B38" s="90"/>
      <c r="C38" s="90"/>
      <c r="D38" s="90"/>
      <c r="E38" s="90"/>
      <c r="F38" s="90"/>
      <c r="G38" s="90"/>
      <c r="H38" s="90"/>
      <c r="I38" s="90"/>
      <c r="J38" s="90"/>
      <c r="K38" s="48"/>
    </row>
    <row r="39" spans="1:19" x14ac:dyDescent="0.3">
      <c r="A39" s="48"/>
      <c r="B39" s="90"/>
      <c r="C39" s="90"/>
      <c r="D39" s="90"/>
      <c r="E39" s="90"/>
      <c r="F39" s="90"/>
      <c r="G39" s="90"/>
      <c r="H39" s="90"/>
      <c r="I39" s="90"/>
      <c r="J39" s="90"/>
      <c r="K39" s="48"/>
    </row>
    <row r="40" spans="1:19" x14ac:dyDescent="0.3">
      <c r="A40" s="48"/>
      <c r="B40" s="90"/>
      <c r="C40" s="90"/>
      <c r="D40" s="90"/>
      <c r="E40" s="90"/>
      <c r="F40" s="90"/>
      <c r="G40" s="90"/>
      <c r="H40" s="90"/>
      <c r="I40" s="90"/>
      <c r="J40" s="90"/>
      <c r="K40" s="48"/>
    </row>
    <row r="41" spans="1:19" x14ac:dyDescent="0.3">
      <c r="A41" s="48"/>
      <c r="B41" s="90"/>
      <c r="C41" s="90"/>
      <c r="D41" s="103" t="s">
        <v>93</v>
      </c>
      <c r="E41" s="103"/>
      <c r="F41" s="90">
        <v>24</v>
      </c>
      <c r="G41" s="90"/>
      <c r="H41" s="90"/>
      <c r="I41" s="90"/>
      <c r="J41" s="90"/>
      <c r="K41" s="48"/>
    </row>
    <row r="42" spans="1:19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</row>
    <row r="43" spans="1:19" x14ac:dyDescent="0.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</row>
    <row r="44" spans="1:19" x14ac:dyDescent="0.3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 spans="1:19" x14ac:dyDescent="0.3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 spans="1:19" x14ac:dyDescent="0.3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1:19" x14ac:dyDescent="0.3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1:19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1:19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1:19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1:19" x14ac:dyDescent="0.3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1:19" x14ac:dyDescent="0.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1:19" x14ac:dyDescent="0.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1:19" x14ac:dyDescent="0.3">
      <c r="A54" s="88"/>
      <c r="B54" s="48"/>
      <c r="C54" s="48"/>
      <c r="D54" s="48"/>
      <c r="E54" s="48"/>
      <c r="F54" s="48"/>
      <c r="G54" s="80"/>
      <c r="H54" s="81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1:19" x14ac:dyDescent="0.3">
      <c r="A55" s="88"/>
      <c r="B55" s="48"/>
      <c r="C55" s="48"/>
      <c r="D55" s="48"/>
      <c r="E55" s="48"/>
      <c r="F55" s="48"/>
      <c r="G55" s="80"/>
      <c r="H55" s="81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1:19" x14ac:dyDescent="0.3">
      <c r="A56" s="88"/>
      <c r="B56" s="48"/>
      <c r="C56" s="48"/>
      <c r="D56" s="48"/>
      <c r="E56" s="48"/>
      <c r="F56" s="48"/>
      <c r="G56" s="80"/>
      <c r="H56" s="81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1:19" x14ac:dyDescent="0.3">
      <c r="A57" s="88"/>
      <c r="B57" s="48"/>
      <c r="C57" s="48"/>
      <c r="D57" s="48"/>
      <c r="E57" s="48"/>
      <c r="F57" s="48"/>
      <c r="G57" s="80"/>
      <c r="H57" s="81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1:19" x14ac:dyDescent="0.3">
      <c r="A58" s="88"/>
      <c r="B58" s="48"/>
      <c r="C58" s="48"/>
      <c r="D58" s="48"/>
      <c r="E58" s="48"/>
      <c r="F58" s="48"/>
      <c r="G58" s="80"/>
      <c r="H58" s="81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 spans="1:19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1:19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1:19" x14ac:dyDescent="0.3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 spans="1:19" x14ac:dyDescent="0.3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</row>
    <row r="63" spans="1:19" x14ac:dyDescent="0.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1:19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</row>
  </sheetData>
  <mergeCells count="6">
    <mergeCell ref="B15:D15"/>
    <mergeCell ref="B16:F16"/>
    <mergeCell ref="D41:E41"/>
    <mergeCell ref="J26:K26"/>
    <mergeCell ref="J25:K25"/>
    <mergeCell ref="J27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</vt:lpstr>
      <vt:lpstr>Transportation Btw</vt:lpstr>
      <vt:lpstr>Queuing</vt:lpstr>
      <vt:lpstr>Sensitivity Analysis I 12 pm</vt:lpstr>
      <vt:lpstr>Sensitivity Analysis II Driving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ahituv</dc:creator>
  <cp:keywords/>
  <dc:description/>
  <cp:lastModifiedBy>Jordan Lian</cp:lastModifiedBy>
  <cp:revision/>
  <dcterms:created xsi:type="dcterms:W3CDTF">2020-11-28T04:04:43Z</dcterms:created>
  <dcterms:modified xsi:type="dcterms:W3CDTF">2021-02-08T21:22:06Z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13013796-f21f-44f1-bb05-0bc2d02ff1e1</vt:lpwstr>
  </property>
</Properties>
</file>