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257" documentId="13_ncr:1_{0101DE27-F758-4016-82BE-88CC193D2B5D}" xr6:coauthVersionLast="47" xr6:coauthVersionMax="47" xr10:uidLastSave="{BF3D308C-37BB-4D77-BA65-97F89702D2EC}"/>
  <bookViews>
    <workbookView xWindow="-120" yWindow="-120" windowWidth="29040" windowHeight="15720" activeTab="1" xr2:uid="{00000000-000D-0000-FFFF-FFFF00000000}"/>
  </bookViews>
  <sheets>
    <sheet name="Info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I36" i="1"/>
  <c r="H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L14" i="1"/>
  <c r="L19" i="1" s="1"/>
  <c r="L15" i="1"/>
  <c r="L20" i="1" s="1"/>
  <c r="L13" i="1"/>
  <c r="L18" i="1" s="1"/>
  <c r="B21" i="1"/>
  <c r="B22" i="1" s="1"/>
  <c r="B46" i="1" s="1"/>
  <c r="B69" i="1"/>
  <c r="B45" i="1" l="1"/>
  <c r="B23" i="1"/>
  <c r="B47" i="1" s="1"/>
  <c r="B20" i="1"/>
  <c r="B44" i="1" s="1"/>
  <c r="C5" i="1"/>
  <c r="C6" i="1"/>
  <c r="C7" i="1"/>
  <c r="C8" i="1"/>
  <c r="G8" i="1" l="1"/>
  <c r="G60" i="1"/>
  <c r="G12" i="1"/>
  <c r="G6" i="1"/>
  <c r="E12" i="1"/>
  <c r="E60" i="1"/>
  <c r="G5" i="1"/>
  <c r="D12" i="1"/>
  <c r="D60" i="1"/>
  <c r="G7" i="1"/>
  <c r="F60" i="1"/>
  <c r="F12" i="1"/>
  <c r="B19" i="1"/>
  <c r="B43" i="1" s="1"/>
  <c r="B24" i="1"/>
  <c r="B48" i="1" s="1"/>
  <c r="G36" i="1" l="1"/>
  <c r="F36" i="1"/>
  <c r="D36" i="1"/>
  <c r="E36" i="1"/>
  <c r="D69" i="1"/>
  <c r="D21" i="1" s="1"/>
  <c r="D45" i="1" s="1"/>
  <c r="E69" i="1"/>
  <c r="E21" i="1" s="1"/>
  <c r="E45" i="1" s="1"/>
  <c r="F69" i="1"/>
  <c r="F21" i="1" s="1"/>
  <c r="F45" i="1" s="1"/>
  <c r="B25" i="1"/>
  <c r="B49" i="1" s="1"/>
  <c r="B18" i="1"/>
  <c r="B42" i="1" s="1"/>
  <c r="C4" i="1"/>
  <c r="G4" i="1" l="1"/>
  <c r="C12" i="1"/>
  <c r="C60" i="1"/>
  <c r="B26" i="1"/>
  <c r="B50" i="1" s="1"/>
  <c r="B17" i="1"/>
  <c r="B41" i="1" s="1"/>
  <c r="B70" i="1"/>
  <c r="B68" i="1"/>
  <c r="C36" i="1" l="1"/>
  <c r="E70" i="1"/>
  <c r="E22" i="1" s="1"/>
  <c r="E46" i="1" s="1"/>
  <c r="D70" i="1"/>
  <c r="D22" i="1" s="1"/>
  <c r="D46" i="1" s="1"/>
  <c r="F70" i="1"/>
  <c r="F22" i="1" s="1"/>
  <c r="F46" i="1" s="1"/>
  <c r="E68" i="1"/>
  <c r="E20" i="1" s="1"/>
  <c r="E44" i="1" s="1"/>
  <c r="D68" i="1"/>
  <c r="D20" i="1" s="1"/>
  <c r="D44" i="1" s="1"/>
  <c r="F68" i="1"/>
  <c r="F20" i="1" s="1"/>
  <c r="F44" i="1" s="1"/>
  <c r="C68" i="1"/>
  <c r="C69" i="1"/>
  <c r="C70" i="1"/>
  <c r="C22" i="1" s="1"/>
  <c r="C46" i="1" s="1"/>
  <c r="B16" i="1"/>
  <c r="B40" i="1" s="1"/>
  <c r="B27" i="1"/>
  <c r="B51" i="1" s="1"/>
  <c r="B67" i="1"/>
  <c r="B71" i="1"/>
  <c r="C20" i="1" l="1"/>
  <c r="C44" i="1" s="1"/>
  <c r="H22" i="1"/>
  <c r="H46" i="1" s="1"/>
  <c r="B66" i="1"/>
  <c r="D67" i="1"/>
  <c r="D19" i="1" s="1"/>
  <c r="D43" i="1" s="1"/>
  <c r="E67" i="1"/>
  <c r="E19" i="1" s="1"/>
  <c r="E43" i="1" s="1"/>
  <c r="F67" i="1"/>
  <c r="F19" i="1" s="1"/>
  <c r="F43" i="1" s="1"/>
  <c r="D71" i="1"/>
  <c r="D23" i="1" s="1"/>
  <c r="D47" i="1" s="1"/>
  <c r="E71" i="1"/>
  <c r="E23" i="1" s="1"/>
  <c r="E47" i="1" s="1"/>
  <c r="F71" i="1"/>
  <c r="F23" i="1" s="1"/>
  <c r="F47" i="1" s="1"/>
  <c r="C71" i="1"/>
  <c r="C23" i="1" s="1"/>
  <c r="C47" i="1" s="1"/>
  <c r="C67" i="1"/>
  <c r="C19" i="1" s="1"/>
  <c r="C43" i="1" s="1"/>
  <c r="C21" i="1"/>
  <c r="C45" i="1" s="1"/>
  <c r="B28" i="1"/>
  <c r="B52" i="1" s="1"/>
  <c r="B15" i="1"/>
  <c r="B39" i="1" s="1"/>
  <c r="B72" i="1"/>
  <c r="H21" i="1" l="1"/>
  <c r="H45" i="1" s="1"/>
  <c r="H20" i="1"/>
  <c r="H44" i="1" s="1"/>
  <c r="I22" i="1"/>
  <c r="I46" i="1" s="1"/>
  <c r="H19" i="1"/>
  <c r="H43" i="1" s="1"/>
  <c r="E72" i="1"/>
  <c r="E24" i="1" s="1"/>
  <c r="E48" i="1" s="1"/>
  <c r="D72" i="1"/>
  <c r="D24" i="1" s="1"/>
  <c r="D48" i="1" s="1"/>
  <c r="F72" i="1"/>
  <c r="F24" i="1" s="1"/>
  <c r="F48" i="1" s="1"/>
  <c r="C72" i="1"/>
  <c r="C24" i="1" s="1"/>
  <c r="C48" i="1" s="1"/>
  <c r="H23" i="1"/>
  <c r="H47" i="1" s="1"/>
  <c r="B65" i="1"/>
  <c r="E66" i="1"/>
  <c r="E18" i="1" s="1"/>
  <c r="E42" i="1" s="1"/>
  <c r="D66" i="1"/>
  <c r="D18" i="1" s="1"/>
  <c r="D42" i="1" s="1"/>
  <c r="F66" i="1"/>
  <c r="F18" i="1" s="1"/>
  <c r="F42" i="1" s="1"/>
  <c r="C66" i="1"/>
  <c r="C18" i="1" s="1"/>
  <c r="C42" i="1" s="1"/>
  <c r="B14" i="1"/>
  <c r="B38" i="1" s="1"/>
  <c r="B29" i="1"/>
  <c r="B53" i="1" s="1"/>
  <c r="B73" i="1"/>
  <c r="I21" i="1" l="1"/>
  <c r="I45" i="1" s="1"/>
  <c r="I20" i="1"/>
  <c r="I44" i="1" s="1"/>
  <c r="I19" i="1"/>
  <c r="I43" i="1" s="1"/>
  <c r="I23" i="1"/>
  <c r="I47" i="1" s="1"/>
  <c r="H24" i="1"/>
  <c r="H48" i="1" s="1"/>
  <c r="H18" i="1"/>
  <c r="H42" i="1" s="1"/>
  <c r="B64" i="1"/>
  <c r="D65" i="1"/>
  <c r="D17" i="1" s="1"/>
  <c r="D41" i="1" s="1"/>
  <c r="E65" i="1"/>
  <c r="E17" i="1" s="1"/>
  <c r="E41" i="1" s="1"/>
  <c r="F65" i="1"/>
  <c r="F17" i="1" s="1"/>
  <c r="F41" i="1" s="1"/>
  <c r="C65" i="1"/>
  <c r="C17" i="1" s="1"/>
  <c r="C41" i="1" s="1"/>
  <c r="D73" i="1"/>
  <c r="D25" i="1" s="1"/>
  <c r="D49" i="1" s="1"/>
  <c r="E73" i="1"/>
  <c r="E25" i="1" s="1"/>
  <c r="E49" i="1" s="1"/>
  <c r="F73" i="1"/>
  <c r="F25" i="1" s="1"/>
  <c r="F49" i="1" s="1"/>
  <c r="C73" i="1"/>
  <c r="C25" i="1" s="1"/>
  <c r="C49" i="1" s="1"/>
  <c r="B30" i="1"/>
  <c r="B54" i="1" s="1"/>
  <c r="B13" i="1"/>
  <c r="B74" i="1"/>
  <c r="B37" i="1" l="1"/>
  <c r="I18" i="1"/>
  <c r="I42" i="1" s="1"/>
  <c r="I24" i="1"/>
  <c r="I48" i="1" s="1"/>
  <c r="B75" i="1"/>
  <c r="E74" i="1"/>
  <c r="E26" i="1" s="1"/>
  <c r="E50" i="1" s="1"/>
  <c r="D74" i="1"/>
  <c r="D26" i="1" s="1"/>
  <c r="D50" i="1" s="1"/>
  <c r="F74" i="1"/>
  <c r="F26" i="1" s="1"/>
  <c r="F50" i="1" s="1"/>
  <c r="C74" i="1"/>
  <c r="C26" i="1" s="1"/>
  <c r="C50" i="1" s="1"/>
  <c r="H25" i="1"/>
  <c r="H49" i="1" s="1"/>
  <c r="H17" i="1"/>
  <c r="H41" i="1" s="1"/>
  <c r="B63" i="1"/>
  <c r="E64" i="1"/>
  <c r="E16" i="1" s="1"/>
  <c r="E40" i="1" s="1"/>
  <c r="D64" i="1"/>
  <c r="D16" i="1" s="1"/>
  <c r="D40" i="1" s="1"/>
  <c r="F64" i="1"/>
  <c r="F16" i="1" s="1"/>
  <c r="F40" i="1" s="1"/>
  <c r="C64" i="1"/>
  <c r="C16" i="1" s="1"/>
  <c r="C40" i="1" s="1"/>
  <c r="B31" i="1"/>
  <c r="B55" i="1" s="1"/>
  <c r="I17" i="1" l="1"/>
  <c r="I41" i="1" s="1"/>
  <c r="I25" i="1"/>
  <c r="I49" i="1" s="1"/>
  <c r="H16" i="1"/>
  <c r="H40" i="1" s="1"/>
  <c r="B62" i="1"/>
  <c r="D63" i="1"/>
  <c r="D15" i="1" s="1"/>
  <c r="D39" i="1" s="1"/>
  <c r="E63" i="1"/>
  <c r="E15" i="1" s="1"/>
  <c r="E39" i="1" s="1"/>
  <c r="F63" i="1"/>
  <c r="F15" i="1" s="1"/>
  <c r="F39" i="1" s="1"/>
  <c r="C63" i="1"/>
  <c r="C15" i="1" s="1"/>
  <c r="C39" i="1" s="1"/>
  <c r="H26" i="1"/>
  <c r="H50" i="1" s="1"/>
  <c r="B76" i="1"/>
  <c r="D75" i="1"/>
  <c r="D27" i="1" s="1"/>
  <c r="D51" i="1" s="1"/>
  <c r="E75" i="1"/>
  <c r="E27" i="1" s="1"/>
  <c r="E51" i="1" s="1"/>
  <c r="F75" i="1"/>
  <c r="F27" i="1" s="1"/>
  <c r="F51" i="1" s="1"/>
  <c r="C75" i="1"/>
  <c r="C27" i="1" s="1"/>
  <c r="C51" i="1" s="1"/>
  <c r="B32" i="1"/>
  <c r="B56" i="1" s="1"/>
  <c r="I26" i="1" l="1"/>
  <c r="I50" i="1" s="1"/>
  <c r="I16" i="1"/>
  <c r="I40" i="1" s="1"/>
  <c r="M15" i="1"/>
  <c r="M13" i="1"/>
  <c r="M20" i="1"/>
  <c r="M18" i="1"/>
  <c r="M19" i="1"/>
  <c r="O18" i="1" s="1"/>
  <c r="M14" i="1"/>
  <c r="H27" i="1"/>
  <c r="H51" i="1" s="1"/>
  <c r="B77" i="1"/>
  <c r="E76" i="1"/>
  <c r="E28" i="1" s="1"/>
  <c r="E52" i="1" s="1"/>
  <c r="D76" i="1"/>
  <c r="D28" i="1" s="1"/>
  <c r="D52" i="1" s="1"/>
  <c r="F76" i="1"/>
  <c r="F28" i="1" s="1"/>
  <c r="F52" i="1" s="1"/>
  <c r="C76" i="1"/>
  <c r="C28" i="1" s="1"/>
  <c r="C52" i="1" s="1"/>
  <c r="H15" i="1"/>
  <c r="H39" i="1" s="1"/>
  <c r="B61" i="1"/>
  <c r="E62" i="1"/>
  <c r="E14" i="1" s="1"/>
  <c r="E38" i="1" s="1"/>
  <c r="D62" i="1"/>
  <c r="D14" i="1" s="1"/>
  <c r="D38" i="1" s="1"/>
  <c r="F62" i="1"/>
  <c r="F14" i="1" s="1"/>
  <c r="F38" i="1" s="1"/>
  <c r="C62" i="1"/>
  <c r="C14" i="1" s="1"/>
  <c r="C38" i="1" s="1"/>
  <c r="O14" i="1" l="1"/>
  <c r="K24" i="1" s="1"/>
  <c r="L24" i="1" s="1"/>
  <c r="O13" i="1"/>
  <c r="I27" i="1"/>
  <c r="I51" i="1" s="1"/>
  <c r="I15" i="1"/>
  <c r="I39" i="1" s="1"/>
  <c r="O15" i="1"/>
  <c r="H14" i="1"/>
  <c r="H38" i="1" s="1"/>
  <c r="E61" i="1"/>
  <c r="E13" i="1" s="1"/>
  <c r="E37" i="1" s="1"/>
  <c r="D61" i="1"/>
  <c r="D13" i="1" s="1"/>
  <c r="D37" i="1" s="1"/>
  <c r="F61" i="1"/>
  <c r="F13" i="1" s="1"/>
  <c r="F37" i="1" s="1"/>
  <c r="C61" i="1"/>
  <c r="C13" i="1" s="1"/>
  <c r="C37" i="1" s="1"/>
  <c r="H28" i="1"/>
  <c r="B78" i="1"/>
  <c r="D77" i="1"/>
  <c r="D29" i="1" s="1"/>
  <c r="D53" i="1" s="1"/>
  <c r="E77" i="1"/>
  <c r="E29" i="1" s="1"/>
  <c r="E53" i="1" s="1"/>
  <c r="F77" i="1"/>
  <c r="F29" i="1" s="1"/>
  <c r="F53" i="1" s="1"/>
  <c r="C77" i="1"/>
  <c r="C29" i="1" s="1"/>
  <c r="C53" i="1" s="1"/>
  <c r="K23" i="1" l="1"/>
  <c r="L23" i="1" s="1"/>
  <c r="H52" i="1"/>
  <c r="I28" i="1"/>
  <c r="I52" i="1" s="1"/>
  <c r="I14" i="1"/>
  <c r="I38" i="1" s="1"/>
  <c r="O19" i="1"/>
  <c r="K25" i="1" s="1"/>
  <c r="H29" i="1"/>
  <c r="H53" i="1" s="1"/>
  <c r="B79" i="1"/>
  <c r="E78" i="1"/>
  <c r="E30" i="1" s="1"/>
  <c r="E54" i="1" s="1"/>
  <c r="D78" i="1"/>
  <c r="D30" i="1" s="1"/>
  <c r="D54" i="1" s="1"/>
  <c r="F78" i="1"/>
  <c r="F30" i="1" s="1"/>
  <c r="F54" i="1" s="1"/>
  <c r="C78" i="1"/>
  <c r="C30" i="1" s="1"/>
  <c r="C54" i="1" s="1"/>
  <c r="H13" i="1"/>
  <c r="H37" i="1" s="1"/>
  <c r="I13" i="1" l="1"/>
  <c r="I37" i="1" s="1"/>
  <c r="I29" i="1"/>
  <c r="I53" i="1" s="1"/>
  <c r="L25" i="1"/>
  <c r="H30" i="1"/>
  <c r="H54" i="1" s="1"/>
  <c r="B80" i="1"/>
  <c r="D79" i="1"/>
  <c r="D31" i="1" s="1"/>
  <c r="D55" i="1" s="1"/>
  <c r="E79" i="1"/>
  <c r="E31" i="1" s="1"/>
  <c r="E55" i="1" s="1"/>
  <c r="F79" i="1"/>
  <c r="F31" i="1" s="1"/>
  <c r="F55" i="1" s="1"/>
  <c r="C79" i="1"/>
  <c r="C31" i="1" s="1"/>
  <c r="C55" i="1" s="1"/>
  <c r="I30" i="1" l="1"/>
  <c r="I54" i="1" s="1"/>
  <c r="H31" i="1"/>
  <c r="H55" i="1" s="1"/>
  <c r="E80" i="1"/>
  <c r="E32" i="1" s="1"/>
  <c r="E56" i="1" s="1"/>
  <c r="D80" i="1"/>
  <c r="D32" i="1" s="1"/>
  <c r="D56" i="1" s="1"/>
  <c r="F80" i="1"/>
  <c r="F32" i="1" s="1"/>
  <c r="F56" i="1" s="1"/>
  <c r="C80" i="1"/>
  <c r="C32" i="1" s="1"/>
  <c r="C56" i="1" s="1"/>
  <c r="I31" i="1" l="1"/>
  <c r="I55" i="1" s="1"/>
  <c r="H32" i="1"/>
  <c r="H56" i="1" s="1"/>
  <c r="I32" i="1" l="1"/>
  <c r="I56" i="1" s="1"/>
</calcChain>
</file>

<file path=xl/sharedStrings.xml><?xml version="1.0" encoding="utf-8"?>
<sst xmlns="http://schemas.openxmlformats.org/spreadsheetml/2006/main" count="54" uniqueCount="47">
  <si>
    <t>Mkt Price</t>
  </si>
  <si>
    <t>L/S</t>
  </si>
  <si>
    <t>Level</t>
  </si>
  <si>
    <t>C</t>
  </si>
  <si>
    <t>Points</t>
  </si>
  <si>
    <t>The purchaser has the RIGHT but not the obligation to buy/sell an asset at a price and time determined today</t>
  </si>
  <si>
    <t>The seller has the OBLIGATION if called/put upon to buy/sell an asset at a price and time determined today</t>
  </si>
  <si>
    <r>
      <rPr>
        <b/>
        <u/>
        <sz val="11"/>
        <color theme="1"/>
        <rFont val="Calibri"/>
        <family val="2"/>
        <scheme val="minor"/>
      </rPr>
      <t>Call option:</t>
    </r>
    <r>
      <rPr>
        <sz val="11"/>
        <color theme="1"/>
        <rFont val="Calibri"/>
        <family val="2"/>
        <scheme val="minor"/>
      </rPr>
      <t xml:space="preserve"> for the purchaser, a right to BUY</t>
    </r>
  </si>
  <si>
    <r>
      <rPr>
        <b/>
        <u/>
        <sz val="11"/>
        <color theme="1"/>
        <rFont val="Calibri"/>
        <family val="2"/>
        <scheme val="minor"/>
      </rPr>
      <t>Put option:</t>
    </r>
    <r>
      <rPr>
        <sz val="11"/>
        <color theme="1"/>
        <rFont val="Calibri"/>
        <family val="2"/>
        <scheme val="minor"/>
      </rPr>
      <t xml:space="preserve"> for the purchaser, a right to SELL</t>
    </r>
  </si>
  <si>
    <r>
      <rPr>
        <b/>
        <u/>
        <sz val="11"/>
        <color theme="1"/>
        <rFont val="Calibri"/>
        <family val="2"/>
        <scheme val="minor"/>
      </rPr>
      <t>Premium:</t>
    </r>
    <r>
      <rPr>
        <sz val="11"/>
        <color theme="1"/>
        <rFont val="Calibri"/>
        <family val="2"/>
        <scheme val="minor"/>
      </rPr>
      <t xml:space="preserve"> the price the buyer pays the seller for the option</t>
    </r>
  </si>
  <si>
    <r>
      <rPr>
        <b/>
        <u/>
        <sz val="11"/>
        <color theme="1"/>
        <rFont val="Calibri"/>
        <family val="2"/>
        <scheme val="minor"/>
      </rPr>
      <t>Strike price (aka exercise price):</t>
    </r>
    <r>
      <rPr>
        <sz val="11"/>
        <color theme="1"/>
        <rFont val="Calibri"/>
        <family val="2"/>
        <scheme val="minor"/>
      </rPr>
      <t xml:space="preserve"> the level which the option is struck</t>
    </r>
  </si>
  <si>
    <r>
      <rPr>
        <b/>
        <u/>
        <sz val="11"/>
        <color theme="1"/>
        <rFont val="Calibri"/>
        <family val="2"/>
        <scheme val="minor"/>
      </rPr>
      <t>Expiry:</t>
    </r>
    <r>
      <rPr>
        <sz val="11"/>
        <color theme="1"/>
        <rFont val="Calibri"/>
        <family val="2"/>
        <scheme val="minor"/>
      </rPr>
      <t xml:space="preserve"> the date the option expires</t>
    </r>
  </si>
  <si>
    <r>
      <rPr>
        <b/>
        <u/>
        <sz val="11"/>
        <color theme="1"/>
        <rFont val="Calibri"/>
        <family val="2"/>
        <scheme val="minor"/>
      </rPr>
      <t>Expiry profit diagram (aka payoff diagram):</t>
    </r>
    <r>
      <rPr>
        <sz val="11"/>
        <color theme="1"/>
        <rFont val="Calibri"/>
        <family val="2"/>
        <scheme val="minor"/>
      </rPr>
      <t xml:space="preserve"> a diagram that illustrates
the option payoff at expiry</t>
    </r>
  </si>
  <si>
    <r>
      <rPr>
        <b/>
        <u/>
        <sz val="11"/>
        <color theme="1"/>
        <rFont val="Calibri"/>
        <family val="2"/>
        <scheme val="minor"/>
      </rPr>
      <t>At the money:</t>
    </r>
    <r>
      <rPr>
        <sz val="11"/>
        <color theme="1"/>
        <rFont val="Calibri"/>
        <family val="2"/>
        <scheme val="minor"/>
      </rPr>
      <t xml:space="preserve"> the market is trading near the strike price</t>
    </r>
  </si>
  <si>
    <r>
      <rPr>
        <b/>
        <u/>
        <sz val="11"/>
        <color theme="1"/>
        <rFont val="Calibri"/>
        <family val="2"/>
        <scheme val="minor"/>
      </rPr>
      <t>In the money:</t>
    </r>
    <r>
      <rPr>
        <sz val="11"/>
        <color theme="1"/>
        <rFont val="Calibri"/>
        <family val="2"/>
        <scheme val="minor"/>
      </rPr>
      <t xml:space="preserve"> the option is profitable</t>
    </r>
  </si>
  <si>
    <r>
      <rPr>
        <b/>
        <u/>
        <sz val="11"/>
        <color theme="1"/>
        <rFont val="Calibri"/>
        <family val="2"/>
        <scheme val="minor"/>
      </rPr>
      <t>Deep in the money:</t>
    </r>
    <r>
      <rPr>
        <sz val="11"/>
        <color theme="1"/>
        <rFont val="Calibri"/>
        <family val="2"/>
        <scheme val="minor"/>
      </rPr>
      <t xml:space="preserve"> the option is very profitable</t>
    </r>
  </si>
  <si>
    <r>
      <rPr>
        <b/>
        <u/>
        <sz val="11"/>
        <color theme="1"/>
        <rFont val="Calibri"/>
        <family val="2"/>
        <scheme val="minor"/>
      </rPr>
      <t>Out of the money:</t>
    </r>
    <r>
      <rPr>
        <sz val="11"/>
        <color theme="1"/>
        <rFont val="Calibri"/>
        <family val="2"/>
        <scheme val="minor"/>
      </rPr>
      <t xml:space="preserve"> the option is in a loss making situation (for the buyer)</t>
    </r>
  </si>
  <si>
    <r>
      <rPr>
        <b/>
        <u/>
        <sz val="11"/>
        <color theme="1"/>
        <rFont val="Calibri"/>
        <family val="2"/>
        <scheme val="minor"/>
      </rPr>
      <t>Breakeven:</t>
    </r>
    <r>
      <rPr>
        <sz val="11"/>
        <color theme="1"/>
        <rFont val="Calibri"/>
        <family val="2"/>
        <scheme val="minor"/>
      </rPr>
      <t xml:space="preserve"> the level of the market where the buyer of the option
is in a breakeven situation</t>
    </r>
  </si>
  <si>
    <r>
      <rPr>
        <b/>
        <u/>
        <sz val="11"/>
        <color theme="1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when the buyer of the option takes up their right to buy/sell</t>
    </r>
  </si>
  <si>
    <t>Long Call</t>
  </si>
  <si>
    <t>Short Call</t>
  </si>
  <si>
    <t>Long Put</t>
  </si>
  <si>
    <t>Short Put</t>
  </si>
  <si>
    <t>Something important about the payoffs:</t>
  </si>
  <si>
    <t>The buyer of an option has limited loss (the premium) and unlimited upside</t>
  </si>
  <si>
    <t>The seller of an option has limited profit (the premium) and unlimited downside</t>
  </si>
  <si>
    <t>Option payoffs are additive</t>
  </si>
  <si>
    <t>P</t>
  </si>
  <si>
    <t>Outcome (P)</t>
  </si>
  <si>
    <t>Outcome ($)</t>
  </si>
  <si>
    <t>Settles @</t>
  </si>
  <si>
    <t>Nearest $25</t>
  </si>
  <si>
    <t>Ref No.</t>
  </si>
  <si>
    <t>Outcome (P) for given nearest $25 to settlement</t>
  </si>
  <si>
    <t>Other Range</t>
  </si>
  <si>
    <t>Outcome (P) for given furthest $25 to settlement</t>
  </si>
  <si>
    <t>P/L p</t>
  </si>
  <si>
    <t>P/L $</t>
  </si>
  <si>
    <t>Amount</t>
  </si>
  <si>
    <t>Premium</t>
  </si>
  <si>
    <t>Put (P) / Call (C)</t>
  </si>
  <si>
    <t>Calculating the Direction</t>
  </si>
  <si>
    <t>x</t>
  </si>
  <si>
    <t>Visualisation</t>
  </si>
  <si>
    <t>Option</t>
  </si>
  <si>
    <t>Inputs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</si>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</sst>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;[Red]\(#,##0\)"/>
    <numFmt numFmtId="165" formatCode="&quot;$&quot;#,##0.00;[Red]\(&quot;$&quot;#,##0.00\)"/>
    <numFmt numFmtId="166" formatCode="#,##0.0;[Red]\(#,##0.0\)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7" fillId="2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7" fillId="2" borderId="0" xfId="2" applyNumberFormat="1" applyFont="1" applyBorder="1" applyAlignment="1">
      <alignment horizontal="center"/>
    </xf>
    <xf numFmtId="0" fontId="8" fillId="0" borderId="0" xfId="0" applyFont="1"/>
    <xf numFmtId="0" fontId="8" fillId="2" borderId="0" xfId="2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7" fillId="2" borderId="0" xfId="3" applyFont="1" applyBorder="1" applyAlignment="1">
      <alignment horizontal="center"/>
    </xf>
    <xf numFmtId="166" fontId="7" fillId="2" borderId="0" xfId="2" applyNumberFormat="1" applyFont="1" applyBorder="1" applyAlignment="1">
      <alignment horizontal="center"/>
    </xf>
    <xf numFmtId="165" fontId="7" fillId="2" borderId="0" xfId="4" applyNumberFormat="1" applyFont="1" applyFill="1" applyBorder="1" applyAlignment="1">
      <alignment horizontal="center"/>
    </xf>
    <xf numFmtId="0" fontId="9" fillId="4" borderId="0" xfId="2" applyFont="1" applyFill="1" applyBorder="1" applyAlignment="1">
      <alignment horizontal="center"/>
    </xf>
    <xf numFmtId="0" fontId="9" fillId="4" borderId="0" xfId="1" applyFont="1" applyFill="1" applyBorder="1" applyAlignment="1">
      <alignment horizontal="center"/>
    </xf>
    <xf numFmtId="0" fontId="0" fillId="5" borderId="0" xfId="0" applyFill="1"/>
    <xf numFmtId="0" fontId="9" fillId="5" borderId="0" xfId="0" applyFont="1" applyFill="1"/>
    <xf numFmtId="0" fontId="9" fillId="4" borderId="0" xfId="1" applyFont="1" applyFill="1" applyBorder="1" applyAlignment="1">
      <alignment horizontal="left" vertical="top"/>
    </xf>
    <xf numFmtId="0" fontId="9" fillId="4" borderId="0" xfId="1" applyFont="1" applyFill="1" applyBorder="1" applyAlignment="1">
      <alignment horizontal="left"/>
    </xf>
    <xf numFmtId="0" fontId="9" fillId="0" borderId="0" xfId="0" applyFont="1"/>
    <xf numFmtId="0" fontId="9" fillId="0" borderId="0" xfId="2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9" fillId="0" borderId="0" xfId="3" applyNumberFormat="1" applyFont="1" applyFill="1" applyBorder="1" applyAlignment="1">
      <alignment horizontal="center"/>
    </xf>
  </cellXfs>
  <cellStyles count="5">
    <cellStyle name="Calculation" xfId="3" builtinId="22"/>
    <cellStyle name="Currency" xfId="4" builtinId="4"/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Mkt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Sheet1!$B$37:$B$56</c:f>
              <c:numCache>
                <c:formatCode>General</c:formatCode>
                <c:ptCount val="20"/>
                <c:pt idx="0">
                  <c:v>6950</c:v>
                </c:pt>
                <c:pt idx="1">
                  <c:v>6975</c:v>
                </c:pt>
                <c:pt idx="2">
                  <c:v>7000</c:v>
                </c:pt>
                <c:pt idx="3">
                  <c:v>7025</c:v>
                </c:pt>
                <c:pt idx="4">
                  <c:v>7050</c:v>
                </c:pt>
                <c:pt idx="5">
                  <c:v>7075</c:v>
                </c:pt>
                <c:pt idx="6">
                  <c:v>7100</c:v>
                </c:pt>
                <c:pt idx="7">
                  <c:v>7125</c:v>
                </c:pt>
                <c:pt idx="8">
                  <c:v>7150</c:v>
                </c:pt>
                <c:pt idx="9">
                  <c:v>7175</c:v>
                </c:pt>
                <c:pt idx="10">
                  <c:v>7200</c:v>
                </c:pt>
                <c:pt idx="11">
                  <c:v>7225</c:v>
                </c:pt>
                <c:pt idx="12">
                  <c:v>7250</c:v>
                </c:pt>
                <c:pt idx="13">
                  <c:v>7275</c:v>
                </c:pt>
                <c:pt idx="14">
                  <c:v>7300</c:v>
                </c:pt>
                <c:pt idx="15">
                  <c:v>7325</c:v>
                </c:pt>
                <c:pt idx="16">
                  <c:v>7350</c:v>
                </c:pt>
                <c:pt idx="17">
                  <c:v>7375</c:v>
                </c:pt>
                <c:pt idx="18">
                  <c:v>7400</c:v>
                </c:pt>
                <c:pt idx="19">
                  <c:v>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A-426F-9CB9-0289E932D357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-1365C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Sheet1!$C$37:$C$56</c:f>
              <c:numCache>
                <c:formatCode>#,##0;[Red]\(#,##0\)</c:formatCode>
                <c:ptCount val="20"/>
                <c:pt idx="0">
                  <c:v>-1365</c:v>
                </c:pt>
                <c:pt idx="1">
                  <c:v>-1365</c:v>
                </c:pt>
                <c:pt idx="2">
                  <c:v>-1365</c:v>
                </c:pt>
                <c:pt idx="3">
                  <c:v>-1365</c:v>
                </c:pt>
                <c:pt idx="4">
                  <c:v>-1365</c:v>
                </c:pt>
                <c:pt idx="5">
                  <c:v>-1365</c:v>
                </c:pt>
                <c:pt idx="6">
                  <c:v>-1365</c:v>
                </c:pt>
                <c:pt idx="7">
                  <c:v>-1365</c:v>
                </c:pt>
                <c:pt idx="8">
                  <c:v>-1365</c:v>
                </c:pt>
                <c:pt idx="9">
                  <c:v>-1365</c:v>
                </c:pt>
                <c:pt idx="10">
                  <c:v>3885</c:v>
                </c:pt>
                <c:pt idx="11">
                  <c:v>9135</c:v>
                </c:pt>
                <c:pt idx="12">
                  <c:v>14385</c:v>
                </c:pt>
                <c:pt idx="13">
                  <c:v>19635</c:v>
                </c:pt>
                <c:pt idx="14">
                  <c:v>24885</c:v>
                </c:pt>
                <c:pt idx="15">
                  <c:v>30135</c:v>
                </c:pt>
                <c:pt idx="16">
                  <c:v>35385</c:v>
                </c:pt>
                <c:pt idx="17">
                  <c:v>40635</c:v>
                </c:pt>
                <c:pt idx="18">
                  <c:v>45885</c:v>
                </c:pt>
                <c:pt idx="19">
                  <c:v>51135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A-426F-9CB9-0289E932D357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2887.5C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Sheet1!$D$37:$D$56</c:f>
              <c:numCache>
                <c:formatCode>#,##0;[Red]\(#,##0\)</c:formatCode>
                <c:ptCount val="20"/>
                <c:pt idx="0">
                  <c:v>2887.5</c:v>
                </c:pt>
                <c:pt idx="1">
                  <c:v>2887.5</c:v>
                </c:pt>
                <c:pt idx="2">
                  <c:v>2887.5</c:v>
                </c:pt>
                <c:pt idx="3">
                  <c:v>2887.5</c:v>
                </c:pt>
                <c:pt idx="4">
                  <c:v>2887.5</c:v>
                </c:pt>
                <c:pt idx="5">
                  <c:v>2887.5</c:v>
                </c:pt>
                <c:pt idx="6">
                  <c:v>2887.5</c:v>
                </c:pt>
                <c:pt idx="7">
                  <c:v>2887.5</c:v>
                </c:pt>
                <c:pt idx="8">
                  <c:v>2887.5</c:v>
                </c:pt>
                <c:pt idx="9">
                  <c:v>-1487.5</c:v>
                </c:pt>
                <c:pt idx="10">
                  <c:v>-5862.5</c:v>
                </c:pt>
                <c:pt idx="11">
                  <c:v>-10237.5</c:v>
                </c:pt>
                <c:pt idx="12">
                  <c:v>-14612.5</c:v>
                </c:pt>
                <c:pt idx="13">
                  <c:v>-18987.5</c:v>
                </c:pt>
                <c:pt idx="14">
                  <c:v>-23362.5</c:v>
                </c:pt>
                <c:pt idx="15">
                  <c:v>-27737.5</c:v>
                </c:pt>
                <c:pt idx="16">
                  <c:v>-32112.5</c:v>
                </c:pt>
                <c:pt idx="17">
                  <c:v>-36487.5</c:v>
                </c:pt>
                <c:pt idx="18">
                  <c:v>-40862.5</c:v>
                </c:pt>
                <c:pt idx="19">
                  <c:v>-45237.5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A-426F-9CB9-0289E932D357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3300P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Sheet1!$E$37:$E$56</c:f>
              <c:numCache>
                <c:formatCode>#,##0;[Red]\(#,##0\)</c:formatCode>
                <c:ptCount val="20"/>
                <c:pt idx="0">
                  <c:v>-22950</c:v>
                </c:pt>
                <c:pt idx="1">
                  <c:v>-19200</c:v>
                </c:pt>
                <c:pt idx="2">
                  <c:v>-15450</c:v>
                </c:pt>
                <c:pt idx="3">
                  <c:v>-11700</c:v>
                </c:pt>
                <c:pt idx="4">
                  <c:v>-7950</c:v>
                </c:pt>
                <c:pt idx="5">
                  <c:v>-4200</c:v>
                </c:pt>
                <c:pt idx="6">
                  <c:v>-450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  <c:pt idx="15">
                  <c:v>3300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A-426F-9CB9-0289E932D357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-1530P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Sheet1!$F$37:$F$56</c:f>
              <c:numCache>
                <c:formatCode>#,##0;[Red]\(#,##0\)</c:formatCode>
                <c:ptCount val="20"/>
                <c:pt idx="0">
                  <c:v>25470</c:v>
                </c:pt>
                <c:pt idx="1">
                  <c:v>20970</c:v>
                </c:pt>
                <c:pt idx="2">
                  <c:v>16470</c:v>
                </c:pt>
                <c:pt idx="3">
                  <c:v>11970</c:v>
                </c:pt>
                <c:pt idx="4">
                  <c:v>7470</c:v>
                </c:pt>
                <c:pt idx="5">
                  <c:v>2970</c:v>
                </c:pt>
                <c:pt idx="6">
                  <c:v>-1530</c:v>
                </c:pt>
                <c:pt idx="7">
                  <c:v>-1530</c:v>
                </c:pt>
                <c:pt idx="8">
                  <c:v>-1530</c:v>
                </c:pt>
                <c:pt idx="9">
                  <c:v>-1530</c:v>
                </c:pt>
                <c:pt idx="10">
                  <c:v>-1530</c:v>
                </c:pt>
                <c:pt idx="11">
                  <c:v>-1530</c:v>
                </c:pt>
                <c:pt idx="12">
                  <c:v>-1530</c:v>
                </c:pt>
                <c:pt idx="13">
                  <c:v>-1530</c:v>
                </c:pt>
                <c:pt idx="14">
                  <c:v>-1530</c:v>
                </c:pt>
                <c:pt idx="15">
                  <c:v>-1530</c:v>
                </c:pt>
                <c:pt idx="16">
                  <c:v>-1530</c:v>
                </c:pt>
                <c:pt idx="17">
                  <c:v>-1530</c:v>
                </c:pt>
                <c:pt idx="18">
                  <c:v>-1530</c:v>
                </c:pt>
                <c:pt idx="19">
                  <c:v>-1530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E-4E8E-B055-F2A053F903EB}"/>
            </c:ext>
          </c:extLst>
        </c:ser>
        <c:ser>
          <c:idx val="5"/>
          <c:order val="5"/>
          <c:tx>
            <c:strRef>
              <c:f>Sheet1!$H$36</c:f>
              <c:strCache>
                <c:ptCount val="1"/>
                <c:pt idx="0">
                  <c:v>Outcome (P)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Sheet1!$H$37:$H$56</c:f>
              <c:numCache>
                <c:formatCode>#,##0.0;[Red]\(#,##0.0\)</c:formatCode>
                <c:ptCount val="20"/>
                <c:pt idx="0">
                  <c:v>4042.5</c:v>
                </c:pt>
                <c:pt idx="1">
                  <c:v>3292.5</c:v>
                </c:pt>
                <c:pt idx="2">
                  <c:v>2542.5</c:v>
                </c:pt>
                <c:pt idx="3">
                  <c:v>1792.5</c:v>
                </c:pt>
                <c:pt idx="4">
                  <c:v>1042.5</c:v>
                </c:pt>
                <c:pt idx="5">
                  <c:v>292.5</c:v>
                </c:pt>
                <c:pt idx="6">
                  <c:v>-457.5</c:v>
                </c:pt>
                <c:pt idx="7">
                  <c:v>3292.5</c:v>
                </c:pt>
                <c:pt idx="8">
                  <c:v>3292.5</c:v>
                </c:pt>
                <c:pt idx="9">
                  <c:v>-1082.5</c:v>
                </c:pt>
                <c:pt idx="10">
                  <c:v>-207.5</c:v>
                </c:pt>
                <c:pt idx="11">
                  <c:v>667.5</c:v>
                </c:pt>
                <c:pt idx="12">
                  <c:v>1542.5</c:v>
                </c:pt>
                <c:pt idx="13">
                  <c:v>2417.5</c:v>
                </c:pt>
                <c:pt idx="14">
                  <c:v>3292.5</c:v>
                </c:pt>
                <c:pt idx="15">
                  <c:v>4167.5</c:v>
                </c:pt>
                <c:pt idx="16">
                  <c:v>5042.5</c:v>
                </c:pt>
                <c:pt idx="17">
                  <c:v>5917.5</c:v>
                </c:pt>
                <c:pt idx="18">
                  <c:v>6792.5</c:v>
                </c:pt>
                <c:pt idx="19">
                  <c:v>7667.5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E-4E8E-B055-F2A053F9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07535"/>
        <c:axId val="218105615"/>
      </c:lineChart>
      <c:catAx>
        <c:axId val="2181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5615"/>
        <c:crosses val="autoZero"/>
        <c:auto val="1"/>
        <c:lblAlgn val="ctr"/>
        <c:lblOffset val="100"/>
        <c:noMultiLvlLbl val="0"/>
      </c:catAx>
      <c:valAx>
        <c:axId val="2181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180975</xdr:rowOff>
    </xdr:from>
    <xdr:to>
      <xdr:col>2</xdr:col>
      <xdr:colOff>333375</xdr:colOff>
      <xdr:row>37</xdr:row>
      <xdr:rowOff>18808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0"/>
          <a:ext cx="5248275" cy="1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332719</xdr:colOff>
      <xdr:row>26</xdr:row>
      <xdr:rowOff>180738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29025"/>
          <a:ext cx="5247619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</xdr:col>
      <xdr:colOff>361290</xdr:colOff>
      <xdr:row>48</xdr:row>
      <xdr:rowOff>180738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20025"/>
          <a:ext cx="5276190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180975</xdr:rowOff>
    </xdr:from>
    <xdr:to>
      <xdr:col>2</xdr:col>
      <xdr:colOff>361950</xdr:colOff>
      <xdr:row>58</xdr:row>
      <xdr:rowOff>152165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715500"/>
          <a:ext cx="5276850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</xdr:rowOff>
    </xdr:from>
    <xdr:to>
      <xdr:col>2</xdr:col>
      <xdr:colOff>304148</xdr:colOff>
      <xdr:row>69</xdr:row>
      <xdr:rowOff>180739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830050"/>
          <a:ext cx="5219048" cy="1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180975</xdr:rowOff>
    </xdr:from>
    <xdr:to>
      <xdr:col>2</xdr:col>
      <xdr:colOff>304800</xdr:colOff>
      <xdr:row>79</xdr:row>
      <xdr:rowOff>161689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716000"/>
          <a:ext cx="5219700" cy="1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</xdr:col>
      <xdr:colOff>275576</xdr:colOff>
      <xdr:row>91</xdr:row>
      <xdr:rowOff>161690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011525"/>
          <a:ext cx="5190476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161925</xdr:rowOff>
    </xdr:from>
    <xdr:to>
      <xdr:col>2</xdr:col>
      <xdr:colOff>276225</xdr:colOff>
      <xdr:row>101</xdr:row>
      <xdr:rowOff>114068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887950"/>
          <a:ext cx="5191125" cy="1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35</xdr:row>
      <xdr:rowOff>7660</xdr:rowOff>
    </xdr:from>
    <xdr:to>
      <xdr:col>15</xdr:col>
      <xdr:colOff>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BDE38-7022-9735-ADCB-7DE93B43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8"/>
  <sheetViews>
    <sheetView topLeftCell="A52" workbookViewId="0">
      <selection activeCell="A108" sqref="A108"/>
    </sheetView>
  </sheetViews>
  <sheetFormatPr defaultRowHeight="15" x14ac:dyDescent="0.25"/>
  <cols>
    <col min="1" max="1" width="64.5703125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ht="30.75" customHeight="1" x14ac:dyDescent="0.25">
      <c r="A9" s="2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ht="30" x14ac:dyDescent="0.25">
      <c r="A14" s="1" t="s">
        <v>17</v>
      </c>
    </row>
    <row r="15" spans="1:1" x14ac:dyDescent="0.25">
      <c r="A15" t="s">
        <v>18</v>
      </c>
    </row>
    <row r="17" spans="1:1" x14ac:dyDescent="0.25">
      <c r="A17" s="4" t="s">
        <v>19</v>
      </c>
    </row>
    <row r="39" spans="1:1" x14ac:dyDescent="0.25">
      <c r="A39" s="4" t="s">
        <v>20</v>
      </c>
    </row>
    <row r="60" spans="1:1" x14ac:dyDescent="0.25">
      <c r="A60" s="4" t="s">
        <v>21</v>
      </c>
    </row>
    <row r="82" spans="1:1" x14ac:dyDescent="0.25">
      <c r="A82" s="4" t="s">
        <v>22</v>
      </c>
    </row>
    <row r="104" spans="1:1" x14ac:dyDescent="0.25">
      <c r="A104" s="3" t="s">
        <v>23</v>
      </c>
    </row>
    <row r="105" spans="1:1" x14ac:dyDescent="0.25">
      <c r="A105" t="s">
        <v>24</v>
      </c>
    </row>
    <row r="106" spans="1:1" x14ac:dyDescent="0.25">
      <c r="A106" t="s">
        <v>25</v>
      </c>
    </row>
    <row r="108" spans="1:1" x14ac:dyDescent="0.25">
      <c r="A10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1"/>
  <sheetViews>
    <sheetView showGridLines="0" tabSelected="1" zoomScale="115" zoomScaleNormal="115" workbookViewId="0">
      <selection activeCell="L5" sqref="L5"/>
    </sheetView>
  </sheetViews>
  <sheetFormatPr defaultRowHeight="15" x14ac:dyDescent="0.25"/>
  <cols>
    <col min="1" max="1" width="5.7109375" style="6" customWidth="1"/>
    <col min="2" max="2" width="9.5703125" bestFit="1" customWidth="1"/>
    <col min="3" max="3" width="7.28515625" bestFit="1" customWidth="1"/>
    <col min="4" max="5" width="8.42578125" bestFit="1" customWidth="1"/>
    <col min="6" max="7" width="12.140625" bestFit="1" customWidth="1"/>
    <col min="8" max="8" width="15.140625" bestFit="1" customWidth="1"/>
    <col min="9" max="9" width="12.42578125" bestFit="1" customWidth="1"/>
    <col min="10" max="10" width="5.7109375" customWidth="1"/>
    <col min="11" max="11" width="9.5703125" bestFit="1" customWidth="1"/>
    <col min="12" max="12" width="12.28515625" bestFit="1" customWidth="1"/>
    <col min="13" max="13" width="7.7109375" bestFit="1" customWidth="1"/>
    <col min="14" max="14" width="5.7109375" customWidth="1"/>
    <col min="15" max="15" width="45.42578125" bestFit="1" customWidth="1"/>
  </cols>
  <sheetData>
    <row r="1" spans="1:20" x14ac:dyDescent="0.25">
      <c r="B1" s="18" t="s">
        <v>45</v>
      </c>
      <c r="C1" s="18"/>
      <c r="D1" s="18"/>
      <c r="E1" s="18"/>
      <c r="F1" s="18"/>
      <c r="G1" s="18"/>
      <c r="H1" s="1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5.0999999999999996" customHeight="1" x14ac:dyDescent="0.25"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B3" s="15" t="s">
        <v>44</v>
      </c>
      <c r="C3" s="15" t="s">
        <v>1</v>
      </c>
      <c r="D3" s="16" t="s">
        <v>2</v>
      </c>
      <c r="E3" s="16" t="s">
        <v>4</v>
      </c>
      <c r="F3" s="16" t="s">
        <v>38</v>
      </c>
      <c r="G3" s="15" t="s">
        <v>39</v>
      </c>
      <c r="H3" s="16" t="s">
        <v>40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B4" s="10">
        <v>1</v>
      </c>
      <c r="C4" s="10" t="str">
        <f>IF(ISBLANK(F4), "",IF(F4&gt;0, "Long","Short"))</f>
        <v>Long</v>
      </c>
      <c r="D4" s="11">
        <v>7175</v>
      </c>
      <c r="E4" s="11">
        <v>6.5</v>
      </c>
      <c r="F4" s="11">
        <v>210</v>
      </c>
      <c r="G4" s="10">
        <f>IF(C4="Long",-E4*F4,IF(C4="Short",-E4*F4, E4*F4))</f>
        <v>-1365</v>
      </c>
      <c r="H4" s="11" t="s">
        <v>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B5" s="10">
        <v>2</v>
      </c>
      <c r="C5" s="10" t="str">
        <f t="shared" ref="C5:C8" si="0">IF(ISBLANK(F5), "",IF(F5&gt;0, "Long","Short"))</f>
        <v>Short</v>
      </c>
      <c r="D5" s="11">
        <v>7150</v>
      </c>
      <c r="E5" s="11">
        <v>16.5</v>
      </c>
      <c r="F5" s="11">
        <v>-175</v>
      </c>
      <c r="G5" s="10">
        <f t="shared" ref="G5:G8" si="1">IF(C5="Long",-E5*F5,IF(C5="Short",-E5*F5, E5*F5))</f>
        <v>2887.5</v>
      </c>
      <c r="H5" s="11" t="s">
        <v>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B6" s="10">
        <v>3</v>
      </c>
      <c r="C6" s="10" t="str">
        <f t="shared" si="0"/>
        <v>Short</v>
      </c>
      <c r="D6" s="11">
        <v>7125</v>
      </c>
      <c r="E6" s="11">
        <v>22</v>
      </c>
      <c r="F6" s="11">
        <v>-150</v>
      </c>
      <c r="G6" s="10">
        <f t="shared" si="1"/>
        <v>3300</v>
      </c>
      <c r="H6" s="11" t="s">
        <v>27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B7" s="10">
        <v>4</v>
      </c>
      <c r="C7" s="10" t="str">
        <f t="shared" si="0"/>
        <v>Long</v>
      </c>
      <c r="D7" s="11">
        <v>7100</v>
      </c>
      <c r="E7" s="11">
        <v>8.5</v>
      </c>
      <c r="F7" s="11">
        <v>180</v>
      </c>
      <c r="G7" s="10">
        <f t="shared" si="1"/>
        <v>-1530</v>
      </c>
      <c r="H7" s="11" t="s">
        <v>27</v>
      </c>
      <c r="P7" s="9"/>
      <c r="Q7" s="9"/>
      <c r="R7" s="9"/>
      <c r="S7" s="9"/>
      <c r="T7" s="9"/>
    </row>
    <row r="8" spans="1:20" x14ac:dyDescent="0.25">
      <c r="B8" s="10">
        <v>5</v>
      </c>
      <c r="C8" s="10" t="str">
        <f t="shared" si="0"/>
        <v/>
      </c>
      <c r="D8" s="11"/>
      <c r="E8" s="11"/>
      <c r="F8" s="11"/>
      <c r="G8" s="10">
        <f t="shared" si="1"/>
        <v>0</v>
      </c>
      <c r="H8" s="11"/>
      <c r="P8" s="7"/>
      <c r="Q8" s="7"/>
      <c r="R8" s="9"/>
      <c r="S8" s="9"/>
      <c r="T8" s="9"/>
    </row>
    <row r="9" spans="1:20" ht="15" customHeight="1" x14ac:dyDescent="0.25">
      <c r="P9" s="7"/>
      <c r="Q9" s="7"/>
      <c r="R9" s="9"/>
      <c r="S9" s="9"/>
      <c r="T9" s="9"/>
    </row>
    <row r="10" spans="1:20" x14ac:dyDescent="0.25">
      <c r="A10" s="6" t="s">
        <v>42</v>
      </c>
      <c r="B10" s="18" t="s">
        <v>46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7"/>
      <c r="Q10" s="7"/>
      <c r="R10" s="9"/>
      <c r="S10" s="9"/>
      <c r="T10" s="9"/>
    </row>
    <row r="11" spans="1:20" ht="5.0999999999999996" customHeight="1" x14ac:dyDescent="0.25">
      <c r="P11" s="7"/>
      <c r="Q11" s="7"/>
      <c r="R11" s="9"/>
      <c r="S11" s="9"/>
      <c r="T11" s="9"/>
    </row>
    <row r="12" spans="1:20" x14ac:dyDescent="0.25">
      <c r="B12" s="15" t="s">
        <v>0</v>
      </c>
      <c r="C12" s="15" t="str">
        <f>CONCATENATE($C$4,$H$4)</f>
        <v>LongC</v>
      </c>
      <c r="D12" s="15" t="str">
        <f>CONCATENATE($C$5,$H$5)</f>
        <v>ShortC</v>
      </c>
      <c r="E12" s="15" t="str">
        <f>CONCATENATE($C$6,$H$6)</f>
        <v>ShortP</v>
      </c>
      <c r="F12" s="15" t="str">
        <f>CONCATENATE($C$7,$H$7)</f>
        <v>LongP</v>
      </c>
      <c r="G12" s="15" t="str">
        <f>CONCATENATE($C$8,$H$8)</f>
        <v/>
      </c>
      <c r="H12" s="15" t="s">
        <v>28</v>
      </c>
      <c r="I12" s="15" t="s">
        <v>29</v>
      </c>
      <c r="J12" s="7"/>
      <c r="K12" s="15" t="s">
        <v>30</v>
      </c>
      <c r="L12" s="15" t="s">
        <v>31</v>
      </c>
      <c r="M12" s="15" t="s">
        <v>32</v>
      </c>
      <c r="N12" s="7"/>
      <c r="O12" s="19" t="s">
        <v>33</v>
      </c>
      <c r="P12" s="7"/>
      <c r="Q12" s="7"/>
      <c r="R12" s="9"/>
      <c r="S12" s="9"/>
      <c r="T12" s="9"/>
    </row>
    <row r="13" spans="1:20" x14ac:dyDescent="0.25">
      <c r="B13" s="5">
        <f t="shared" ref="B13:B19" si="2">B14-25</f>
        <v>6950</v>
      </c>
      <c r="C13" s="8">
        <f>IF(AND(C61="",$C$60="LongP",B13&lt;$D$4),($D$4-B13)*$F$4+$G$4,IF(AND(C61="",$C$60="ShortP",B13&lt;$D$4),($D$4-B13)*$F$4+$G$4,IF(AND(C61="",$C$60="LongC",B13&gt;$D$4),(B13-$D$4)*$F$4+$G$4,IF(AND(C61="",$C$60="ShortC",B13&gt;$D$4),(B13-$D$4)*$F$4+$G$4,C61))))</f>
        <v>-1365</v>
      </c>
      <c r="D13" s="8">
        <f>IF(AND(D61="",$D$60="LongP",B13&lt;$D$5),($D$5-B13)*$F$5+$G$5,IF(AND(D61="",$D$60="ShortP",B13&lt;$D$5),($D$5-B13)*$F$5+$G$5,IF(AND(D61="",$D$60="LongC",B13&gt;$D$5),(B13-$D$5)*$F$5+$G$5,IF(AND(D61="",$D$60="ShortC",B13&gt;$D$5),(B13-$D$5)*$F$5+$G$5,D61))))</f>
        <v>2887.5</v>
      </c>
      <c r="E13" s="8">
        <f>IF(AND(E61="",$E$60="LongP",B13&lt;$D$6),($D$6-B13)*$F$6+$G$6,IF(AND(E61="",$E$60="ShortP",B13&lt;$D$6),($D$6-B13)*$F$6+$G$6,IF(AND(E61="",$E$60="LongC",B13&gt;$D$6),(B13-$D$6)*$F$6+$G$6,IF(AND(E61="",$E$60="ShortC",B13&gt;$D$6),(B13-$D$6)*$F$6+$G$6,E61))))</f>
        <v>-22950</v>
      </c>
      <c r="F13" s="8">
        <f>IF(AND(F61="",$F$60="LongP",B13&lt;$D$7),($D$7-B13)*$F$7+$G$7,IF(AND(F61="",$F$60="ShortP",B13&lt;$D$7),($D$7-B13)*$F$7+$G$7,IF(AND(F61="",$F$60="LongC",B13&gt;$D$7),(B13-$D$7)*$F$7+$G$7,IF(AND(F61="",$F$60="ShortC",B13&gt;$D$7),(B13-$D$7)*$F$7+$G$7,F61))))</f>
        <v>25470</v>
      </c>
      <c r="G13" s="8"/>
      <c r="H13" s="13">
        <f>SUM(C13:G13)</f>
        <v>4042.5</v>
      </c>
      <c r="I13" s="14">
        <f>H13*25</f>
        <v>101062.5</v>
      </c>
      <c r="J13" s="7"/>
      <c r="K13" s="11">
        <v>7118</v>
      </c>
      <c r="L13" s="5">
        <f>MROUND(K13,25)</f>
        <v>7125</v>
      </c>
      <c r="M13" s="5">
        <f>MATCH(L13,$B$13:$B$32,0)</f>
        <v>8</v>
      </c>
      <c r="N13" s="7"/>
      <c r="O13" s="13">
        <f>INDEX($H$13:$H$32,M13,0)</f>
        <v>3292.5</v>
      </c>
      <c r="P13" s="7"/>
      <c r="Q13" s="7"/>
      <c r="R13" s="9"/>
      <c r="S13" s="9"/>
      <c r="T13" s="9"/>
    </row>
    <row r="14" spans="1:20" x14ac:dyDescent="0.25">
      <c r="B14" s="5">
        <f t="shared" si="2"/>
        <v>6975</v>
      </c>
      <c r="C14" s="8">
        <f>IF(AND(C62="",$C$60="LongP",B14&lt;$D$4),($D$4-B14)*$F$4+$G$4,IF(AND(C62="",$C$60="ShortP",B14&lt;$D$4),($D$4-B14)*$F$4+$G$4,IF(AND(C62="",$C$60="LongC",B14&gt;$D$4),(B14-$D$4)*$F$4+$G$4,IF(AND(C62="",$C$60="ShortC",B14&gt;$D$4),(B14-$D$4)*$F$4+$G$4,C62))))</f>
        <v>-1365</v>
      </c>
      <c r="D14" s="8">
        <f>IF(AND(D62="",$D$60="LongP",B14&lt;$D$5),($D$5-B14)*$F$5+$G$5,IF(AND(D62="",$D$60="ShortP",B14&lt;$D$5),($D$5-B14)*$F$5+$G$5,IF(AND(D62="",$D$60="LongC",B14&gt;$D$5),(B14-$D$5)*$F$5+$G$5,IF(AND(D62="",$D$60="ShortC",B14&gt;$D$5),(B14-$D$5)*$F$5+$G$5,D62))))</f>
        <v>2887.5</v>
      </c>
      <c r="E14" s="8">
        <f>IF(AND(E62="",$E$60="LongP",B14&lt;$D$6),($D$6-B14)*$F$6+$G$6,IF(AND(E62="",$E$60="ShortP",B14&lt;$D$6),($D$6-B14)*$F$6+$G$6,IF(AND(E62="",$E$60="LongC",B14&gt;$D$6),(B14-$D$6)*$F$6+$G$6,IF(AND(E62="",$E$60="ShortC",B14&gt;$D$6),(B14-$D$6)*$F$6+$G$6,E62))))</f>
        <v>-19200</v>
      </c>
      <c r="F14" s="8">
        <f>IF(AND(F62="",$F$60="LongP",B14&lt;$D$7),($D$7-B14)*$F$7+$G$7,IF(AND(F62="",$F$60="ShortP",B14&lt;$D$7),($D$7-B14)*$F$7+$G$7,IF(AND(F62="",$F$60="LongC",B14&gt;$D$7),(B14-$D$7)*$F$7+$G$7,IF(AND(F62="",$F$60="ShortC",B14&gt;$D$7),(B14-$D$7)*$F$7+$G$7,F62))))</f>
        <v>20970</v>
      </c>
      <c r="G14" s="8"/>
      <c r="H14" s="13">
        <f t="shared" ref="H14:H32" si="3">SUM(C14:G14)</f>
        <v>3292.5</v>
      </c>
      <c r="I14" s="14">
        <f t="shared" ref="I14:I31" si="4">H14*25</f>
        <v>82312.5</v>
      </c>
      <c r="J14" s="7"/>
      <c r="K14" s="11">
        <v>7118</v>
      </c>
      <c r="L14" s="5">
        <f>MROUND(K14,25)</f>
        <v>7125</v>
      </c>
      <c r="M14" s="5">
        <f>MATCH(L14,$B$13:$B$32,0)</f>
        <v>8</v>
      </c>
      <c r="N14" s="7"/>
      <c r="O14" s="13">
        <f>INDEX($H$13:$H$32,M14,0)</f>
        <v>3292.5</v>
      </c>
      <c r="P14" s="7"/>
      <c r="Q14" s="7"/>
      <c r="R14" s="9"/>
      <c r="S14" s="9"/>
      <c r="T14" s="9"/>
    </row>
    <row r="15" spans="1:20" x14ac:dyDescent="0.25">
      <c r="B15" s="5">
        <f t="shared" si="2"/>
        <v>7000</v>
      </c>
      <c r="C15" s="8">
        <f>IF(AND(C63="",$C$60="LongP",B15&lt;$D$4),($D$4-B15)*$F$4+$G$4,IF(AND(C63="",$C$60="ShortP",B15&lt;$D$4),($D$4-B15)*$F$4+$G$4,IF(AND(C63="",$C$60="LongC",B15&gt;$D$4),(B15-$D$4)*$F$4+$G$4,IF(AND(C63="",$C$60="ShortC",B15&gt;$D$4),(B15-$D$4)*$F$4+$G$4,C63))))</f>
        <v>-1365</v>
      </c>
      <c r="D15" s="8">
        <f>IF(AND(D63="",$D$60="LongP",B15&lt;$D$5),($D$5-B15)*$F$5+$G$5,IF(AND(D63="",$D$60="ShortP",B15&lt;$D$5),($D$5-B15)*$F$5+$G$5,IF(AND(D63="",$D$60="LongC",B15&gt;$D$5),(B15-$D$5)*$F$5+$G$5,IF(AND(D63="",$D$60="ShortC",B15&gt;$D$5),(B15-$D$5)*$F$5+$G$5,D63))))</f>
        <v>2887.5</v>
      </c>
      <c r="E15" s="8">
        <f>IF(AND(E63="",$E$60="LongP",B15&lt;$D$6),($D$6-B15)*$F$6+$G$6,IF(AND(E63="",$E$60="ShortP",B15&lt;$D$6),($D$6-B15)*$F$6+$G$6,IF(AND(E63="",$E$60="LongC",B15&gt;$D$6),(B15-$D$6)*$F$6+$G$6,IF(AND(E63="",$E$60="ShortC",B15&gt;$D$6),(B15-$D$6)*$F$6+$G$6,E63))))</f>
        <v>-15450</v>
      </c>
      <c r="F15" s="8">
        <f>IF(AND(F63="",$F$60="LongP",B15&lt;$D$7),($D$7-B15)*$F$7+$G$7,IF(AND(F63="",$F$60="ShortP",B15&lt;$D$7),($D$7-B15)*$F$7+$G$7,IF(AND(F63="",$F$60="LongC",B15&gt;$D$7),(B15-$D$7)*$F$7+$G$7,IF(AND(F63="",$F$60="ShortC",B15&gt;$D$7),(B15-$D$7)*$F$7+$G$7,F63))))</f>
        <v>16470</v>
      </c>
      <c r="G15" s="8"/>
      <c r="H15" s="13">
        <f t="shared" si="3"/>
        <v>2542.5</v>
      </c>
      <c r="I15" s="14">
        <f t="shared" si="4"/>
        <v>63562.5</v>
      </c>
      <c r="J15" s="7"/>
      <c r="K15" s="11">
        <v>7118</v>
      </c>
      <c r="L15" s="5">
        <f>MROUND(K15,25)</f>
        <v>7125</v>
      </c>
      <c r="M15" s="5">
        <f>MATCH(L15,$B$13:$B$32,0)</f>
        <v>8</v>
      </c>
      <c r="N15" s="7"/>
      <c r="O15" s="13">
        <f>INDEX($H$13:$H$32,M15,0)</f>
        <v>3292.5</v>
      </c>
      <c r="P15" s="7"/>
      <c r="Q15" s="7"/>
      <c r="R15" s="9"/>
      <c r="S15" s="9"/>
      <c r="T15" s="9"/>
    </row>
    <row r="16" spans="1:20" x14ac:dyDescent="0.25">
      <c r="B16" s="5">
        <f t="shared" si="2"/>
        <v>7025</v>
      </c>
      <c r="C16" s="8">
        <f>IF(AND(C64="",$C$60="LongP",B16&lt;$D$4),($D$4-B16)*$F$4+$G$4,IF(AND(C64="",$C$60="ShortP",B16&lt;$D$4),($D$4-B16)*$F$4+$G$4,IF(AND(C64="",$C$60="LongC",B16&gt;$D$4),(B16-$D$4)*$F$4+$G$4,IF(AND(C64="",$C$60="ShortC",B16&gt;$D$4),(B16-$D$4)*$F$4+$G$4,C64))))</f>
        <v>-1365</v>
      </c>
      <c r="D16" s="8">
        <f>IF(AND(D64="",$D$60="LongP",B16&lt;$D$5),($D$5-B16)*$F$5+$G$5,IF(AND(D64="",$D$60="ShortP",B16&lt;$D$5),($D$5-B16)*$F$5+$G$5,IF(AND(D64="",$D$60="LongC",B16&gt;$D$5),(B16-$D$5)*$F$5+$G$5,IF(AND(D64="",$D$60="ShortC",B16&gt;$D$5),(B16-$D$5)*$F$5+$G$5,D64))))</f>
        <v>2887.5</v>
      </c>
      <c r="E16" s="8">
        <f>IF(AND(E64="",$E$60="LongP",B16&lt;$D$6),($D$6-B16)*$F$6+$G$6,IF(AND(E64="",$E$60="ShortP",B16&lt;$D$6),($D$6-B16)*$F$6+$G$6,IF(AND(E64="",$E$60="LongC",B16&gt;$D$6),(B16-$D$6)*$F$6+$G$6,IF(AND(E64="",$E$60="ShortC",B16&gt;$D$6),(B16-$D$6)*$F$6+$G$6,E64))))</f>
        <v>-11700</v>
      </c>
      <c r="F16" s="8">
        <f>IF(AND(F64="",$F$60="LongP",B16&lt;$D$7),($D$7-B16)*$F$7+$G$7,IF(AND(F64="",$F$60="ShortP",B16&lt;$D$7),($D$7-B16)*$F$7+$G$7,IF(AND(F64="",$F$60="LongC",B16&gt;$D$7),(B16-$D$7)*$F$7+$G$7,IF(AND(F64="",$F$60="ShortC",B16&gt;$D$7),(B16-$D$7)*$F$7+$G$7,F64))))</f>
        <v>11970</v>
      </c>
      <c r="G16" s="8"/>
      <c r="H16" s="13">
        <f t="shared" si="3"/>
        <v>1792.5</v>
      </c>
      <c r="I16" s="14">
        <f t="shared" si="4"/>
        <v>44812.5</v>
      </c>
      <c r="J16" s="7"/>
      <c r="N16" s="7"/>
      <c r="O16" s="20" t="s">
        <v>35</v>
      </c>
      <c r="P16" s="7"/>
      <c r="Q16" s="7"/>
      <c r="R16" s="9"/>
      <c r="S16" s="9"/>
      <c r="T16" s="9"/>
    </row>
    <row r="17" spans="2:20" x14ac:dyDescent="0.25">
      <c r="B17" s="5">
        <f t="shared" si="2"/>
        <v>7050</v>
      </c>
      <c r="C17" s="8">
        <f>IF(AND(C65="",$C$60="LongP",B17&lt;$D$4),($D$4-B17)*$F$4+$G$4,IF(AND(C65="",$C$60="ShortP",B17&lt;$D$4),($D$4-B17)*$F$4+$G$4,IF(AND(C65="",$C$60="LongC",B17&gt;$D$4),(B17-$D$4)*$F$4+$G$4,IF(AND(C65="",$C$60="ShortC",B17&gt;$D$4),(B17-$D$4)*$F$4+$G$4,C65))))</f>
        <v>-1365</v>
      </c>
      <c r="D17" s="8">
        <f>IF(AND(D65="",$D$60="LongP",B17&lt;$D$5),($D$5-B17)*$F$5+$G$5,IF(AND(D65="",$D$60="ShortP",B17&lt;$D$5),($D$5-B17)*$F$5+$G$5,IF(AND(D65="",$D$60="LongC",B17&gt;$D$5),(B17-$D$5)*$F$5+$G$5,IF(AND(D65="",$D$60="ShortC",B17&gt;$D$5),(B17-$D$5)*$F$5+$G$5,D65))))</f>
        <v>2887.5</v>
      </c>
      <c r="E17" s="8">
        <f>IF(AND(E65="",$E$60="LongP",B17&lt;$D$6),($D$6-B17)*$F$6+$G$6,IF(AND(E65="",$E$60="ShortP",B17&lt;$D$6),($D$6-B17)*$F$6+$G$6,IF(AND(E65="",$E$60="LongC",B17&gt;$D$6),(B17-$D$6)*$F$6+$G$6,IF(AND(E65="",$E$60="ShortC",B17&gt;$D$6),(B17-$D$6)*$F$6+$G$6,E65))))</f>
        <v>-7950</v>
      </c>
      <c r="F17" s="8">
        <f>IF(AND(F65="",$F$60="LongP",B17&lt;$D$7),($D$7-B17)*$F$7+$G$7,IF(AND(F65="",$F$60="ShortP",B17&lt;$D$7),($D$7-B17)*$F$7+$G$7,IF(AND(F65="",$F$60="LongC",B17&gt;$D$7),(B17-$D$7)*$F$7+$G$7,IF(AND(F65="",$F$60="ShortC",B17&gt;$D$7),(B17-$D$7)*$F$7+$G$7,F65))))</f>
        <v>7470</v>
      </c>
      <c r="G17" s="8"/>
      <c r="H17" s="13">
        <f t="shared" si="3"/>
        <v>1042.5</v>
      </c>
      <c r="I17" s="14">
        <f t="shared" si="4"/>
        <v>26062.5</v>
      </c>
      <c r="J17" s="7"/>
      <c r="K17" s="7"/>
      <c r="L17" s="15" t="s">
        <v>34</v>
      </c>
      <c r="M17" s="15" t="s">
        <v>32</v>
      </c>
      <c r="N17" s="7"/>
      <c r="O17" s="13">
        <f>INDEX($H$13:$H$32,M18,0)</f>
        <v>-457.5</v>
      </c>
      <c r="P17" s="7"/>
      <c r="Q17" s="7"/>
      <c r="R17" s="9"/>
      <c r="S17" s="9"/>
      <c r="T17" s="9"/>
    </row>
    <row r="18" spans="2:20" x14ac:dyDescent="0.25">
      <c r="B18" s="5">
        <f t="shared" si="2"/>
        <v>7075</v>
      </c>
      <c r="C18" s="8">
        <f>IF(AND(C66="",$C$60="LongP",B18&lt;$D$4),($D$4-B18)*$F$4+$G$4,IF(AND(C66="",$C$60="ShortP",B18&lt;$D$4),($D$4-B18)*$F$4+$G$4,IF(AND(C66="",$C$60="LongC",B18&gt;$D$4),(B18-$D$4)*$F$4+$G$4,IF(AND(C66="",$C$60="ShortC",B18&gt;$D$4),(B18-$D$4)*$F$4+$G$4,C66))))</f>
        <v>-1365</v>
      </c>
      <c r="D18" s="8">
        <f>IF(AND(D66="",$D$60="LongP",B18&lt;$D$5),($D$5-B18)*$F$5+$G$5,IF(AND(D66="",$D$60="ShortP",B18&lt;$D$5),($D$5-B18)*$F$5+$G$5,IF(AND(D66="",$D$60="LongC",B18&gt;$D$5),(B18-$D$5)*$F$5+$G$5,IF(AND(D66="",$D$60="ShortC",B18&gt;$D$5),(B18-$D$5)*$F$5+$G$5,D66))))</f>
        <v>2887.5</v>
      </c>
      <c r="E18" s="8">
        <f>IF(AND(E66="",$E$60="LongP",B18&lt;$D$6),($D$6-B18)*$F$6+$G$6,IF(AND(E66="",$E$60="ShortP",B18&lt;$D$6),($D$6-B18)*$F$6+$G$6,IF(AND(E66="",$E$60="LongC",B18&gt;$D$6),(B18-$D$6)*$F$6+$G$6,IF(AND(E66="",$E$60="ShortC",B18&gt;$D$6),(B18-$D$6)*$F$6+$G$6,E66))))</f>
        <v>-4200</v>
      </c>
      <c r="F18" s="8">
        <f>IF(AND(F66="",$F$60="LongP",B18&lt;$D$7),($D$7-B18)*$F$7+$G$7,IF(AND(F66="",$F$60="ShortP",B18&lt;$D$7),($D$7-B18)*$F$7+$G$7,IF(AND(F66="",$F$60="LongC",B18&gt;$D$7),(B18-$D$7)*$F$7+$G$7,IF(AND(F66="",$F$60="ShortC",B18&gt;$D$7),(B18-$D$7)*$F$7+$G$7,F66))))</f>
        <v>2970</v>
      </c>
      <c r="G18" s="8"/>
      <c r="H18" s="13">
        <f t="shared" si="3"/>
        <v>292.5</v>
      </c>
      <c r="I18" s="14">
        <f t="shared" si="4"/>
        <v>7312.5</v>
      </c>
      <c r="J18" s="7"/>
      <c r="K18" s="7"/>
      <c r="L18" s="5">
        <f>IF((K13-L13)&gt;0,L13+25, L13-25)</f>
        <v>7100</v>
      </c>
      <c r="M18" s="5">
        <f>MATCH(L18,$B$13:$B$32,0)</f>
        <v>7</v>
      </c>
      <c r="N18" s="7"/>
      <c r="O18" s="13">
        <f>INDEX($H$13:$H$32,M19,0)</f>
        <v>-457.5</v>
      </c>
      <c r="P18" s="7"/>
      <c r="Q18" s="7"/>
      <c r="R18" s="9"/>
      <c r="S18" s="9"/>
      <c r="T18" s="9"/>
    </row>
    <row r="19" spans="2:20" x14ac:dyDescent="0.25">
      <c r="B19" s="5">
        <f t="shared" si="2"/>
        <v>7100</v>
      </c>
      <c r="C19" s="8">
        <f>IF(AND(C67="",$C$60="LongP",B19&lt;$D$4),($D$4-B19)*$F$4+$G$4,IF(AND(C67="",$C$60="ShortP",B19&lt;$D$4),($D$4-B19)*$F$4+$G$4,IF(AND(C67="",$C$60="LongC",B19&gt;$D$4),(B19-$D$4)*$F$4+$G$4,IF(AND(C67="",$C$60="ShortC",B19&gt;$D$4),(B19-$D$4)*$F$4+$G$4,C67))))</f>
        <v>-1365</v>
      </c>
      <c r="D19" s="8">
        <f>IF(AND(D67="",$D$60="LongP",B19&lt;$D$5),($D$5-B19)*$F$5+$G$5,IF(AND(D67="",$D$60="ShortP",B19&lt;$D$5),($D$5-B19)*$F$5+$G$5,IF(AND(D67="",$D$60="LongC",B19&gt;$D$5),(B19-$D$5)*$F$5+$G$5,IF(AND(D67="",$D$60="ShortC",B19&gt;$D$5),(B19-$D$5)*$F$5+$G$5,D67))))</f>
        <v>2887.5</v>
      </c>
      <c r="E19" s="8">
        <f>IF(AND(E67="",$E$60="LongP",B19&lt;$D$6),($D$6-B19)*$F$6+$G$6,IF(AND(E67="",$E$60="ShortP",B19&lt;$D$6),($D$6-B19)*$F$6+$G$6,IF(AND(E67="",$E$60="LongC",B19&gt;$D$6),(B19-$D$6)*$F$6+$G$6,IF(AND(E67="",$E$60="ShortC",B19&gt;$D$6),(B19-$D$6)*$F$6+$G$6,E67))))</f>
        <v>-450</v>
      </c>
      <c r="F19" s="8">
        <f>IF(AND(F67="",$F$60="LongP",B19&lt;$D$7),($D$7-B19)*$F$7+$G$7,IF(AND(F67="",$F$60="ShortP",B19&lt;$D$7),($D$7-B19)*$F$7+$G$7,IF(AND(F67="",$F$60="LongC",B19&gt;$D$7),(B19-$D$7)*$F$7+$G$7,IF(AND(F67="",$F$60="ShortC",B19&gt;$D$7),(B19-$D$7)*$F$7+$G$7,F67))))</f>
        <v>-1530</v>
      </c>
      <c r="G19" s="8"/>
      <c r="H19" s="13">
        <f t="shared" si="3"/>
        <v>-457.5</v>
      </c>
      <c r="I19" s="14">
        <f t="shared" si="4"/>
        <v>-11437.5</v>
      </c>
      <c r="J19" s="7"/>
      <c r="K19" s="7"/>
      <c r="L19" s="5">
        <f>IF((K14-L14)&gt;0,L14+25, L14-25)</f>
        <v>7100</v>
      </c>
      <c r="M19" s="5">
        <f>MATCH(L19,$B$13:$B$32,0)</f>
        <v>7</v>
      </c>
      <c r="N19" s="7"/>
      <c r="O19" s="13">
        <f>INDEX($H$13:$H$32,M20,0)</f>
        <v>-457.5</v>
      </c>
      <c r="P19" s="7"/>
      <c r="Q19" s="7"/>
      <c r="R19" s="9"/>
      <c r="S19" s="9"/>
      <c r="T19" s="9"/>
    </row>
    <row r="20" spans="2:20" x14ac:dyDescent="0.25">
      <c r="B20" s="5">
        <f>B21-25</f>
        <v>7125</v>
      </c>
      <c r="C20" s="8">
        <f>IF(AND(C68="",$C$60="LongP",B20&lt;$D$4),($D$4-B20)*$F$4+$G$4,IF(AND(C68="",$C$60="ShortP",B20&lt;$D$4),($D$4-B20)*$F$4+$G$4,IF(AND(C68="",$C$60="LongC",B20&gt;$D$4),(B20-$D$4)*$F$4+$G$4,IF(AND(C68="",$C$60="ShortC",B20&gt;$D$4),(B20-$D$4)*$F$4+$G$4,C68))))</f>
        <v>-1365</v>
      </c>
      <c r="D20" s="8">
        <f>IF(AND(D68="",$D$60="LongP",B20&lt;$D$5),($D$5-B20)*$F$5+$G$5,IF(AND(D68="",$D$60="ShortP",B20&lt;$D$5),($D$5-B20)*$F$5+$G$5,IF(AND(D68="",$D$60="LongC",B20&gt;$D$5),(B20-$D$5)*$F$5+$G$5,IF(AND(D68="",$D$60="ShortC",B20&gt;$D$5),(B20-$D$5)*$F$5+$G$5,D68))))</f>
        <v>2887.5</v>
      </c>
      <c r="E20" s="8">
        <f>IF(AND(E68="",$E$60="LongP",B20&lt;$D$6),($D$6-B20)*$F$6+$G$6,IF(AND(E68="",$E$60="ShortP",B20&lt;$D$6),($D$6-B20)*$F$6+$G$6,IF(AND(E68="",$E$60="LongC",B20&gt;$D$6),(B20-$D$6)*$F$6+$G$6,IF(AND(E68="",$E$60="ShortC",B20&gt;$D$6),(B20-$D$6)*$F$6+$G$6,E68))))</f>
        <v>3300</v>
      </c>
      <c r="F20" s="8">
        <f>IF(AND(F68="",$F$60="LongP",B20&lt;$D$7),($D$7-B20)*$F$7+$G$7,IF(AND(F68="",$F$60="ShortP",B20&lt;$D$7),($D$7-B20)*$F$7+$G$7,IF(AND(F68="",$F$60="LongC",B20&gt;$D$7),(B20-$D$7)*$F$7+$G$7,IF(AND(F68="",$F$60="ShortC",B20&gt;$D$7),(B20-$D$7)*$F$7+$G$7,F68))))</f>
        <v>-1530</v>
      </c>
      <c r="G20" s="8"/>
      <c r="H20" s="13">
        <f t="shared" si="3"/>
        <v>3292.5</v>
      </c>
      <c r="I20" s="14">
        <f t="shared" si="4"/>
        <v>82312.5</v>
      </c>
      <c r="J20" s="7"/>
      <c r="K20" s="7"/>
      <c r="L20" s="5">
        <f>IF((K15-L15)&gt;0,L15+25, L15-25)</f>
        <v>7100</v>
      </c>
      <c r="M20" s="5">
        <f>MATCH(L20,$B$13:$B$32,0)</f>
        <v>7</v>
      </c>
      <c r="N20" s="7"/>
      <c r="O20" s="7"/>
      <c r="P20" s="7"/>
      <c r="Q20" s="7"/>
      <c r="R20" s="9"/>
      <c r="S20" s="9"/>
      <c r="T20" s="9"/>
    </row>
    <row r="21" spans="2:20" x14ac:dyDescent="0.25">
      <c r="B21" s="12">
        <f>MEDIAN($D$4:$D$6)</f>
        <v>7150</v>
      </c>
      <c r="C21" s="8">
        <f>IF(AND(C69="",$C$60="LongP",B21&lt;$D$4),($D$4-B21)*$F$4+$G$4,IF(AND(C69="",$C$60="ShortP",B21&lt;$D$4),($D$4-B21)*$F$4+$G$4,IF(AND(C69="",$C$60="LongC",B21&gt;$D$4),(B21-$D$4)*$F$4+$G$4,IF(AND(C69="",$C$60="ShortC",B21&gt;$D$4),(B21-$D$4)*$F$4+$G$4,C69))))</f>
        <v>-1365</v>
      </c>
      <c r="D21" s="8">
        <f>IF(AND(D69="",$D$60="LongP",B21&lt;$D$5),($D$5-B21)*$F$5+$G$5,IF(AND(D69="",$D$60="ShortP",B21&lt;$D$5),($D$5-B21)*$F$5+$G$5,IF(AND(D69="",$D$60="LongC",B21&gt;$D$5),(B21-$D$5)*$F$5+$G$5,IF(AND(D69="",$D$60="ShortC",B21&gt;$D$5),(B21-$D$5)*$F$5+$G$5,D69))))</f>
        <v>2887.5</v>
      </c>
      <c r="E21" s="8">
        <f>IF(AND(E69="",$E$60="LongP",B21&lt;$D$6),($D$6-B21)*$F$6+$G$6,IF(AND(E69="",$E$60="ShortP",B21&lt;$D$6),($D$6-B21)*$F$6+$G$6,IF(AND(E69="",$E$60="LongC",B21&gt;$D$6),(B21-$D$6)*$F$6+$G$6,IF(AND(E69="",$E$60="ShortC",B21&gt;$D$6),(B21-$D$6)*$F$6+$G$6,E69))))</f>
        <v>3300</v>
      </c>
      <c r="F21" s="8">
        <f>IF(AND(F69="",$F$60="LongP",B21&lt;$D$7),($D$7-B21)*$F$7+$G$7,IF(AND(F69="",$F$60="ShortP",B21&lt;$D$7),($D$7-B21)*$F$7+$G$7,IF(AND(F69="",$F$60="LongC",B21&gt;$D$7),(B21-$D$7)*$F$7+$G$7,IF(AND(F69="",$F$60="ShortC",B21&gt;$D$7),(B21-$D$7)*$F$7+$G$7,F69))))</f>
        <v>-1530</v>
      </c>
      <c r="G21" s="8"/>
      <c r="H21" s="13">
        <f t="shared" si="3"/>
        <v>3292.5</v>
      </c>
      <c r="I21" s="14">
        <f t="shared" si="4"/>
        <v>82312.5</v>
      </c>
      <c r="J21" s="7"/>
      <c r="K21" s="7"/>
      <c r="L21" s="7"/>
      <c r="M21" s="7"/>
      <c r="N21" s="7"/>
      <c r="O21" s="7"/>
      <c r="P21" s="7"/>
      <c r="Q21" s="7"/>
      <c r="R21" s="9"/>
      <c r="S21" s="9"/>
      <c r="T21" s="9"/>
    </row>
    <row r="22" spans="2:20" x14ac:dyDescent="0.25">
      <c r="B22" s="5">
        <f>B21+25</f>
        <v>7175</v>
      </c>
      <c r="C22" s="8">
        <f>IF(AND(C70="",$C$60="LongP",B22&lt;$D$4),($D$4-B22)*$F$4+$G$4,IF(AND(C70="",$C$60="ShortP",B22&lt;$D$4),($D$4-B22)*$F$4+$G$4,IF(AND(C70="",$C$60="LongC",B22&gt;$D$4),(B22-$D$4)*$F$4+$G$4,IF(AND(C70="",$C$60="ShortC",B22&gt;$D$4),(B22-$D$4)*$F$4+$G$4,C70))))</f>
        <v>-1365</v>
      </c>
      <c r="D22" s="8">
        <f>IF(AND(D70="",$D$60="LongP",B22&lt;$D$5),($D$5-B22)*$F$5+$G$5,IF(AND(D70="",$D$60="ShortP",B22&lt;$D$5),($D$5-B22)*$F$5+$G$5,IF(AND(D70="",$D$60="LongC",B22&gt;$D$5),(B22-$D$5)*$F$5+$G$5,IF(AND(D70="",$D$60="ShortC",B22&gt;$D$5),(B22-$D$5)*$F$5+$G$5,D70))))</f>
        <v>-1487.5</v>
      </c>
      <c r="E22" s="8">
        <f>IF(AND(E70="",$E$60="LongP",B22&lt;$D$6),($D$6-B22)*$F$6+$G$6,IF(AND(E70="",$E$60="ShortP",B22&lt;$D$6),($D$6-B22)*$F$6+$G$6,IF(AND(E70="",$E$60="LongC",B22&gt;$D$6),(B22-$D$6)*$F$6+$G$6,IF(AND(E70="",$E$60="ShortC",B22&gt;$D$6),(B22-$D$6)*$F$6+$G$6,E70))))</f>
        <v>3300</v>
      </c>
      <c r="F22" s="8">
        <f>IF(AND(F70="",$F$60="LongP",B22&lt;$D$7),($D$7-B22)*$F$7+$G$7,IF(AND(F70="",$F$60="ShortP",B22&lt;$D$7),($D$7-B22)*$F$7+$G$7,IF(AND(F70="",$F$60="LongC",B22&gt;$D$7),(B22-$D$7)*$F$7+$G$7,IF(AND(F70="",$F$60="ShortC",B22&gt;$D$7),(B22-$D$7)*$F$7+$G$7,F70))))</f>
        <v>-1530</v>
      </c>
      <c r="G22" s="8"/>
      <c r="H22" s="13">
        <f t="shared" si="3"/>
        <v>-1082.5</v>
      </c>
      <c r="I22" s="14">
        <f t="shared" si="4"/>
        <v>-27062.5</v>
      </c>
      <c r="J22" s="7"/>
      <c r="K22" s="15" t="s">
        <v>36</v>
      </c>
      <c r="L22" s="15" t="s">
        <v>37</v>
      </c>
      <c r="M22" s="7"/>
      <c r="N22" s="7"/>
      <c r="O22" s="7"/>
      <c r="P22" s="7"/>
      <c r="Q22" s="7"/>
      <c r="R22" s="9"/>
      <c r="S22" s="9"/>
      <c r="T22" s="9"/>
    </row>
    <row r="23" spans="2:20" x14ac:dyDescent="0.25">
      <c r="B23" s="5">
        <f t="shared" ref="B23:B32" si="5">B22+25</f>
        <v>7200</v>
      </c>
      <c r="C23" s="8">
        <f>IF(AND(C71="",$C$60="LongP",B23&lt;$D$4),($D$4-B23)*$F$4+$G$4,IF(AND(C71="",$C$60="ShortP",B23&lt;$D$4),($D$4-B23)*$F$4+$G$4,IF(AND(C71="",$C$60="LongC",B23&gt;$D$4),(B23-$D$4)*$F$4+$G$4,IF(AND(C71="",$C$60="ShortC",B23&gt;$D$4),(B23-$D$4)*$F$4+$G$4,C71))))</f>
        <v>3885</v>
      </c>
      <c r="D23" s="8">
        <f>IF(AND(D71="",$D$60="LongP",B23&lt;$D$5),($D$5-B23)*$F$5+$G$5,IF(AND(D71="",$D$60="ShortP",B23&lt;$D$5),($D$5-B23)*$F$5+$G$5,IF(AND(D71="",$D$60="LongC",B23&gt;$D$5),(B23-$D$5)*$F$5+$G$5,IF(AND(D71="",$D$60="ShortC",B23&gt;$D$5),(B23-$D$5)*$F$5+$G$5,D71))))</f>
        <v>-5862.5</v>
      </c>
      <c r="E23" s="8">
        <f>IF(AND(E71="",$E$60="LongP",B23&lt;$D$6),($D$6-B23)*$F$6+$G$6,IF(AND(E71="",$E$60="ShortP",B23&lt;$D$6),($D$6-B23)*$F$6+$G$6,IF(AND(E71="",$E$60="LongC",B23&gt;$D$6),(B23-$D$6)*$F$6+$G$6,IF(AND(E71="",$E$60="ShortC",B23&gt;$D$6),(B23-$D$6)*$F$6+$G$6,E71))))</f>
        <v>3300</v>
      </c>
      <c r="F23" s="8">
        <f>IF(AND(F71="",$F$60="LongP",B23&lt;$D$7),($D$7-B23)*$F$7+$G$7,IF(AND(F71="",$F$60="ShortP",B23&lt;$D$7),($D$7-B23)*$F$7+$G$7,IF(AND(F71="",$F$60="LongC",B23&gt;$D$7),(B23-$D$7)*$F$7+$G$7,IF(AND(F71="",$F$60="ShortC",B23&gt;$D$7),(B23-$D$7)*$F$7+$G$7,F71))))</f>
        <v>-1530</v>
      </c>
      <c r="G23" s="8"/>
      <c r="H23" s="13">
        <f t="shared" si="3"/>
        <v>-207.5</v>
      </c>
      <c r="I23" s="14">
        <f t="shared" si="4"/>
        <v>-5187.5</v>
      </c>
      <c r="J23" s="7"/>
      <c r="K23" s="13">
        <f>IF(MOD(K13,25)&lt;=12, O13+(MOD(K13,25)/25)*(O17-O13), O17+(MOD(K13,25)/25)*(O13-O17))</f>
        <v>2242.5</v>
      </c>
      <c r="L23" s="14">
        <f>K23*25</f>
        <v>56062.5</v>
      </c>
      <c r="M23" s="7"/>
      <c r="N23" s="7"/>
      <c r="O23" s="7"/>
      <c r="P23" s="7"/>
      <c r="Q23" s="7"/>
      <c r="R23" s="9"/>
      <c r="S23" s="9"/>
      <c r="T23" s="9"/>
    </row>
    <row r="24" spans="2:20" x14ac:dyDescent="0.25">
      <c r="B24" s="5">
        <f t="shared" si="5"/>
        <v>7225</v>
      </c>
      <c r="C24" s="8">
        <f>IF(AND(C72="",$C$60="LongP",B24&lt;$D$4),($D$4-B24)*$F$4+$G$4,IF(AND(C72="",$C$60="ShortP",B24&lt;$D$4),($D$4-B24)*$F$4+$G$4,IF(AND(C72="",$C$60="LongC",B24&gt;$D$4),(B24-$D$4)*$F$4+$G$4,IF(AND(C72="",$C$60="ShortC",B24&gt;$D$4),(B24-$D$4)*$F$4+$G$4,C72))))</f>
        <v>9135</v>
      </c>
      <c r="D24" s="8">
        <f>IF(AND(D72="",$D$60="LongP",B24&lt;$D$5),($D$5-B24)*$F$5+$G$5,IF(AND(D72="",$D$60="ShortP",B24&lt;$D$5),($D$5-B24)*$F$5+$G$5,IF(AND(D72="",$D$60="LongC",B24&gt;$D$5),(B24-$D$5)*$F$5+$G$5,IF(AND(D72="",$D$60="ShortC",B24&gt;$D$5),(B24-$D$5)*$F$5+$G$5,D72))))</f>
        <v>-10237.5</v>
      </c>
      <c r="E24" s="8">
        <f>IF(AND(E72="",$E$60="LongP",B24&lt;$D$6),($D$6-B24)*$F$6+$G$6,IF(AND(E72="",$E$60="ShortP",B24&lt;$D$6),($D$6-B24)*$F$6+$G$6,IF(AND(E72="",$E$60="LongC",B24&gt;$D$6),(B24-$D$6)*$F$6+$G$6,IF(AND(E72="",$E$60="ShortC",B24&gt;$D$6),(B24-$D$6)*$F$6+$G$6,E72))))</f>
        <v>3300</v>
      </c>
      <c r="F24" s="8">
        <f>IF(AND(F72="",$F$60="LongP",B24&lt;$D$7),($D$7-B24)*$F$7+$G$7,IF(AND(F72="",$F$60="ShortP",B24&lt;$D$7),($D$7-B24)*$F$7+$G$7,IF(AND(F72="",$F$60="LongC",B24&gt;$D$7),(B24-$D$7)*$F$7+$G$7,IF(AND(F72="",$F$60="ShortC",B24&gt;$D$7),(B24-$D$7)*$F$7+$G$7,F72))))</f>
        <v>-1530</v>
      </c>
      <c r="G24" s="8"/>
      <c r="H24" s="13">
        <f t="shared" si="3"/>
        <v>667.5</v>
      </c>
      <c r="I24" s="14">
        <f t="shared" si="4"/>
        <v>16687.5</v>
      </c>
      <c r="J24" s="7"/>
      <c r="K24" s="13">
        <f>IF(MOD(K14,25)&lt;=12, O14+(MOD(K14,25)/25)*(O18-O14), O18+(MOD(K14,25)/25)*(O14-O18))</f>
        <v>2242.5</v>
      </c>
      <c r="L24" s="14">
        <f t="shared" ref="L24:L25" si="6">K24*25</f>
        <v>56062.5</v>
      </c>
      <c r="M24" s="7"/>
      <c r="N24" s="7"/>
      <c r="O24" s="7"/>
      <c r="P24" s="7"/>
      <c r="Q24" s="7"/>
      <c r="R24" s="9"/>
      <c r="S24" s="9"/>
      <c r="T24" s="9"/>
    </row>
    <row r="25" spans="2:20" x14ac:dyDescent="0.25">
      <c r="B25" s="5">
        <f t="shared" si="5"/>
        <v>7250</v>
      </c>
      <c r="C25" s="8">
        <f>IF(AND(C73="",$C$60="LongP",B25&lt;$D$4),($D$4-B25)*$F$4+$G$4,IF(AND(C73="",$C$60="ShortP",B25&lt;$D$4),($D$4-B25)*$F$4+$G$4,IF(AND(C73="",$C$60="LongC",B25&gt;$D$4),(B25-$D$4)*$F$4+$G$4,IF(AND(C73="",$C$60="ShortC",B25&gt;$D$4),(B25-$D$4)*$F$4+$G$4,C73))))</f>
        <v>14385</v>
      </c>
      <c r="D25" s="8">
        <f>IF(AND(D73="",$D$60="LongP",B25&lt;$D$5),($D$5-B25)*$F$5+$G$5,IF(AND(D73="",$D$60="ShortP",B25&lt;$D$5),($D$5-B25)*$F$5+$G$5,IF(AND(D73="",$D$60="LongC",B25&gt;$D$5),(B25-$D$5)*$F$5+$G$5,IF(AND(D73="",$D$60="ShortC",B25&gt;$D$5),(B25-$D$5)*$F$5+$G$5,D73))))</f>
        <v>-14612.5</v>
      </c>
      <c r="E25" s="8">
        <f>IF(AND(E73="",$E$60="LongP",B25&lt;$D$6),($D$6-B25)*$F$6+$G$6,IF(AND(E73="",$E$60="ShortP",B25&lt;$D$6),($D$6-B25)*$F$6+$G$6,IF(AND(E73="",$E$60="LongC",B25&gt;$D$6),(B25-$D$6)*$F$6+$G$6,IF(AND(E73="",$E$60="ShortC",B25&gt;$D$6),(B25-$D$6)*$F$6+$G$6,E73))))</f>
        <v>3300</v>
      </c>
      <c r="F25" s="8">
        <f>IF(AND(F73="",$F$60="LongP",B25&lt;$D$7),($D$7-B25)*$F$7+$G$7,IF(AND(F73="",$F$60="ShortP",B25&lt;$D$7),($D$7-B25)*$F$7+$G$7,IF(AND(F73="",$F$60="LongC",B25&gt;$D$7),(B25-$D$7)*$F$7+$G$7,IF(AND(F73="",$F$60="ShortC",B25&gt;$D$7),(B25-$D$7)*$F$7+$G$7,F73))))</f>
        <v>-1530</v>
      </c>
      <c r="G25" s="8"/>
      <c r="H25" s="13">
        <f t="shared" si="3"/>
        <v>1542.5</v>
      </c>
      <c r="I25" s="14">
        <f t="shared" si="4"/>
        <v>38562.5</v>
      </c>
      <c r="J25" s="7"/>
      <c r="K25" s="13">
        <f>IF(MOD(K15,25)&lt;=12, O15+(MOD(K15,25)/25)*(O19-O15), O19+(MOD(K15,25)/25)*(O15-O19))</f>
        <v>2242.5</v>
      </c>
      <c r="L25" s="14">
        <f t="shared" si="6"/>
        <v>56062.5</v>
      </c>
      <c r="M25" s="7"/>
      <c r="N25" s="7"/>
      <c r="O25" s="7"/>
      <c r="P25" s="7"/>
      <c r="Q25" s="7"/>
      <c r="R25" s="9"/>
      <c r="S25" s="9"/>
      <c r="T25" s="9"/>
    </row>
    <row r="26" spans="2:20" x14ac:dyDescent="0.25">
      <c r="B26" s="5">
        <f t="shared" si="5"/>
        <v>7275</v>
      </c>
      <c r="C26" s="8">
        <f>IF(AND(C74="",$C$60="LongP",B26&lt;$D$4),($D$4-B26)*$F$4+$G$4,IF(AND(C74="",$C$60="ShortP",B26&lt;$D$4),($D$4-B26)*$F$4+$G$4,IF(AND(C74="",$C$60="LongC",B26&gt;$D$4),(B26-$D$4)*$F$4+$G$4,IF(AND(C74="",$C$60="ShortC",B26&gt;$D$4),(B26-$D$4)*$F$4+$G$4,C74))))</f>
        <v>19635</v>
      </c>
      <c r="D26" s="8">
        <f>IF(AND(D74="",$D$60="LongP",B26&lt;$D$5),($D$5-B26)*$F$5+$G$5,IF(AND(D74="",$D$60="ShortP",B26&lt;$D$5),($D$5-B26)*$F$5+$G$5,IF(AND(D74="",$D$60="LongC",B26&gt;$D$5),(B26-$D$5)*$F$5+$G$5,IF(AND(D74="",$D$60="ShortC",B26&gt;$D$5),(B26-$D$5)*$F$5+$G$5,D74))))</f>
        <v>-18987.5</v>
      </c>
      <c r="E26" s="8">
        <f>IF(AND(E74="",$E$60="LongP",B26&lt;$D$6),($D$6-B26)*$F$6+$G$6,IF(AND(E74="",$E$60="ShortP",B26&lt;$D$6),($D$6-B26)*$F$6+$G$6,IF(AND(E74="",$E$60="LongC",B26&gt;$D$6),(B26-$D$6)*$F$6+$G$6,IF(AND(E74="",$E$60="ShortC",B26&gt;$D$6),(B26-$D$6)*$F$6+$G$6,E74))))</f>
        <v>3300</v>
      </c>
      <c r="F26" s="8">
        <f>IF(AND(F74="",$F$60="LongP",B26&lt;$D$7),($D$7-B26)*$F$7+$G$7,IF(AND(F74="",$F$60="ShortP",B26&lt;$D$7),($D$7-B26)*$F$7+$G$7,IF(AND(F74="",$F$60="LongC",B26&gt;$D$7),(B26-$D$7)*$F$7+$G$7,IF(AND(F74="",$F$60="ShortC",B26&gt;$D$7),(B26-$D$7)*$F$7+$G$7,F74))))</f>
        <v>-1530</v>
      </c>
      <c r="G26" s="8"/>
      <c r="H26" s="13">
        <f t="shared" si="3"/>
        <v>2417.5</v>
      </c>
      <c r="I26" s="14">
        <f t="shared" si="4"/>
        <v>60437.5</v>
      </c>
      <c r="J26" s="7"/>
      <c r="K26" s="7"/>
      <c r="L26" s="7"/>
      <c r="M26" s="7"/>
      <c r="N26" s="7"/>
      <c r="O26" s="7"/>
      <c r="P26" s="7"/>
      <c r="Q26" s="7"/>
      <c r="R26" s="9"/>
      <c r="S26" s="9"/>
      <c r="T26" s="9"/>
    </row>
    <row r="27" spans="2:20" x14ac:dyDescent="0.25">
      <c r="B27" s="5">
        <f t="shared" si="5"/>
        <v>7300</v>
      </c>
      <c r="C27" s="8">
        <f>IF(AND(C75="",$C$60="LongP",B27&lt;$D$4),($D$4-B27)*$F$4+$G$4,IF(AND(C75="",$C$60="ShortP",B27&lt;$D$4),($D$4-B27)*$F$4+$G$4,IF(AND(C75="",$C$60="LongC",B27&gt;$D$4),(B27-$D$4)*$F$4+$G$4,IF(AND(C75="",$C$60="ShortC",B27&gt;$D$4),(B27-$D$4)*$F$4+$G$4,C75))))</f>
        <v>24885</v>
      </c>
      <c r="D27" s="8">
        <f>IF(AND(D75="",$D$60="LongP",B27&lt;$D$5),($D$5-B27)*$F$5+$G$5,IF(AND(D75="",$D$60="ShortP",B27&lt;$D$5),($D$5-B27)*$F$5+$G$5,IF(AND(D75="",$D$60="LongC",B27&gt;$D$5),(B27-$D$5)*$F$5+$G$5,IF(AND(D75="",$D$60="ShortC",B27&gt;$D$5),(B27-$D$5)*$F$5+$G$5,D75))))</f>
        <v>-23362.5</v>
      </c>
      <c r="E27" s="8">
        <f>IF(AND(E75="",$E$60="LongP",B27&lt;$D$6),($D$6-B27)*$F$6+$G$6,IF(AND(E75="",$E$60="ShortP",B27&lt;$D$6),($D$6-B27)*$F$6+$G$6,IF(AND(E75="",$E$60="LongC",B27&gt;$D$6),(B27-$D$6)*$F$6+$G$6,IF(AND(E75="",$E$60="ShortC",B27&gt;$D$6),(B27-$D$6)*$F$6+$G$6,E75))))</f>
        <v>3300</v>
      </c>
      <c r="F27" s="8">
        <f>IF(AND(F75="",$F$60="LongP",B27&lt;$D$7),($D$7-B27)*$F$7+$G$7,IF(AND(F75="",$F$60="ShortP",B27&lt;$D$7),($D$7-B27)*$F$7+$G$7,IF(AND(F75="",$F$60="LongC",B27&gt;$D$7),(B27-$D$7)*$F$7+$G$7,IF(AND(F75="",$F$60="ShortC",B27&gt;$D$7),(B27-$D$7)*$F$7+$G$7,F75))))</f>
        <v>-1530</v>
      </c>
      <c r="G27" s="8"/>
      <c r="H27" s="13">
        <f t="shared" si="3"/>
        <v>3292.5</v>
      </c>
      <c r="I27" s="14">
        <f t="shared" si="4"/>
        <v>82312.5</v>
      </c>
      <c r="J27" s="7"/>
      <c r="K27" s="7"/>
      <c r="L27" s="7"/>
      <c r="M27" s="7"/>
      <c r="N27" s="7"/>
      <c r="O27" s="7"/>
      <c r="P27" s="7"/>
      <c r="Q27" s="7"/>
      <c r="R27" s="9"/>
      <c r="S27" s="9"/>
      <c r="T27" s="9"/>
    </row>
    <row r="28" spans="2:20" x14ac:dyDescent="0.25">
      <c r="B28" s="5">
        <f t="shared" si="5"/>
        <v>7325</v>
      </c>
      <c r="C28" s="8">
        <f>IF(AND(C76="",$C$60="LongP",B28&lt;$D$4),($D$4-B28)*$F$4+$G$4,IF(AND(C76="",$C$60="ShortP",B28&lt;$D$4),($D$4-B28)*$F$4+$G$4,IF(AND(C76="",$C$60="LongC",B28&gt;$D$4),(B28-$D$4)*$F$4+$G$4,IF(AND(C76="",$C$60="ShortC",B28&gt;$D$4),(B28-$D$4)*$F$4+$G$4,C76))))</f>
        <v>30135</v>
      </c>
      <c r="D28" s="8">
        <f>IF(AND(D76="",$D$60="LongP",B28&lt;$D$5),($D$5-B28)*$F$5+$G$5,IF(AND(D76="",$D$60="ShortP",B28&lt;$D$5),($D$5-B28)*$F$5+$G$5,IF(AND(D76="",$D$60="LongC",B28&gt;$D$5),(B28-$D$5)*$F$5+$G$5,IF(AND(D76="",$D$60="ShortC",B28&gt;$D$5),(B28-$D$5)*$F$5+$G$5,D76))))</f>
        <v>-27737.5</v>
      </c>
      <c r="E28" s="8">
        <f>IF(AND(E76="",$E$60="LongP",B28&lt;$D$6),($D$6-B28)*$F$6+$G$6,IF(AND(E76="",$E$60="ShortP",B28&lt;$D$6),($D$6-B28)*$F$6+$G$6,IF(AND(E76="",$E$60="LongC",B28&gt;$D$6),(B28-$D$6)*$F$6+$G$6,IF(AND(E76="",$E$60="ShortC",B28&gt;$D$6),(B28-$D$6)*$F$6+$G$6,E76))))</f>
        <v>3300</v>
      </c>
      <c r="F28" s="8">
        <f>IF(AND(F76="",$F$60="LongP",B28&lt;$D$7),($D$7-B28)*$F$7+$G$7,IF(AND(F76="",$F$60="ShortP",B28&lt;$D$7),($D$7-B28)*$F$7+$G$7,IF(AND(F76="",$F$60="LongC",B28&gt;$D$7),(B28-$D$7)*$F$7+$G$7,IF(AND(F76="",$F$60="ShortC",B28&gt;$D$7),(B28-$D$7)*$F$7+$G$7,F76))))</f>
        <v>-1530</v>
      </c>
      <c r="G28" s="8"/>
      <c r="H28" s="13">
        <f t="shared" si="3"/>
        <v>4167.5</v>
      </c>
      <c r="I28" s="14">
        <f t="shared" si="4"/>
        <v>104187.5</v>
      </c>
      <c r="J28" s="7"/>
      <c r="K28" s="7"/>
      <c r="L28" s="7"/>
      <c r="M28" s="7"/>
      <c r="N28" s="7"/>
      <c r="O28" s="7"/>
      <c r="P28" s="7"/>
      <c r="Q28" s="7"/>
      <c r="R28" s="9"/>
      <c r="S28" s="9"/>
      <c r="T28" s="9"/>
    </row>
    <row r="29" spans="2:20" x14ac:dyDescent="0.25">
      <c r="B29" s="5">
        <f t="shared" si="5"/>
        <v>7350</v>
      </c>
      <c r="C29" s="8">
        <f>IF(AND(C77="",$C$60="LongP",B29&lt;$D$4),($D$4-B29)*$F$4+$G$4,IF(AND(C77="",$C$60="ShortP",B29&lt;$D$4),($D$4-B29)*$F$4+$G$4,IF(AND(C77="",$C$60="LongC",B29&gt;$D$4),(B29-$D$4)*$F$4+$G$4,IF(AND(C77="",$C$60="ShortC",B29&gt;$D$4),(B29-$D$4)*$F$4+$G$4,C77))))</f>
        <v>35385</v>
      </c>
      <c r="D29" s="8">
        <f>IF(AND(D77="",$D$60="LongP",B29&lt;$D$5),($D$5-B29)*$F$5+$G$5,IF(AND(D77="",$D$60="ShortP",B29&lt;$D$5),($D$5-B29)*$F$5+$G$5,IF(AND(D77="",$D$60="LongC",B29&gt;$D$5),(B29-$D$5)*$F$5+$G$5,IF(AND(D77="",$D$60="ShortC",B29&gt;$D$5),(B29-$D$5)*$F$5+$G$5,D77))))</f>
        <v>-32112.5</v>
      </c>
      <c r="E29" s="8">
        <f>IF(AND(E77="",$E$60="LongP",B29&lt;$D$6),($D$6-B29)*$F$6+$G$6,IF(AND(E77="",$E$60="ShortP",B29&lt;$D$6),($D$6-B29)*$F$6+$G$6,IF(AND(E77="",$E$60="LongC",B29&gt;$D$6),(B29-$D$6)*$F$6+$G$6,IF(AND(E77="",$E$60="ShortC",B29&gt;$D$6),(B29-$D$6)*$F$6+$G$6,E77))))</f>
        <v>3300</v>
      </c>
      <c r="F29" s="8">
        <f>IF(AND(F77="",$F$60="LongP",B29&lt;$D$7),($D$7-B29)*$F$7+$G$7,IF(AND(F77="",$F$60="ShortP",B29&lt;$D$7),($D$7-B29)*$F$7+$G$7,IF(AND(F77="",$F$60="LongC",B29&gt;$D$7),(B29-$D$7)*$F$7+$G$7,IF(AND(F77="",$F$60="ShortC",B29&gt;$D$7),(B29-$D$7)*$F$7+$G$7,F77))))</f>
        <v>-1530</v>
      </c>
      <c r="G29" s="8"/>
      <c r="H29" s="13">
        <f t="shared" si="3"/>
        <v>5042.5</v>
      </c>
      <c r="I29" s="14">
        <f t="shared" si="4"/>
        <v>126062.5</v>
      </c>
      <c r="J29" s="7"/>
      <c r="K29" s="7"/>
      <c r="L29" s="7"/>
      <c r="M29" s="7"/>
      <c r="N29" s="7"/>
      <c r="O29" s="7"/>
      <c r="P29" s="7"/>
      <c r="Q29" s="7"/>
      <c r="R29" s="9"/>
      <c r="S29" s="9"/>
      <c r="T29" s="9"/>
    </row>
    <row r="30" spans="2:20" x14ac:dyDescent="0.25">
      <c r="B30" s="5">
        <f t="shared" si="5"/>
        <v>7375</v>
      </c>
      <c r="C30" s="8">
        <f>IF(AND(C78="",$C$60="LongP",B30&lt;$D$4),($D$4-B30)*$F$4+$G$4,IF(AND(C78="",$C$60="ShortP",B30&lt;$D$4),($D$4-B30)*$F$4+$G$4,IF(AND(C78="",$C$60="LongC",B30&gt;$D$4),(B30-$D$4)*$F$4+$G$4,IF(AND(C78="",$C$60="ShortC",B30&gt;$D$4),(B30-$D$4)*$F$4+$G$4,C78))))</f>
        <v>40635</v>
      </c>
      <c r="D30" s="8">
        <f>IF(AND(D78="",$D$60="LongP",B30&lt;$D$5),($D$5-B30)*$F$5+$G$5,IF(AND(D78="",$D$60="ShortP",B30&lt;$D$5),($D$5-B30)*$F$5+$G$5,IF(AND(D78="",$D$60="LongC",B30&gt;$D$5),(B30-$D$5)*$F$5+$G$5,IF(AND(D78="",$D$60="ShortC",B30&gt;$D$5),(B30-$D$5)*$F$5+$G$5,D78))))</f>
        <v>-36487.5</v>
      </c>
      <c r="E30" s="8">
        <f>IF(AND(E78="",$E$60="LongP",B30&lt;$D$6),($D$6-B30)*$F$6+$G$6,IF(AND(E78="",$E$60="ShortP",B30&lt;$D$6),($D$6-B30)*$F$6+$G$6,IF(AND(E78="",$E$60="LongC",B30&gt;$D$6),(B30-$D$6)*$F$6+$G$6,IF(AND(E78="",$E$60="ShortC",B30&gt;$D$6),(B30-$D$6)*$F$6+$G$6,E78))))</f>
        <v>3300</v>
      </c>
      <c r="F30" s="8">
        <f>IF(AND(F78="",$F$60="LongP",B30&lt;$D$7),($D$7-B30)*$F$7+$G$7,IF(AND(F78="",$F$60="ShortP",B30&lt;$D$7),($D$7-B30)*$F$7+$G$7,IF(AND(F78="",$F$60="LongC",B30&gt;$D$7),(B30-$D$7)*$F$7+$G$7,IF(AND(F78="",$F$60="ShortC",B30&gt;$D$7),(B30-$D$7)*$F$7+$G$7,F78))))</f>
        <v>-1530</v>
      </c>
      <c r="G30" s="8"/>
      <c r="H30" s="13">
        <f t="shared" si="3"/>
        <v>5917.5</v>
      </c>
      <c r="I30" s="14">
        <f t="shared" si="4"/>
        <v>147937.5</v>
      </c>
      <c r="J30" s="7"/>
      <c r="K30" s="7"/>
      <c r="L30" s="7"/>
      <c r="M30" s="7"/>
      <c r="N30" s="7"/>
      <c r="O30" s="7"/>
      <c r="P30" s="7"/>
      <c r="Q30" s="7"/>
      <c r="R30" s="9"/>
      <c r="S30" s="9"/>
      <c r="T30" s="9"/>
    </row>
    <row r="31" spans="2:20" x14ac:dyDescent="0.25">
      <c r="B31" s="5">
        <f t="shared" si="5"/>
        <v>7400</v>
      </c>
      <c r="C31" s="8">
        <f>IF(AND(C79="",$C$60="LongP",B31&lt;$D$4),($D$4-B31)*$F$4+$G$4,IF(AND(C79="",$C$60="ShortP",B31&lt;$D$4),($D$4-B31)*$F$4+$G$4,IF(AND(C79="",$C$60="LongC",B31&gt;$D$4),(B31-$D$4)*$F$4+$G$4,IF(AND(C79="",$C$60="ShortC",B31&gt;$D$4),(B31-$D$4)*$F$4+$G$4,C79))))</f>
        <v>45885</v>
      </c>
      <c r="D31" s="8">
        <f>IF(AND(D79="",$D$60="LongP",B31&lt;$D$5),($D$5-B31)*$F$5+$G$5,IF(AND(D79="",$D$60="ShortP",B31&lt;$D$5),($D$5-B31)*$F$5+$G$5,IF(AND(D79="",$D$60="LongC",B31&gt;$D$5),(B31-$D$5)*$F$5+$G$5,IF(AND(D79="",$D$60="ShortC",B31&gt;$D$5),(B31-$D$5)*$F$5+$G$5,D79))))</f>
        <v>-40862.5</v>
      </c>
      <c r="E31" s="8">
        <f>IF(AND(E79="",$E$60="LongP",B31&lt;$D$6),($D$6-B31)*$F$6+$G$6,IF(AND(E79="",$E$60="ShortP",B31&lt;$D$6),($D$6-B31)*$F$6+$G$6,IF(AND(E79="",$E$60="LongC",B31&gt;$D$6),(B31-$D$6)*$F$6+$G$6,IF(AND(E79="",$E$60="ShortC",B31&gt;$D$6),(B31-$D$6)*$F$6+$G$6,E79))))</f>
        <v>3300</v>
      </c>
      <c r="F31" s="8">
        <f>IF(AND(F79="",$F$60="LongP",B31&lt;$D$7),($D$7-B31)*$F$7+$G$7,IF(AND(F79="",$F$60="ShortP",B31&lt;$D$7),($D$7-B31)*$F$7+$G$7,IF(AND(F79="",$F$60="LongC",B31&gt;$D$7),(B31-$D$7)*$F$7+$G$7,IF(AND(F79="",$F$60="ShortC",B31&gt;$D$7),(B31-$D$7)*$F$7+$G$7,F79))))</f>
        <v>-1530</v>
      </c>
      <c r="G31" s="8"/>
      <c r="H31" s="13">
        <f t="shared" si="3"/>
        <v>6792.5</v>
      </c>
      <c r="I31" s="14">
        <f t="shared" si="4"/>
        <v>169812.5</v>
      </c>
      <c r="J31" s="7"/>
      <c r="K31" s="7"/>
      <c r="L31" s="7"/>
      <c r="M31" s="7"/>
      <c r="N31" s="7"/>
      <c r="O31" s="7"/>
      <c r="P31" s="7"/>
      <c r="Q31" s="7"/>
      <c r="R31" s="9"/>
      <c r="S31" s="9"/>
      <c r="T31" s="9"/>
    </row>
    <row r="32" spans="2:20" x14ac:dyDescent="0.25">
      <c r="B32" s="5">
        <f t="shared" si="5"/>
        <v>7425</v>
      </c>
      <c r="C32" s="8">
        <f>IF(AND(C80="",$C$60="LongP",B32&lt;$D$4),($D$4-B32)*$F$4+$G$4,IF(AND(C80="",$C$60="ShortP",B32&lt;$D$4),($D$4-B32)*$F$4+$G$4,IF(AND(C80="",$C$60="LongC",B32&gt;$D$4),(B32-$D$4)*$F$4+$G$4,IF(AND(C80="",$C$60="ShortC",B32&gt;$D$4),(B32-$D$4)*$F$4+$G$4,C80))))</f>
        <v>51135</v>
      </c>
      <c r="D32" s="8">
        <f>IF(AND(D80="",$D$60="LongP",B32&lt;$D$5),($D$5-B32)*$F$5+$G$5,IF(AND(D80="",$D$60="ShortP",B32&lt;$D$5),($D$5-B32)*$F$5+$G$5,IF(AND(D80="",$D$60="LongC",B32&gt;$D$5),(B32-$D$5)*$F$5+$G$5,IF(AND(D80="",$D$60="ShortC",B32&gt;$D$5),(B32-$D$5)*$F$5+$G$5,D80))))</f>
        <v>-45237.5</v>
      </c>
      <c r="E32" s="8">
        <f>IF(AND(E80="",$E$60="LongP",B32&lt;$D$6),($D$6-B32)*$F$6+$G$6,IF(AND(E80="",$E$60="ShortP",B32&lt;$D$6),($D$6-B32)*$F$6+$G$6,IF(AND(E80="",$E$60="LongC",B32&gt;$D$6),(B32-$D$6)*$F$6+$G$6,IF(AND(E80="",$E$60="ShortC",B32&gt;$D$6),(B32-$D$6)*$F$6+$G$6,E80))))</f>
        <v>3300</v>
      </c>
      <c r="F32" s="8">
        <f>IF(AND(F80="",$F$60="LongP",B32&lt;$D$7),($D$7-B32)*$F$7+$G$7,IF(AND(F80="",$F$60="ShortP",B32&lt;$D$7),($D$7-B32)*$F$7+$G$7,IF(AND(F80="",$F$60="LongC",B32&gt;$D$7),(B32-$D$7)*$F$7+$G$7,IF(AND(F80="",$F$60="ShortC",B32&gt;$D$7),(B32-$D$7)*$F$7+$G$7,F80))))</f>
        <v>-1530</v>
      </c>
      <c r="G32" s="8"/>
      <c r="H32" s="13">
        <f t="shared" si="3"/>
        <v>7667.5</v>
      </c>
      <c r="I32" s="14">
        <f>H32*25</f>
        <v>191687.5</v>
      </c>
      <c r="J32" s="7"/>
      <c r="K32" s="7"/>
      <c r="L32" s="7"/>
      <c r="M32" s="7"/>
      <c r="N32" s="7"/>
      <c r="O32" s="7"/>
      <c r="P32" s="9"/>
      <c r="Q32" s="9"/>
      <c r="R32" s="9"/>
      <c r="S32" s="9"/>
      <c r="T32" s="9"/>
    </row>
    <row r="33" spans="1:20" ht="15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/>
      <c r="S33" s="9"/>
      <c r="T33" s="9"/>
    </row>
    <row r="34" spans="1:20" x14ac:dyDescent="0.25">
      <c r="A34" s="6" t="s">
        <v>42</v>
      </c>
      <c r="B34" s="18" t="s">
        <v>43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"/>
      <c r="Q34" s="7"/>
      <c r="R34" s="9"/>
      <c r="S34" s="9"/>
      <c r="T34" s="9"/>
    </row>
    <row r="35" spans="1:20" ht="5.0999999999999996" customHeight="1" x14ac:dyDescent="0.25">
      <c r="M35" s="7"/>
      <c r="N35" s="7"/>
      <c r="O35" s="7"/>
      <c r="P35" s="7"/>
      <c r="Q35" s="7"/>
      <c r="R35" s="9"/>
      <c r="S35" s="9"/>
      <c r="T35" s="9"/>
    </row>
    <row r="36" spans="1:20" x14ac:dyDescent="0.25">
      <c r="B36" s="15" t="s">
        <v>0</v>
      </c>
      <c r="C36" s="15" t="str">
        <f>CONCATENATE($G$4,$H$4)</f>
        <v>-1365C</v>
      </c>
      <c r="D36" s="15" t="str">
        <f>CONCATENATE($G$5,$H$5)</f>
        <v>2887.5C</v>
      </c>
      <c r="E36" s="15" t="str">
        <f>CONCATENATE($G$6,$H$6)</f>
        <v>3300P</v>
      </c>
      <c r="F36" s="15" t="str">
        <f>CONCATENATE($G$7,$H$7)</f>
        <v>-1530P</v>
      </c>
      <c r="G36" s="15" t="str">
        <f>CONCATENATE($G$8,$H$8)</f>
        <v>0</v>
      </c>
      <c r="H36" s="15" t="str">
        <f>H12</f>
        <v>Outcome (P)</v>
      </c>
      <c r="I36" s="15" t="str">
        <f>I12</f>
        <v>Outcome ($)</v>
      </c>
      <c r="J36" s="7"/>
      <c r="K36" s="7"/>
      <c r="L36" s="7"/>
      <c r="M36" s="7"/>
      <c r="N36" s="7"/>
      <c r="O36" s="7"/>
      <c r="P36" s="7"/>
      <c r="Q36" s="7"/>
      <c r="R36" s="9"/>
      <c r="S36" s="9"/>
      <c r="T36" s="9"/>
    </row>
    <row r="37" spans="1:20" x14ac:dyDescent="0.25">
      <c r="B37" s="5">
        <f>B13</f>
        <v>6950</v>
      </c>
      <c r="C37" s="8">
        <f>C13</f>
        <v>-1365</v>
      </c>
      <c r="D37" s="8">
        <f>D13</f>
        <v>2887.5</v>
      </c>
      <c r="E37" s="8">
        <f>E13</f>
        <v>-22950</v>
      </c>
      <c r="F37" s="8">
        <f>F13</f>
        <v>25470</v>
      </c>
      <c r="G37" s="8">
        <f>G13</f>
        <v>0</v>
      </c>
      <c r="H37" s="13">
        <f>H13</f>
        <v>4042.5</v>
      </c>
      <c r="I37" s="13">
        <f t="shared" ref="I37:I56" si="7">I13</f>
        <v>101062.5</v>
      </c>
      <c r="J37" s="7"/>
      <c r="K37" s="7"/>
      <c r="L37" s="7"/>
      <c r="M37" s="7"/>
      <c r="N37" s="7"/>
      <c r="O37" s="7"/>
      <c r="P37" s="7"/>
      <c r="Q37" s="7"/>
      <c r="R37" s="9"/>
      <c r="S37" s="9"/>
      <c r="T37" s="9"/>
    </row>
    <row r="38" spans="1:20" x14ac:dyDescent="0.25">
      <c r="B38" s="5">
        <f>B14</f>
        <v>6975</v>
      </c>
      <c r="C38" s="8">
        <f>C14</f>
        <v>-1365</v>
      </c>
      <c r="D38" s="8">
        <f>D14</f>
        <v>2887.5</v>
      </c>
      <c r="E38" s="8">
        <f>E14</f>
        <v>-19200</v>
      </c>
      <c r="F38" s="8">
        <f>F14</f>
        <v>20970</v>
      </c>
      <c r="G38" s="8">
        <f>G14</f>
        <v>0</v>
      </c>
      <c r="H38" s="13">
        <f>H14</f>
        <v>3292.5</v>
      </c>
      <c r="I38" s="13">
        <f t="shared" si="7"/>
        <v>82312.5</v>
      </c>
      <c r="J38" s="7"/>
      <c r="K38" s="7"/>
      <c r="L38" s="7"/>
      <c r="M38" s="7"/>
      <c r="N38" s="7"/>
      <c r="O38" s="7"/>
      <c r="P38" s="7"/>
      <c r="Q38" s="7"/>
      <c r="R38" s="9"/>
      <c r="S38" s="9"/>
      <c r="T38" s="9"/>
    </row>
    <row r="39" spans="1:20" x14ac:dyDescent="0.25">
      <c r="B39" s="5">
        <f>B15</f>
        <v>7000</v>
      </c>
      <c r="C39" s="8">
        <f>C15</f>
        <v>-1365</v>
      </c>
      <c r="D39" s="8">
        <f>D15</f>
        <v>2887.5</v>
      </c>
      <c r="E39" s="8">
        <f>E15</f>
        <v>-15450</v>
      </c>
      <c r="F39" s="8">
        <f>F15</f>
        <v>16470</v>
      </c>
      <c r="G39" s="8">
        <f>G15</f>
        <v>0</v>
      </c>
      <c r="H39" s="13">
        <f>H15</f>
        <v>2542.5</v>
      </c>
      <c r="I39" s="13">
        <f t="shared" si="7"/>
        <v>63562.5</v>
      </c>
      <c r="J39" s="7"/>
      <c r="K39" s="7"/>
      <c r="L39" s="7"/>
      <c r="M39" s="7"/>
      <c r="N39" s="7"/>
      <c r="O39" s="7"/>
      <c r="P39" s="7"/>
      <c r="Q39" s="7"/>
      <c r="R39" s="9"/>
      <c r="S39" s="9"/>
      <c r="T39" s="9"/>
    </row>
    <row r="40" spans="1:20" x14ac:dyDescent="0.25">
      <c r="B40" s="5">
        <f>B16</f>
        <v>7025</v>
      </c>
      <c r="C40" s="8">
        <f>C16</f>
        <v>-1365</v>
      </c>
      <c r="D40" s="8">
        <f>D16</f>
        <v>2887.5</v>
      </c>
      <c r="E40" s="8">
        <f>E16</f>
        <v>-11700</v>
      </c>
      <c r="F40" s="8">
        <f>F16</f>
        <v>11970</v>
      </c>
      <c r="G40" s="8">
        <f>G16</f>
        <v>0</v>
      </c>
      <c r="H40" s="13">
        <f>H16</f>
        <v>1792.5</v>
      </c>
      <c r="I40" s="13">
        <f t="shared" si="7"/>
        <v>44812.5</v>
      </c>
      <c r="J40" s="7"/>
      <c r="K40" s="7"/>
      <c r="L40" s="7"/>
      <c r="M40" s="7"/>
      <c r="N40" s="7"/>
      <c r="O40" s="7"/>
      <c r="P40" s="7"/>
      <c r="Q40" s="7"/>
      <c r="R40" s="9"/>
      <c r="S40" s="9"/>
      <c r="T40" s="9"/>
    </row>
    <row r="41" spans="1:20" x14ac:dyDescent="0.25">
      <c r="B41" s="5">
        <f>B17</f>
        <v>7050</v>
      </c>
      <c r="C41" s="8">
        <f>C17</f>
        <v>-1365</v>
      </c>
      <c r="D41" s="8">
        <f>D17</f>
        <v>2887.5</v>
      </c>
      <c r="E41" s="8">
        <f>E17</f>
        <v>-7950</v>
      </c>
      <c r="F41" s="8">
        <f>F17</f>
        <v>7470</v>
      </c>
      <c r="G41" s="8">
        <f>G17</f>
        <v>0</v>
      </c>
      <c r="H41" s="13">
        <f>H17</f>
        <v>1042.5</v>
      </c>
      <c r="I41" s="13">
        <f t="shared" si="7"/>
        <v>26062.5</v>
      </c>
      <c r="J41" s="7"/>
      <c r="K41" s="7"/>
      <c r="L41" s="7"/>
      <c r="M41" s="7"/>
      <c r="N41" s="7"/>
      <c r="O41" s="7"/>
      <c r="P41" s="7"/>
      <c r="Q41" s="7"/>
      <c r="R41" s="9"/>
      <c r="S41" s="9"/>
      <c r="T41" s="9"/>
    </row>
    <row r="42" spans="1:20" x14ac:dyDescent="0.25">
      <c r="B42" s="5">
        <f>B18</f>
        <v>7075</v>
      </c>
      <c r="C42" s="8">
        <f>C18</f>
        <v>-1365</v>
      </c>
      <c r="D42" s="8">
        <f>D18</f>
        <v>2887.5</v>
      </c>
      <c r="E42" s="8">
        <f>E18</f>
        <v>-4200</v>
      </c>
      <c r="F42" s="8">
        <f>F18</f>
        <v>2970</v>
      </c>
      <c r="G42" s="8">
        <f>G18</f>
        <v>0</v>
      </c>
      <c r="H42" s="13">
        <f>H18</f>
        <v>292.5</v>
      </c>
      <c r="I42" s="13">
        <f t="shared" si="7"/>
        <v>7312.5</v>
      </c>
      <c r="J42" s="7"/>
      <c r="K42" s="7"/>
      <c r="L42" s="7"/>
      <c r="M42" s="7"/>
      <c r="N42" s="7"/>
      <c r="O42" s="7"/>
      <c r="P42" s="7"/>
      <c r="Q42" s="7"/>
      <c r="R42" s="9"/>
      <c r="S42" s="9"/>
      <c r="T42" s="9"/>
    </row>
    <row r="43" spans="1:20" x14ac:dyDescent="0.25">
      <c r="B43" s="5">
        <f>B19</f>
        <v>7100</v>
      </c>
      <c r="C43" s="8">
        <f>C19</f>
        <v>-1365</v>
      </c>
      <c r="D43" s="8">
        <f>D19</f>
        <v>2887.5</v>
      </c>
      <c r="E43" s="8">
        <f>E19</f>
        <v>-450</v>
      </c>
      <c r="F43" s="8">
        <f>F19</f>
        <v>-1530</v>
      </c>
      <c r="G43" s="8">
        <f>G19</f>
        <v>0</v>
      </c>
      <c r="H43" s="13">
        <f>H19</f>
        <v>-457.5</v>
      </c>
      <c r="I43" s="13">
        <f t="shared" si="7"/>
        <v>-11437.5</v>
      </c>
      <c r="J43" s="7"/>
      <c r="K43" s="7"/>
      <c r="L43" s="7"/>
      <c r="M43" s="7"/>
      <c r="N43" s="7"/>
      <c r="O43" s="7"/>
      <c r="P43" s="7"/>
      <c r="Q43" s="7"/>
      <c r="R43" s="9"/>
      <c r="S43" s="9"/>
      <c r="T43" s="9"/>
    </row>
    <row r="44" spans="1:20" x14ac:dyDescent="0.25">
      <c r="B44" s="5">
        <f>B20</f>
        <v>7125</v>
      </c>
      <c r="C44" s="8">
        <f>C20</f>
        <v>-1365</v>
      </c>
      <c r="D44" s="8">
        <f>D20</f>
        <v>2887.5</v>
      </c>
      <c r="E44" s="8">
        <f>E20</f>
        <v>3300</v>
      </c>
      <c r="F44" s="8">
        <f>F20</f>
        <v>-1530</v>
      </c>
      <c r="G44" s="8">
        <f>G20</f>
        <v>0</v>
      </c>
      <c r="H44" s="13">
        <f>H20</f>
        <v>3292.5</v>
      </c>
      <c r="I44" s="13">
        <f t="shared" si="7"/>
        <v>82312.5</v>
      </c>
      <c r="J44" s="7"/>
      <c r="K44" s="7"/>
      <c r="L44" s="7"/>
      <c r="M44" s="7"/>
      <c r="N44" s="7"/>
      <c r="O44" s="7"/>
      <c r="P44" s="7"/>
      <c r="Q44" s="7"/>
      <c r="R44" s="9"/>
      <c r="S44" s="9"/>
      <c r="T44" s="9"/>
    </row>
    <row r="45" spans="1:20" x14ac:dyDescent="0.25">
      <c r="B45" s="5">
        <f>B21</f>
        <v>7150</v>
      </c>
      <c r="C45" s="8">
        <f>C21</f>
        <v>-1365</v>
      </c>
      <c r="D45" s="8">
        <f>D21</f>
        <v>2887.5</v>
      </c>
      <c r="E45" s="8">
        <f>E21</f>
        <v>3300</v>
      </c>
      <c r="F45" s="8">
        <f>F21</f>
        <v>-1530</v>
      </c>
      <c r="G45" s="8">
        <f>G21</f>
        <v>0</v>
      </c>
      <c r="H45" s="13">
        <f>H21</f>
        <v>3292.5</v>
      </c>
      <c r="I45" s="13">
        <f t="shared" si="7"/>
        <v>82312.5</v>
      </c>
      <c r="J45" s="7"/>
      <c r="K45" s="7"/>
      <c r="L45" s="7"/>
      <c r="M45" s="7"/>
      <c r="N45" s="7"/>
      <c r="O45" s="7"/>
      <c r="P45" s="7"/>
      <c r="Q45" s="7"/>
      <c r="R45" s="9"/>
      <c r="S45" s="9"/>
      <c r="T45" s="9"/>
    </row>
    <row r="46" spans="1:20" x14ac:dyDescent="0.25">
      <c r="B46" s="5">
        <f>B22</f>
        <v>7175</v>
      </c>
      <c r="C46" s="8">
        <f>C22</f>
        <v>-1365</v>
      </c>
      <c r="D46" s="8">
        <f>D22</f>
        <v>-1487.5</v>
      </c>
      <c r="E46" s="8">
        <f>E22</f>
        <v>3300</v>
      </c>
      <c r="F46" s="8">
        <f>F22</f>
        <v>-1530</v>
      </c>
      <c r="G46" s="8">
        <f>G22</f>
        <v>0</v>
      </c>
      <c r="H46" s="13">
        <f>H22</f>
        <v>-1082.5</v>
      </c>
      <c r="I46" s="13">
        <f t="shared" si="7"/>
        <v>-27062.5</v>
      </c>
      <c r="J46" s="7"/>
      <c r="K46" s="7"/>
      <c r="L46" s="7"/>
      <c r="M46" s="7"/>
      <c r="N46" s="7"/>
      <c r="O46" s="7"/>
      <c r="P46" s="7"/>
      <c r="Q46" s="7"/>
      <c r="R46" s="9"/>
      <c r="S46" s="9"/>
      <c r="T46" s="9"/>
    </row>
    <row r="47" spans="1:20" x14ac:dyDescent="0.25">
      <c r="B47" s="5">
        <f>B23</f>
        <v>7200</v>
      </c>
      <c r="C47" s="8">
        <f>C23</f>
        <v>3885</v>
      </c>
      <c r="D47" s="8">
        <f>D23</f>
        <v>-5862.5</v>
      </c>
      <c r="E47" s="8">
        <f>E23</f>
        <v>3300</v>
      </c>
      <c r="F47" s="8">
        <f>F23</f>
        <v>-1530</v>
      </c>
      <c r="G47" s="8">
        <f>G23</f>
        <v>0</v>
      </c>
      <c r="H47" s="13">
        <f>H23</f>
        <v>-207.5</v>
      </c>
      <c r="I47" s="13">
        <f t="shared" si="7"/>
        <v>-5187.5</v>
      </c>
      <c r="J47" s="7"/>
      <c r="K47" s="7"/>
      <c r="L47" s="7"/>
      <c r="M47" s="7"/>
      <c r="N47" s="7"/>
      <c r="O47" s="7"/>
      <c r="P47" s="7"/>
      <c r="Q47" s="7"/>
      <c r="R47" s="9"/>
      <c r="S47" s="9"/>
      <c r="T47" s="9"/>
    </row>
    <row r="48" spans="1:20" x14ac:dyDescent="0.25">
      <c r="B48" s="5">
        <f>B24</f>
        <v>7225</v>
      </c>
      <c r="C48" s="8">
        <f>C24</f>
        <v>9135</v>
      </c>
      <c r="D48" s="8">
        <f>D24</f>
        <v>-10237.5</v>
      </c>
      <c r="E48" s="8">
        <f>E24</f>
        <v>3300</v>
      </c>
      <c r="F48" s="8">
        <f>F24</f>
        <v>-1530</v>
      </c>
      <c r="G48" s="8">
        <f>G24</f>
        <v>0</v>
      </c>
      <c r="H48" s="13">
        <f>H24</f>
        <v>667.5</v>
      </c>
      <c r="I48" s="13">
        <f t="shared" si="7"/>
        <v>16687.5</v>
      </c>
      <c r="J48" s="7"/>
      <c r="K48" s="7"/>
      <c r="L48" s="7"/>
      <c r="M48" s="7"/>
      <c r="N48" s="7"/>
      <c r="O48" s="7"/>
      <c r="P48" s="7"/>
      <c r="Q48" s="7"/>
      <c r="R48" s="9"/>
      <c r="S48" s="9"/>
      <c r="T48" s="9"/>
    </row>
    <row r="49" spans="1:20" x14ac:dyDescent="0.25">
      <c r="B49" s="5">
        <f>B25</f>
        <v>7250</v>
      </c>
      <c r="C49" s="8">
        <f>C25</f>
        <v>14385</v>
      </c>
      <c r="D49" s="8">
        <f>D25</f>
        <v>-14612.5</v>
      </c>
      <c r="E49" s="8">
        <f>E25</f>
        <v>3300</v>
      </c>
      <c r="F49" s="8">
        <f>F25</f>
        <v>-1530</v>
      </c>
      <c r="G49" s="8">
        <f>G25</f>
        <v>0</v>
      </c>
      <c r="H49" s="13">
        <f>H25</f>
        <v>1542.5</v>
      </c>
      <c r="I49" s="13">
        <f t="shared" si="7"/>
        <v>38562.5</v>
      </c>
      <c r="J49" s="7"/>
      <c r="K49" s="7"/>
      <c r="L49" s="7"/>
      <c r="M49" s="7"/>
      <c r="N49" s="7"/>
      <c r="O49" s="7"/>
      <c r="P49" s="7"/>
      <c r="Q49" s="7"/>
      <c r="R49" s="9"/>
      <c r="S49" s="9"/>
      <c r="T49" s="9"/>
    </row>
    <row r="50" spans="1:20" x14ac:dyDescent="0.25">
      <c r="B50" s="5">
        <f>B26</f>
        <v>7275</v>
      </c>
      <c r="C50" s="8">
        <f>C26</f>
        <v>19635</v>
      </c>
      <c r="D50" s="8">
        <f>D26</f>
        <v>-18987.5</v>
      </c>
      <c r="E50" s="8">
        <f>E26</f>
        <v>3300</v>
      </c>
      <c r="F50" s="8">
        <f>F26</f>
        <v>-1530</v>
      </c>
      <c r="G50" s="8">
        <f>G26</f>
        <v>0</v>
      </c>
      <c r="H50" s="13">
        <f>H26</f>
        <v>2417.5</v>
      </c>
      <c r="I50" s="13">
        <f t="shared" si="7"/>
        <v>60437.5</v>
      </c>
      <c r="J50" s="7"/>
      <c r="K50" s="7"/>
      <c r="L50" s="7"/>
      <c r="M50" s="7"/>
      <c r="N50" s="7"/>
      <c r="O50" s="7"/>
      <c r="P50" s="7"/>
      <c r="Q50" s="7"/>
      <c r="R50" s="9"/>
      <c r="S50" s="9"/>
      <c r="T50" s="9"/>
    </row>
    <row r="51" spans="1:20" x14ac:dyDescent="0.25">
      <c r="B51" s="5">
        <f>B27</f>
        <v>7300</v>
      </c>
      <c r="C51" s="8">
        <f>C27</f>
        <v>24885</v>
      </c>
      <c r="D51" s="8">
        <f>D27</f>
        <v>-23362.5</v>
      </c>
      <c r="E51" s="8">
        <f>E27</f>
        <v>3300</v>
      </c>
      <c r="F51" s="8">
        <f>F27</f>
        <v>-1530</v>
      </c>
      <c r="G51" s="8">
        <f>G27</f>
        <v>0</v>
      </c>
      <c r="H51" s="13">
        <f>H27</f>
        <v>3292.5</v>
      </c>
      <c r="I51" s="13">
        <f t="shared" si="7"/>
        <v>82312.5</v>
      </c>
      <c r="J51" s="7"/>
      <c r="K51" s="7"/>
      <c r="L51" s="7"/>
      <c r="M51" s="7"/>
      <c r="N51" s="7"/>
      <c r="O51" s="7"/>
      <c r="P51" s="7"/>
      <c r="Q51" s="7"/>
      <c r="R51" s="9"/>
      <c r="S51" s="9"/>
      <c r="T51" s="9"/>
    </row>
    <row r="52" spans="1:20" x14ac:dyDescent="0.25">
      <c r="B52" s="5">
        <f>B28</f>
        <v>7325</v>
      </c>
      <c r="C52" s="8">
        <f>C28</f>
        <v>30135</v>
      </c>
      <c r="D52" s="8">
        <f>D28</f>
        <v>-27737.5</v>
      </c>
      <c r="E52" s="8">
        <f>E28</f>
        <v>3300</v>
      </c>
      <c r="F52" s="8">
        <f>F28</f>
        <v>-1530</v>
      </c>
      <c r="G52" s="8">
        <f>G28</f>
        <v>0</v>
      </c>
      <c r="H52" s="13">
        <f>H28</f>
        <v>4167.5</v>
      </c>
      <c r="I52" s="13">
        <f t="shared" si="7"/>
        <v>104187.5</v>
      </c>
      <c r="J52" s="7"/>
      <c r="K52" s="7"/>
      <c r="L52" s="7"/>
      <c r="M52" s="7"/>
      <c r="N52" s="7"/>
      <c r="O52" s="7"/>
      <c r="P52" s="7"/>
      <c r="Q52" s="7"/>
      <c r="R52" s="9"/>
      <c r="S52" s="9"/>
      <c r="T52" s="9"/>
    </row>
    <row r="53" spans="1:20" x14ac:dyDescent="0.25">
      <c r="B53" s="5">
        <f>B29</f>
        <v>7350</v>
      </c>
      <c r="C53" s="8">
        <f>C29</f>
        <v>35385</v>
      </c>
      <c r="D53" s="8">
        <f>D29</f>
        <v>-32112.5</v>
      </c>
      <c r="E53" s="8">
        <f>E29</f>
        <v>3300</v>
      </c>
      <c r="F53" s="8">
        <f>F29</f>
        <v>-1530</v>
      </c>
      <c r="G53" s="8">
        <f>G29</f>
        <v>0</v>
      </c>
      <c r="H53" s="13">
        <f>H29</f>
        <v>5042.5</v>
      </c>
      <c r="I53" s="13">
        <f t="shared" si="7"/>
        <v>126062.5</v>
      </c>
      <c r="J53" s="7"/>
      <c r="K53" s="7"/>
      <c r="L53" s="7"/>
      <c r="M53" s="7"/>
      <c r="N53" s="7"/>
      <c r="O53" s="7"/>
      <c r="P53" s="7"/>
      <c r="Q53" s="7"/>
      <c r="R53" s="9"/>
      <c r="S53" s="9"/>
      <c r="T53" s="9"/>
    </row>
    <row r="54" spans="1:20" x14ac:dyDescent="0.25">
      <c r="B54" s="5">
        <f>B30</f>
        <v>7375</v>
      </c>
      <c r="C54" s="8">
        <f>C30</f>
        <v>40635</v>
      </c>
      <c r="D54" s="8">
        <f>D30</f>
        <v>-36487.5</v>
      </c>
      <c r="E54" s="8">
        <f>E30</f>
        <v>3300</v>
      </c>
      <c r="F54" s="8">
        <f>F30</f>
        <v>-1530</v>
      </c>
      <c r="G54" s="8">
        <f>G30</f>
        <v>0</v>
      </c>
      <c r="H54" s="13">
        <f>H30</f>
        <v>5917.5</v>
      </c>
      <c r="I54" s="13">
        <f t="shared" si="7"/>
        <v>147937.5</v>
      </c>
      <c r="J54" s="7"/>
      <c r="K54" s="7"/>
      <c r="L54" s="7"/>
      <c r="M54" s="7"/>
      <c r="N54" s="7"/>
      <c r="O54" s="7"/>
      <c r="P54" s="7"/>
      <c r="Q54" s="7"/>
      <c r="R54" s="9"/>
      <c r="S54" s="9"/>
      <c r="T54" s="9"/>
    </row>
    <row r="55" spans="1:20" x14ac:dyDescent="0.25">
      <c r="B55" s="5">
        <f>B31</f>
        <v>7400</v>
      </c>
      <c r="C55" s="8">
        <f>C31</f>
        <v>45885</v>
      </c>
      <c r="D55" s="8">
        <f>D31</f>
        <v>-40862.5</v>
      </c>
      <c r="E55" s="8">
        <f>E31</f>
        <v>3300</v>
      </c>
      <c r="F55" s="8">
        <f>F31</f>
        <v>-1530</v>
      </c>
      <c r="G55" s="8">
        <f>G31</f>
        <v>0</v>
      </c>
      <c r="H55" s="13">
        <f>H31</f>
        <v>6792.5</v>
      </c>
      <c r="I55" s="13">
        <f t="shared" si="7"/>
        <v>169812.5</v>
      </c>
      <c r="J55" s="7"/>
      <c r="K55" s="7"/>
      <c r="L55" s="7"/>
      <c r="M55" s="7"/>
      <c r="N55" s="7"/>
      <c r="O55" s="7"/>
      <c r="P55" s="7"/>
      <c r="Q55" s="7"/>
      <c r="R55" s="9"/>
      <c r="S55" s="9"/>
      <c r="T55" s="9"/>
    </row>
    <row r="56" spans="1:20" x14ac:dyDescent="0.25">
      <c r="B56" s="5">
        <f>B32</f>
        <v>7425</v>
      </c>
      <c r="C56" s="8">
        <f>C32</f>
        <v>51135</v>
      </c>
      <c r="D56" s="8">
        <f>D32</f>
        <v>-45237.5</v>
      </c>
      <c r="E56" s="8">
        <f>E32</f>
        <v>3300</v>
      </c>
      <c r="F56" s="8">
        <f>F32</f>
        <v>-1530</v>
      </c>
      <c r="G56" s="8">
        <f>G32</f>
        <v>0</v>
      </c>
      <c r="H56" s="13">
        <f>H32</f>
        <v>7667.5</v>
      </c>
      <c r="I56" s="13">
        <f t="shared" si="7"/>
        <v>191687.5</v>
      </c>
      <c r="J56" s="7"/>
      <c r="K56" s="7"/>
      <c r="L56" s="7"/>
      <c r="M56" s="7"/>
      <c r="N56" s="7"/>
      <c r="O56" s="7"/>
      <c r="P56" s="7"/>
      <c r="Q56" s="7"/>
      <c r="R56" s="9"/>
      <c r="S56" s="9"/>
      <c r="T56" s="9"/>
    </row>
    <row r="57" spans="1:20" ht="15" customHeight="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/>
      <c r="S57" s="9"/>
      <c r="T57" s="9"/>
    </row>
    <row r="58" spans="1:20" x14ac:dyDescent="0.25">
      <c r="A58" s="6" t="s">
        <v>42</v>
      </c>
      <c r="B58" s="21" t="s">
        <v>41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7"/>
      <c r="Q58" s="7"/>
      <c r="R58" s="9"/>
      <c r="S58" s="9"/>
      <c r="T58" s="9"/>
    </row>
    <row r="59" spans="1:20" ht="5.0999999999999996" customHeight="1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7"/>
      <c r="Q59" s="7"/>
      <c r="R59" s="9"/>
      <c r="S59" s="9"/>
      <c r="T59" s="9"/>
    </row>
    <row r="60" spans="1:20" x14ac:dyDescent="0.25">
      <c r="B60" s="22" t="s">
        <v>0</v>
      </c>
      <c r="C60" s="22" t="str">
        <f>CONCATENATE($C$4,$H$4)</f>
        <v>LongC</v>
      </c>
      <c r="D60" s="22" t="str">
        <f>CONCATENATE($C$5,$H$5)</f>
        <v>ShortC</v>
      </c>
      <c r="E60" s="22" t="str">
        <f>CONCATENATE($C$6,$H$6)</f>
        <v>ShortP</v>
      </c>
      <c r="F60" s="22" t="str">
        <f>CONCATENATE($C$7,$H$7)</f>
        <v>LongP</v>
      </c>
      <c r="G60" s="22" t="str">
        <f>CONCATENATE($C$8,$H$8)</f>
        <v/>
      </c>
      <c r="H60" s="24"/>
      <c r="I60" s="24"/>
      <c r="J60" s="24"/>
      <c r="K60" s="24"/>
      <c r="L60" s="24"/>
      <c r="M60" s="24"/>
      <c r="N60" s="24"/>
      <c r="O60" s="24"/>
      <c r="P60" s="7"/>
      <c r="Q60" s="7"/>
      <c r="R60" s="9"/>
      <c r="S60" s="9"/>
      <c r="T60" s="9"/>
    </row>
    <row r="61" spans="1:20" x14ac:dyDescent="0.25">
      <c r="B61" s="25">
        <f t="shared" ref="B61:B67" si="8">B62-25</f>
        <v>6950</v>
      </c>
      <c r="C61" s="25">
        <f>IF(B61=$D$4,$G$4, IF(AND($C$60="LongP",B61&gt;$D$4),$G$4,IF(AND($C$60="LongC",B61&lt;$D$4),$G$4,IF(AND($C$60="ShortP",B61&gt;$D$4),$G$4,IF(AND($C$60="ShortC",B61&lt;$D$4),$G$4,"")))))</f>
        <v>-1365</v>
      </c>
      <c r="D61" s="25">
        <f>IF(B61=$D$5,$G$5, IF(AND($D$60="LongP",B61&gt;$D$5),$G$5,IF(AND($D$60="LongC",B61&lt;$D$5),$G$5,IF(AND($D$60="ShortP",B61&gt;$D$5),$G$5,IF(AND($D$60="ShortC",B61&lt;$D$5),$G$5,"")))))</f>
        <v>2887.5</v>
      </c>
      <c r="E61" s="25" t="str">
        <f>IF(B61=$D$6,$G$6, IF(AND($E$60="LongP",B61&gt;$D$6),$G$6,IF(AND($E$60="LongC",B61&lt;$D$6),$G$6,IF(AND($E$60="ShortP",B61&gt;$D$6),$G$6,IF(AND($E$60="ShortC",B61&lt;$D$6),$G$6,"")))))</f>
        <v/>
      </c>
      <c r="F61" s="25" t="str">
        <f>IF(B61=$D$7,$G$7, IF(AND($F$60="LongP",B61&gt;$D$7),$G$7,IF(AND($F$60="LongC",B61&lt;$D$7),$G$7,IF(AND($F$60="ShortP",B61&gt;$D$7),$G$7,IF(AND($F$60="ShortC",B61&lt;$D$7),$G$7,"")))))</f>
        <v/>
      </c>
      <c r="G61" s="25"/>
      <c r="H61" s="26"/>
      <c r="I61" s="24"/>
      <c r="J61" s="24"/>
      <c r="K61" s="24"/>
      <c r="L61" s="24"/>
      <c r="M61" s="24"/>
      <c r="N61" s="24"/>
      <c r="O61" s="24"/>
      <c r="P61" s="7"/>
      <c r="Q61" s="7"/>
      <c r="R61" s="9"/>
      <c r="S61" s="9"/>
      <c r="T61" s="9"/>
    </row>
    <row r="62" spans="1:20" x14ac:dyDescent="0.25">
      <c r="B62" s="25">
        <f t="shared" si="8"/>
        <v>6975</v>
      </c>
      <c r="C62" s="25">
        <f>IF(B62=$D$4,$G$4, IF(AND($C$60="LongP",B62&gt;$D$4),$G$4,IF(AND($C$60="LongC",B62&lt;$D$4),$G$4,IF(AND($C$60="ShortP",B62&gt;$D$4),$G$4,IF(AND($C$60="ShortC",B62&lt;$D$4),$G$4,"")))))</f>
        <v>-1365</v>
      </c>
      <c r="D62" s="25">
        <f>IF(B62=$D$5,$G$5, IF(AND($D$60="LongP",B62&gt;$D$5),$G$5,IF(AND($D$60="LongC",B62&lt;$D$5),$G$5,IF(AND($D$60="ShortP",B62&gt;$D$5),$G$5,IF(AND($D$60="ShortC",B62&lt;$D$5),$G$5,"")))))</f>
        <v>2887.5</v>
      </c>
      <c r="E62" s="25" t="str">
        <f>IF(B62=$D$6,$G$6, IF(AND($E$60="LongP",B62&gt;$D$6),$G$6,IF(AND($E$60="LongC",B62&lt;$D$6),$G$6,IF(AND($E$60="ShortP",B62&gt;$D$6),$G$6,IF(AND($E$60="ShortC",B62&lt;$D$6),$G$6,"")))))</f>
        <v/>
      </c>
      <c r="F62" s="25" t="str">
        <f>IF(B62=$D$7,$G$7, IF(AND($F$60="LongP",B62&gt;$D$7),$G$7,IF(AND($F$60="LongC",B62&lt;$D$7),$G$7,IF(AND($F$60="ShortP",B62&gt;$D$7),$G$7,IF(AND($F$60="ShortC",B62&lt;$D$7),$G$7,"")))))</f>
        <v/>
      </c>
      <c r="G62" s="25"/>
      <c r="H62" s="26"/>
      <c r="I62" s="24"/>
      <c r="J62" s="24"/>
      <c r="K62" s="24"/>
      <c r="L62" s="24"/>
      <c r="M62" s="24"/>
      <c r="N62" s="24"/>
      <c r="O62" s="24"/>
      <c r="P62" s="7"/>
      <c r="Q62" s="7"/>
      <c r="R62" s="9"/>
      <c r="S62" s="9"/>
      <c r="T62" s="9"/>
    </row>
    <row r="63" spans="1:20" x14ac:dyDescent="0.25">
      <c r="B63" s="25">
        <f t="shared" si="8"/>
        <v>7000</v>
      </c>
      <c r="C63" s="25">
        <f>IF(B63=$D$4,$G$4, IF(AND($C$60="LongP",B63&gt;$D$4),$G$4,IF(AND($C$60="LongC",B63&lt;$D$4),$G$4,IF(AND($C$60="ShortP",B63&gt;$D$4),$G$4,IF(AND($C$60="ShortC",B63&lt;$D$4),$G$4,"")))))</f>
        <v>-1365</v>
      </c>
      <c r="D63" s="25">
        <f>IF(B63=$D$5,$G$5, IF(AND($D$60="LongP",B63&gt;$D$5),$G$5,IF(AND($D$60="LongC",B63&lt;$D$5),$G$5,IF(AND($D$60="ShortP",B63&gt;$D$5),$G$5,IF(AND($D$60="ShortC",B63&lt;$D$5),$G$5,"")))))</f>
        <v>2887.5</v>
      </c>
      <c r="E63" s="25" t="str">
        <f>IF(B63=$D$6,$G$6, IF(AND($E$60="LongP",B63&gt;$D$6),$G$6,IF(AND($E$60="LongC",B63&lt;$D$6),$G$6,IF(AND($E$60="ShortP",B63&gt;$D$6),$G$6,IF(AND($E$60="ShortC",B63&lt;$D$6),$G$6,"")))))</f>
        <v/>
      </c>
      <c r="F63" s="25" t="str">
        <f>IF(B63=$D$7,$G$7, IF(AND($F$60="LongP",B63&gt;$D$7),$G$7,IF(AND($F$60="LongC",B63&lt;$D$7),$G$7,IF(AND($F$60="ShortP",B63&gt;$D$7),$G$7,IF(AND($F$60="ShortC",B63&lt;$D$7),$G$7,"")))))</f>
        <v/>
      </c>
      <c r="G63" s="25"/>
      <c r="H63" s="26"/>
      <c r="I63" s="24"/>
      <c r="J63" s="24"/>
      <c r="K63" s="24"/>
      <c r="L63" s="24"/>
      <c r="M63" s="24"/>
      <c r="N63" s="24"/>
      <c r="O63" s="24"/>
      <c r="P63" s="7"/>
      <c r="Q63" s="7"/>
      <c r="R63" s="9"/>
      <c r="S63" s="9"/>
      <c r="T63" s="9"/>
    </row>
    <row r="64" spans="1:20" x14ac:dyDescent="0.25">
      <c r="B64" s="25">
        <f t="shared" si="8"/>
        <v>7025</v>
      </c>
      <c r="C64" s="25">
        <f>IF(B64=$D$4,$G$4, IF(AND($C$60="LongP",B64&gt;$D$4),$G$4,IF(AND($C$60="LongC",B64&lt;$D$4),$G$4,IF(AND($C$60="ShortP",B64&gt;$D$4),$G$4,IF(AND($C$60="ShortC",B64&lt;$D$4),$G$4,"")))))</f>
        <v>-1365</v>
      </c>
      <c r="D64" s="25">
        <f>IF(B64=$D$5,$G$5, IF(AND($D$60="LongP",B64&gt;$D$5),$G$5,IF(AND($D$60="LongC",B64&lt;$D$5),$G$5,IF(AND($D$60="ShortP",B64&gt;$D$5),$G$5,IF(AND($D$60="ShortC",B64&lt;$D$5),$G$5,"")))))</f>
        <v>2887.5</v>
      </c>
      <c r="E64" s="25" t="str">
        <f>IF(B64=$D$6,$G$6, IF(AND($E$60="LongP",B64&gt;$D$6),$G$6,IF(AND($E$60="LongC",B64&lt;$D$6),$G$6,IF(AND($E$60="ShortP",B64&gt;$D$6),$G$6,IF(AND($E$60="ShortC",B64&lt;$D$6),$G$6,"")))))</f>
        <v/>
      </c>
      <c r="F64" s="25" t="str">
        <f>IF(B64=$D$7,$G$7, IF(AND($F$60="LongP",B64&gt;$D$7),$G$7,IF(AND($F$60="LongC",B64&lt;$D$7),$G$7,IF(AND($F$60="ShortP",B64&gt;$D$7),$G$7,IF(AND($F$60="ShortC",B64&lt;$D$7),$G$7,"")))))</f>
        <v/>
      </c>
      <c r="G64" s="25"/>
      <c r="H64" s="26"/>
      <c r="I64" s="24"/>
      <c r="J64" s="24"/>
      <c r="K64" s="24"/>
      <c r="L64" s="24"/>
      <c r="M64" s="24"/>
      <c r="N64" s="24"/>
      <c r="O64" s="24"/>
      <c r="P64" s="7"/>
      <c r="Q64" s="7"/>
      <c r="R64" s="9"/>
      <c r="S64" s="9"/>
      <c r="T64" s="9"/>
    </row>
    <row r="65" spans="2:20" x14ac:dyDescent="0.25">
      <c r="B65" s="25">
        <f t="shared" si="8"/>
        <v>7050</v>
      </c>
      <c r="C65" s="25">
        <f>IF(B65=$D$4,$G$4, IF(AND($C$60="LongP",B65&gt;$D$4),$G$4,IF(AND($C$60="LongC",B65&lt;$D$4),$G$4,IF(AND($C$60="ShortP",B65&gt;$D$4),$G$4,IF(AND($C$60="ShortC",B65&lt;$D$4),$G$4,"")))))</f>
        <v>-1365</v>
      </c>
      <c r="D65" s="25">
        <f>IF(B65=$D$5,$G$5, IF(AND($D$60="LongP",B65&gt;$D$5),$G$5,IF(AND($D$60="LongC",B65&lt;$D$5),$G$5,IF(AND($D$60="ShortP",B65&gt;$D$5),$G$5,IF(AND($D$60="ShortC",B65&lt;$D$5),$G$5,"")))))</f>
        <v>2887.5</v>
      </c>
      <c r="E65" s="25" t="str">
        <f>IF(B65=$D$6,$G$6, IF(AND($E$60="LongP",B65&gt;$D$6),$G$6,IF(AND($E$60="LongC",B65&lt;$D$6),$G$6,IF(AND($E$60="ShortP",B65&gt;$D$6),$G$6,IF(AND($E$60="ShortC",B65&lt;$D$6),$G$6,"")))))</f>
        <v/>
      </c>
      <c r="F65" s="25" t="str">
        <f>IF(B65=$D$7,$G$7, IF(AND($F$60="LongP",B65&gt;$D$7),$G$7,IF(AND($F$60="LongC",B65&lt;$D$7),$G$7,IF(AND($F$60="ShortP",B65&gt;$D$7),$G$7,IF(AND($F$60="ShortC",B65&lt;$D$7),$G$7,"")))))</f>
        <v/>
      </c>
      <c r="G65" s="25"/>
      <c r="H65" s="26"/>
      <c r="I65" s="24"/>
      <c r="J65" s="24"/>
      <c r="K65" s="24"/>
      <c r="L65" s="24"/>
      <c r="M65" s="24"/>
      <c r="N65" s="24"/>
      <c r="O65" s="24"/>
      <c r="P65" s="7"/>
      <c r="Q65" s="7"/>
      <c r="R65" s="9"/>
      <c r="S65" s="9"/>
      <c r="T65" s="9"/>
    </row>
    <row r="66" spans="2:20" x14ac:dyDescent="0.25">
      <c r="B66" s="25">
        <f t="shared" si="8"/>
        <v>7075</v>
      </c>
      <c r="C66" s="25">
        <f>IF(B66=$D$4,$G$4, IF(AND($C$60="LongP",B66&gt;$D$4),$G$4,IF(AND($C$60="LongC",B66&lt;$D$4),$G$4,IF(AND($C$60="ShortP",B66&gt;$D$4),$G$4,IF(AND($C$60="ShortC",B66&lt;$D$4),$G$4,"")))))</f>
        <v>-1365</v>
      </c>
      <c r="D66" s="25">
        <f>IF(B66=$D$5,$G$5, IF(AND($D$60="LongP",B66&gt;$D$5),$G$5,IF(AND($D$60="LongC",B66&lt;$D$5),$G$5,IF(AND($D$60="ShortP",B66&gt;$D$5),$G$5,IF(AND($D$60="ShortC",B66&lt;$D$5),$G$5,"")))))</f>
        <v>2887.5</v>
      </c>
      <c r="E66" s="25" t="str">
        <f>IF(B66=$D$6,$G$6, IF(AND($E$60="LongP",B66&gt;$D$6),$G$6,IF(AND($E$60="LongC",B66&lt;$D$6),$G$6,IF(AND($E$60="ShortP",B66&gt;$D$6),$G$6,IF(AND($E$60="ShortC",B66&lt;$D$6),$G$6,"")))))</f>
        <v/>
      </c>
      <c r="F66" s="25" t="str">
        <f>IF(B66=$D$7,$G$7, IF(AND($F$60="LongP",B66&gt;$D$7),$G$7,IF(AND($F$60="LongC",B66&lt;$D$7),$G$7,IF(AND($F$60="ShortP",B66&gt;$D$7),$G$7,IF(AND($F$60="ShortC",B66&lt;$D$7),$G$7,"")))))</f>
        <v/>
      </c>
      <c r="G66" s="25"/>
      <c r="H66" s="26"/>
      <c r="I66" s="24"/>
      <c r="J66" s="24"/>
      <c r="K66" s="24"/>
      <c r="L66" s="24"/>
      <c r="M66" s="24"/>
      <c r="N66" s="24"/>
      <c r="O66" s="24"/>
      <c r="P66" s="7"/>
      <c r="Q66" s="7"/>
      <c r="R66" s="9"/>
      <c r="S66" s="9"/>
      <c r="T66" s="9"/>
    </row>
    <row r="67" spans="2:20" x14ac:dyDescent="0.25">
      <c r="B67" s="25">
        <f t="shared" si="8"/>
        <v>7100</v>
      </c>
      <c r="C67" s="25">
        <f>IF(B67=$D$4,$G$4, IF(AND($C$60="LongP",B67&gt;$D$4),$G$4,IF(AND($C$60="LongC",B67&lt;$D$4),$G$4,IF(AND($C$60="ShortP",B67&gt;$D$4),$G$4,IF(AND($C$60="ShortC",B67&lt;$D$4),$G$4,"")))))</f>
        <v>-1365</v>
      </c>
      <c r="D67" s="25">
        <f>IF(B67=$D$5,$G$5, IF(AND($D$60="LongP",B67&gt;$D$5),$G$5,IF(AND($D$60="LongC",B67&lt;$D$5),$G$5,IF(AND($D$60="ShortP",B67&gt;$D$5),$G$5,IF(AND($D$60="ShortC",B67&lt;$D$5),$G$5,"")))))</f>
        <v>2887.5</v>
      </c>
      <c r="E67" s="25" t="str">
        <f>IF(B67=$D$6,$G$6, IF(AND($E$60="LongP",B67&gt;$D$6),$G$6,IF(AND($E$60="LongC",B67&lt;$D$6),$G$6,IF(AND($E$60="ShortP",B67&gt;$D$6),$G$6,IF(AND($E$60="ShortC",B67&lt;$D$6),$G$6,"")))))</f>
        <v/>
      </c>
      <c r="F67" s="25">
        <f>IF(B67=$D$7,$G$7, IF(AND($F$60="LongP",B67&gt;$D$7),$G$7,IF(AND($F$60="LongC",B67&lt;$D$7),$G$7,IF(AND($F$60="ShortP",B67&gt;$D$7),$G$7,IF(AND($F$60="ShortC",B67&lt;$D$7),$G$7,"")))))</f>
        <v>-1530</v>
      </c>
      <c r="G67" s="25"/>
      <c r="H67" s="26"/>
      <c r="I67" s="24"/>
      <c r="J67" s="24"/>
      <c r="K67" s="24"/>
      <c r="L67" s="24"/>
      <c r="M67" s="24"/>
      <c r="N67" s="24"/>
      <c r="O67" s="24"/>
      <c r="P67" s="7"/>
      <c r="Q67" s="7"/>
      <c r="R67" s="9"/>
      <c r="S67" s="9"/>
      <c r="T67" s="9"/>
    </row>
    <row r="68" spans="2:20" x14ac:dyDescent="0.25">
      <c r="B68" s="25">
        <f>B69-25</f>
        <v>7125</v>
      </c>
      <c r="C68" s="25">
        <f>IF(B68=$D$4,$G$4, IF(AND($C$60="LongP",B68&gt;$D$4),$G$4,IF(AND($C$60="LongC",B68&lt;$D$4),$G$4,IF(AND($C$60="ShortP",B68&gt;$D$4),$G$4,IF(AND($C$60="ShortC",B68&lt;$D$4),$G$4,"")))))</f>
        <v>-1365</v>
      </c>
      <c r="D68" s="25">
        <f>IF(B68=$D$5,$G$5, IF(AND($D$60="LongP",B68&gt;$D$5),$G$5,IF(AND($D$60="LongC",B68&lt;$D$5),$G$5,IF(AND($D$60="ShortP",B68&gt;$D$5),$G$5,IF(AND($D$60="ShortC",B68&lt;$D$5),$G$5,"")))))</f>
        <v>2887.5</v>
      </c>
      <c r="E68" s="25">
        <f>IF(B68=$D$6,$G$6, IF(AND($E$60="LongP",B68&gt;$D$6),$G$6,IF(AND($E$60="LongC",B68&lt;$D$6),$G$6,IF(AND($E$60="ShortP",B68&gt;$D$6),$G$6,IF(AND($E$60="ShortC",B68&lt;$D$6),$G$6,"")))))</f>
        <v>3300</v>
      </c>
      <c r="F68" s="25">
        <f>IF(B68=$D$7,$G$7, IF(AND($F$60="LongP",B68&gt;$D$7),$G$7,IF(AND($F$60="LongC",B68&lt;$D$7),$G$7,IF(AND($F$60="ShortP",B68&gt;$D$7),$G$7,IF(AND($F$60="ShortC",B68&lt;$D$7),$G$7,"")))))</f>
        <v>-1530</v>
      </c>
      <c r="G68" s="25"/>
      <c r="H68" s="26"/>
      <c r="I68" s="24"/>
      <c r="J68" s="24"/>
      <c r="K68" s="24"/>
      <c r="L68" s="24"/>
      <c r="M68" s="24"/>
      <c r="N68" s="24"/>
      <c r="O68" s="24"/>
      <c r="P68" s="7"/>
      <c r="Q68" s="7"/>
      <c r="R68" s="9"/>
      <c r="S68" s="9"/>
      <c r="T68" s="9"/>
    </row>
    <row r="69" spans="2:20" x14ac:dyDescent="0.25">
      <c r="B69" s="27">
        <f>MEDIAN($D$4:$D$6)</f>
        <v>7150</v>
      </c>
      <c r="C69" s="25">
        <f>IF(B69=$D$4,$G$4, IF(AND($C$60="LongP",B69&gt;$D$4),$G$4,IF(AND($C$60="LongC",B69&lt;$D$4),$G$4,IF(AND($C$60="ShortP",B69&gt;$D$4),$G$4,IF(AND($C$60="ShortC",B69&lt;$D$4),$G$4,"")))))</f>
        <v>-1365</v>
      </c>
      <c r="D69" s="25">
        <f>IF(B69=$D$5,$G$5, IF(AND($D$60="LongP",B69&gt;$D$5),$G$5,IF(AND($D$60="LongC",B69&lt;$D$5),$G$5,IF(AND($D$60="ShortP",B69&gt;$D$5),$G$5,IF(AND($D$60="ShortC",B69&lt;$D$5),$G$5,"")))))</f>
        <v>2887.5</v>
      </c>
      <c r="E69" s="25">
        <f>IF(B69=$D$6,$G$6, IF(AND($E$60="LongP",B69&gt;$D$6),$G$6,IF(AND($E$60="LongC",B69&lt;$D$6),$G$6,IF(AND($E$60="ShortP",B69&gt;$D$6),$G$6,IF(AND($E$60="ShortC",B69&lt;$D$6),$G$6,"")))))</f>
        <v>3300</v>
      </c>
      <c r="F69" s="25">
        <f>IF(B69=$D$7,$G$7, IF(AND($F$60="LongP",B69&gt;$D$7),$G$7,IF(AND($F$60="LongC",B69&lt;$D$7),$G$7,IF(AND($F$60="ShortP",B69&gt;$D$7),$G$7,IF(AND($F$60="ShortC",B69&lt;$D$7),$G$7,"")))))</f>
        <v>-1530</v>
      </c>
      <c r="G69" s="25"/>
      <c r="H69" s="26"/>
      <c r="I69" s="24"/>
      <c r="J69" s="24"/>
      <c r="K69" s="24"/>
      <c r="L69" s="24"/>
      <c r="M69" s="24"/>
      <c r="N69" s="24"/>
      <c r="O69" s="24"/>
      <c r="P69" s="7"/>
      <c r="Q69" s="7"/>
      <c r="R69" s="9"/>
      <c r="S69" s="9"/>
      <c r="T69" s="9"/>
    </row>
    <row r="70" spans="2:20" x14ac:dyDescent="0.25">
      <c r="B70" s="25">
        <f>B69+25</f>
        <v>7175</v>
      </c>
      <c r="C70" s="25">
        <f>IF(B70=$D$4,$G$4, IF(AND($C$60="LongP",B70&gt;$D$4),$G$4,IF(AND($C$60="LongC",B70&lt;$D$4),$G$4,IF(AND($C$60="ShortP",B70&gt;$D$4),$G$4,IF(AND($C$60="ShortC",B70&lt;$D$4),$G$4,"")))))</f>
        <v>-1365</v>
      </c>
      <c r="D70" s="25" t="str">
        <f>IF(B70=$D$5,$G$5, IF(AND($D$60="LongP",B70&gt;$D$5),$G$5,IF(AND($D$60="LongC",B70&lt;$D$5),$G$5,IF(AND($D$60="ShortP",B70&gt;$D$5),$G$5,IF(AND($D$60="ShortC",B70&lt;$D$5),$G$5,"")))))</f>
        <v/>
      </c>
      <c r="E70" s="25">
        <f>IF(B70=$D$6,$G$6, IF(AND($E$60="LongP",B70&gt;$D$6),$G$6,IF(AND($E$60="LongC",B70&lt;$D$6),$G$6,IF(AND($E$60="ShortP",B70&gt;$D$6),$G$6,IF(AND($E$60="ShortC",B70&lt;$D$6),$G$6,"")))))</f>
        <v>3300</v>
      </c>
      <c r="F70" s="25">
        <f>IF(B70=$D$7,$G$7, IF(AND($F$60="LongP",B70&gt;$D$7),$G$7,IF(AND($F$60="LongC",B70&lt;$D$7),$G$7,IF(AND($F$60="ShortP",B70&gt;$D$7),$G$7,IF(AND($F$60="ShortC",B70&lt;$D$7),$G$7,"")))))</f>
        <v>-1530</v>
      </c>
      <c r="G70" s="25"/>
      <c r="H70" s="26"/>
      <c r="I70" s="24"/>
      <c r="J70" s="24"/>
      <c r="K70" s="24"/>
      <c r="L70" s="24"/>
      <c r="M70" s="24"/>
      <c r="N70" s="24"/>
      <c r="O70" s="24"/>
      <c r="P70" s="7"/>
      <c r="Q70" s="7"/>
      <c r="R70" s="9"/>
      <c r="S70" s="9"/>
      <c r="T70" s="9"/>
    </row>
    <row r="71" spans="2:20" x14ac:dyDescent="0.25">
      <c r="B71" s="25">
        <f t="shared" ref="B71:B80" si="9">B70+25</f>
        <v>7200</v>
      </c>
      <c r="C71" s="25" t="str">
        <f>IF(B71=$D$4,$G$4, IF(AND($C$60="LongP",B71&gt;$D$4),$G$4,IF(AND($C$60="LongC",B71&lt;$D$4),$G$4,IF(AND($C$60="ShortP",B71&gt;$D$4),$G$4,IF(AND($C$60="ShortC",B71&lt;$D$4),$G$4,"")))))</f>
        <v/>
      </c>
      <c r="D71" s="25" t="str">
        <f>IF(B71=$D$5,$G$5, IF(AND($D$60="LongP",B71&gt;$D$5),$G$5,IF(AND($D$60="LongC",B71&lt;$D$5),$G$5,IF(AND($D$60="ShortP",B71&gt;$D$5),$G$5,IF(AND($D$60="ShortC",B71&lt;$D$5),$G$5,"")))))</f>
        <v/>
      </c>
      <c r="E71" s="25">
        <f>IF(B71=$D$6,$G$6, IF(AND($E$60="LongP",B71&gt;$D$6),$G$6,IF(AND($E$60="LongC",B71&lt;$D$6),$G$6,IF(AND($E$60="ShortP",B71&gt;$D$6),$G$6,IF(AND($E$60="ShortC",B71&lt;$D$6),$G$6,"")))))</f>
        <v>3300</v>
      </c>
      <c r="F71" s="25">
        <f>IF(B71=$D$7,$G$7, IF(AND($F$60="LongP",B71&gt;$D$7),$G$7,IF(AND($F$60="LongC",B71&lt;$D$7),$G$7,IF(AND($F$60="ShortP",B71&gt;$D$7),$G$7,IF(AND($F$60="ShortC",B71&lt;$D$7),$G$7,"")))))</f>
        <v>-1530</v>
      </c>
      <c r="G71" s="25"/>
      <c r="H71" s="26"/>
      <c r="I71" s="24"/>
      <c r="J71" s="24"/>
      <c r="K71" s="24"/>
      <c r="L71" s="24"/>
      <c r="M71" s="24"/>
      <c r="N71" s="24"/>
      <c r="O71" s="24"/>
      <c r="P71" s="7"/>
      <c r="Q71" s="7"/>
      <c r="R71" s="9"/>
      <c r="S71" s="9"/>
      <c r="T71" s="9"/>
    </row>
    <row r="72" spans="2:20" x14ac:dyDescent="0.25">
      <c r="B72" s="25">
        <f t="shared" si="9"/>
        <v>7225</v>
      </c>
      <c r="C72" s="25" t="str">
        <f>IF(B72=$D$4,$G$4, IF(AND($C$60="LongP",B72&gt;$D$4),$G$4,IF(AND($C$60="LongC",B72&lt;$D$4),$G$4,IF(AND($C$60="ShortP",B72&gt;$D$4),$G$4,IF(AND($C$60="ShortC",B72&lt;$D$4),$G$4,"")))))</f>
        <v/>
      </c>
      <c r="D72" s="25" t="str">
        <f>IF(B72=$D$5,$G$5, IF(AND($D$60="LongP",B72&gt;$D$5),$G$5,IF(AND($D$60="LongC",B72&lt;$D$5),$G$5,IF(AND($D$60="ShortP",B72&gt;$D$5),$G$5,IF(AND($D$60="ShortC",B72&lt;$D$5),$G$5,"")))))</f>
        <v/>
      </c>
      <c r="E72" s="25">
        <f>IF(B72=$D$6,$G$6, IF(AND($E$60="LongP",B72&gt;$D$6),$G$6,IF(AND($E$60="LongC",B72&lt;$D$6),$G$6,IF(AND($E$60="ShortP",B72&gt;$D$6),$G$6,IF(AND($E$60="ShortC",B72&lt;$D$6),$G$6,"")))))</f>
        <v>3300</v>
      </c>
      <c r="F72" s="25">
        <f>IF(B72=$D$7,$G$7, IF(AND($F$60="LongP",B72&gt;$D$7),$G$7,IF(AND($F$60="LongC",B72&lt;$D$7),$G$7,IF(AND($F$60="ShortP",B72&gt;$D$7),$G$7,IF(AND($F$60="ShortC",B72&lt;$D$7),$G$7,"")))))</f>
        <v>-1530</v>
      </c>
      <c r="G72" s="25"/>
      <c r="H72" s="26"/>
      <c r="I72" s="24"/>
      <c r="J72" s="24"/>
      <c r="K72" s="24"/>
      <c r="L72" s="24"/>
      <c r="M72" s="24"/>
      <c r="N72" s="24"/>
      <c r="O72" s="24"/>
      <c r="P72" s="7"/>
      <c r="Q72" s="7"/>
      <c r="R72" s="9"/>
      <c r="S72" s="9"/>
      <c r="T72" s="9"/>
    </row>
    <row r="73" spans="2:20" x14ac:dyDescent="0.25">
      <c r="B73" s="25">
        <f t="shared" si="9"/>
        <v>7250</v>
      </c>
      <c r="C73" s="25" t="str">
        <f>IF(B73=$D$4,$G$4, IF(AND($C$60="LongP",B73&gt;$D$4),$G$4,IF(AND($C$60="LongC",B73&lt;$D$4),$G$4,IF(AND($C$60="ShortP",B73&gt;$D$4),$G$4,IF(AND($C$60="ShortC",B73&lt;$D$4),$G$4,"")))))</f>
        <v/>
      </c>
      <c r="D73" s="25" t="str">
        <f>IF(B73=$D$5,$G$5, IF(AND($D$60="LongP",B73&gt;$D$5),$G$5,IF(AND($D$60="LongC",B73&lt;$D$5),$G$5,IF(AND($D$60="ShortP",B73&gt;$D$5),$G$5,IF(AND($D$60="ShortC",B73&lt;$D$5),$G$5,"")))))</f>
        <v/>
      </c>
      <c r="E73" s="25">
        <f>IF(B73=$D$6,$G$6, IF(AND($E$60="LongP",B73&gt;$D$6),$G$6,IF(AND($E$60="LongC",B73&lt;$D$6),$G$6,IF(AND($E$60="ShortP",B73&gt;$D$6),$G$6,IF(AND($E$60="ShortC",B73&lt;$D$6),$G$6,"")))))</f>
        <v>3300</v>
      </c>
      <c r="F73" s="25">
        <f>IF(B73=$D$7,$G$7, IF(AND($F$60="LongP",B73&gt;$D$7),$G$7,IF(AND($F$60="LongC",B73&lt;$D$7),$G$7,IF(AND($F$60="ShortP",B73&gt;$D$7),$G$7,IF(AND($F$60="ShortC",B73&lt;$D$7),$G$7,"")))))</f>
        <v>-1530</v>
      </c>
      <c r="G73" s="25"/>
      <c r="H73" s="26"/>
      <c r="I73" s="24"/>
      <c r="J73" s="24"/>
      <c r="K73" s="24"/>
      <c r="L73" s="24"/>
      <c r="M73" s="24"/>
      <c r="N73" s="24"/>
      <c r="O73" s="24"/>
      <c r="P73" s="7"/>
      <c r="Q73" s="7"/>
      <c r="R73" s="9"/>
      <c r="S73" s="9"/>
      <c r="T73" s="9"/>
    </row>
    <row r="74" spans="2:20" x14ac:dyDescent="0.25">
      <c r="B74" s="25">
        <f t="shared" si="9"/>
        <v>7275</v>
      </c>
      <c r="C74" s="25" t="str">
        <f>IF(B74=$D$4,$G$4, IF(AND($C$60="LongP",B74&gt;$D$4),$G$4,IF(AND($C$60="LongC",B74&lt;$D$4),$G$4,IF(AND($C$60="ShortP",B74&gt;$D$4),$G$4,IF(AND($C$60="ShortC",B74&lt;$D$4),$G$4,"")))))</f>
        <v/>
      </c>
      <c r="D74" s="25" t="str">
        <f>IF(B74=$D$5,$G$5, IF(AND($D$60="LongP",B74&gt;$D$5),$G$5,IF(AND($D$60="LongC",B74&lt;$D$5),$G$5,IF(AND($D$60="ShortP",B74&gt;$D$5),$G$5,IF(AND($D$60="ShortC",B74&lt;$D$5),$G$5,"")))))</f>
        <v/>
      </c>
      <c r="E74" s="25">
        <f>IF(B74=$D$6,$G$6, IF(AND($E$60="LongP",B74&gt;$D$6),$G$6,IF(AND($E$60="LongC",B74&lt;$D$6),$G$6,IF(AND($E$60="ShortP",B74&gt;$D$6),$G$6,IF(AND($E$60="ShortC",B74&lt;$D$6),$G$6,"")))))</f>
        <v>3300</v>
      </c>
      <c r="F74" s="25">
        <f>IF(B74=$D$7,$G$7, IF(AND($F$60="LongP",B74&gt;$D$7),$G$7,IF(AND($F$60="LongC",B74&lt;$D$7),$G$7,IF(AND($F$60="ShortP",B74&gt;$D$7),$G$7,IF(AND($F$60="ShortC",B74&lt;$D$7),$G$7,"")))))</f>
        <v>-1530</v>
      </c>
      <c r="G74" s="25"/>
      <c r="H74" s="26"/>
      <c r="I74" s="24"/>
      <c r="J74" s="24"/>
      <c r="K74" s="24"/>
      <c r="L74" s="24"/>
      <c r="M74" s="24"/>
      <c r="N74" s="24"/>
      <c r="O74" s="24"/>
      <c r="P74" s="7"/>
      <c r="Q74" s="7"/>
      <c r="R74" s="9"/>
      <c r="S74" s="9"/>
      <c r="T74" s="9"/>
    </row>
    <row r="75" spans="2:20" x14ac:dyDescent="0.25">
      <c r="B75" s="25">
        <f t="shared" si="9"/>
        <v>7300</v>
      </c>
      <c r="C75" s="25" t="str">
        <f>IF(B75=$D$4,$G$4, IF(AND($C$60="LongP",B75&gt;$D$4),$G$4,IF(AND($C$60="LongC",B75&lt;$D$4),$G$4,IF(AND($C$60="ShortP",B75&gt;$D$4),$G$4,IF(AND($C$60="ShortC",B75&lt;$D$4),$G$4,"")))))</f>
        <v/>
      </c>
      <c r="D75" s="25" t="str">
        <f>IF(B75=$D$5,$G$5, IF(AND($D$60="LongP",B75&gt;$D$5),$G$5,IF(AND($D$60="LongC",B75&lt;$D$5),$G$5,IF(AND($D$60="ShortP",B75&gt;$D$5),$G$5,IF(AND($D$60="ShortC",B75&lt;$D$5),$G$5,"")))))</f>
        <v/>
      </c>
      <c r="E75" s="25">
        <f>IF(B75=$D$6,$G$6, IF(AND($E$60="LongP",B75&gt;$D$6),$G$6,IF(AND($E$60="LongC",B75&lt;$D$6),$G$6,IF(AND($E$60="ShortP",B75&gt;$D$6),$G$6,IF(AND($E$60="ShortC",B75&lt;$D$6),$G$6,"")))))</f>
        <v>3300</v>
      </c>
      <c r="F75" s="25">
        <f>IF(B75=$D$7,$G$7, IF(AND($F$60="LongP",B75&gt;$D$7),$G$7,IF(AND($F$60="LongC",B75&lt;$D$7),$G$7,IF(AND($F$60="ShortP",B75&gt;$D$7),$G$7,IF(AND($F$60="ShortC",B75&lt;$D$7),$G$7,"")))))</f>
        <v>-1530</v>
      </c>
      <c r="G75" s="25"/>
      <c r="H75" s="26"/>
      <c r="I75" s="24"/>
      <c r="J75" s="24"/>
      <c r="K75" s="24"/>
      <c r="L75" s="24"/>
      <c r="M75" s="24"/>
      <c r="N75" s="24"/>
      <c r="O75" s="24"/>
      <c r="P75" s="7"/>
      <c r="Q75" s="7"/>
      <c r="R75" s="9"/>
      <c r="S75" s="9"/>
      <c r="T75" s="9"/>
    </row>
    <row r="76" spans="2:20" x14ac:dyDescent="0.25">
      <c r="B76" s="25">
        <f t="shared" si="9"/>
        <v>7325</v>
      </c>
      <c r="C76" s="25" t="str">
        <f>IF(B76=$D$4,$G$4, IF(AND($C$60="LongP",B76&gt;$D$4),$G$4,IF(AND($C$60="LongC",B76&lt;$D$4),$G$4,IF(AND($C$60="ShortP",B76&gt;$D$4),$G$4,IF(AND($C$60="ShortC",B76&lt;$D$4),$G$4,"")))))</f>
        <v/>
      </c>
      <c r="D76" s="25" t="str">
        <f>IF(B76=$D$5,$G$5, IF(AND($D$60="LongP",B76&gt;$D$5),$G$5,IF(AND($D$60="LongC",B76&lt;$D$5),$G$5,IF(AND($D$60="ShortP",B76&gt;$D$5),$G$5,IF(AND($D$60="ShortC",B76&lt;$D$5),$G$5,"")))))</f>
        <v/>
      </c>
      <c r="E76" s="25">
        <f>IF(B76=$D$6,$G$6, IF(AND($E$60="LongP",B76&gt;$D$6),$G$6,IF(AND($E$60="LongC",B76&lt;$D$6),$G$6,IF(AND($E$60="ShortP",B76&gt;$D$6),$G$6,IF(AND($E$60="ShortC",B76&lt;$D$6),$G$6,"")))))</f>
        <v>3300</v>
      </c>
      <c r="F76" s="25">
        <f>IF(B76=$D$7,$G$7, IF(AND($F$60="LongP",B76&gt;$D$7),$G$7,IF(AND($F$60="LongC",B76&lt;$D$7),$G$7,IF(AND($F$60="ShortP",B76&gt;$D$7),$G$7,IF(AND($F$60="ShortC",B76&lt;$D$7),$G$7,"")))))</f>
        <v>-1530</v>
      </c>
      <c r="G76" s="25"/>
      <c r="H76" s="26"/>
      <c r="I76" s="24"/>
      <c r="J76" s="24"/>
      <c r="K76" s="24"/>
      <c r="L76" s="24"/>
      <c r="M76" s="24"/>
      <c r="N76" s="24"/>
      <c r="O76" s="24"/>
      <c r="P76" s="7"/>
      <c r="Q76" s="7"/>
      <c r="R76" s="9"/>
      <c r="S76" s="9"/>
      <c r="T76" s="9"/>
    </row>
    <row r="77" spans="2:20" x14ac:dyDescent="0.25">
      <c r="B77" s="25">
        <f t="shared" si="9"/>
        <v>7350</v>
      </c>
      <c r="C77" s="25" t="str">
        <f>IF(B77=$D$4,$G$4, IF(AND($C$60="LongP",B77&gt;$D$4),$G$4,IF(AND($C$60="LongC",B77&lt;$D$4),$G$4,IF(AND($C$60="ShortP",B77&gt;$D$4),$G$4,IF(AND($C$60="ShortC",B77&lt;$D$4),$G$4,"")))))</f>
        <v/>
      </c>
      <c r="D77" s="25" t="str">
        <f>IF(B77=$D$5,$G$5, IF(AND($D$60="LongP",B77&gt;$D$5),$G$5,IF(AND($D$60="LongC",B77&lt;$D$5),$G$5,IF(AND($D$60="ShortP",B77&gt;$D$5),$G$5,IF(AND($D$60="ShortC",B77&lt;$D$5),$G$5,"")))))</f>
        <v/>
      </c>
      <c r="E77" s="25">
        <f>IF(B77=$D$6,$G$6, IF(AND($E$60="LongP",B77&gt;$D$6),$G$6,IF(AND($E$60="LongC",B77&lt;$D$6),$G$6,IF(AND($E$60="ShortP",B77&gt;$D$6),$G$6,IF(AND($E$60="ShortC",B77&lt;$D$6),$G$6,"")))))</f>
        <v>3300</v>
      </c>
      <c r="F77" s="25">
        <f>IF(B77=$D$7,$G$7, IF(AND($F$60="LongP",B77&gt;$D$7),$G$7,IF(AND($F$60="LongC",B77&lt;$D$7),$G$7,IF(AND($F$60="ShortP",B77&gt;$D$7),$G$7,IF(AND($F$60="ShortC",B77&lt;$D$7),$G$7,"")))))</f>
        <v>-1530</v>
      </c>
      <c r="G77" s="25"/>
      <c r="H77" s="26"/>
      <c r="I77" s="24"/>
      <c r="J77" s="24"/>
      <c r="K77" s="24"/>
      <c r="L77" s="24"/>
      <c r="M77" s="24"/>
      <c r="N77" s="24"/>
      <c r="O77" s="24"/>
      <c r="P77" s="7"/>
      <c r="Q77" s="7"/>
      <c r="R77" s="9"/>
      <c r="S77" s="9"/>
      <c r="T77" s="9"/>
    </row>
    <row r="78" spans="2:20" x14ac:dyDescent="0.25">
      <c r="B78" s="25">
        <f t="shared" si="9"/>
        <v>7375</v>
      </c>
      <c r="C78" s="25" t="str">
        <f>IF(B78=$D$4,$G$4, IF(AND($C$60="LongP",B78&gt;$D$4),$G$4,IF(AND($C$60="LongC",B78&lt;$D$4),$G$4,IF(AND($C$60="ShortP",B78&gt;$D$4),$G$4,IF(AND($C$60="ShortC",B78&lt;$D$4),$G$4,"")))))</f>
        <v/>
      </c>
      <c r="D78" s="25" t="str">
        <f>IF(B78=$D$5,$G$5, IF(AND($D$60="LongP",B78&gt;$D$5),$G$5,IF(AND($D$60="LongC",B78&lt;$D$5),$G$5,IF(AND($D$60="ShortP",B78&gt;$D$5),$G$5,IF(AND($D$60="ShortC",B78&lt;$D$5),$G$5,"")))))</f>
        <v/>
      </c>
      <c r="E78" s="25">
        <f>IF(B78=$D$6,$G$6, IF(AND($E$60="LongP",B78&gt;$D$6),$G$6,IF(AND($E$60="LongC",B78&lt;$D$6),$G$6,IF(AND($E$60="ShortP",B78&gt;$D$6),$G$6,IF(AND($E$60="ShortC",B78&lt;$D$6),$G$6,"")))))</f>
        <v>3300</v>
      </c>
      <c r="F78" s="25">
        <f>IF(B78=$D$7,$G$7, IF(AND($F$60="LongP",B78&gt;$D$7),$G$7,IF(AND($F$60="LongC",B78&lt;$D$7),$G$7,IF(AND($F$60="ShortP",B78&gt;$D$7),$G$7,IF(AND($F$60="ShortC",B78&lt;$D$7),$G$7,"")))))</f>
        <v>-1530</v>
      </c>
      <c r="G78" s="25"/>
      <c r="H78" s="26"/>
      <c r="I78" s="24"/>
      <c r="J78" s="24"/>
      <c r="K78" s="24"/>
      <c r="L78" s="24"/>
      <c r="M78" s="24"/>
      <c r="N78" s="24"/>
      <c r="O78" s="24"/>
      <c r="P78" s="7"/>
      <c r="Q78" s="7"/>
      <c r="R78" s="9"/>
      <c r="S78" s="9"/>
      <c r="T78" s="9"/>
    </row>
    <row r="79" spans="2:20" x14ac:dyDescent="0.25">
      <c r="B79" s="25">
        <f t="shared" si="9"/>
        <v>7400</v>
      </c>
      <c r="C79" s="25" t="str">
        <f>IF(B79=$D$4,$G$4, IF(AND($C$60="LongP",B79&gt;$D$4),$G$4,IF(AND($C$60="LongC",B79&lt;$D$4),$G$4,IF(AND($C$60="ShortP",B79&gt;$D$4),$G$4,IF(AND($C$60="ShortC",B79&lt;$D$4),$G$4,"")))))</f>
        <v/>
      </c>
      <c r="D79" s="25" t="str">
        <f>IF(B79=$D$5,$G$5, IF(AND($D$60="LongP",B79&gt;$D$5),$G$5,IF(AND($D$60="LongC",B79&lt;$D$5),$G$5,IF(AND($D$60="ShortP",B79&gt;$D$5),$G$5,IF(AND($D$60="ShortC",B79&lt;$D$5),$G$5,"")))))</f>
        <v/>
      </c>
      <c r="E79" s="25">
        <f>IF(B79=$D$6,$G$6, IF(AND($E$60="LongP",B79&gt;$D$6),$G$6,IF(AND($E$60="LongC",B79&lt;$D$6),$G$6,IF(AND($E$60="ShortP",B79&gt;$D$6),$G$6,IF(AND($E$60="ShortC",B79&lt;$D$6),$G$6,"")))))</f>
        <v>3300</v>
      </c>
      <c r="F79" s="25">
        <f>IF(B79=$D$7,$G$7, IF(AND($F$60="LongP",B79&gt;$D$7),$G$7,IF(AND($F$60="LongC",B79&lt;$D$7),$G$7,IF(AND($F$60="ShortP",B79&gt;$D$7),$G$7,IF(AND($F$60="ShortC",B79&lt;$D$7),$G$7,"")))))</f>
        <v>-1530</v>
      </c>
      <c r="G79" s="25"/>
      <c r="H79" s="26"/>
      <c r="I79" s="24"/>
      <c r="J79" s="24"/>
      <c r="K79" s="24"/>
      <c r="L79" s="24"/>
      <c r="M79" s="24"/>
      <c r="N79" s="24"/>
      <c r="O79" s="24"/>
      <c r="P79" s="7"/>
      <c r="Q79" s="7"/>
      <c r="R79" s="9"/>
      <c r="S79" s="9"/>
      <c r="T79" s="9"/>
    </row>
    <row r="80" spans="2:20" x14ac:dyDescent="0.25">
      <c r="B80" s="25">
        <f t="shared" si="9"/>
        <v>7425</v>
      </c>
      <c r="C80" s="25" t="str">
        <f>IF(B80=$D$4,$G$4, IF(AND($C$60="LongP",B80&gt;$D$4),$G$4,IF(AND($C$60="LongC",B80&lt;$D$4),$G$4,IF(AND($C$60="ShortP",B80&gt;$D$4),$G$4,IF(AND($C$60="ShortC",B80&lt;$D$4),$G$4,"")))))</f>
        <v/>
      </c>
      <c r="D80" s="25" t="str">
        <f>IF(B80=$D$5,$G$5, IF(AND($D$60="LongP",B80&gt;$D$5),$G$5,IF(AND($D$60="LongC",B80&lt;$D$5),$G$5,IF(AND($D$60="ShortP",B80&gt;$D$5),$G$5,IF(AND($D$60="ShortC",B80&lt;$D$5),$G$5,"")))))</f>
        <v/>
      </c>
      <c r="E80" s="25">
        <f>IF(B80=$D$6,$G$6, IF(AND($E$60="LongP",B80&gt;$D$6),$G$6,IF(AND($E$60="LongC",B80&lt;$D$6),$G$6,IF(AND($E$60="ShortP",B80&gt;$D$6),$G$6,IF(AND($E$60="ShortC",B80&lt;$D$6),$G$6,"")))))</f>
        <v>3300</v>
      </c>
      <c r="F80" s="25">
        <f>IF(B80=$D$7,$G$7, IF(AND($F$60="LongP",B80&gt;$D$7),$G$7,IF(AND($F$60="LongC",B80&lt;$D$7),$G$7,IF(AND($F$60="ShortP",B80&gt;$D$7),$G$7,IF(AND($F$60="ShortC",B80&lt;$D$7),$G$7,"")))))</f>
        <v>-1530</v>
      </c>
      <c r="G80" s="25"/>
      <c r="H80" s="26"/>
      <c r="I80" s="24"/>
      <c r="J80" s="24"/>
      <c r="K80" s="24"/>
      <c r="L80" s="24"/>
      <c r="M80" s="24"/>
      <c r="N80" s="24"/>
      <c r="O80" s="24"/>
      <c r="P80" s="7"/>
      <c r="Q80" s="7"/>
      <c r="R80" s="9"/>
      <c r="S80" s="9"/>
      <c r="T80" s="9"/>
    </row>
    <row r="81" spans="1:2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9"/>
      <c r="S81" s="9"/>
      <c r="T81" s="9"/>
    </row>
    <row r="82" spans="1:20" x14ac:dyDescent="0.25">
      <c r="P82" s="7"/>
      <c r="Q82" s="7"/>
      <c r="R82" s="9"/>
      <c r="S82" s="9"/>
      <c r="T82" s="9"/>
    </row>
    <row r="83" spans="1:20" x14ac:dyDescent="0.25">
      <c r="A83" s="7"/>
      <c r="P83" s="7"/>
      <c r="Q83" s="7"/>
      <c r="R83" s="9"/>
      <c r="S83" s="9"/>
      <c r="T83" s="9"/>
    </row>
    <row r="84" spans="1:20" x14ac:dyDescent="0.25">
      <c r="A84" s="7"/>
      <c r="P84" s="7"/>
      <c r="Q84" s="7"/>
      <c r="R84" s="9"/>
      <c r="S84" s="9"/>
      <c r="T84" s="9"/>
    </row>
    <row r="85" spans="1:20" x14ac:dyDescent="0.25">
      <c r="A85" s="7"/>
      <c r="P85" s="7"/>
      <c r="Q85" s="7"/>
      <c r="R85" s="9"/>
      <c r="S85" s="9"/>
      <c r="T85" s="9"/>
    </row>
    <row r="86" spans="1:20" x14ac:dyDescent="0.25">
      <c r="A86" s="7"/>
      <c r="P86" s="7"/>
      <c r="Q86" s="7"/>
      <c r="R86" s="9"/>
      <c r="S86" s="9"/>
      <c r="T86" s="9"/>
    </row>
    <row r="87" spans="1:20" x14ac:dyDescent="0.25">
      <c r="A87" s="7"/>
      <c r="P87" s="7"/>
      <c r="Q87" s="7"/>
      <c r="R87" s="9"/>
      <c r="S87" s="9"/>
      <c r="T87" s="9"/>
    </row>
    <row r="88" spans="1:20" x14ac:dyDescent="0.25">
      <c r="A88" s="7"/>
      <c r="P88" s="7"/>
      <c r="Q88" s="7"/>
      <c r="R88" s="9"/>
      <c r="S88" s="9"/>
      <c r="T88" s="9"/>
    </row>
    <row r="89" spans="1:20" x14ac:dyDescent="0.25">
      <c r="A89" s="7"/>
      <c r="P89" s="7"/>
      <c r="Q89" s="7"/>
      <c r="R89" s="9"/>
      <c r="S89" s="9"/>
      <c r="T89" s="9"/>
    </row>
    <row r="90" spans="1:20" x14ac:dyDescent="0.25">
      <c r="A90" s="7"/>
      <c r="P90" s="7"/>
      <c r="Q90" s="7"/>
      <c r="R90" s="9"/>
      <c r="S90" s="9"/>
      <c r="T90" s="9"/>
    </row>
    <row r="91" spans="1:20" x14ac:dyDescent="0.25">
      <c r="A91" s="7"/>
      <c r="P91" s="7"/>
      <c r="Q91" s="7"/>
      <c r="R91" s="9"/>
      <c r="S91" s="9"/>
      <c r="T91" s="9"/>
    </row>
    <row r="92" spans="1:20" x14ac:dyDescent="0.25">
      <c r="A92" s="7"/>
      <c r="P92" s="7"/>
      <c r="Q92" s="7"/>
      <c r="R92" s="9"/>
      <c r="S92" s="9"/>
      <c r="T92" s="9"/>
    </row>
    <row r="93" spans="1:20" x14ac:dyDescent="0.25">
      <c r="A93" s="7"/>
      <c r="P93" s="7"/>
      <c r="Q93" s="7"/>
      <c r="R93" s="9"/>
      <c r="S93" s="9"/>
      <c r="T93" s="9"/>
    </row>
    <row r="94" spans="1:20" x14ac:dyDescent="0.25">
      <c r="A94" s="7"/>
      <c r="P94" s="7"/>
      <c r="Q94" s="7"/>
      <c r="R94" s="9"/>
      <c r="S94" s="9"/>
      <c r="T94" s="9"/>
    </row>
    <row r="95" spans="1:20" x14ac:dyDescent="0.25">
      <c r="A95" s="7"/>
      <c r="P95" s="7"/>
      <c r="Q95" s="7"/>
      <c r="R95" s="9"/>
      <c r="S95" s="9"/>
      <c r="T95" s="9"/>
    </row>
    <row r="96" spans="1:20" x14ac:dyDescent="0.25">
      <c r="A96" s="7"/>
      <c r="P96" s="7"/>
      <c r="Q96" s="7"/>
      <c r="R96" s="9"/>
      <c r="S96" s="9"/>
      <c r="T96" s="9"/>
    </row>
    <row r="97" spans="1:20" x14ac:dyDescent="0.25">
      <c r="A97" s="7"/>
      <c r="P97" s="7"/>
      <c r="Q97" s="7"/>
      <c r="R97" s="9"/>
      <c r="S97" s="9"/>
      <c r="T97" s="9"/>
    </row>
    <row r="98" spans="1:20" x14ac:dyDescent="0.25">
      <c r="A98" s="7"/>
      <c r="P98" s="7"/>
      <c r="Q98" s="7"/>
      <c r="R98" s="9"/>
      <c r="S98" s="9"/>
      <c r="T98" s="9"/>
    </row>
    <row r="99" spans="1:20" x14ac:dyDescent="0.25">
      <c r="A99" s="7"/>
      <c r="P99" s="7"/>
      <c r="Q99" s="7"/>
      <c r="R99" s="9"/>
      <c r="S99" s="9"/>
      <c r="T99" s="9"/>
    </row>
    <row r="100" spans="1:20" x14ac:dyDescent="0.25">
      <c r="A100" s="7"/>
      <c r="P100" s="7"/>
      <c r="Q100" s="7"/>
      <c r="R100" s="9"/>
      <c r="S100" s="9"/>
      <c r="T100" s="9"/>
    </row>
    <row r="101" spans="1:20" x14ac:dyDescent="0.25">
      <c r="A101" s="7"/>
      <c r="P101" s="7"/>
      <c r="Q101" s="7"/>
      <c r="R101" s="9"/>
      <c r="S101" s="9"/>
      <c r="T101" s="9"/>
    </row>
    <row r="102" spans="1:20" x14ac:dyDescent="0.25">
      <c r="A102" s="7"/>
      <c r="P102" s="7"/>
      <c r="Q102" s="7"/>
      <c r="R102" s="9"/>
      <c r="S102" s="9"/>
      <c r="T102" s="9"/>
    </row>
    <row r="103" spans="1:20" x14ac:dyDescent="0.25">
      <c r="A103" s="7"/>
      <c r="P103" s="7"/>
      <c r="Q103" s="7"/>
      <c r="R103" s="9"/>
      <c r="S103" s="9"/>
      <c r="T103" s="9"/>
    </row>
    <row r="104" spans="1:20" x14ac:dyDescent="0.25">
      <c r="A104" s="7"/>
      <c r="P104" s="7"/>
      <c r="Q104" s="7"/>
      <c r="R104" s="9"/>
      <c r="S104" s="9"/>
      <c r="T104" s="9"/>
    </row>
    <row r="105" spans="1:20" x14ac:dyDescent="0.25">
      <c r="A105" s="7"/>
      <c r="P105" s="7"/>
      <c r="Q105" s="7"/>
      <c r="R105" s="9"/>
      <c r="S105" s="9"/>
      <c r="T105" s="9"/>
    </row>
    <row r="106" spans="1:20" x14ac:dyDescent="0.25">
      <c r="A106" s="7"/>
      <c r="P106" s="7"/>
      <c r="Q106" s="7"/>
      <c r="R106" s="9"/>
      <c r="S106" s="9"/>
      <c r="T106" s="9"/>
    </row>
    <row r="107" spans="1:20" x14ac:dyDescent="0.25">
      <c r="A107" s="7"/>
      <c r="P107" s="7"/>
      <c r="Q107" s="7"/>
      <c r="R107" s="9"/>
      <c r="S107" s="9"/>
      <c r="T107" s="9"/>
    </row>
    <row r="108" spans="1:20" x14ac:dyDescent="0.25">
      <c r="A108" s="7"/>
      <c r="P108" s="7"/>
      <c r="Q108" s="7"/>
      <c r="R108" s="9"/>
      <c r="S108" s="9"/>
      <c r="T108" s="9"/>
    </row>
    <row r="109" spans="1:20" x14ac:dyDescent="0.25">
      <c r="A109" s="7"/>
      <c r="P109" s="7"/>
      <c r="Q109" s="7"/>
      <c r="R109" s="9"/>
      <c r="S109" s="9"/>
      <c r="T109" s="9"/>
    </row>
    <row r="110" spans="1:20" x14ac:dyDescent="0.25">
      <c r="A110" s="7"/>
      <c r="P110" s="7"/>
      <c r="Q110" s="7"/>
      <c r="R110" s="9"/>
      <c r="S110" s="9"/>
      <c r="T110" s="9"/>
    </row>
    <row r="111" spans="1:20" x14ac:dyDescent="0.25">
      <c r="A111" s="7"/>
      <c r="P111" s="7"/>
      <c r="Q111" s="7"/>
      <c r="R111" s="9"/>
      <c r="S111" s="9"/>
      <c r="T111" s="9"/>
    </row>
    <row r="112" spans="1:20" x14ac:dyDescent="0.25">
      <c r="A112" s="7"/>
      <c r="P112" s="7"/>
      <c r="Q112" s="7"/>
      <c r="R112" s="9"/>
      <c r="S112" s="9"/>
      <c r="T112" s="9"/>
    </row>
    <row r="113" spans="1:20" x14ac:dyDescent="0.25">
      <c r="A113" s="7"/>
      <c r="P113" s="7"/>
      <c r="Q113" s="7"/>
      <c r="R113" s="9"/>
      <c r="S113" s="9"/>
      <c r="T113" s="9"/>
    </row>
    <row r="114" spans="1:2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9"/>
      <c r="S114" s="9"/>
      <c r="T114" s="9"/>
    </row>
    <row r="115" spans="1:2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9"/>
      <c r="S115" s="9"/>
      <c r="T115" s="9"/>
    </row>
    <row r="116" spans="1:2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9"/>
      <c r="R116" s="9"/>
      <c r="S116" s="9"/>
      <c r="T116" s="9"/>
    </row>
    <row r="117" spans="1:20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20" x14ac:dyDescent="0.2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20" x14ac:dyDescent="0.2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20" x14ac:dyDescent="0.2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20" x14ac:dyDescent="0.2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2024-07-21T07:48:10Z</dcterms:modified>
</cp:coreProperties>
</file>