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danRoessle\Desktop\uci homework 1\01-Excel\Instructions\"/>
    </mc:Choice>
  </mc:AlternateContent>
  <xr:revisionPtr revIDLastSave="0" documentId="13_ncr:1_{F76C5472-8C8B-40CD-A6A5-DDF2BF4DB07F}" xr6:coauthVersionLast="46" xr6:coauthVersionMax="46" xr10:uidLastSave="{00000000-0000-0000-0000-000000000000}"/>
  <bookViews>
    <workbookView xWindow="1620" yWindow="180" windowWidth="21855" windowHeight="15075" firstSheet="1" activeTab="2" xr2:uid="{00000000-000D-0000-FFFF-FFFF00000000}"/>
  </bookViews>
  <sheets>
    <sheet name="OutcomeByCategory" sheetId="2" r:id="rId1"/>
    <sheet name="OutcomeBySub" sheetId="3" r:id="rId2"/>
    <sheet name="Sheet1" sheetId="1" r:id="rId3"/>
    <sheet name="Bonus" sheetId="5" r:id="rId4"/>
    <sheet name="BonusAnalysis" sheetId="8" r:id="rId5"/>
    <sheet name="OutcomeByMonth" sheetId="4" r:id="rId6"/>
  </sheets>
  <definedNames>
    <definedName name="_xlnm._FilterDatabase" localSheetId="3" hidden="1">Bonus!$A$1:$H$1</definedName>
    <definedName name="_xlnm._FilterDatabase" localSheetId="2" hidden="1">Sheet1!$A$1:$T$4115</definedName>
    <definedName name="_xlchart.v1.0" hidden="1">BonusAnalysis!$D$2:$D$1531</definedName>
    <definedName name="_xlchart.v1.1" hidden="1">BonusAnalysis!$E$2:$E$1531</definedName>
    <definedName name="_xlchart.v1.2" hidden="1">BonusAnalysis!$D$2:$D$1531</definedName>
    <definedName name="_xlchart.v1.3" hidden="1">BonusAnalysis!$E$2:$E$1531</definedName>
    <definedName name="_xlchart.v1.4" hidden="1">BonusAnalysis!$A$2:$A$2186</definedName>
    <definedName name="_xlchart.v1.5" hidden="1">BonusAnalysis!$B$1</definedName>
    <definedName name="_xlchart.v1.6" hidden="1">BonusAnalysis!$B$2:$B$2186</definedName>
    <definedName name="Goal">Bonus!$A$1:$A$13</definedName>
    <definedName name="PercentCanceled">Bonus!$H$1:$H$13</definedName>
  </definedNames>
  <calcPr calcId="191029"/>
  <pivotCaches>
    <pivotCache cacheId="0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B12" i="5"/>
  <c r="B11" i="5"/>
  <c r="B10" i="5"/>
  <c r="B9" i="5"/>
  <c r="B8" i="5"/>
  <c r="B7" i="5"/>
  <c r="B6" i="5"/>
  <c r="E6" i="5" s="1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5" l="1"/>
  <c r="E8" i="5"/>
  <c r="H6" i="5"/>
  <c r="G6" i="5"/>
  <c r="H7" i="5"/>
  <c r="H8" i="5"/>
  <c r="H10" i="5"/>
  <c r="G7" i="5"/>
  <c r="F5" i="5"/>
  <c r="G8" i="5"/>
  <c r="E2" i="5"/>
  <c r="G2" i="5" s="1"/>
  <c r="F8" i="5"/>
  <c r="E13" i="5"/>
  <c r="G13" i="5" s="1"/>
  <c r="E12" i="5"/>
  <c r="H12" i="5" s="1"/>
  <c r="E11" i="5"/>
  <c r="G11" i="5" s="1"/>
  <c r="F7" i="5"/>
  <c r="E10" i="5"/>
  <c r="G10" i="5" s="1"/>
  <c r="E9" i="5"/>
  <c r="H9" i="5" s="1"/>
  <c r="F6" i="5"/>
  <c r="E5" i="5"/>
  <c r="G5" i="5" s="1"/>
  <c r="E4" i="5"/>
  <c r="G4" i="5" s="1"/>
  <c r="E3" i="5"/>
  <c r="F3" i="5" s="1"/>
  <c r="H11" i="5" l="1"/>
  <c r="H4" i="5"/>
  <c r="H5" i="5"/>
  <c r="F12" i="5"/>
  <c r="F11" i="5"/>
  <c r="G3" i="5"/>
  <c r="G12" i="5"/>
  <c r="F13" i="5"/>
  <c r="H13" i="5"/>
  <c r="G9" i="5"/>
  <c r="H3" i="5"/>
  <c r="F4" i="5"/>
  <c r="F2" i="5"/>
  <c r="H2" i="5"/>
  <c r="F9" i="5"/>
  <c r="F10" i="5"/>
</calcChain>
</file>

<file path=xl/sharedStrings.xml><?xml version="1.0" encoding="utf-8"?>
<sst xmlns="http://schemas.openxmlformats.org/spreadsheetml/2006/main" count="28569" uniqueCount="8418">
  <si>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</si>
  <si>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</si>
  <si>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</si>
  <si>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</si>
  <si>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</si>
  <si>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</si>
  <si>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</si>
  <si>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</si>
  <si>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</si>
  <si>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</si>
  <si>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</si>
  <si>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</si>
  <si>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</si>
  <si>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</si>
  <si>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</si>
  <si>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</si>
  <si>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</si>
  <si>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</si>
  <si>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</si>
  <si>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</si>
  <si>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</si>
  <si>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</si>
  <si>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</si>
  <si>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</si>
  <si>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</si>
  <si>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</si>
  <si>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</si>
  <si>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</si>
  <si>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</si>
  <si>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</si>
  <si>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</si>
  <si>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</si>
  <si>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</si>
  <si>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</si>
  <si>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</si>
  <si>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</si>
  <si>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</si>
  <si>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</si>
  <si>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</si>
  <si>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</si>
  <si>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</si>
  <si>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</si>
  <si>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</si>
  <si>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</si>
  <si>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</si>
  <si>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</si>
  <si>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</si>
  <si>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</si>
  <si>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</si>
  <si>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</si>
  <si>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</si>
  <si>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</si>
  <si>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</si>
  <si>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</si>
  <si>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</si>
  <si>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</si>
  <si>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</si>
  <si>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</si>
  <si>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</si>
  <si>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</si>
  <si>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</si>
  <si>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</si>
  <si>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</si>
  <si>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</si>
  <si>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</si>
  <si>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</si>
  <si>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</si>
  <si>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</si>
  <si>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</si>
  <si>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</si>
  <si>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</si>
  <si>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</si>
  <si>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</si>
  <si>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</si>
  <si>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</si>
  <si>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</si>
  <si>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</si>
  <si>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</si>
  <si>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</si>
  <si>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</si>
  <si>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</si>
  <si>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</si>
  <si>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</si>
  <si>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</si>
  <si>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</si>
  <si>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</si>
  <si>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</si>
  <si>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</si>
  <si>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</si>
  <si>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</si>
  <si>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</si>
  <si>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</si>
  <si>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</si>
  <si>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</si>
  <si>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</si>
  <si>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</si>
  <si>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</si>
  <si>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</si>
  <si>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</si>
  <si>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</si>
  <si>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</si>
  <si>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</si>
  <si>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</si>
  <si>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</si>
  <si>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</si>
  <si>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</si>
  <si>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</si>
  <si>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</si>
  <si>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</si>
  <si>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</si>
  <si>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</si>
  <si>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</si>
  <si>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</si>
  <si>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</si>
  <si>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</si>
  <si>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</si>
  <si>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</si>
  <si>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</si>
  <si>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</si>
  <si>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</si>
  <si>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</si>
  <si>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</si>
  <si>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</si>
  <si>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</si>
  <si>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</si>
  <si>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</si>
  <si>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</si>
  <si>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</si>
  <si>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</si>
  <si>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</si>
  <si>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</si>
  <si>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</si>
  <si>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</si>
  <si>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</si>
  <si>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</si>
  <si>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</si>
  <si>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</si>
  <si>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</si>
  <si>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</si>
  <si>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</si>
  <si>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</si>
  <si>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</si>
  <si>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</si>
  <si>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</si>
  <si>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</si>
  <si>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</si>
  <si>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</si>
  <si>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</si>
  <si>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</si>
  <si>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</si>
  <si>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</si>
  <si>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</si>
  <si>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</si>
  <si>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</si>
  <si>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</si>
  <si>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</si>
  <si>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</si>
  <si>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</si>
  <si>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</si>
  <si>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</si>
  <si>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</si>
  <si>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</si>
  <si>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</si>
  <si>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</si>
  <si>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</si>
  <si>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</si>
  <si>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</si>
  <si>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</si>
  <si>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</si>
  <si>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</si>
  <si>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</si>
  <si>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</si>
  <si>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</si>
  <si>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</si>
  <si>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</si>
  <si>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</si>
  <si>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</si>
  <si>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</si>
  <si>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</si>
  <si>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</si>
  <si>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</si>
  <si>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</si>
  <si>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</si>
  <si>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</si>
  <si>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</si>
  <si>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</si>
  <si>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</si>
  <si>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</si>
  <si>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</si>
  <si>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</si>
  <si>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</si>
  <si>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</si>
  <si>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</si>
  <si>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</si>
  <si>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</si>
  <si>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</si>
  <si>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</si>
  <si>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</si>
  <si>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</si>
  <si>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</si>
  <si>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</si>
  <si>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</si>
  <si>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</si>
  <si>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</si>
  <si>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</si>
  <si>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</si>
  <si>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</si>
  <si>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</si>
  <si>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</si>
  <si>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</si>
  <si>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</si>
  <si>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</si>
  <si>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</si>
  <si>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</si>
  <si>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</si>
  <si>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</si>
  <si>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</si>
  <si>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</si>
  <si>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</si>
  <si>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</si>
  <si>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</si>
  <si>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</si>
  <si>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</si>
  <si>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</si>
  <si>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</si>
  <si>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</si>
  <si>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</si>
  <si>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</si>
  <si>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</si>
  <si>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</si>
  <si>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</si>
  <si>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</si>
  <si>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</si>
  <si>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</si>
  <si>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</si>
  <si>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</si>
  <si>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</si>
  <si>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</si>
  <si>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</si>
  <si>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</si>
  <si>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</si>
  <si>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</si>
  <si>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</si>
  <si>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</si>
  <si>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</si>
  <si>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</si>
  <si>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</si>
  <si>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</si>
  <si>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</si>
  <si>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</si>
  <si>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</si>
  <si>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</si>
  <si>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</si>
  <si>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</si>
  <si>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</si>
  <si>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</si>
  <si>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</si>
  <si>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</si>
  <si>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</si>
  <si>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</si>
  <si>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</si>
  <si>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</si>
  <si>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</si>
  <si>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</si>
  <si>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</si>
  <si>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</si>
  <si>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</si>
  <si>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</si>
  <si>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</si>
  <si>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</si>
  <si>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</si>
  <si>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</si>
  <si>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</si>
  <si>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</si>
  <si>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</si>
  <si>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</si>
  <si>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</si>
  <si>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</si>
  <si>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</si>
  <si>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</si>
  <si>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</si>
  <si>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</si>
  <si>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</si>
  <si>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</si>
  <si>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</si>
  <si>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</si>
  <si>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</si>
  <si>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</si>
  <si>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</si>
  <si>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</si>
  <si>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</si>
  <si>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</si>
  <si>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</si>
  <si>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</si>
  <si>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</si>
  <si>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</si>
  <si>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</si>
  <si>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</si>
  <si>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</si>
  <si>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</si>
  <si>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</si>
  <si>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</si>
  <si>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</si>
  <si>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</si>
  <si>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</si>
  <si>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</si>
  <si>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</si>
  <si>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</si>
  <si>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</si>
  <si>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</si>
  <si>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</si>
  <si>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</si>
  <si>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</si>
  <si>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</si>
  <si>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</si>
  <si>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</si>
  <si>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</si>
  <si>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</si>
  <si>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</si>
  <si>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</si>
  <si>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</si>
  <si>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</si>
  <si>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</si>
  <si>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</si>
  <si>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</si>
  <si>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</si>
  <si>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</si>
  <si>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</si>
  <si>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</si>
  <si>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</si>
  <si>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</si>
  <si>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</si>
  <si>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</si>
  <si>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</si>
  <si>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</si>
  <si>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</si>
  <si>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</si>
  <si>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</si>
  <si>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</si>
  <si>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</si>
  <si>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</si>
  <si>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</si>
  <si>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</si>
  <si>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</si>
  <si>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</si>
  <si>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</si>
  <si>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</si>
  <si>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</si>
  <si>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</si>
  <si>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</si>
  <si>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</si>
  <si>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</si>
  <si>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</si>
  <si>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</si>
  <si>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</si>
  <si>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</si>
  <si>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</si>
  <si>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</si>
  <si>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</si>
  <si>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</si>
  <si>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</si>
  <si>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</si>
  <si>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</si>
  <si>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</si>
  <si>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</si>
  <si>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</si>
  <si>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</si>
  <si>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</si>
  <si>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</si>
  <si>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</si>
  <si>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</si>
  <si>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</si>
  <si>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</si>
  <si>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</si>
  <si>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</si>
  <si>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</si>
  <si>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</si>
  <si>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</si>
  <si>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</si>
  <si>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</si>
  <si>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</si>
  <si>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</si>
  <si>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</si>
  <si>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</si>
  <si>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</si>
  <si>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</si>
  <si>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</si>
  <si>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</si>
  <si>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</si>
  <si>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</si>
  <si>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</si>
  <si>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</si>
  <si>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</si>
  <si>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</si>
  <si>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</si>
  <si>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</si>
  <si>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</si>
  <si>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</si>
  <si>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</si>
  <si>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</si>
  <si>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</si>
  <si>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</si>
  <si>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</si>
  <si>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</si>
  <si>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</si>
  <si>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</si>
  <si>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</si>
  <si>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</si>
  <si>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</si>
  <si>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</si>
  <si>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</si>
  <si>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</si>
  <si>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</si>
  <si>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</si>
  <si>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</si>
  <si>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</si>
  <si>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</si>
  <si>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</si>
  <si>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</si>
  <si>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</si>
  <si>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</si>
  <si>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</si>
  <si>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</si>
  <si>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</si>
  <si>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</si>
  <si>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</si>
  <si>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</si>
  <si>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</si>
  <si>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</si>
  <si>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</si>
  <si>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</si>
  <si>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</si>
  <si>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</si>
  <si>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</si>
  <si>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</si>
  <si>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</si>
  <si>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</si>
  <si>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</si>
  <si>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</si>
  <si>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</si>
  <si>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</si>
  <si>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</si>
  <si>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</si>
  <si>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</si>
  <si>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</si>
  <si>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</si>
  <si>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</si>
  <si>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</si>
  <si>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</si>
  <si>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</si>
  <si>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</si>
  <si>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</si>
  <si>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</si>
  <si>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</si>
  <si>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</si>
  <si>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</si>
  <si>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</si>
  <si>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</si>
  <si>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</si>
  <si>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</si>
  <si>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</si>
  <si>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</si>
  <si>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</si>
  <si>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</si>
  <si>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</si>
  <si>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</si>
  <si>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</si>
  <si>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</si>
  <si>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</si>
  <si>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</si>
  <si>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</si>
  <si>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</si>
  <si>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</si>
  <si>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</si>
  <si>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</si>
  <si>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</si>
  <si>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</si>
  <si>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</si>
  <si>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</si>
  <si>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</si>
  <si>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</si>
  <si>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</si>
  <si>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</si>
  <si>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</si>
  <si>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</si>
  <si>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</si>
  <si>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</si>
  <si>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</si>
  <si>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</si>
  <si>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</si>
  <si>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</si>
  <si>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</si>
  <si>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</si>
  <si>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</si>
  <si>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</si>
  <si>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</si>
  <si>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</si>
  <si>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</si>
  <si>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</si>
  <si>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</si>
  <si>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</si>
  <si>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</si>
  <si>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</si>
  <si>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</si>
  <si>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</si>
  <si>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</si>
  <si>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</si>
  <si>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</si>
  <si>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</si>
  <si>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</si>
  <si>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</si>
  <si>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</si>
  <si>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</si>
  <si>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</si>
  <si>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</si>
  <si>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</si>
  <si>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</si>
  <si>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</si>
  <si>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</si>
  <si>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</si>
  <si>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</si>
  <si>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</si>
  <si>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</si>
  <si>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</si>
  <si>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</si>
  <si>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</si>
  <si>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</si>
  <si>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</si>
  <si>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</si>
  <si>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</si>
  <si>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</si>
  <si>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</si>
  <si>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</si>
  <si>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</si>
  <si>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</si>
  <si>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</si>
  <si>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</si>
  <si>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</si>
  <si>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</si>
  <si>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</si>
  <si>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</si>
  <si>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</si>
  <si>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</si>
  <si>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</si>
  <si>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</si>
  <si>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</si>
  <si>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</si>
  <si>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</si>
  <si>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</si>
  <si>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</si>
  <si>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</si>
  <si>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</si>
  <si>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</si>
  <si>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</si>
  <si>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</si>
  <si>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</si>
  <si>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</si>
  <si>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</si>
  <si>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</si>
  <si>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</si>
  <si>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</si>
  <si>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</si>
  <si>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</si>
  <si>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</si>
  <si>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</si>
  <si>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</si>
  <si>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</si>
  <si>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</si>
  <si>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</si>
  <si>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</si>
  <si>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</si>
  <si>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</si>
  <si>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</si>
  <si>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</si>
  <si>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</si>
  <si>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</si>
  <si>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</si>
  <si>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</si>
  <si>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</si>
  <si>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</si>
  <si>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</si>
  <si>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</si>
  <si>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</si>
  <si>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</si>
  <si>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</si>
  <si>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</si>
  <si>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</si>
  <si>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</si>
  <si>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</si>
  <si>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</si>
  <si>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</si>
  <si>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</si>
  <si>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</si>
  <si>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</si>
  <si>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</si>
  <si>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</si>
  <si>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</si>
  <si>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</si>
  <si>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</si>
  <si>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</si>
  <si>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</si>
  <si>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</si>
  <si>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</si>
  <si>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</si>
  <si>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</si>
  <si>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</si>
  <si>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</si>
  <si>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</si>
  <si>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</si>
  <si>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</si>
  <si>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</si>
  <si>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</si>
  <si>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</si>
  <si>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</si>
  <si>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</si>
  <si>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</si>
  <si>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</si>
  <si>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</si>
  <si>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</si>
  <si>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</si>
  <si>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</si>
  <si>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</si>
  <si>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</si>
  <si>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</si>
  <si>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</si>
  <si>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</si>
  <si>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</si>
  <si>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</si>
  <si>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</si>
  <si>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</si>
  <si>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</si>
  <si>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</si>
  <si>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</si>
  <si>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</si>
  <si>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</si>
  <si>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</si>
  <si>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</si>
  <si>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</si>
  <si>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</si>
  <si>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</si>
  <si>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</si>
  <si>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</si>
  <si>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</si>
  <si>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</si>
  <si>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</si>
  <si>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</si>
  <si>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</si>
  <si>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</si>
  <si>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</si>
  <si>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</si>
  <si>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</si>
  <si>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</si>
  <si>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</si>
  <si>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</si>
  <si>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</si>
  <si>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</si>
  <si>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</si>
  <si>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</si>
  <si>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</si>
  <si>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</si>
  <si>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</si>
  <si>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</si>
  <si>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</si>
  <si>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</si>
  <si>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</si>
  <si>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</si>
  <si>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</si>
  <si>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</si>
  <si>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</si>
  <si>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</si>
  <si>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</si>
  <si>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</si>
  <si>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</si>
  <si>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</si>
  <si>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</si>
  <si>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</si>
  <si>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</si>
  <si>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</si>
  <si>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</si>
  <si>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</si>
  <si>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</si>
  <si>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</si>
  <si>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</si>
  <si>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</si>
  <si>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</si>
  <si>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</si>
  <si>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</si>
  <si>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</si>
  <si>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</si>
  <si>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</si>
  <si>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</si>
  <si>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</si>
  <si>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</si>
  <si>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</si>
  <si>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</si>
  <si>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</si>
  <si>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</si>
  <si>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</si>
  <si>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</si>
  <si>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</si>
  <si>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</si>
  <si>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</si>
  <si>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</si>
  <si>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</si>
  <si>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</si>
  <si>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</si>
  <si>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</si>
  <si>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</si>
  <si>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</si>
  <si>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</si>
  <si>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</si>
  <si>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</si>
  <si>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</si>
  <si>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</si>
  <si>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</si>
  <si>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</si>
  <si>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</si>
  <si>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</si>
  <si>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</si>
  <si>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</si>
  <si>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</si>
  <si>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</si>
  <si>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</si>
  <si>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</si>
  <si>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</si>
  <si>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</si>
  <si>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</si>
  <si>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</si>
  <si>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</si>
  <si>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</si>
  <si>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</si>
  <si>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</si>
  <si>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</si>
  <si>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</si>
  <si>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</si>
  <si>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</si>
  <si>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</si>
  <si>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</si>
  <si>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</si>
  <si>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</si>
  <si>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</si>
  <si>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</si>
  <si>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</si>
  <si>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</si>
  <si>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</si>
  <si>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</si>
  <si>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</si>
  <si>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</si>
  <si>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</si>
  <si>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</si>
  <si>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</si>
  <si>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</si>
  <si>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</si>
  <si>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</si>
  <si>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</si>
  <si>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</si>
  <si>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</si>
  <si>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</si>
  <si>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</si>
  <si>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</si>
  <si>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</si>
  <si>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</si>
  <si>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</si>
  <si>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</si>
  <si>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</si>
  <si>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</si>
  <si>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</si>
  <si>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</si>
  <si>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</si>
  <si>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</si>
  <si>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</si>
  <si>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</si>
  <si>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</si>
  <si>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</si>
  <si>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</si>
  <si>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</si>
  <si>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</si>
  <si>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</si>
  <si>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</si>
  <si>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</si>
  <si>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</si>
  <si>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</si>
  <si>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</si>
  <si>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</si>
  <si>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</si>
  <si>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</si>
  <si>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</si>
  <si>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</si>
  <si>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</si>
  <si>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</si>
  <si>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</si>
  <si>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</si>
  <si>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</si>
  <si>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</si>
  <si>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</si>
  <si>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</si>
  <si>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</si>
  <si>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</si>
  <si>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</si>
  <si>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</si>
  <si>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</si>
  <si>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</si>
  <si>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</si>
  <si>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</si>
  <si>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</si>
  <si>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</si>
  <si>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</si>
  <si>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</si>
  <si>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</si>
  <si>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</si>
  <si>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</si>
  <si>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</si>
  <si>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</si>
  <si>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</si>
  <si>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</si>
  <si>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</si>
  <si>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</si>
  <si>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</si>
  <si>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</si>
  <si>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</si>
  <si>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</si>
  <si>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</si>
  <si>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</si>
  <si>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</si>
  <si>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</si>
  <si>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</si>
  <si>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</si>
  <si>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</si>
  <si>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</si>
  <si>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</si>
  <si>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</si>
  <si>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</si>
  <si>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</si>
  <si>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</si>
  <si>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</si>
  <si>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</si>
  <si>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</si>
  <si>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</si>
  <si>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</si>
  <si>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</si>
  <si>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</si>
  <si>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</si>
  <si>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</si>
  <si>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</si>
  <si>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</si>
  <si>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</si>
  <si>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</si>
  <si>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</si>
  <si>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</si>
  <si>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</si>
  <si>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</si>
  <si>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</si>
  <si>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</si>
  <si>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</si>
  <si>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</si>
  <si>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</si>
  <si>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</si>
  <si>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</si>
  <si>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</si>
  <si>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</si>
  <si>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</si>
  <si>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</si>
  <si>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</si>
  <si>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</si>
  <si>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</si>
  <si>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</si>
  <si>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</si>
  <si>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</si>
  <si>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</si>
  <si>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</si>
  <si>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</si>
  <si>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</si>
  <si>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</si>
  <si>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</si>
  <si>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</si>
  <si>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</si>
  <si>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</si>
  <si>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</si>
  <si>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</si>
  <si>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</si>
  <si>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</si>
  <si>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</si>
  <si>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</si>
  <si>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</si>
  <si>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</si>
  <si>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</si>
  <si>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</si>
  <si>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</si>
  <si>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</si>
  <si>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</si>
  <si>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</si>
  <si>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</si>
  <si>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</si>
  <si>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</si>
  <si>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</si>
  <si>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</si>
  <si>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</si>
  <si>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</si>
  <si>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</si>
  <si>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</si>
  <si>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</si>
  <si>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</si>
  <si>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</si>
  <si>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</si>
  <si>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</si>
  <si>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</si>
  <si>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</si>
  <si>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</si>
  <si>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</si>
  <si>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</si>
  <si>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</si>
  <si>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</si>
  <si>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</si>
  <si>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</si>
  <si>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</si>
  <si>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</si>
  <si>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</si>
  <si>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</si>
  <si>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</si>
  <si>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</si>
  <si>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</si>
  <si>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</si>
  <si>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</si>
  <si>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</si>
  <si>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</si>
  <si>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</si>
  <si>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</si>
  <si>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</si>
  <si>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</si>
  <si>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</si>
  <si>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</si>
  <si>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</si>
  <si>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</si>
  <si>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</si>
  <si>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</si>
  <si>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</si>
  <si>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</si>
  <si>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</si>
  <si>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</si>
  <si>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</si>
  <si>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</si>
  <si>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</si>
  <si>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</si>
  <si>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</si>
  <si>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</si>
  <si>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</si>
  <si>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</si>
  <si>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</si>
  <si>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</si>
  <si>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</si>
  <si>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</si>
  <si>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</si>
  <si>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</si>
  <si>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</si>
  <si>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</si>
  <si>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</si>
  <si>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</si>
  <si>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</si>
  <si>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</si>
  <si>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</si>
  <si>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</si>
  <si>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</si>
  <si>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</si>
  <si>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</si>
  <si>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</si>
  <si>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</si>
  <si>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</si>
  <si>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</si>
  <si>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</si>
  <si>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</si>
  <si>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</si>
  <si>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</si>
  <si>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</si>
  <si>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</si>
  <si>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</si>
  <si>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</si>
  <si>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</si>
  <si>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</si>
  <si>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</si>
  <si>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</si>
  <si>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</si>
  <si>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</si>
  <si>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</si>
  <si>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</si>
  <si>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</si>
  <si>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</si>
  <si>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</si>
  <si>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</si>
  <si>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</si>
  <si>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</si>
  <si>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</si>
  <si>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</si>
  <si>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</si>
  <si>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</si>
  <si>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</si>
  <si>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</si>
  <si>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</si>
  <si>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</si>
  <si>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</si>
  <si>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</si>
  <si>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</si>
  <si>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</si>
  <si>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</si>
  <si>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</si>
  <si>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</si>
  <si>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</si>
  <si>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</si>
  <si>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</si>
  <si>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</si>
  <si>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</si>
  <si>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</si>
  <si>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</si>
  <si>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</si>
  <si>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</si>
  <si>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</si>
  <si>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</si>
  <si>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</si>
  <si>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</si>
  <si>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</si>
  <si>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</si>
  <si>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</si>
  <si>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</si>
  <si>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</si>
  <si>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</si>
  <si>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</si>
  <si>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</si>
  <si>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</si>
  <si>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</si>
  <si>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</si>
  <si>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</si>
  <si>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</si>
  <si>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</si>
  <si>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</si>
  <si>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</si>
  <si>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</si>
  <si>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</si>
  <si>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</si>
  <si>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</si>
  <si>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</si>
  <si>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</si>
  <si>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</si>
  <si>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</si>
  <si>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</si>
  <si>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</si>
  <si>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</si>
  <si>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</si>
  <si>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</si>
  <si>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</si>
  <si>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</si>
  <si>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</si>
  <si>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</si>
  <si>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</si>
  <si>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</si>
  <si>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</si>
  <si>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</si>
  <si>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</si>
  <si>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</si>
  <si>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</si>
  <si>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</si>
  <si>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</si>
  <si>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</si>
  <si>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</si>
  <si>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</si>
  <si>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</si>
  <si>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</si>
  <si>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</si>
  <si>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</si>
  <si>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</si>
  <si>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</si>
  <si>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</si>
  <si>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</si>
  <si>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</si>
  <si>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</si>
  <si>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</si>
  <si>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</si>
  <si>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</si>
  <si>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</si>
  <si>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</si>
  <si>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</si>
  <si>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</si>
  <si>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</si>
  <si>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</si>
  <si>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</si>
  <si>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</si>
  <si>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</si>
  <si>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</si>
  <si>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</si>
  <si>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</si>
  <si>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</si>
  <si>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</si>
  <si>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</si>
  <si>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</si>
  <si>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</si>
  <si>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</si>
  <si>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</si>
  <si>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</si>
  <si>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</si>
  <si>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</si>
  <si>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</si>
  <si>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</si>
  <si>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</si>
  <si>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</si>
  <si>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</si>
  <si>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</si>
  <si>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</si>
  <si>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</si>
  <si>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</si>
  <si>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</si>
  <si>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</si>
  <si>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</si>
  <si>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</si>
  <si>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</si>
  <si>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</si>
  <si>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</si>
  <si>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</si>
  <si>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</si>
  <si>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</si>
  <si>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</si>
  <si>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</si>
  <si>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</si>
  <si>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</si>
  <si>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</si>
  <si>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</si>
  <si>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</si>
  <si>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</si>
  <si>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</si>
  <si>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</si>
  <si>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</si>
  <si>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</si>
  <si>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</si>
  <si>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</si>
  <si>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</si>
  <si>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</si>
  <si>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</si>
  <si>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</si>
  <si>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</si>
  <si>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</si>
  <si>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</si>
  <si>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</si>
  <si>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</si>
  <si>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</si>
  <si>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</si>
  <si>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</si>
  <si>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</si>
  <si>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</si>
  <si>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</si>
  <si>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</si>
  <si>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</si>
  <si>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</si>
  <si>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</si>
  <si>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</si>
  <si>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</si>
  <si>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</si>
  <si>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</si>
  <si>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</si>
  <si>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</si>
  <si>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</si>
  <si>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</si>
  <si>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</si>
  <si>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</si>
  <si>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</si>
  <si>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</si>
  <si>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</si>
  <si>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</si>
  <si>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</si>
  <si>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</si>
  <si>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</si>
  <si>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</si>
  <si>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</si>
  <si>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</si>
  <si>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</si>
  <si>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</si>
  <si>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</si>
  <si>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</si>
  <si>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</si>
  <si>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</si>
  <si>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</si>
  <si>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</si>
  <si>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</si>
  <si>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</si>
  <si>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</si>
  <si>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</si>
  <si>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</si>
  <si>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</si>
  <si>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</si>
  <si>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</si>
  <si>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</si>
  <si>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</si>
  <si>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</si>
  <si>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</si>
  <si>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</si>
  <si>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</si>
  <si>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</si>
  <si>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</si>
  <si>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</si>
  <si>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</si>
  <si>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</si>
  <si>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</si>
  <si>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</si>
  <si>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</si>
  <si>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</si>
  <si>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</si>
  <si>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</si>
  <si>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</si>
  <si>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</si>
  <si>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</si>
  <si>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</si>
  <si>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</si>
  <si>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</si>
  <si>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</si>
  <si>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</si>
  <si>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</si>
  <si>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</si>
  <si>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</si>
  <si>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</si>
  <si>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</si>
  <si>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</si>
  <si>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</si>
  <si>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</si>
  <si>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</si>
  <si>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</si>
  <si>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</si>
  <si>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</si>
  <si>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</si>
  <si>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</si>
  <si>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</si>
  <si>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</si>
  <si>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</si>
  <si>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</si>
  <si>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</si>
  <si>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</si>
  <si>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</si>
  <si>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</si>
  <si>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</si>
  <si>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</si>
  <si>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</si>
  <si>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</si>
  <si>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</si>
  <si>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</si>
  <si>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</si>
  <si>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</si>
  <si>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</si>
  <si>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</si>
  <si>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</si>
  <si>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</si>
  <si>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</si>
  <si>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</si>
  <si>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</si>
  <si>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</si>
  <si>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</si>
  <si>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</si>
  <si>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</si>
  <si>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</si>
  <si>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</si>
  <si>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</si>
  <si>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</si>
  <si>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</si>
  <si>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</si>
  <si>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</si>
  <si>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</si>
  <si>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</si>
  <si>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</si>
  <si>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</si>
  <si>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</si>
  <si>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</si>
  <si>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</si>
  <si>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</si>
  <si>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</si>
  <si>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</si>
  <si>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</si>
  <si>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</si>
  <si>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</si>
  <si>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</si>
  <si>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</si>
  <si>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</si>
  <si>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</si>
  <si>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</si>
  <si>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</si>
  <si>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</si>
  <si>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</si>
  <si>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</si>
  <si>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</si>
  <si>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</si>
  <si>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</si>
  <si>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</si>
  <si>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</si>
  <si>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</si>
  <si>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</si>
  <si>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</si>
  <si>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</si>
  <si>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</si>
  <si>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</si>
  <si>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</si>
  <si>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</si>
  <si>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</si>
  <si>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</si>
  <si>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</si>
  <si>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</si>
  <si>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</si>
  <si>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</si>
  <si>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</si>
  <si>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</si>
  <si>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</si>
  <si>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</si>
  <si>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</si>
  <si>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</si>
  <si>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</si>
  <si>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</si>
  <si>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</si>
  <si>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</si>
  <si>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</si>
  <si>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</si>
  <si>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</si>
  <si>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</si>
  <si>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</si>
  <si>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</si>
  <si>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</si>
  <si>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</si>
  <si>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</si>
  <si>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</si>
  <si>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</si>
  <si>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</si>
  <si>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</si>
  <si>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</si>
  <si>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</si>
  <si>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</si>
  <si>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</si>
  <si>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</si>
  <si>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</si>
  <si>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</si>
  <si>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</si>
  <si>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</si>
  <si>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</si>
  <si>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</si>
  <si>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</si>
  <si>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</si>
  <si>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</si>
  <si>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</si>
  <si>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</si>
  <si>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</si>
  <si>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</si>
  <si>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</si>
  <si>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</si>
  <si>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</si>
  <si>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</si>
  <si>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</si>
  <si>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</si>
  <si>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</si>
  <si>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</si>
  <si>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</si>
  <si>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</si>
  <si>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</si>
  <si>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</si>
  <si>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</si>
  <si>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</si>
  <si>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</si>
  <si>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</si>
  <si>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</si>
  <si>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</si>
  <si>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</si>
  <si>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</si>
  <si>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</si>
  <si>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</si>
  <si>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</si>
  <si>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</si>
  <si>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</si>
  <si>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</si>
  <si>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</si>
  <si>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</si>
  <si>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</si>
  <si>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</si>
  <si>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</si>
  <si>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</si>
  <si>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</si>
  <si>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</si>
  <si>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</si>
  <si>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</si>
  <si>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</si>
  <si>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</si>
  <si>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</si>
  <si>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</si>
  <si>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</si>
  <si>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</si>
  <si>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</si>
  <si>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</si>
  <si>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</si>
  <si>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</si>
  <si>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</si>
  <si>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</si>
  <si>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</si>
  <si>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</si>
  <si>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</si>
  <si>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</si>
  <si>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</si>
  <si>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</si>
  <si>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</si>
  <si>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</si>
  <si>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</si>
  <si>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</si>
  <si>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</si>
  <si>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</si>
  <si>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</si>
  <si>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</si>
  <si>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</si>
  <si>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</si>
  <si>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</si>
  <si>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</si>
  <si>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</si>
  <si>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</si>
  <si>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</si>
  <si>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</si>
  <si>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</si>
  <si>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</si>
  <si>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</si>
  <si>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</si>
  <si>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</si>
  <si>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</si>
  <si>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</si>
  <si>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</si>
  <si>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</si>
  <si>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</si>
  <si>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</si>
  <si>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</si>
  <si>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</si>
  <si>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</si>
  <si>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</si>
  <si>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</si>
  <si>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</si>
  <si>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</si>
  <si>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</si>
  <si>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</si>
  <si>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</si>
  <si>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</si>
  <si>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</si>
  <si>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</si>
  <si>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</si>
  <si>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</si>
  <si>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</si>
  <si>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</si>
  <si>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</si>
  <si>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</si>
  <si>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</si>
  <si>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</si>
  <si>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</si>
  <si>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</si>
  <si>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</si>
  <si>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</si>
  <si>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</si>
  <si>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</si>
  <si>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</si>
  <si>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</si>
  <si>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</si>
  <si>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</si>
  <si>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</si>
  <si>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</si>
  <si>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</si>
  <si>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</si>
  <si>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</si>
  <si>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</si>
  <si>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</si>
  <si>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</si>
  <si>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</si>
  <si>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</si>
  <si>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</si>
  <si>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</si>
  <si>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</si>
  <si>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</si>
  <si>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</si>
  <si>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</si>
  <si>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</si>
  <si>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</si>
  <si>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</si>
  <si>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</si>
  <si>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</si>
  <si>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</si>
  <si>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</si>
  <si>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</si>
  <si>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</si>
  <si>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</si>
  <si>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</si>
  <si>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</si>
  <si>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</si>
  <si>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</si>
  <si>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</si>
  <si>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</si>
  <si>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</si>
  <si>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</si>
  <si>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</si>
  <si>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</si>
  <si>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</si>
  <si>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</si>
  <si>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</si>
  <si>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</si>
  <si>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</si>
  <si>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</si>
  <si>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</si>
  <si>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</si>
  <si>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</si>
  <si>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</si>
  <si>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</si>
  <si>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</si>
  <si>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</si>
  <si>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</si>
  <si>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</si>
  <si>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</si>
  <si>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</si>
  <si>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</si>
  <si>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</si>
  <si>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</si>
  <si>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</si>
  <si>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</si>
  <si>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</si>
  <si>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</si>
  <si>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</si>
  <si>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</si>
  <si>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</si>
  <si>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</si>
  <si>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</si>
  <si>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</si>
  <si>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</si>
  <si>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</si>
  <si>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</si>
  <si>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</si>
  <si>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</si>
  <si>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</si>
  <si>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</si>
  <si>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</si>
  <si>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</si>
  <si>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</si>
  <si>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</si>
  <si>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</si>
  <si>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</si>
  <si>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</si>
  <si>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</si>
  <si>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</si>
  <si>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</si>
  <si>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</si>
  <si>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</si>
  <si>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</si>
  <si>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</si>
  <si>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</si>
  <si>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</si>
  <si>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</si>
  <si>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</si>
  <si>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</si>
  <si>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</si>
  <si>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</si>
  <si>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</si>
  <si>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</si>
  <si>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</si>
  <si>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</si>
  <si>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</si>
  <si>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</si>
  <si>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</si>
  <si>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</si>
  <si>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</si>
  <si>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</si>
  <si>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</si>
  <si>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</si>
  <si>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</si>
  <si>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</si>
  <si>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</si>
  <si>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</si>
  <si>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</si>
  <si>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</si>
  <si>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</si>
  <si>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</si>
  <si>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</si>
  <si>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</si>
  <si>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</si>
  <si>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</si>
  <si>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</si>
  <si>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</si>
  <si>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</si>
  <si>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</si>
  <si>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</si>
  <si>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</si>
  <si>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</si>
  <si>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</si>
  <si>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</si>
  <si>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</si>
  <si>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</si>
  <si>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</si>
  <si>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</si>
  <si>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</si>
  <si>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</si>
  <si>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</si>
  <si>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</si>
  <si>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</si>
  <si>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</si>
  <si>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</si>
  <si>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</si>
  <si>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</si>
  <si>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</si>
  <si>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</si>
  <si>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</si>
  <si>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</si>
  <si>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</si>
  <si>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</si>
  <si>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</si>
  <si>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</si>
  <si>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</si>
  <si>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</si>
  <si>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</si>
  <si>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</si>
  <si>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</si>
  <si>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</si>
  <si>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</si>
  <si>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</si>
  <si>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</si>
  <si>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</si>
  <si>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</si>
  <si>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</si>
  <si>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</si>
  <si>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</si>
  <si>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</si>
  <si>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</si>
  <si>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</si>
  <si>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</si>
  <si>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</si>
  <si>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</si>
  <si>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</si>
  <si>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</si>
  <si>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</si>
  <si>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</si>
  <si>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</si>
  <si>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</si>
  <si>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</si>
  <si>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</si>
  <si>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</si>
  <si>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</si>
  <si>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</si>
  <si>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</si>
  <si>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</si>
  <si>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</si>
  <si>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</si>
  <si>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</si>
  <si>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</si>
  <si>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</si>
  <si>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</si>
  <si>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</si>
  <si>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</si>
  <si>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</si>
  <si>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</si>
  <si>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</si>
  <si>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</si>
  <si>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</si>
  <si>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</si>
  <si>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</si>
  <si>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</si>
  <si>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</si>
  <si>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</si>
  <si>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</si>
  <si>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</si>
  <si>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</si>
  <si>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</si>
  <si>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</si>
  <si>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</si>
  <si>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</si>
  <si>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</si>
  <si>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</si>
  <si>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</si>
  <si>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</si>
  <si>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</si>
  <si>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</si>
  <si>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</si>
  <si>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</si>
  <si>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</si>
  <si>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</si>
  <si>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</si>
  <si>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</si>
  <si>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</si>
  <si>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</si>
  <si>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</si>
  <si>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</si>
  <si>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</si>
  <si>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</si>
  <si>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</si>
  <si>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</si>
  <si>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</si>
  <si>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</si>
  <si>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</si>
  <si>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</si>
  <si>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</si>
  <si>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</si>
  <si>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</si>
  <si>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</si>
  <si>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</si>
  <si>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</si>
  <si>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</si>
  <si>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</si>
  <si>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</si>
  <si>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</si>
  <si>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</si>
  <si>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</si>
  <si>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</si>
  <si>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</si>
  <si>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</si>
  <si>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</si>
  <si>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</si>
  <si>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</si>
  <si>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</si>
  <si>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</si>
  <si>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</si>
  <si>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</si>
  <si>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</si>
  <si>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</si>
  <si>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</si>
  <si>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</si>
  <si>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</si>
  <si>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</si>
  <si>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</si>
  <si>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</si>
  <si>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</si>
  <si>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</si>
  <si>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</si>
  <si>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</si>
  <si>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</si>
  <si>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</si>
  <si>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</si>
  <si>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</si>
  <si>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</si>
  <si>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</si>
  <si>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</si>
  <si>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</si>
  <si>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</si>
  <si>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</si>
  <si>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</si>
  <si>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</si>
  <si>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</si>
  <si>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</si>
  <si>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</si>
  <si>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</si>
  <si>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</si>
  <si>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</si>
  <si>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</si>
  <si>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</si>
  <si>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</si>
  <si>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</si>
  <si>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</si>
  <si>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</si>
  <si>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</si>
  <si>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</si>
  <si>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</si>
  <si>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</si>
  <si>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</si>
  <si>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</si>
  <si>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</si>
  <si>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</si>
  <si>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</si>
  <si>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</si>
  <si>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</si>
  <si>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</si>
  <si>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</si>
  <si>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</si>
  <si>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</si>
  <si>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</si>
  <si>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</si>
  <si>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</si>
  <si>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</si>
  <si>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</si>
  <si>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</si>
  <si>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</si>
  <si>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</si>
  <si>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</si>
  <si>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</si>
  <si>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</si>
  <si>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</si>
  <si>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</si>
  <si>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</si>
  <si>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</si>
  <si>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</si>
  <si>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</si>
  <si>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</si>
  <si>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</si>
  <si>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</si>
  <si>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</si>
  <si>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</si>
  <si>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</si>
  <si>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</si>
  <si>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</si>
  <si>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</si>
  <si>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</si>
  <si>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</si>
  <si>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</si>
  <si>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</si>
  <si>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</si>
  <si>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</si>
  <si>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</si>
  <si>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</si>
  <si>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</si>
  <si>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</si>
  <si>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</si>
  <si>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</si>
  <si>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</si>
  <si>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</si>
  <si>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</si>
  <si>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</si>
  <si>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</si>
  <si>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</si>
  <si>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</si>
  <si>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</si>
  <si>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</si>
  <si>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</si>
  <si>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</si>
  <si>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</si>
  <si>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</si>
  <si>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</si>
  <si>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</si>
  <si>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</si>
  <si>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</si>
  <si>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</si>
  <si>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</si>
  <si>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</si>
  <si>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</si>
  <si>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</si>
  <si>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</si>
  <si>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</si>
  <si>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</si>
  <si>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</si>
  <si>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</si>
  <si>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</si>
  <si>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</si>
  <si>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</si>
  <si>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</si>
  <si>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</si>
  <si>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</si>
  <si>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</si>
  <si>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</si>
  <si>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</si>
  <si>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</si>
  <si>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</si>
  <si>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</si>
  <si>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</si>
  <si>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</si>
  <si>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</si>
  <si>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</si>
  <si>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</si>
  <si>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</si>
  <si>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</si>
  <si>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</si>
  <si>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</si>
  <si>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</si>
  <si>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</si>
  <si>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</si>
  <si>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</si>
  <si>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</si>
  <si>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</si>
  <si>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</si>
  <si>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</si>
  <si>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</si>
  <si>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</si>
  <si>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</si>
  <si>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</si>
  <si>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</si>
  <si>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</si>
  <si>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</si>
  <si>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</si>
  <si>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</si>
  <si>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</si>
  <si>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</si>
  <si>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</si>
  <si>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</si>
  <si>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</si>
  <si>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</si>
  <si>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</si>
  <si>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</si>
  <si>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</si>
  <si>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</si>
  <si>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</si>
  <si>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</si>
  <si>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</si>
  <si>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</si>
  <si>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</si>
  <si>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</si>
  <si>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</si>
  <si>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</si>
  <si>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</si>
  <si>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</si>
  <si>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</si>
  <si>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</si>
  <si>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</si>
  <si>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</si>
  <si>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</si>
  <si>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</si>
  <si>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</si>
  <si>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</si>
  <si>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</si>
  <si>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</si>
  <si>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</si>
  <si>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</si>
  <si>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</si>
  <si>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</si>
  <si>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</si>
  <si>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</si>
  <si>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</si>
  <si>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</si>
  <si>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</si>
  <si>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</si>
  <si>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</si>
  <si>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</si>
  <si>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</si>
  <si>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</si>
  <si>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</si>
  <si>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</si>
  <si>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</si>
  <si>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</si>
  <si>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</si>
  <si>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</si>
  <si>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</si>
  <si>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</si>
  <si>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</si>
  <si>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</si>
  <si>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</si>
  <si>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</si>
  <si>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</si>
  <si>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</si>
  <si>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</si>
  <si>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</si>
  <si>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</si>
  <si>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</si>
  <si>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</si>
  <si>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</si>
  <si>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</si>
  <si>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</si>
  <si>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</si>
  <si>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</si>
  <si>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</si>
  <si>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</si>
  <si>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</si>
  <si>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</si>
  <si>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</si>
  <si>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</si>
  <si>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</si>
  <si>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</si>
  <si>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</si>
  <si>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</si>
  <si>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</si>
  <si>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</si>
  <si>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</si>
  <si>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</si>
  <si>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</si>
  <si>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</si>
  <si>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</si>
  <si>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</si>
  <si>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</si>
  <si>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</si>
  <si>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</si>
  <si>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</si>
  <si>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</si>
  <si>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</si>
  <si>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</si>
  <si>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</si>
  <si>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</si>
  <si>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</si>
  <si>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</si>
  <si>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</si>
  <si>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</si>
  <si>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</si>
  <si>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</si>
  <si>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</si>
  <si>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</si>
  <si>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</si>
  <si>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</si>
  <si>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</si>
  <si>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</si>
  <si>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</si>
  <si>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</si>
  <si>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</si>
  <si>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</si>
  <si>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</si>
  <si>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</si>
  <si>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</si>
  <si>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</si>
  <si>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</si>
  <si>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</si>
  <si>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</si>
  <si>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</si>
  <si>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</si>
  <si>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</si>
  <si>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</si>
  <si>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</si>
  <si>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</si>
  <si>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</si>
  <si>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</si>
  <si>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</si>
  <si>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</si>
  <si>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</si>
  <si>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</si>
  <si>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</si>
  <si>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</si>
  <si>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</si>
  <si>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</si>
  <si>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</si>
  <si>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</si>
  <si>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</si>
  <si>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</si>
  <si>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</si>
  <si>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</si>
  <si>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</si>
  <si>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</si>
  <si>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</si>
  <si>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</si>
  <si>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</si>
  <si>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</si>
  <si>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</si>
  <si>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</si>
  <si>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</si>
  <si>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</si>
  <si>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</si>
  <si>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</si>
  <si>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</si>
  <si>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</si>
  <si>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</si>
  <si>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</si>
  <si>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</si>
  <si>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</si>
  <si>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</si>
  <si>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</si>
  <si>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</si>
  <si>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</si>
  <si>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</si>
  <si>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</si>
  <si>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</si>
  <si>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</si>
  <si>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</si>
  <si>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</si>
  <si>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</si>
  <si>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</si>
  <si>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</si>
  <si>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</si>
  <si>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</si>
  <si>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</si>
  <si>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</si>
  <si>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</si>
  <si>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</si>
  <si>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</si>
  <si>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</si>
  <si>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</si>
  <si>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</si>
  <si>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</si>
  <si>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</si>
  <si>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</si>
  <si>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</si>
  <si>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</si>
  <si>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</si>
  <si>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</si>
  <si>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</si>
  <si>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</si>
  <si>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</si>
  <si>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</si>
  <si>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</si>
  <si>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</si>
  <si>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</si>
  <si>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</si>
  <si>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</si>
  <si>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</si>
  <si>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</si>
  <si>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</si>
  <si>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</si>
  <si>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</si>
  <si>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</si>
  <si>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</si>
  <si>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</si>
  <si>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</si>
  <si>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</si>
  <si>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</si>
  <si>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</si>
  <si>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</si>
  <si>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</si>
  <si>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</si>
  <si>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</si>
  <si>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</si>
  <si>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</si>
  <si>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</si>
  <si>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</si>
  <si>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</si>
  <si>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</si>
  <si>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</si>
  <si>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</si>
  <si>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</si>
  <si>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</si>
  <si>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</si>
  <si>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</si>
  <si>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</si>
  <si>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</si>
  <si>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</si>
  <si>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</si>
  <si>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</si>
  <si>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</si>
  <si>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</si>
  <si>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</si>
  <si>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</si>
  <si>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</si>
  <si>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</si>
  <si>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</si>
  <si>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</si>
  <si>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</si>
  <si>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</si>
  <si>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</si>
  <si>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</si>
  <si>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</si>
  <si>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</si>
  <si>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</si>
  <si>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</si>
  <si>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</si>
  <si>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</si>
  <si>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</si>
  <si>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</si>
  <si>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</si>
  <si>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</si>
  <si>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</si>
  <si>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</si>
  <si>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</si>
  <si>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</si>
  <si>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</si>
  <si>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</si>
  <si>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</si>
  <si>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</si>
  <si>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</si>
  <si>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</si>
  <si>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</si>
  <si>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</si>
  <si>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</si>
  <si>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</si>
  <si>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</si>
  <si>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</si>
  <si>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</si>
  <si>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</si>
  <si>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</si>
  <si>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</si>
  <si>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</si>
  <si>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</si>
  <si>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</si>
  <si>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</si>
  <si>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</si>
  <si>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</si>
  <si>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</si>
  <si>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</si>
  <si>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</si>
  <si>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</si>
  <si>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</si>
  <si>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</si>
  <si>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</si>
  <si>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</si>
  <si>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</si>
  <si>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</si>
  <si>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</si>
  <si>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</si>
  <si>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</si>
  <si>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</si>
  <si>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</si>
  <si>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</si>
  <si>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</si>
  <si>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</si>
  <si>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</si>
  <si>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</si>
  <si>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</si>
  <si>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</si>
  <si>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</si>
  <si>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</si>
  <si>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</si>
  <si>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</si>
  <si>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</si>
  <si>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</si>
  <si>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</si>
  <si>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</si>
  <si>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</si>
  <si>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</si>
  <si>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</si>
  <si>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</si>
  <si>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</si>
  <si>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</si>
  <si>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</si>
  <si>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</si>
  <si>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</si>
  <si>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</si>
  <si>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</si>
  <si>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</si>
  <si>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</si>
  <si>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</si>
  <si>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</si>
  <si>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</si>
  <si>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</si>
  <si>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</si>
  <si>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</si>
  <si>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</si>
  <si>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</si>
  <si>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</si>
  <si>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</si>
  <si>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</si>
  <si>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</si>
  <si>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</si>
  <si>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</si>
  <si>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</si>
  <si>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</si>
  <si>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</si>
  <si>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</si>
  <si>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</si>
  <si>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</si>
  <si>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</si>
  <si>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</si>
  <si>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</si>
  <si>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</si>
  <si>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</si>
  <si>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</si>
  <si>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</si>
  <si>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</si>
  <si>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</si>
  <si>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</si>
  <si>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</si>
  <si>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</si>
  <si>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</si>
  <si>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</si>
  <si>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</si>
  <si>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</si>
  <si>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</si>
  <si>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</si>
  <si>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</si>
  <si>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</si>
  <si>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</si>
  <si>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</si>
  <si>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</si>
  <si>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</si>
  <si>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</si>
  <si>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</si>
  <si>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</si>
  <si>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</si>
  <si>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</si>
  <si>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</si>
  <si>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</si>
  <si>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</si>
  <si>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</si>
  <si>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</si>
  <si>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</si>
  <si>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</si>
  <si>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</si>
  <si>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</si>
  <si>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</si>
  <si>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</si>
  <si>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</si>
  <si>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</si>
  <si>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</si>
  <si>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</si>
  <si>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</si>
  <si>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</si>
  <si>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</si>
  <si>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</si>
  <si>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</si>
  <si>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</si>
  <si>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</si>
  <si>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</si>
  <si>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</si>
  <si>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</si>
  <si>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</si>
  <si>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</si>
  <si>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</si>
  <si>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</si>
  <si>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</si>
  <si>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</si>
  <si>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</si>
  <si>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</si>
  <si>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</si>
  <si>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</si>
  <si>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</si>
  <si>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</si>
  <si>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</si>
  <si>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</si>
  <si>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</si>
  <si>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</si>
  <si>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</si>
  <si>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</si>
  <si>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</si>
  <si>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</si>
  <si>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</si>
  <si>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</si>
  <si>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</si>
  <si>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</si>
  <si>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</si>
  <si>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</si>
  <si>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</si>
  <si>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</si>
  <si>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</si>
  <si>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</si>
  <si>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</si>
  <si>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</si>
  <si>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</si>
  <si>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</si>
  <si>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</si>
  <si>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</si>
  <si>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</si>
  <si>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</si>
  <si>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</si>
  <si>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</si>
  <si>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</si>
  <si>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</si>
  <si>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</si>
  <si>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</si>
  <si>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</si>
  <si>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</si>
  <si>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</si>
  <si>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</si>
  <si>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</si>
  <si>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</si>
  <si>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</si>
  <si>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</si>
  <si>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</si>
  <si>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</si>
  <si>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</si>
  <si>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</si>
  <si>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</si>
  <si>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</si>
  <si>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</si>
  <si>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</si>
  <si>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</si>
  <si>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</si>
  <si>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</si>
  <si>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</si>
  <si>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</si>
  <si>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</si>
  <si>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</si>
  <si>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</si>
  <si>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</si>
  <si>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</si>
  <si>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</si>
  <si>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</si>
  <si>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</si>
  <si>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</si>
  <si>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</si>
  <si>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</si>
  <si>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</si>
  <si>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</si>
  <si>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</si>
  <si>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</si>
  <si>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</si>
  <si>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</si>
  <si>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</si>
  <si>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</si>
  <si>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</si>
  <si>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</si>
  <si>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</si>
  <si>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</si>
  <si>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</si>
  <si>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</si>
  <si>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</si>
  <si>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</si>
  <si>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</si>
  <si>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</si>
  <si>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</si>
  <si>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</si>
  <si>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</si>
  <si>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</si>
  <si>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</si>
  <si>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</si>
  <si>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</si>
  <si>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</si>
  <si>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</si>
  <si>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</si>
  <si>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</si>
  <si>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</si>
  <si>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</si>
  <si>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</si>
  <si>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</si>
  <si>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</si>
  <si>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</si>
  <si>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</si>
  <si>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</si>
  <si>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</si>
  <si>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</si>
  <si>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</si>
  <si>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</si>
  <si>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</si>
  <si>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</si>
  <si>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</si>
  <si>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</si>
  <si>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</si>
  <si>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</si>
  <si>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</si>
  <si>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</si>
  <si>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</si>
  <si>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</si>
  <si>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</si>
  <si>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</si>
  <si>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</si>
  <si>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</si>
  <si>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</si>
  <si>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</si>
  <si>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</si>
  <si>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</si>
  <si>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</si>
  <si>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</si>
  <si>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</si>
  <si>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</si>
  <si>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</si>
  <si>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</si>
  <si>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</si>
  <si>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</si>
  <si>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</si>
  <si>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</si>
  <si>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</si>
  <si>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</si>
  <si>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</si>
  <si>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</si>
  <si>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</si>
  <si>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</si>
  <si>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</si>
  <si>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</si>
  <si>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</si>
  <si>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</si>
  <si>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</si>
  <si>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</si>
  <si>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</si>
  <si>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</si>
  <si>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</si>
  <si>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</si>
  <si>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</si>
  <si>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</si>
  <si>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</si>
  <si>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</si>
  <si>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</si>
  <si>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</si>
  <si>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</si>
  <si>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</si>
  <si>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</si>
  <si>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</si>
  <si>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</si>
  <si>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</si>
  <si>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</si>
  <si>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</si>
  <si>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</si>
  <si>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</si>
  <si>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</si>
  <si>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</si>
  <si>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</si>
  <si>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</si>
  <si>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</si>
  <si>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</si>
  <si>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</si>
  <si>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</si>
  <si>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</si>
  <si>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</si>
  <si>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</si>
  <si>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</si>
  <si>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</si>
  <si>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</si>
  <si>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</si>
  <si>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</si>
  <si>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</si>
  <si>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</si>
  <si>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</si>
  <si>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</si>
  <si>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</si>
  <si>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</si>
  <si>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</si>
  <si>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</si>
  <si>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</si>
  <si>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</si>
  <si>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</si>
  <si>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</si>
  <si>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</si>
  <si>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</si>
  <si>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</si>
  <si>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</si>
  <si>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</si>
  <si>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</si>
  <si>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</si>
  <si>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</si>
  <si>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</si>
  <si>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</si>
  <si>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</si>
  <si>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</si>
  <si>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</si>
  <si>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</si>
  <si>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</si>
  <si>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</si>
  <si>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</si>
  <si>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</si>
  <si>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</si>
  <si>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</si>
  <si>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</si>
  <si>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</si>
  <si>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</si>
  <si>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</si>
  <si>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</si>
  <si>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</si>
  <si>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</si>
  <si>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</si>
  <si>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</si>
  <si>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</si>
  <si>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</si>
  <si>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</si>
  <si>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</si>
  <si>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</si>
  <si>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</si>
  <si>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</si>
  <si>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</si>
  <si>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</si>
  <si>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</si>
  <si>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</si>
  <si>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</si>
  <si>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</si>
  <si>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</si>
  <si>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</si>
  <si>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</si>
  <si>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</si>
  <si>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</si>
  <si>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</si>
  <si>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</si>
  <si>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</si>
  <si>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</si>
  <si>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</si>
  <si>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</si>
  <si>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</si>
  <si>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</si>
  <si>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</si>
  <si>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</si>
  <si>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</si>
  <si>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</si>
  <si>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</si>
  <si>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</si>
  <si>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</si>
  <si>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</si>
  <si>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</si>
  <si>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</si>
  <si>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</si>
  <si>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</si>
  <si>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</si>
  <si>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</si>
  <si>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</si>
  <si>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</si>
  <si>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</si>
  <si>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</si>
  <si>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</si>
  <si>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</si>
  <si>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</si>
  <si>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</si>
  <si>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</si>
  <si>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</si>
  <si>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</si>
  <si>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</si>
  <si>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</si>
  <si>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</si>
  <si>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</si>
  <si>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</si>
  <si>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</si>
  <si>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</si>
  <si>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</si>
  <si>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</si>
  <si>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</si>
  <si>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</si>
  <si>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</si>
  <si>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</si>
  <si>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</si>
  <si>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</si>
  <si>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</si>
  <si>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</si>
  <si>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</si>
  <si>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</si>
  <si>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</si>
  <si>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</si>
  <si>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</si>
  <si>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</si>
  <si>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</si>
  <si>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</si>
  <si>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</si>
  <si>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</si>
  <si>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</si>
  <si>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</si>
  <si>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</si>
  <si>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</si>
  <si>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</si>
  <si>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</si>
  <si>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</si>
  <si>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</si>
  <si>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</si>
  <si>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</si>
  <si>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</si>
  <si>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</si>
  <si>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</si>
  <si>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</si>
  <si>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</si>
  <si>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</si>
  <si>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</si>
  <si>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</si>
  <si>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</si>
  <si>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</si>
  <si>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</si>
  <si>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</si>
  <si>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</si>
  <si>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</si>
  <si>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</si>
  <si>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</si>
  <si>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</si>
  <si>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</si>
  <si>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</si>
  <si>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</si>
  <si>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</si>
  <si>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</si>
  <si>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</si>
  <si>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</si>
  <si>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</si>
  <si>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</si>
  <si>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</si>
  <si>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</si>
  <si>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</si>
  <si>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</si>
  <si>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</si>
  <si>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</si>
  <si>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</si>
  <si>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</si>
  <si>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</si>
  <si>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</si>
  <si>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</si>
  <si>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</si>
  <si>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</si>
  <si>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</si>
  <si>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</si>
  <si>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</si>
  <si>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</si>
  <si>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</si>
  <si>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</si>
  <si>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</si>
  <si>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</si>
  <si>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</si>
  <si>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</si>
  <si>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</si>
  <si>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</si>
  <si>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</si>
  <si>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</si>
  <si>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</si>
  <si>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</si>
  <si>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</si>
  <si>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</si>
  <si>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</si>
  <si>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</si>
  <si>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</si>
  <si>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</si>
  <si>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</si>
  <si>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</si>
  <si>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</si>
  <si>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</si>
  <si>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</si>
  <si>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</si>
  <si>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</si>
  <si>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</si>
  <si>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</si>
  <si>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</si>
  <si>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</si>
  <si>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</si>
  <si>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</si>
  <si>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</si>
  <si>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</si>
  <si>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</si>
  <si>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</si>
  <si>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</si>
  <si>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</si>
  <si>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</si>
  <si>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</si>
  <si>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</si>
  <si>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</si>
  <si>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</si>
  <si>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</si>
  <si>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</si>
  <si>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</si>
  <si>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</si>
  <si>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</si>
  <si>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</si>
  <si>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</si>
  <si>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</si>
  <si>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</si>
  <si>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</si>
  <si>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</si>
  <si>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</si>
  <si>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</si>
  <si>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</si>
  <si>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</si>
  <si>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</si>
  <si>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</si>
  <si>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</si>
  <si>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</si>
  <si>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</si>
  <si>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</si>
  <si>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</si>
  <si>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</si>
  <si>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</si>
  <si>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</si>
  <si>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</si>
  <si>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</si>
  <si>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</si>
  <si>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</si>
  <si>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</si>
  <si>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</si>
  <si>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</si>
  <si>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</si>
  <si>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</si>
  <si>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</si>
  <si>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</si>
  <si>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</si>
  <si>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</si>
  <si>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</si>
  <si>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</si>
  <si>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</si>
  <si>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</si>
  <si>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</si>
  <si>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</si>
  <si>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</si>
  <si>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</si>
  <si>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</si>
  <si>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</si>
  <si>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</si>
  <si>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</si>
  <si>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</si>
  <si>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</si>
  <si>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</si>
  <si>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</si>
  <si>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</si>
  <si>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</si>
  <si>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</si>
  <si>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</si>
  <si>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</si>
  <si>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</si>
  <si>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</si>
  <si>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</si>
  <si>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</si>
  <si>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</si>
  <si>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</si>
  <si>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</si>
  <si>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</si>
  <si>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</si>
  <si>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</si>
  <si>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</si>
  <si>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</si>
  <si>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</si>
  <si>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</si>
  <si>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</si>
  <si>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</si>
  <si>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</si>
  <si>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</si>
  <si>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</si>
  <si>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</si>
  <si>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</si>
  <si>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</si>
  <si>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</si>
  <si>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</si>
  <si>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</si>
  <si>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</si>
  <si>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</si>
  <si>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</si>
  <si>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</si>
  <si>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</si>
  <si>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</si>
  <si>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</si>
  <si>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</si>
  <si>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</si>
  <si>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</si>
  <si>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</si>
  <si>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</si>
  <si>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</si>
  <si>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</si>
  <si>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</si>
  <si>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</si>
  <si>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</si>
  <si>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</si>
  <si>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</si>
  <si>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</si>
  <si>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</si>
  <si>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</si>
  <si>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</si>
  <si>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</si>
  <si>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</si>
  <si>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</si>
  <si>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</si>
  <si>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</si>
  <si>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</si>
  <si>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</si>
  <si>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</si>
  <si>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</si>
  <si>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</si>
  <si>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</si>
  <si>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</si>
  <si>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</si>
  <si>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</si>
  <si>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</si>
  <si>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</si>
  <si>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</si>
  <si>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</si>
  <si>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</si>
  <si>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</si>
  <si>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</si>
  <si>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</si>
  <si>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</si>
  <si>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</si>
  <si>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</si>
  <si>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</si>
  <si>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</si>
  <si>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</si>
  <si>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</si>
  <si>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</si>
  <si>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</si>
  <si>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</si>
  <si>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</si>
  <si>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</si>
  <si>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</si>
  <si>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</si>
  <si>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</si>
  <si>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</si>
  <si>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</si>
  <si>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</si>
  <si>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</si>
  <si>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</si>
  <si>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</si>
  <si>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</si>
  <si>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</si>
  <si>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</si>
  <si>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</si>
  <si>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</si>
  <si>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</si>
  <si>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</si>
  <si>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</si>
  <si>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</si>
  <si>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</si>
  <si>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</si>
  <si>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</si>
  <si>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</si>
  <si>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</si>
  <si>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</si>
  <si>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</si>
  <si>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</si>
  <si>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</si>
  <si>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</si>
  <si>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</si>
  <si>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</si>
  <si>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</si>
  <si>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</si>
  <si>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</si>
  <si>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</si>
  <si>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</si>
  <si>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</si>
  <si>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</si>
  <si>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</si>
  <si>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</si>
  <si>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</si>
  <si>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</si>
  <si>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</si>
  <si>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</si>
  <si>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</si>
  <si>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</si>
  <si>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</si>
  <si>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</si>
  <si>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</si>
  <si>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</si>
  <si>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</si>
  <si>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</si>
  <si>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</si>
  <si>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</si>
  <si>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</si>
  <si>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</si>
  <si>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</si>
  <si>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</si>
  <si>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</si>
  <si>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</si>
  <si>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</si>
  <si>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</si>
  <si>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</si>
  <si>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</si>
  <si>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</si>
  <si>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</si>
  <si>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</si>
  <si>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</si>
  <si>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</si>
  <si>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</si>
  <si>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</si>
  <si>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</si>
  <si>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</si>
  <si>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</si>
  <si>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</si>
  <si>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</si>
  <si>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</si>
  <si>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</si>
  <si>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</si>
  <si>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</si>
  <si>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</si>
  <si>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</si>
  <si>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</si>
  <si>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</si>
  <si>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</si>
  <si>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</si>
  <si>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</si>
  <si>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</si>
  <si>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</si>
  <si>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</si>
  <si>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</si>
  <si>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</si>
  <si>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</si>
  <si>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</si>
  <si>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</si>
  <si>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</si>
  <si>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</si>
  <si>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</si>
  <si>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</si>
  <si>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</si>
  <si>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</si>
  <si>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</si>
  <si>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</si>
  <si>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</si>
  <si>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</si>
  <si>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</si>
  <si>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</si>
  <si>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</si>
  <si>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</si>
  <si>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</si>
  <si>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</si>
  <si>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</si>
  <si>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</si>
  <si>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</si>
  <si>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</si>
  <si>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</si>
  <si>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</si>
  <si>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</si>
  <si>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</si>
  <si>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</si>
  <si>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</si>
  <si>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</si>
  <si>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</si>
  <si>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</si>
  <si>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</si>
  <si>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</si>
  <si>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</si>
  <si>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</si>
  <si>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</si>
  <si>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</si>
  <si>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</si>
  <si>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</si>
  <si>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</si>
  <si>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</si>
  <si>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</si>
  <si>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</si>
  <si>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</si>
  <si>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</si>
  <si>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</si>
  <si>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</si>
  <si>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</si>
  <si>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</si>
  <si>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</si>
  <si>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</si>
  <si>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</si>
  <si>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</si>
  <si>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</si>
  <si>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</si>
  <si>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</si>
  <si>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</si>
  <si>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</si>
  <si>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</si>
  <si>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</si>
  <si>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</si>
  <si>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</si>
  <si>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</si>
  <si>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</si>
  <si>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</si>
  <si>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</si>
  <si>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</si>
  <si>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</si>
  <si>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</si>
  <si>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</si>
  <si>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</si>
  <si>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</si>
  <si>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</si>
  <si>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</si>
  <si>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</si>
  <si>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</si>
  <si>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</si>
  <si>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</si>
  <si>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</si>
  <si>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</si>
  <si>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</si>
  <si>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</si>
  <si>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</si>
  <si>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</si>
  <si>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</si>
  <si>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</si>
  <si>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</si>
  <si>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</si>
  <si>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</si>
  <si>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</si>
  <si>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</si>
  <si>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</si>
  <si>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</si>
  <si>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</si>
  <si>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</si>
  <si>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</si>
  <si>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</si>
  <si>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</si>
  <si>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</si>
  <si>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</si>
  <si>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</si>
  <si>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</si>
  <si>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</si>
  <si>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</si>
  <si>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</si>
  <si>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</si>
  <si>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</si>
  <si>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</si>
  <si>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</si>
  <si>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</si>
  <si>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</si>
  <si>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</si>
  <si>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</si>
  <si>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</si>
  <si>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</si>
  <si>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</si>
  <si>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</si>
  <si>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</si>
  <si>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</si>
  <si>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</si>
  <si>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</si>
  <si>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</si>
  <si>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</si>
  <si>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</si>
  <si>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</si>
  <si>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</si>
  <si>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</si>
  <si>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</si>
  <si>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</si>
  <si>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</si>
  <si>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</si>
  <si>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</si>
  <si>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</si>
  <si>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</si>
  <si>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</si>
  <si>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</si>
  <si>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</si>
  <si>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</si>
  <si>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</si>
  <si>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</si>
  <si>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</si>
  <si>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</si>
  <si>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</si>
  <si>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</si>
  <si>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</si>
  <si>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</si>
  <si>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</si>
  <si>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</si>
  <si>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</si>
  <si>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</si>
  <si>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</si>
  <si>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</si>
  <si>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</si>
  <si>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</si>
  <si>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</si>
  <si>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</si>
  <si>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</si>
  <si>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</si>
  <si>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</si>
  <si>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</si>
  <si>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</si>
  <si>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</si>
  <si>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</si>
  <si>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</si>
  <si>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</si>
  <si>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</si>
  <si>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</si>
  <si>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</si>
  <si>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</si>
  <si>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</si>
  <si>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</si>
  <si>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</si>
  <si>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</si>
  <si>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</si>
  <si>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</si>
  <si>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</si>
  <si>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</si>
  <si>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</si>
  <si>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</si>
  <si>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</si>
  <si>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</si>
  <si>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</si>
  <si>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</si>
  <si>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</si>
  <si>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</si>
  <si>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</si>
  <si>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</si>
  <si>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</si>
  <si>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</si>
  <si>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</si>
  <si>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</si>
  <si>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</si>
  <si>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</si>
  <si>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</si>
  <si>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</si>
  <si>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</si>
  <si>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</si>
  <si>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</si>
  <si>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</si>
  <si>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</si>
  <si>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</si>
  <si>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</si>
  <si>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</si>
  <si>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</si>
  <si>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</si>
  <si>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</si>
  <si>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</si>
  <si>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</si>
  <si>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</si>
  <si>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</si>
  <si>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</si>
  <si>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</si>
  <si>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</si>
  <si>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</si>
  <si>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</si>
  <si>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</si>
  <si>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</si>
  <si>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</si>
  <si>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</si>
  <si>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</si>
  <si>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</si>
  <si>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</si>
  <si>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</si>
  <si>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</si>
  <si>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</si>
  <si>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</si>
  <si>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</si>
  <si>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</si>
  <si>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</si>
  <si>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</si>
  <si>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</si>
  <si>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</si>
  <si>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</si>
  <si>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</si>
  <si>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</si>
  <si>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</si>
  <si>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</si>
  <si>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</si>
  <si>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</si>
  <si>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</si>
  <si>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</si>
  <si>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</si>
  <si>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</si>
  <si>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</si>
  <si>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</si>
  <si>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</si>
  <si>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</si>
  <si>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</si>
  <si>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</si>
  <si>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</si>
  <si>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</si>
  <si>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</si>
  <si>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</si>
  <si>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</si>
  <si>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</si>
  <si>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</si>
  <si>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</si>
  <si>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</si>
  <si>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</si>
  <si>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</si>
  <si>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</si>
  <si>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</si>
  <si>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</si>
  <si>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</si>
  <si>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</si>
  <si>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</si>
  <si>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</si>
  <si>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</si>
  <si>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</si>
  <si>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</si>
  <si>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</si>
  <si>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</si>
  <si>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</si>
  <si>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</si>
  <si>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</si>
  <si>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</si>
  <si>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</si>
  <si>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</si>
  <si>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</si>
  <si>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</si>
  <si>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</si>
  <si>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</si>
  <si>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</si>
  <si>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</si>
  <si>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</si>
  <si>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</si>
  <si>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</si>
  <si>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</si>
  <si>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</si>
  <si>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</si>
  <si>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</si>
  <si>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</si>
  <si>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</si>
  <si>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</si>
  <si>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</si>
  <si>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</si>
  <si>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</si>
  <si>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</si>
  <si>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</si>
  <si>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</si>
  <si>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</si>
  <si>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</si>
  <si>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</si>
  <si>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</si>
  <si>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</si>
  <si>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</si>
  <si>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</si>
  <si>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</si>
  <si>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</si>
  <si>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</si>
  <si>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</si>
  <si>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</si>
  <si>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</si>
  <si>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</si>
  <si>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</si>
  <si>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</si>
  <si>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</si>
  <si>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</si>
  <si>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</si>
  <si>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</si>
  <si>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</si>
  <si>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</si>
  <si>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</si>
  <si>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</si>
  <si>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</si>
  <si>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</si>
  <si>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</si>
  <si>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</si>
  <si>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</si>
  <si>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</si>
  <si>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</si>
  <si>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</si>
  <si>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</si>
  <si>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</si>
  <si>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</si>
  <si>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</si>
  <si>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</si>
  <si>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</si>
  <si>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</si>
  <si>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</si>
  <si>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</si>
  <si>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</si>
  <si>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</si>
  <si>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</si>
  <si>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</si>
  <si>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</si>
  <si>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</si>
  <si>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</si>
  <si>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</si>
  <si>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</si>
  <si>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</si>
  <si>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</si>
  <si>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</si>
  <si>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</si>
  <si>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</si>
  <si>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</si>
  <si>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</si>
  <si>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</si>
  <si>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</si>
  <si>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</si>
  <si>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</si>
  <si>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</si>
  <si>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</si>
  <si>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</si>
  <si>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</si>
  <si>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</si>
  <si>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</si>
  <si>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</si>
  <si>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</si>
  <si>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</si>
  <si>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</si>
  <si>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</si>
  <si>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</si>
  <si>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</si>
  <si>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</si>
  <si>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</si>
  <si>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</si>
  <si>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</si>
  <si>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</si>
  <si>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</si>
  <si>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</si>
  <si>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</si>
  <si>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</si>
  <si>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</si>
  <si>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</si>
  <si>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</si>
  <si>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</si>
  <si>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</si>
  <si>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</si>
  <si>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</si>
  <si>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</si>
  <si>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</si>
  <si>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</si>
  <si>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</si>
  <si>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</si>
  <si>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</si>
  <si>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</si>
  <si>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</si>
  <si>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</si>
  <si>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</si>
  <si>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</si>
  <si>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</si>
  <si>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</si>
  <si>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</si>
  <si>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</si>
  <si>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</si>
  <si>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</si>
  <si>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</si>
  <si>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</si>
  <si>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</si>
  <si>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</si>
  <si>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</si>
  <si>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</si>
  <si>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</si>
  <si>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</si>
  <si>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</si>
  <si>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</si>
  <si>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</si>
  <si>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</si>
  <si>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</si>
  <si>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</si>
  <si>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</si>
  <si>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</si>
  <si>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</si>
  <si>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</si>
  <si>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</si>
  <si>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</si>
  <si>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</si>
  <si>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</si>
  <si>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</si>
  <si>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</si>
  <si>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</si>
  <si>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</si>
  <si>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</si>
  <si>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</si>
  <si>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</si>
  <si>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</si>
  <si>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</si>
  <si>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</si>
  <si>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</si>
  <si>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</si>
  <si>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</si>
  <si>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</si>
  <si>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</si>
  <si>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</si>
  <si>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</si>
  <si>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</si>
  <si>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</si>
  <si>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</si>
  <si>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</si>
  <si>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</si>
  <si>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</si>
  <si>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</si>
  <si>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</si>
  <si>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</si>
  <si>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</si>
  <si>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</si>
  <si>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</si>
  <si>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</si>
  <si>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</si>
  <si>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</si>
  <si>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</si>
  <si>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</si>
  <si>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</si>
  <si>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</si>
  <si>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</si>
  <si>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</si>
  <si>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</si>
  <si>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</si>
  <si>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</si>
  <si>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</si>
  <si>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</si>
  <si>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</si>
  <si>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</si>
  <si>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</si>
  <si>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</si>
  <si>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</si>
  <si>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</si>
  <si>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</si>
  <si>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</si>
  <si>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</si>
  <si>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</si>
  <si>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</si>
  <si>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</si>
  <si>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</si>
  <si>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</si>
  <si>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</si>
  <si>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</si>
  <si>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</si>
  <si>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</si>
  <si>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</si>
  <si>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</si>
  <si>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</si>
  <si>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</si>
  <si>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</si>
  <si>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</si>
  <si>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</si>
  <si>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</si>
  <si>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</si>
  <si>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</si>
  <si>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</si>
  <si>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</si>
  <si>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</si>
  <si>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</si>
  <si>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</si>
  <si>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</si>
  <si>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</si>
  <si>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</si>
  <si>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</si>
  <si>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</si>
  <si>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</si>
  <si>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</si>
  <si>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</si>
  <si>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</si>
  <si>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</si>
  <si>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</si>
  <si>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</si>
  <si>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</si>
  <si>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</si>
  <si>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</si>
  <si>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</si>
  <si>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</si>
  <si>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</si>
  <si>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</si>
  <si>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</si>
  <si>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</si>
  <si>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</si>
  <si>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</si>
  <si>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</si>
  <si>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</si>
  <si>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</si>
  <si>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</si>
  <si>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</si>
  <si>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</si>
  <si>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</si>
  <si>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</si>
  <si>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</si>
  <si>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</si>
  <si>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</si>
  <si>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</si>
  <si>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</si>
  <si>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</si>
  <si>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</si>
  <si>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</si>
  <si>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</si>
  <si>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</si>
  <si>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</si>
  <si>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</si>
  <si>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</si>
  <si>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</si>
  <si>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</si>
  <si>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</si>
  <si>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</si>
  <si>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</si>
  <si>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</si>
  <si>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</si>
  <si>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</si>
  <si>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</si>
  <si>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</si>
  <si>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</si>
  <si>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</si>
  <si>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</si>
  <si>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</si>
  <si>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</si>
  <si>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</si>
  <si>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</si>
  <si>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</si>
  <si>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</si>
  <si>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</si>
  <si>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</si>
  <si>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</si>
  <si>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</si>
  <si>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</si>
  <si>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</si>
  <si>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</si>
  <si>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</si>
  <si>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</si>
  <si>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</si>
  <si>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</si>
  <si>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</si>
  <si>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</si>
  <si>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</si>
  <si>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</si>
  <si>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</si>
  <si>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</si>
  <si>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</si>
  <si>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</si>
  <si>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</si>
  <si>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</si>
  <si>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</si>
  <si>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</si>
  <si>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</si>
  <si>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</si>
  <si>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</si>
  <si>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</si>
  <si>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</si>
  <si>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</si>
  <si>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</si>
  <si>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</si>
  <si>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</si>
  <si>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</si>
  <si>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</si>
  <si>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</si>
  <si>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</si>
  <si>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</si>
  <si>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</si>
  <si>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</si>
  <si>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</si>
  <si>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</si>
  <si>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</si>
  <si>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</si>
  <si>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</si>
  <si>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</si>
  <si>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</si>
  <si>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</si>
  <si>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</si>
  <si>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</si>
  <si>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</si>
  <si>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</si>
  <si>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</si>
  <si>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</si>
  <si>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</si>
  <si>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</si>
  <si>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</si>
  <si>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</si>
  <si>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</si>
  <si>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</si>
  <si>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</si>
  <si>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</si>
  <si>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</si>
  <si>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</si>
  <si>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</si>
  <si>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</si>
  <si>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</si>
  <si>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</si>
  <si>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</si>
  <si>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</si>
  <si>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</si>
  <si>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</si>
  <si>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</si>
  <si>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</si>
  <si>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</si>
  <si>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</si>
  <si>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</si>
  <si>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</si>
  <si>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</si>
  <si>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</si>
  <si>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</si>
  <si>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</si>
  <si>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</si>
  <si>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</si>
  <si>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</si>
  <si>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</si>
  <si>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</si>
  <si>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</si>
  <si>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</si>
  <si>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</si>
  <si>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</si>
  <si>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</si>
  <si>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</si>
  <si>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</si>
  <si>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</si>
  <si>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</si>
  <si>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</si>
  <si>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</si>
  <si>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</si>
  <si>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</si>
  <si>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</si>
  <si>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</si>
  <si>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</si>
  <si>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</si>
  <si>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</si>
  <si>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</si>
  <si>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</si>
  <si>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</si>
  <si>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</si>
  <si>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</si>
  <si>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</si>
  <si>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</si>
  <si>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</si>
  <si>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</si>
  <si>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</si>
  <si>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</si>
  <si>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</si>
  <si>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</si>
  <si>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</si>
  <si>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</si>
  <si>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</si>
  <si>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</si>
  <si>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</si>
  <si>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</si>
  <si>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</si>
  <si>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</si>
  <si>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</si>
  <si>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</si>
  <si>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</si>
  <si>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</si>
  <si>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</si>
  <si>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</si>
  <si>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</si>
  <si>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</si>
  <si>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</si>
  <si>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</si>
  <si>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</si>
  <si>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</si>
  <si>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</si>
  <si>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</si>
  <si>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</si>
  <si>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</si>
  <si>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</si>
  <si>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</si>
  <si>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</si>
  <si>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</si>
  <si>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</si>
  <si>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</si>
  <si>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</si>
  <si>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</si>
  <si>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</si>
  <si>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</si>
  <si>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</si>
  <si>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</si>
  <si>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</si>
  <si>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</si>
  <si>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</si>
  <si>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</si>
  <si>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</si>
  <si>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</si>
  <si>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</si>
  <si>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</si>
  <si>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</si>
  <si>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</si>
  <si>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</si>
  <si>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</si>
  <si>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</si>
  <si>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</si>
  <si>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</si>
  <si>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</si>
  <si>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</si>
  <si>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</si>
  <si>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</si>
  <si>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</si>
  <si>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</si>
  <si>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</si>
  <si>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</si>
  <si>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</si>
  <si>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</si>
  <si>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</si>
  <si>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</si>
  <si>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</si>
  <si>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</si>
  <si>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</si>
  <si>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</si>
  <si>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</si>
  <si>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</si>
  <si>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</si>
  <si>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</si>
  <si>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</si>
  <si>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</si>
  <si>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</si>
  <si>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</si>
  <si>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</si>
  <si>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</si>
  <si>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</si>
  <si>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</si>
  <si>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</si>
  <si>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</si>
  <si>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</si>
  <si>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</si>
  <si>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</si>
  <si>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</si>
  <si>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</si>
  <si>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</si>
  <si>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</si>
  <si>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</si>
  <si>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</si>
  <si>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</si>
  <si>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</si>
  <si>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</si>
  <si>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</si>
  <si>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</si>
  <si>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</si>
  <si>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</si>
  <si>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</si>
  <si>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</si>
  <si>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</si>
  <si>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</si>
  <si>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</si>
  <si>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</si>
  <si>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</si>
  <si>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</si>
  <si>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</si>
  <si>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</si>
  <si>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</si>
  <si>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</si>
  <si>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</si>
  <si>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</si>
  <si>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</si>
  <si>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</si>
  <si>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</si>
  <si>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</si>
  <si>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</si>
  <si>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</si>
  <si>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</si>
  <si>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</si>
  <si>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</si>
  <si>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</si>
  <si>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</si>
  <si>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</si>
  <si>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</si>
  <si>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</si>
  <si>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</si>
  <si>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</si>
  <si>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</si>
  <si>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</si>
  <si>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</si>
  <si>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</si>
  <si>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</si>
  <si>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</si>
  <si>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</si>
  <si>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</si>
  <si>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</si>
  <si>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</si>
  <si>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</si>
  <si>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</si>
  <si>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</si>
  <si>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</si>
  <si>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</si>
  <si>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</si>
  <si>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</si>
  <si>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</si>
  <si>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</si>
  <si>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</si>
  <si>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</si>
  <si>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</si>
  <si>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</si>
  <si>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</si>
  <si>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</si>
  <si>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</si>
  <si>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</si>
  <si>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</si>
  <si>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</si>
  <si>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</si>
  <si>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</si>
  <si>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</si>
  <si>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</si>
  <si>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</si>
  <si>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</si>
  <si>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</si>
  <si>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</si>
  <si>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</si>
  <si>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</si>
  <si>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</si>
  <si>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</si>
  <si>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</si>
  <si>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</si>
  <si>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</si>
  <si>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</si>
  <si>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</si>
  <si>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</si>
  <si>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</si>
  <si>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</si>
  <si>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</si>
  <si>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</si>
  <si>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</si>
  <si>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</si>
  <si>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</si>
  <si>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</si>
  <si>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</si>
  <si>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</si>
  <si>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</si>
  <si>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</si>
  <si>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</si>
  <si>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</si>
  <si>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</si>
  <si>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</si>
  <si>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</si>
  <si>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</si>
  <si>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</si>
  <si>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</si>
  <si>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</si>
  <si>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</si>
  <si>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</si>
  <si>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</si>
  <si>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</si>
  <si>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</si>
  <si>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</si>
  <si>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</si>
  <si>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</si>
  <si>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</si>
  <si>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</si>
  <si>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</si>
  <si>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</si>
  <si>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</si>
  <si>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</si>
  <si>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</si>
  <si>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</si>
  <si>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</si>
  <si>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</si>
  <si>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</si>
  <si>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</si>
  <si>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</si>
  <si>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</si>
  <si>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</si>
  <si>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</si>
  <si>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</si>
  <si>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</si>
  <si>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</si>
  <si>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</si>
  <si>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</si>
  <si>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</si>
  <si>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</si>
  <si>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</si>
  <si>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</si>
  <si>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</si>
  <si>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</si>
  <si>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</si>
  <si>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</si>
  <si>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</si>
  <si>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</si>
  <si>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</si>
  <si>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</si>
  <si>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</si>
  <si>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</si>
  <si>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</si>
  <si>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</si>
  <si>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</si>
  <si>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</si>
  <si>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</si>
  <si>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</si>
  <si>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</si>
  <si>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</si>
  <si>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</si>
  <si>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</si>
  <si>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</si>
  <si>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</si>
  <si>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</si>
  <si>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</si>
  <si>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</si>
  <si>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</si>
  <si>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</si>
  <si>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</si>
  <si>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</si>
  <si>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</si>
  <si>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</si>
  <si>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</si>
  <si>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</si>
  <si>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</si>
  <si>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</si>
  <si>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</si>
  <si>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</si>
  <si>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</si>
  <si>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</si>
  <si>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</si>
  <si>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</si>
  <si>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</si>
  <si>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</si>
  <si>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</si>
  <si>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</si>
  <si>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</si>
  <si>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</si>
  <si>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</si>
  <si>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</si>
  <si>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</si>
  <si>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</si>
  <si>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</si>
  <si>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</si>
  <si>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</si>
  <si>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</si>
  <si>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</si>
  <si>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</si>
  <si>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</si>
  <si>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</si>
  <si>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</si>
  <si>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</si>
  <si>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</si>
  <si>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</si>
  <si>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</si>
  <si>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</si>
  <si>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</si>
  <si>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</si>
  <si>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</si>
  <si>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</si>
  <si>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</si>
  <si>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</si>
  <si>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</si>
  <si>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</si>
  <si>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</si>
  <si>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</si>
  <si>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</si>
  <si>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</si>
  <si>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</si>
  <si>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</si>
  <si>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</si>
  <si>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</si>
  <si>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</si>
  <si>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</si>
  <si>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</si>
  <si>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</si>
  <si>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</si>
  <si>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</si>
  <si>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</si>
  <si>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</si>
  <si>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</si>
  <si>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</si>
  <si>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</si>
  <si>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</si>
  <si>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</si>
  <si>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</si>
  <si>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</si>
  <si>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</si>
  <si>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</si>
  <si>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</si>
  <si>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</si>
  <si>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</si>
  <si>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</si>
  <si>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</si>
  <si>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</si>
  <si>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</si>
  <si>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</si>
  <si>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</si>
  <si>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</si>
  <si>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</si>
  <si>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</si>
  <si>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</si>
  <si>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</si>
  <si>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</si>
  <si>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</si>
  <si>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</si>
  <si>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</si>
  <si>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</si>
  <si>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</si>
  <si>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</si>
  <si>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</si>
  <si>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</si>
  <si>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</si>
  <si>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</si>
  <si>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</si>
  <si>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</si>
  <si>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</si>
  <si>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</si>
  <si>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</si>
  <si>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</si>
  <si>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</si>
  <si>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</si>
  <si>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</si>
  <si>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</si>
  <si>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</si>
  <si>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</si>
  <si>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</si>
  <si>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</si>
  <si>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</si>
  <si>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</si>
  <si>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</si>
  <si>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</si>
  <si>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</si>
  <si>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</si>
  <si>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</si>
  <si>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</si>
  <si>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</si>
  <si>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</si>
  <si>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</si>
  <si>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</si>
  <si>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</si>
  <si>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</si>
  <si>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</si>
  <si>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</si>
  <si>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</si>
  <si>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</si>
  <si>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</si>
  <si>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</si>
  <si>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</si>
  <si>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</si>
  <si>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</si>
  <si>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</si>
  <si>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</si>
  <si>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</si>
  <si>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</si>
  <si>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</si>
  <si>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</si>
  <si>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</si>
  <si>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</si>
  <si>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</si>
  <si>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</si>
  <si>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</si>
  <si>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</si>
  <si>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</si>
  <si>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</si>
  <si>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</si>
  <si>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</si>
  <si>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</si>
  <si>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</si>
  <si>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</si>
  <si>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</si>
  <si>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</si>
  <si>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</si>
  <si>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</si>
  <si>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</si>
  <si>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</si>
  <si>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</si>
  <si>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</si>
  <si>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</si>
  <si>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</si>
  <si>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</si>
  <si>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</si>
  <si>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</si>
  <si>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</si>
  <si>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</si>
  <si>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</si>
  <si>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</si>
  <si>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</si>
  <si>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</si>
  <si>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</si>
  <si>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</si>
  <si>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</si>
  <si>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</si>
  <si>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</si>
  <si>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</si>
  <si>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</si>
  <si>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</si>
  <si>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</si>
  <si>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</si>
  <si>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</si>
  <si>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</si>
  <si>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</si>
  <si>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</si>
  <si>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</si>
  <si>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</si>
  <si>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</si>
  <si>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</si>
  <si>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</si>
  <si>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</si>
  <si>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</si>
  <si>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</si>
  <si>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</si>
  <si>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</si>
  <si>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</si>
  <si>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</si>
  <si>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</si>
  <si>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</si>
  <si>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</si>
  <si>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</si>
  <si>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</si>
  <si>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</si>
  <si>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</si>
  <si>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</si>
  <si>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</si>
  <si>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</si>
  <si>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</si>
  <si>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</si>
  <si>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</si>
  <si>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</si>
  <si>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</si>
  <si>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</si>
  <si>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</si>
  <si>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</si>
  <si>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</si>
  <si>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</si>
  <si>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</si>
  <si>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</si>
  <si>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</si>
  <si>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</si>
  <si>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</si>
  <si>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</si>
  <si>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</si>
  <si>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</si>
  <si>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</si>
  <si>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</si>
  <si>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</si>
  <si>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</si>
  <si>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</si>
  <si>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</si>
  <si>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</si>
  <si>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</si>
  <si>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</si>
  <si>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</si>
  <si>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</si>
  <si>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</si>
  <si>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</si>
  <si>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</si>
  <si>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</si>
  <si>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</si>
  <si>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</si>
  <si>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</si>
  <si>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</si>
  <si>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</si>
  <si>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</si>
  <si>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</si>
  <si>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</si>
  <si>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</si>
  <si>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</si>
  <si>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</si>
  <si>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</si>
  <si>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</si>
  <si>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</si>
  <si>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</si>
  <si>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</si>
  <si>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</si>
  <si>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</si>
  <si>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</si>
  <si>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</si>
  <si>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</si>
  <si>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</si>
  <si>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</si>
  <si>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</si>
  <si>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</si>
  <si>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</si>
  <si>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</si>
  <si>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</si>
  <si>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</si>
  <si>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</si>
  <si>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</si>
  <si>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</si>
  <si>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</si>
  <si>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</si>
  <si>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</si>
  <si>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</si>
  <si>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</si>
  <si>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</si>
  <si>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</si>
  <si>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</si>
  <si>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</si>
  <si>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</si>
  <si>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</si>
  <si>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</si>
  <si>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</si>
  <si>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</si>
  <si>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</si>
  <si>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</si>
  <si>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</si>
  <si>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</si>
  <si>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</si>
  <si>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</si>
  <si>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</si>
  <si>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</si>
  <si>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</si>
  <si>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</si>
  <si>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</si>
  <si>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</si>
  <si>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</si>
  <si>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</si>
  <si>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</si>
  <si>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</si>
  <si>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</si>
  <si>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</si>
  <si>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</si>
  <si>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</si>
  <si>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</si>
  <si>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</si>
  <si>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</si>
  <si>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</si>
  <si>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</si>
  <si>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</si>
  <si>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</si>
  <si>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</si>
  <si>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</si>
  <si>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</si>
  <si>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</si>
  <si>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</si>
  <si>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</si>
  <si>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</si>
  <si>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</si>
  <si>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</si>
  <si>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</si>
  <si>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</si>
  <si>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</si>
  <si>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</si>
  <si>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</si>
  <si>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</si>
  <si>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</si>
  <si>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</si>
  <si>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</si>
  <si>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</si>
  <si>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</si>
  <si>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</si>
  <si>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</si>
  <si>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</si>
  <si>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</si>
  <si>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</si>
  <si>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</si>
  <si>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</si>
  <si>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</si>
  <si>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</si>
  <si>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</si>
  <si>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</si>
  <si>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</si>
  <si>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</si>
  <si>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</si>
  <si>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</si>
  <si>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</si>
  <si>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</si>
  <si>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</si>
  <si>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</si>
  <si>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</si>
  <si>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</si>
  <si>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</si>
  <si>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</si>
  <si>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</si>
  <si>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</si>
  <si>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</si>
  <si>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</si>
  <si>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</si>
  <si>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</si>
  <si>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</si>
  <si>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</si>
  <si>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</si>
  <si>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</si>
  <si>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</si>
  <si>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</si>
  <si>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</si>
  <si>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</si>
  <si>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</si>
  <si>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</si>
  <si>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</si>
  <si>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</si>
  <si>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</si>
  <si>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</si>
  <si>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</si>
  <si>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</si>
  <si>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</si>
  <si>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</si>
  <si>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</si>
  <si>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</si>
  <si>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</si>
  <si>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</si>
  <si>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</si>
  <si>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</si>
  <si>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</si>
  <si>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</si>
  <si>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</si>
  <si>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</si>
  <si>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</si>
  <si>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</si>
  <si>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</si>
  <si>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</si>
  <si>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</si>
  <si>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</si>
  <si>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</si>
  <si>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</si>
  <si>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</si>
  <si>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</si>
  <si>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</si>
  <si>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</si>
  <si>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</si>
  <si>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</si>
  <si>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</si>
  <si>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</si>
  <si>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</si>
  <si>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</si>
  <si>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</si>
  <si>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</si>
  <si>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</si>
  <si>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</si>
  <si>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</si>
  <si>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</si>
  <si>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</si>
  <si>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</si>
  <si>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</si>
  <si>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</si>
  <si>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</si>
  <si>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</si>
  <si>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</si>
  <si>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</si>
  <si>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</si>
  <si>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</si>
  <si>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</si>
  <si>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</si>
  <si>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</si>
  <si>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</si>
  <si>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</si>
  <si>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</si>
  <si>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</si>
  <si>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</si>
  <si>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</si>
  <si>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</si>
  <si>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</si>
  <si>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</si>
  <si>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</si>
  <si>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</si>
  <si>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</si>
  <si>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</si>
  <si>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</si>
  <si>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</si>
  <si>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</si>
  <si>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</si>
  <si>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</si>
  <si>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</si>
  <si>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</si>
  <si>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</si>
  <si>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</si>
  <si>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</si>
  <si>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</si>
  <si>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</si>
  <si>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</si>
  <si>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</si>
  <si>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</si>
  <si>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</si>
  <si>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</si>
  <si>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</si>
  <si>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</si>
  <si>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</si>
  <si>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</si>
  <si>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</si>
  <si>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</si>
  <si>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</si>
  <si>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</si>
  <si>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</si>
  <si>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</si>
  <si>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</si>
  <si>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</si>
  <si>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</si>
  <si>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</si>
  <si>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</si>
  <si>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</si>
  <si>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</si>
  <si>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</si>
  <si>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</si>
  <si>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</si>
  <si>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</si>
  <si>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</si>
  <si>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</si>
  <si>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</si>
  <si>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</si>
  <si>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</si>
  <si>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</si>
  <si>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</si>
  <si>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</si>
  <si>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</si>
  <si>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</si>
  <si>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</si>
  <si>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</si>
  <si>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</si>
  <si>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</si>
  <si>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</si>
  <si>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</si>
  <si>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</si>
  <si>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</si>
  <si>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</si>
  <si>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</si>
  <si>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</si>
  <si>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</si>
  <si>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</si>
  <si>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</si>
  <si>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</si>
  <si>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</si>
  <si>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</si>
  <si>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</si>
  <si>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</si>
  <si>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</si>
  <si>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</si>
  <si>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</si>
  <si>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</si>
  <si>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</si>
  <si>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</si>
  <si>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</si>
  <si>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</si>
  <si>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</si>
  <si>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</si>
  <si>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</si>
  <si>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</si>
  <si>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</si>
  <si>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</si>
  <si>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</si>
  <si>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</si>
  <si>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</si>
  <si>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</si>
  <si>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</si>
  <si>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</si>
  <si>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</si>
  <si>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</si>
  <si>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</si>
  <si>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</si>
  <si>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</si>
  <si>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</si>
  <si>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</si>
  <si>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</si>
  <si>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</si>
  <si>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</si>
  <si>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</si>
  <si>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</si>
  <si>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</si>
  <si>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</si>
  <si>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</si>
  <si>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</si>
  <si>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</si>
  <si>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</si>
  <si>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</si>
  <si>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</si>
  <si>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</si>
  <si>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</si>
  <si>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</si>
  <si>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</si>
  <si>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</si>
  <si>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</si>
  <si>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</si>
  <si>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</si>
  <si>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</si>
  <si>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</si>
  <si>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</si>
  <si>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</si>
  <si>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</si>
  <si>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</si>
  <si>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</si>
  <si>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</si>
  <si>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</si>
  <si>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</si>
  <si>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</si>
  <si>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</si>
  <si>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</si>
  <si>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</si>
  <si>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</si>
  <si>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</si>
  <si>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</si>
  <si>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</si>
  <si>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</si>
  <si>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</si>
  <si>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</si>
  <si>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</si>
  <si>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</si>
  <si>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</si>
  <si>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</si>
  <si>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</si>
  <si>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</si>
  <si>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</si>
  <si>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</si>
  <si>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</si>
  <si>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</si>
  <si>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</si>
  <si>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</si>
  <si>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</si>
  <si>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</si>
  <si>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</si>
  <si>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</si>
  <si>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</si>
  <si>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</si>
  <si>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</si>
  <si>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</si>
  <si>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</si>
  <si>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</si>
  <si>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</si>
  <si>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</si>
  <si>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</si>
  <si>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</si>
  <si>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</si>
  <si>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</si>
  <si>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</si>
  <si>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</si>
  <si>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</si>
  <si>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</si>
  <si>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</si>
  <si>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</si>
  <si>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</si>
  <si>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</si>
  <si>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</si>
  <si>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</si>
  <si>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</si>
  <si>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</si>
  <si>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</si>
  <si>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</si>
  <si>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</si>
  <si>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</si>
  <si>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</si>
  <si>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</si>
  <si>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</si>
  <si>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</si>
  <si>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</si>
  <si>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</si>
  <si>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</si>
  <si>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</si>
  <si>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</si>
  <si>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</si>
  <si>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</si>
  <si>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</si>
  <si>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</si>
  <si>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</si>
  <si>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</si>
  <si>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</si>
  <si>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</si>
  <si>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</si>
  <si>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</si>
  <si>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</si>
  <si>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</si>
  <si>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</si>
  <si>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</si>
  <si>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</si>
  <si>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</si>
  <si>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</si>
  <si>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</si>
  <si>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</si>
  <si>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</si>
  <si>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</si>
  <si>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</si>
  <si>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</si>
  <si>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</si>
  <si>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</si>
  <si>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</si>
  <si>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</si>
  <si>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</si>
  <si>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</si>
  <si>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</si>
  <si>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</si>
  <si>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</si>
  <si>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</si>
  <si>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</si>
  <si>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</si>
  <si>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</si>
  <si>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</si>
  <si>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</si>
  <si>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</si>
  <si>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</si>
  <si>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</si>
  <si>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</si>
  <si>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</si>
  <si>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</si>
  <si>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</si>
  <si>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</si>
  <si>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</si>
  <si>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</si>
  <si>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</si>
  <si>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</si>
  <si>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</si>
  <si>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</si>
  <si>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</si>
  <si>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</si>
  <si>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</si>
  <si>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</si>
  <si>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</si>
  <si>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</si>
  <si>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</si>
  <si>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</si>
  <si>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</si>
  <si>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</si>
  <si>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</si>
  <si>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</si>
  <si>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</si>
  <si>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</si>
  <si>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</si>
  <si>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</si>
  <si>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</si>
  <si>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</si>
  <si>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</si>
  <si>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</si>
  <si>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</si>
  <si>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</si>
  <si>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</si>
  <si>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</si>
  <si>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</si>
  <si>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</si>
  <si>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</si>
  <si>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</si>
  <si>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</si>
  <si>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</si>
  <si>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</si>
  <si>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</si>
  <si>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</si>
  <si>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</si>
  <si>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</si>
  <si>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</si>
  <si>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</si>
  <si>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</si>
  <si>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</si>
  <si>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</si>
  <si>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</si>
  <si>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</si>
  <si>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</si>
  <si>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</si>
  <si>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</si>
  <si>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</si>
  <si>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</si>
  <si>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</si>
  <si>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</si>
  <si>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</si>
  <si>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</si>
  <si>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</si>
  <si>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</si>
  <si>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</si>
  <si>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</si>
  <si>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</si>
  <si>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</si>
  <si>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</si>
  <si>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</si>
  <si>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</si>
  <si>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</si>
  <si>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</si>
  <si>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</si>
  <si>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</si>
  <si>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</si>
  <si>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</si>
  <si>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</si>
  <si>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</si>
  <si>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</si>
  <si>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</si>
  <si>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</si>
  <si>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</si>
  <si>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</si>
  <si>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</si>
  <si>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</si>
  <si>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</si>
  <si>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</si>
  <si>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</si>
  <si>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</si>
  <si>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</si>
  <si>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</si>
  <si>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</si>
  <si>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</si>
  <si>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</si>
  <si>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</si>
  <si>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</si>
  <si>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</si>
  <si>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</si>
  <si>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</si>
  <si>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</si>
  <si>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</si>
  <si>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</si>
  <si>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</si>
  <si>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</si>
  <si>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</si>
  <si>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</si>
  <si>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</si>
  <si>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</si>
  <si>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</si>
  <si>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</si>
  <si>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</si>
  <si>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</si>
  <si>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</si>
  <si>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</si>
  <si>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</si>
  <si>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</si>
  <si>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</si>
  <si>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</si>
  <si>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</si>
  <si>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</si>
  <si>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</si>
  <si>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</si>
  <si>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</si>
  <si>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</si>
  <si>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</si>
  <si>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</si>
  <si>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</si>
  <si>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</si>
  <si>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</si>
  <si>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</si>
  <si>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</si>
  <si>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</si>
  <si>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</si>
  <si>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</si>
  <si>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</si>
  <si>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</si>
  <si>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</si>
  <si>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</si>
  <si>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</si>
  <si>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</si>
  <si>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</si>
  <si>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</si>
  <si>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</si>
  <si>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</si>
  <si>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</si>
  <si>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</si>
  <si>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</si>
  <si>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</si>
  <si>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</si>
  <si>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</si>
  <si>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</si>
  <si>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</si>
  <si>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</si>
  <si>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</si>
  <si>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</si>
  <si>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</si>
  <si>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</si>
  <si>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</si>
  <si>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</si>
  <si>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</si>
  <si>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</si>
  <si>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</si>
  <si>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</si>
  <si>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</si>
  <si>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</si>
  <si>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</si>
  <si>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</si>
  <si>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</si>
  <si>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</si>
  <si>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</si>
  <si>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</si>
  <si>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</si>
  <si>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</si>
  <si>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</si>
  <si>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</si>
  <si>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</si>
  <si>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</si>
  <si>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</si>
  <si>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</si>
  <si>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</si>
  <si>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</si>
  <si>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</si>
  <si>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</si>
  <si>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</si>
  <si>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</si>
  <si>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</si>
  <si>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</si>
  <si>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</si>
  <si>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</si>
  <si>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</si>
  <si>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</si>
  <si>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</si>
  <si>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</si>
  <si>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</si>
  <si>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</si>
  <si>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</si>
  <si>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</si>
  <si>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</si>
  <si>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</si>
  <si>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</si>
  <si>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</si>
  <si>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</si>
  <si>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</si>
  <si>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</si>
  <si>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</si>
  <si>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</si>
  <si>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</si>
  <si>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</si>
  <si>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</si>
  <si>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</si>
  <si>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</si>
  <si>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</si>
  <si>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</si>
  <si>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</si>
  <si>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</si>
  <si>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</si>
  <si>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</si>
  <si>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</si>
  <si>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</si>
  <si>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</si>
  <si>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</si>
  <si>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</si>
  <si>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</si>
  <si>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</si>
  <si>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</si>
  <si>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</si>
  <si>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</si>
  <si>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</si>
  <si>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</si>
  <si>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</si>
  <si>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</si>
  <si>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</si>
  <si>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</si>
  <si>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</si>
  <si>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</si>
  <si>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</si>
  <si>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</si>
  <si>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</si>
  <si>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</si>
  <si>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</si>
  <si>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</si>
  <si>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</si>
  <si>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</si>
  <si>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</si>
  <si>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</si>
  <si>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</si>
  <si>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</si>
  <si>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</si>
  <si>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</si>
  <si>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</si>
  <si>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</si>
  <si>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</si>
  <si>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</si>
  <si>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</si>
  <si>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</si>
  <si>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</si>
  <si>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</si>
  <si>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</si>
  <si>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</si>
  <si>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</si>
  <si>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</si>
  <si>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</si>
  <si>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</si>
  <si>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</si>
  <si>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</si>
  <si>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</si>
  <si>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</si>
  <si>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</si>
  <si>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</si>
  <si>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</si>
  <si>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</si>
  <si>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</si>
  <si>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</si>
  <si>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</si>
  <si>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</si>
  <si>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</si>
  <si>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</si>
  <si>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</si>
  <si>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</si>
  <si>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</si>
  <si>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</si>
  <si>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</si>
  <si>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</si>
  <si>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</si>
  <si>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</si>
  <si>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</si>
  <si>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</si>
  <si>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</si>
  <si>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</si>
  <si>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</si>
  <si>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</si>
  <si>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</si>
  <si>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</si>
  <si>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</si>
  <si>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</si>
  <si>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</si>
  <si>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</si>
  <si>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</si>
  <si>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</si>
  <si>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</si>
  <si>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</si>
  <si>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</si>
  <si>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</si>
  <si>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</si>
  <si>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</si>
  <si>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</si>
  <si>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</si>
  <si>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</si>
  <si>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</si>
  <si>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</si>
  <si>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</si>
  <si>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</si>
  <si>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</si>
  <si>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</si>
  <si>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</si>
  <si>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</si>
  <si>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</si>
  <si>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</si>
  <si>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</si>
  <si>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</si>
  <si>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</si>
  <si>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</si>
  <si>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</si>
  <si>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</si>
  <si>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</si>
  <si>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</si>
  <si>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</si>
  <si>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</si>
  <si>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</si>
  <si>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</si>
  <si>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</si>
  <si>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</si>
  <si>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</si>
  <si>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</si>
  <si>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</si>
  <si>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</si>
  <si>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</si>
  <si>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</si>
  <si>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</si>
  <si>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</si>
  <si>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</si>
  <si>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</si>
  <si>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</si>
  <si>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</si>
  <si>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</si>
  <si>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</si>
  <si>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</si>
  <si>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</si>
  <si>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</si>
  <si>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</si>
  <si>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</si>
  <si>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</si>
  <si>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</si>
  <si>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</si>
  <si>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</si>
  <si>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</si>
  <si>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</si>
  <si>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</si>
  <si>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</si>
  <si>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</si>
  <si>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</si>
  <si>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</si>
  <si>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</si>
  <si>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</si>
  <si>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</si>
  <si>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</si>
  <si>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</si>
  <si>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</si>
  <si>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</si>
  <si>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</si>
  <si>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</si>
  <si>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</si>
  <si>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</si>
  <si>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</si>
  <si>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</si>
  <si>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</si>
  <si>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</si>
  <si>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</si>
  <si>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</si>
  <si>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</si>
  <si>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</si>
  <si>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</si>
  <si>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</si>
  <si>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</si>
  <si>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</si>
  <si>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</si>
  <si>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</si>
  <si>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</si>
  <si>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</si>
  <si>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</si>
  <si>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</si>
  <si>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</si>
  <si>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</si>
  <si>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</si>
  <si>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</si>
  <si>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</si>
  <si>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</si>
  <si>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</si>
  <si>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</si>
  <si>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</si>
  <si>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</si>
  <si>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</si>
  <si>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</si>
  <si>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</si>
  <si>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</si>
  <si>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</si>
  <si>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</si>
  <si>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</si>
  <si>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</si>
  <si>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</si>
  <si>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</si>
  <si>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</si>
  <si>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</si>
  <si>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</si>
  <si>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</si>
  <si>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</si>
  <si>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</si>
  <si>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</si>
  <si>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</si>
  <si>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</si>
  <si>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</si>
  <si>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</si>
  <si>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</si>
  <si>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</si>
  <si>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</si>
  <si>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</si>
  <si>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</si>
  <si>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</si>
  <si>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</si>
  <si>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</si>
  <si>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</si>
  <si>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</si>
  <si>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</si>
  <si>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</si>
  <si>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</si>
  <si>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</si>
  <si>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</si>
  <si>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</si>
  <si>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</si>
  <si>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</si>
  <si>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</si>
  <si>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</si>
  <si>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</si>
  <si>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</si>
  <si>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</si>
  <si>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</si>
  <si>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</si>
  <si>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</si>
  <si>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</si>
  <si>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</si>
  <si>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</si>
  <si>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</si>
  <si>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</si>
  <si>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</si>
  <si>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</si>
  <si>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</si>
  <si>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</si>
  <si>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</si>
  <si>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</si>
  <si>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</si>
  <si>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</si>
  <si>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</si>
  <si>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</si>
  <si>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</si>
  <si>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</si>
  <si>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</si>
  <si>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</si>
  <si>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</si>
  <si>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</si>
  <si>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</si>
  <si>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</si>
  <si>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</si>
  <si>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</si>
  <si>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</si>
  <si>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</si>
  <si>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</si>
  <si>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</si>
  <si>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</si>
  <si>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</si>
  <si>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</si>
  <si>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</si>
  <si>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</si>
  <si>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</si>
  <si>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</si>
  <si>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</si>
  <si>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</si>
  <si>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</si>
  <si>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</si>
  <si>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</si>
  <si>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</si>
  <si>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</si>
  <si>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</si>
  <si>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</si>
  <si>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</si>
  <si>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</si>
  <si>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</si>
  <si>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</si>
  <si>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</si>
  <si>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</si>
  <si>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</si>
  <si>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</si>
  <si>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</si>
  <si>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</si>
  <si>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</si>
  <si>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</si>
  <si>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</si>
  <si>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</si>
  <si>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</si>
  <si>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</si>
  <si>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</si>
  <si>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</si>
  <si>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</si>
  <si>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</si>
  <si>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</si>
  <si>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</si>
  <si>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</si>
  <si>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</si>
  <si>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</si>
  <si>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</si>
  <si>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</si>
  <si>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</si>
  <si>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</si>
  <si>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</si>
  <si>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</si>
  <si>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</si>
  <si>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</si>
  <si>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</si>
  <si>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</si>
  <si>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</si>
  <si>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</si>
  <si>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</si>
  <si>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</si>
  <si>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</si>
  <si>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</si>
  <si>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</si>
  <si>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</si>
  <si>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</si>
  <si>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</si>
  <si>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</si>
  <si>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</si>
  <si>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</si>
  <si>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</si>
  <si>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</si>
  <si>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</si>
  <si>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</si>
  <si>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</si>
  <si>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</si>
  <si>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</si>
  <si>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</si>
  <si>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</si>
  <si>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</si>
  <si>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</si>
  <si>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</si>
  <si>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</si>
  <si>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</si>
  <si>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</si>
  <si>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</si>
  <si>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</si>
  <si>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</si>
  <si>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</si>
  <si>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</si>
  <si>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</si>
  <si>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</si>
  <si>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</si>
  <si>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</si>
  <si>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</si>
  <si>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</si>
  <si>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</si>
  <si>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</si>
  <si>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</si>
  <si>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</si>
  <si>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</si>
  <si>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</si>
  <si>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</si>
  <si>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</si>
  <si>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</si>
  <si>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</si>
  <si>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</si>
  <si>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</si>
  <si>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</si>
  <si>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</si>
  <si>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</si>
  <si>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</si>
  <si>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</si>
  <si>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</si>
  <si>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</si>
  <si>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</si>
  <si>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</si>
  <si>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</si>
  <si>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</si>
  <si>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</si>
  <si>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</si>
  <si>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</si>
  <si>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</si>
  <si>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</si>
  <si>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</si>
  <si>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</si>
  <si>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</si>
  <si>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</si>
  <si>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</si>
  <si>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</si>
  <si>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</si>
  <si>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</si>
  <si>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</si>
  <si>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</si>
  <si>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</si>
  <si>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</si>
  <si>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</si>
  <si>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</si>
  <si>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</si>
  <si>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</si>
  <si>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</si>
  <si>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</si>
  <si>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</si>
  <si>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</si>
  <si>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</si>
  <si>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</si>
  <si>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</si>
  <si>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</si>
  <si>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</si>
  <si>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</si>
  <si>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</si>
  <si>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</si>
  <si>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</si>
  <si>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</si>
  <si>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</si>
  <si>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</si>
  <si>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</si>
  <si>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</si>
  <si>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</si>
  <si>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</si>
  <si>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</si>
  <si>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</si>
  <si>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</si>
  <si>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</si>
  <si>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</si>
  <si>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</si>
  <si>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</si>
  <si>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</si>
  <si>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</si>
  <si>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</si>
  <si>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</si>
  <si>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</si>
  <si>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</si>
  <si>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</si>
  <si>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</si>
  <si>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</si>
  <si>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</si>
  <si>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</si>
  <si>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</si>
  <si>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</si>
  <si>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</si>
  <si>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</si>
  <si>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</si>
  <si>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</si>
  <si>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</si>
  <si>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</si>
  <si>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</si>
  <si>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</si>
  <si>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</si>
  <si>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</si>
  <si>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</si>
  <si>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</si>
  <si>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</si>
  <si>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</si>
  <si>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</si>
  <si>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</si>
  <si>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</si>
  <si>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</si>
  <si>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</si>
  <si>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</si>
  <si>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</si>
  <si>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</si>
  <si>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</si>
  <si>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</si>
  <si>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</si>
  <si>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</si>
  <si>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</si>
  <si>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</si>
  <si>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</si>
  <si>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</si>
  <si>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</si>
  <si>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</si>
  <si>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</si>
  <si>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</si>
  <si>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</si>
  <si>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</si>
  <si>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</si>
  <si>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</si>
  <si>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</si>
  <si>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</si>
  <si>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</si>
  <si>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</si>
  <si>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</si>
  <si>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</si>
  <si>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</si>
  <si>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</si>
  <si>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</si>
  <si>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</si>
  <si>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</si>
  <si>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</si>
  <si>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</si>
  <si>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</si>
  <si>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</si>
  <si>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</si>
  <si>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</si>
  <si>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</si>
  <si>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</si>
  <si>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</si>
  <si>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</si>
  <si>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</si>
  <si>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</si>
  <si>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</si>
  <si>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</si>
  <si>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</si>
  <si>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</si>
  <si>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</si>
  <si>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</si>
  <si>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</si>
  <si>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</si>
  <si>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</si>
  <si>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</si>
  <si>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</si>
  <si>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</si>
  <si>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</si>
  <si>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</si>
  <si>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</si>
  <si>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</si>
  <si>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</si>
  <si>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</si>
  <si>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</si>
  <si>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</si>
  <si>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</si>
  <si>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</si>
  <si>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</si>
  <si>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</si>
  <si>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</si>
  <si>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</si>
  <si>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</si>
  <si>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</si>
  <si>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</si>
  <si>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</si>
  <si>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</si>
  <si>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</si>
  <si>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</si>
  <si>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</si>
  <si>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</si>
  <si>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</si>
  <si>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</si>
  <si>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</si>
  <si>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</si>
  <si>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</si>
  <si>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</si>
  <si>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</si>
  <si>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</si>
  <si>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</si>
  <si>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</si>
  <si>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</si>
  <si>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</si>
  <si>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</si>
  <si>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</si>
  <si>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</si>
  <si>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</si>
  <si>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</si>
  <si>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</si>
  <si>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</si>
  <si>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</si>
  <si>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</si>
  <si>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</si>
  <si>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</si>
  <si>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</si>
  <si>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</si>
  <si>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</si>
  <si>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</si>
  <si>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</si>
  <si>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</si>
  <si>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</si>
  <si>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</si>
  <si>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</si>
  <si>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</si>
  <si>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</si>
  <si>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</si>
  <si>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</si>
  <si>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</si>
  <si>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</si>
  <si>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</si>
  <si>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</si>
  <si>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</si>
  <si>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</si>
  <si>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</si>
  <si>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</si>
  <si>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</si>
  <si>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</si>
  <si>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</si>
  <si>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</si>
  <si>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</si>
  <si>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</si>
  <si>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</si>
  <si>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</si>
  <si>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</si>
  <si>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</si>
  <si>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</si>
  <si>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</si>
  <si>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</si>
  <si>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</si>
  <si>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</si>
  <si>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</si>
  <si>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</si>
  <si>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</si>
  <si>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</si>
  <si>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</si>
  <si>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</si>
  <si>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</si>
  <si>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</si>
  <si>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</si>
  <si>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</si>
  <si>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</si>
  <si>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</si>
  <si>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</si>
  <si>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</si>
  <si>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</si>
  <si>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</si>
  <si>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</si>
  <si>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</si>
  <si>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</si>
  <si>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</si>
  <si>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</si>
  <si>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</si>
  <si>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</si>
  <si>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</si>
  <si>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</si>
  <si>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</si>
  <si>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</si>
  <si>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</si>
  <si>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</si>
  <si>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</si>
  <si>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</si>
  <si>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</si>
  <si>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</si>
  <si>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</si>
  <si>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</si>
  <si>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</si>
  <si>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</si>
  <si>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</si>
  <si>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</si>
  <si>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</si>
  <si>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</si>
  <si>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</si>
  <si>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</si>
  <si>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</si>
  <si>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</si>
  <si>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</si>
  <si>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</si>
  <si>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</si>
  <si>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</si>
  <si>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</si>
  <si>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</si>
  <si>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</si>
  <si>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</si>
  <si>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</si>
  <si>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</si>
  <si>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</si>
  <si>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</si>
  <si>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</si>
  <si>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</si>
  <si>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</si>
  <si>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</si>
  <si>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</si>
  <si>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</si>
  <si>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</si>
  <si>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</si>
  <si>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</si>
  <si>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</si>
  <si>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</si>
  <si>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</si>
  <si>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</si>
  <si>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</si>
  <si>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</si>
  <si>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</si>
  <si>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</si>
  <si>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</si>
  <si>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</si>
  <si>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</si>
  <si>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</si>
  <si>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</si>
  <si>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</si>
  <si>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</si>
  <si>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</si>
  <si>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</si>
  <si>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</si>
  <si>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</si>
  <si>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</si>
  <si>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</si>
  <si>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</si>
  <si>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</si>
  <si>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</si>
  <si>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</si>
  <si>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</si>
  <si>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</si>
  <si>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</si>
  <si>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</si>
  <si>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</si>
  <si>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</si>
  <si>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</si>
  <si>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</si>
  <si>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</si>
  <si>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</si>
  <si>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</si>
  <si>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</si>
  <si>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</si>
  <si>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</si>
  <si>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</si>
  <si>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</si>
  <si>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</si>
  <si>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</si>
  <si>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</si>
  <si>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</si>
  <si>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</si>
  <si>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</si>
  <si>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</si>
  <si>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</si>
  <si>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</si>
  <si>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</si>
  <si>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</si>
  <si>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</si>
  <si>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</si>
  <si>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</si>
  <si>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</si>
  <si>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</si>
  <si>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</si>
  <si>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</si>
  <si>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</si>
  <si>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</si>
  <si>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</si>
  <si>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</si>
  <si>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</si>
  <si>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</si>
  <si>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</si>
  <si>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</si>
  <si>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</si>
  <si>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</si>
  <si>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</si>
  <si>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</si>
  <si>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</si>
  <si>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</si>
  <si>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</si>
  <si>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</si>
  <si>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</si>
  <si>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</si>
  <si>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</si>
  <si>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</si>
  <si>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</si>
  <si>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</si>
  <si>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</si>
  <si>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</si>
  <si>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</si>
  <si>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</si>
  <si>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</si>
  <si>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</si>
  <si>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</si>
  <si>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</si>
  <si>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</si>
  <si>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</si>
  <si>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</si>
  <si>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</si>
  <si>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</si>
  <si>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</si>
  <si>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</si>
  <si>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</si>
  <si>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</si>
  <si>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</si>
  <si>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</si>
  <si>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</si>
  <si>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</si>
  <si>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</si>
  <si>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</si>
  <si>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</si>
  <si>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</si>
  <si>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</si>
  <si>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</si>
  <si>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</si>
  <si>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</si>
  <si>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</si>
  <si>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</si>
  <si>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</si>
  <si>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</si>
  <si>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</si>
  <si>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</si>
  <si>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</si>
  <si>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</si>
  <si>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</si>
  <si>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</si>
  <si>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</si>
  <si>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</si>
  <si>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</si>
  <si>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</si>
  <si>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</si>
  <si>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</si>
  <si>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</si>
  <si>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</si>
  <si>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</si>
  <si>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</si>
  <si>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</si>
  <si>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</si>
  <si>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</si>
  <si>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</si>
  <si>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</si>
  <si>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</si>
  <si>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</si>
  <si>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</si>
  <si>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</si>
  <si>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</si>
  <si>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</si>
  <si>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</si>
  <si>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</si>
  <si>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</si>
  <si>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</si>
  <si>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</si>
  <si>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</si>
  <si>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</si>
  <si>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</si>
  <si>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</si>
  <si>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</si>
  <si>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</si>
  <si>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</si>
  <si>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</si>
  <si>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</si>
  <si>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</si>
  <si>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</si>
  <si>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</si>
  <si>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</si>
  <si>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</si>
  <si>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</si>
  <si>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</si>
  <si>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</si>
  <si>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</si>
  <si>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</si>
  <si>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</si>
  <si>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</si>
  <si>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</si>
  <si>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</si>
  <si>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</si>
  <si>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</si>
  <si>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</si>
  <si>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</si>
  <si>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</si>
  <si>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</si>
  <si>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</si>
  <si>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</si>
  <si>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</si>
  <si>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</si>
  <si>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</si>
  <si>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</si>
  <si>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</si>
  <si>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</si>
  <si>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</si>
  <si>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</si>
  <si>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</si>
  <si>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</si>
  <si>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</si>
  <si>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</si>
  <si>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</si>
  <si>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</si>
  <si>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</si>
  <si>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</si>
  <si>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</si>
  <si>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</si>
  <si>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</si>
  <si>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</si>
  <si>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</si>
  <si>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</si>
  <si>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</si>
  <si>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</si>
  <si>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</si>
  <si>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</si>
  <si>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</si>
  <si>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</si>
  <si>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</si>
  <si>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</si>
  <si>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</si>
  <si>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</si>
  <si>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</si>
  <si>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</si>
  <si>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</si>
  <si>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</si>
  <si>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</si>
  <si>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</si>
  <si>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</si>
  <si>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</si>
  <si>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</si>
  <si>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</si>
  <si>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</si>
  <si>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</si>
  <si>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</si>
  <si>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</si>
  <si>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</si>
  <si>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</si>
  <si>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</si>
  <si>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</si>
  <si>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</si>
  <si>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</si>
  <si>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</si>
  <si>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</si>
  <si>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</si>
  <si>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</si>
  <si>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</si>
  <si>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</si>
  <si>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</si>
  <si>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</si>
  <si>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</si>
  <si>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</si>
  <si>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</si>
  <si>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</si>
  <si>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</si>
  <si>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</si>
  <si>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</si>
  <si>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</si>
  <si>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</si>
  <si>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</si>
  <si>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</si>
  <si>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</si>
  <si>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</si>
  <si>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</si>
  <si>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</si>
  <si>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</si>
  <si>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</si>
  <si>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</si>
  <si>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</si>
  <si>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</si>
  <si>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</si>
  <si>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</si>
  <si>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</si>
  <si>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</si>
  <si>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</si>
  <si>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</si>
  <si>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</si>
  <si>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</si>
  <si>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</si>
  <si>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</si>
  <si>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</si>
  <si>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</si>
  <si>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</si>
  <si>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</si>
  <si>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</si>
  <si>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</si>
  <si>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</si>
  <si>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</si>
  <si>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</si>
  <si>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</si>
  <si>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</si>
  <si>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</si>
  <si>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</si>
  <si>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</si>
  <si>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</si>
  <si>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</si>
  <si>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</si>
  <si>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</si>
  <si>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</si>
  <si>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</si>
  <si>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</si>
  <si>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</si>
  <si>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</si>
  <si>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</si>
  <si>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</si>
  <si>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</si>
  <si>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</si>
  <si>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</si>
  <si>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</si>
  <si>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</si>
  <si>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</si>
  <si>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</si>
  <si>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</si>
  <si>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</si>
  <si>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</si>
  <si>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</si>
  <si>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</si>
  <si>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</si>
  <si>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</si>
  <si>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</si>
  <si>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</si>
  <si>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</si>
  <si>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</si>
  <si>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</si>
  <si>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</si>
  <si>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</si>
  <si>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</si>
  <si>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</si>
  <si>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</si>
  <si>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</si>
  <si>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</si>
  <si>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</si>
  <si>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</si>
  <si>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</si>
  <si>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</si>
  <si>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</si>
  <si>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</si>
  <si>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</si>
  <si>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</si>
  <si>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</si>
  <si>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</si>
  <si>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</si>
  <si>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</si>
  <si>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</si>
  <si>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</si>
  <si>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</si>
  <si>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</si>
  <si>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</si>
  <si>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</si>
  <si>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</si>
  <si>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</si>
  <si>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</si>
  <si>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</si>
  <si>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</si>
  <si>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</si>
  <si>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</si>
  <si>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</si>
  <si>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</si>
  <si>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</si>
  <si>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</si>
  <si>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</si>
  <si>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</si>
  <si>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</si>
  <si>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</si>
  <si>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</si>
  <si>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</si>
  <si>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</si>
  <si>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</si>
  <si>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</si>
  <si>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</si>
  <si>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</si>
  <si>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</si>
  <si>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</si>
  <si>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</si>
  <si>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</si>
  <si>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</si>
  <si>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</si>
  <si>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</si>
  <si>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</si>
  <si>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</si>
  <si>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</si>
  <si>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</si>
  <si>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</si>
  <si>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</si>
  <si>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</si>
  <si>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</si>
  <si>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</si>
  <si>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</si>
  <si>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</si>
  <si>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</si>
  <si>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</si>
  <si>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</si>
  <si>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</si>
  <si>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</si>
  <si>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</si>
  <si>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</si>
  <si>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</si>
  <si>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</si>
  <si>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</si>
  <si>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</si>
  <si>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</si>
  <si>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</si>
  <si>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</si>
  <si>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</si>
  <si>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</si>
  <si>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</si>
  <si>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</si>
  <si>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</si>
  <si>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</si>
  <si>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</si>
  <si>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</si>
  <si>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</si>
  <si>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</si>
  <si>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</si>
  <si>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</si>
  <si>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</si>
  <si>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</si>
  <si>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</si>
  <si>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</si>
  <si>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</si>
  <si>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</si>
  <si>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</si>
  <si>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</si>
  <si>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</si>
  <si>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</si>
  <si>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</si>
  <si>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</si>
  <si>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</si>
  <si>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</si>
  <si>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</si>
  <si>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</si>
  <si>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</si>
  <si>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</si>
  <si>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</si>
  <si>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</si>
  <si>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</si>
  <si>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</si>
  <si>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</si>
  <si>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</si>
  <si>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</si>
  <si>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</si>
  <si>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</si>
  <si>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</si>
  <si>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</si>
  <si>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</si>
  <si>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</si>
  <si>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</si>
  <si>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</si>
  <si>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</si>
  <si>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</si>
  <si>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</si>
  <si>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</si>
  <si>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</si>
  <si>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</si>
  <si>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</si>
  <si>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</si>
  <si>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</si>
  <si>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</si>
  <si>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</si>
  <si>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</si>
  <si>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</si>
  <si>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</si>
  <si>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</si>
  <si>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</si>
  <si>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</si>
  <si>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</si>
  <si>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</si>
  <si>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</si>
  <si>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</si>
  <si>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</si>
  <si>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</si>
  <si>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</si>
  <si>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</si>
  <si>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</si>
  <si>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</si>
  <si>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</si>
  <si>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</si>
  <si>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</si>
  <si>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</si>
  <si>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</si>
  <si>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</si>
  <si>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</si>
  <si>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</si>
  <si>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</si>
  <si>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</si>
  <si>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</si>
  <si>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</si>
  <si>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</si>
  <si>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</si>
  <si>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</si>
  <si>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</si>
  <si>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</si>
  <si>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</si>
  <si>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</si>
  <si>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</si>
  <si>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</si>
  <si>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</si>
  <si>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</si>
  <si>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</si>
  <si>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</si>
  <si>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</si>
  <si>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</si>
  <si>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</si>
  <si>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</si>
  <si>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</si>
  <si>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</si>
  <si>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</si>
  <si>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</si>
  <si>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</si>
  <si>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</si>
  <si>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</si>
  <si>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</si>
  <si>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</si>
  <si>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</si>
  <si>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</si>
  <si>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</si>
  <si>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</si>
  <si>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</si>
  <si>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</si>
  <si>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</si>
  <si>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</si>
  <si>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</si>
  <si>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</si>
  <si>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</si>
  <si>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</si>
  <si>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</si>
  <si>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</si>
  <si>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</si>
  <si>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</si>
  <si>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</si>
  <si>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</si>
  <si>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</si>
  <si>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</si>
  <si>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</si>
  <si>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</si>
  <si>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</si>
  <si>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</si>
  <si>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</si>
  <si>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</si>
  <si>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</si>
  <si>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</si>
  <si>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</si>
  <si>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</si>
  <si>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</si>
  <si>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</si>
  <si>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</si>
  <si>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</si>
  <si>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</si>
  <si>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</si>
  <si>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</si>
  <si>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</si>
  <si>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</si>
  <si>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</si>
  <si>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</si>
  <si>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</si>
  <si>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</si>
  <si>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</si>
  <si>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</si>
  <si>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</si>
  <si>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</si>
  <si>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</si>
  <si>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</si>
  <si>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</si>
  <si>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</si>
  <si>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</si>
  <si>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</si>
  <si>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</si>
  <si>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</si>
  <si>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</si>
  <si>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</si>
  <si>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</si>
  <si>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</si>
  <si>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</si>
  <si>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</si>
  <si>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</si>
  <si>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</si>
  <si>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</si>
  <si>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</si>
  <si>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</si>
  <si>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</si>
  <si>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</si>
  <si>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</si>
  <si>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</si>
  <si>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</si>
  <si>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</si>
  <si>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</si>
  <si>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</si>
  <si>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</si>
  <si>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</si>
  <si>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</si>
  <si>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</si>
  <si>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</si>
  <si>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</si>
  <si>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</si>
  <si>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</si>
  <si>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</si>
  <si>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</si>
  <si>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</si>
  <si>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</si>
  <si>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</si>
  <si>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</si>
  <si>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</si>
  <si>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</si>
  <si>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</si>
  <si>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</si>
  <si>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</si>
  <si>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</si>
  <si>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</si>
  <si>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</si>
  <si>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</si>
  <si>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</si>
  <si>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</si>
  <si>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</si>
  <si>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</si>
  <si>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</si>
  <si>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</si>
  <si>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</si>
  <si>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</si>
  <si>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</si>
  <si>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</si>
  <si>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</si>
  <si>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</si>
  <si>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</si>
  <si>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</si>
  <si>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</si>
  <si>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</si>
  <si>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</si>
  <si>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</si>
  <si>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</si>
  <si>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</si>
  <si>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</si>
  <si>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</si>
  <si>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</si>
  <si>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</si>
  <si>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</si>
  <si>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</si>
  <si>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</si>
  <si>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</si>
  <si>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</si>
  <si>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</si>
  <si>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</si>
  <si>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</si>
  <si>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</si>
  <si>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</si>
  <si>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</si>
  <si>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</si>
  <si>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</si>
  <si>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</si>
  <si>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</si>
  <si>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</si>
  <si>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</si>
  <si>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</si>
  <si>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</si>
  <si>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</si>
  <si>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</si>
  <si>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</si>
  <si>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</si>
  <si>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</si>
  <si>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</si>
  <si>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</si>
  <si>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</si>
  <si>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</si>
  <si>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</si>
  <si>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</si>
  <si>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</si>
  <si>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</si>
  <si>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</si>
  <si>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</si>
  <si>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</si>
  <si>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</si>
  <si>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</si>
  <si>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</si>
  <si>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</si>
  <si>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</si>
  <si>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</si>
  <si>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</si>
  <si>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</si>
  <si>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</si>
  <si>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</si>
  <si>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</si>
  <si>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</si>
  <si>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</si>
  <si>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</si>
  <si>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</si>
  <si>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</si>
  <si>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</si>
  <si>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</si>
  <si>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</si>
  <si>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</si>
  <si>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</si>
  <si>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</si>
  <si>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</si>
  <si>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</si>
  <si>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</si>
  <si>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</si>
  <si>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</si>
  <si>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</si>
  <si>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</si>
  <si>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</si>
  <si>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</si>
  <si>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</si>
  <si>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</si>
  <si>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</si>
  <si>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</si>
  <si>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</si>
  <si>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</si>
  <si>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</si>
  <si>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</si>
  <si>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</si>
  <si>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</si>
  <si>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</si>
  <si>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</si>
  <si>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</si>
  <si>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</si>
  <si>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</si>
  <si>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</si>
  <si>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</si>
  <si>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</si>
  <si>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</si>
  <si>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</si>
  <si>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</si>
  <si>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</si>
  <si>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</si>
  <si>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</si>
  <si>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</si>
  <si>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</si>
  <si>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</si>
  <si>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</si>
  <si>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</si>
  <si>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</si>
  <si>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</si>
  <si>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</si>
  <si>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</si>
  <si>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</si>
  <si>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</si>
  <si>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</si>
  <si>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</si>
  <si>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</si>
  <si>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</si>
  <si>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</si>
  <si>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</si>
  <si>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</si>
  <si>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</si>
  <si>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</si>
  <si>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</si>
  <si>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</si>
  <si>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</si>
  <si>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</si>
  <si>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</si>
  <si>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</si>
  <si>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</si>
  <si>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</si>
  <si>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</si>
  <si>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</si>
  <si>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</si>
  <si>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</si>
  <si>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</si>
  <si>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</si>
  <si>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</si>
  <si>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</si>
  <si>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</si>
  <si>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</si>
  <si>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</si>
  <si>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</si>
  <si>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</si>
  <si>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</si>
  <si>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</si>
  <si>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</si>
  <si>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</si>
  <si>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</si>
  <si>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</si>
  <si>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</si>
  <si>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</si>
  <si>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</si>
  <si>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</si>
  <si>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</si>
  <si>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</si>
  <si>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</si>
  <si>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</si>
  <si>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</si>
  <si>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</si>
  <si>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</si>
  <si>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</si>
  <si>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</si>
  <si>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</si>
  <si>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</si>
  <si>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</si>
  <si>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</si>
  <si>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</si>
  <si>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</si>
  <si>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</si>
  <si>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</si>
  <si>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</si>
  <si>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</si>
  <si>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</si>
  <si>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</si>
  <si>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</si>
  <si>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</si>
  <si>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</si>
  <si>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</si>
  <si>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</si>
  <si>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</si>
  <si>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</si>
  <si>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</si>
  <si>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</si>
  <si>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</si>
  <si>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</si>
  <si>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</si>
  <si>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</si>
  <si>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</si>
  <si>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</si>
  <si>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</si>
  <si>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</si>
  <si>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</si>
  <si>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</si>
  <si>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</si>
  <si>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</si>
  <si>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</si>
  <si>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</si>
  <si>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</si>
  <si>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</si>
  <si>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</si>
  <si>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</si>
  <si>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</si>
  <si>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</si>
  <si>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</si>
  <si>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</si>
  <si>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</si>
  <si>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</si>
  <si>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</si>
  <si>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</si>
  <si>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</si>
  <si>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</si>
  <si>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</si>
  <si>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</si>
  <si>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</si>
  <si>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</si>
  <si>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</si>
  <si>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</si>
  <si>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</si>
  <si>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</si>
  <si>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</si>
  <si>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</si>
  <si>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</si>
  <si>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</si>
  <si>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</si>
  <si>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</si>
  <si>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</si>
  <si>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</si>
  <si>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</si>
  <si>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</si>
  <si>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</si>
  <si>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</si>
  <si>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</si>
  <si>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</si>
  <si>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</si>
  <si>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</si>
  <si>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</si>
  <si>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</si>
  <si>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</si>
  <si>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</si>
  <si>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</si>
  <si>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</si>
  <si>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</si>
  <si>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</si>
  <si>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</si>
  <si>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</si>
  <si>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</si>
  <si>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</si>
  <si>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</si>
  <si>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</si>
  <si>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</si>
  <si>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</si>
  <si>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</si>
  <si>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</si>
  <si>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</si>
  <si>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</si>
  <si>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</si>
  <si>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</si>
  <si>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</si>
  <si>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</si>
  <si>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</si>
  <si>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</si>
  <si>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</si>
  <si>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</si>
  <si>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</si>
  <si>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</si>
  <si>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</si>
  <si>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</si>
  <si>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</si>
  <si>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</si>
  <si>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</si>
  <si>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</si>
  <si>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</si>
  <si>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</si>
  <si>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</si>
  <si>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</si>
  <si>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</si>
  <si>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</si>
  <si>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</si>
  <si>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</si>
  <si>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</si>
  <si>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</si>
  <si>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</si>
  <si>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</si>
  <si>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</si>
  <si>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</si>
  <si>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</si>
  <si>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</si>
  <si>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</si>
  <si>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</si>
  <si>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</si>
  <si>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</si>
  <si>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</si>
  <si>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</si>
  <si>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</si>
  <si>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</si>
  <si>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</si>
  <si>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</si>
  <si>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</si>
  <si>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</si>
  <si>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</si>
  <si>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</si>
  <si>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</si>
  <si>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</si>
  <si>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</si>
  <si>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</si>
  <si>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</si>
  <si>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</si>
  <si>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</si>
  <si>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</si>
  <si>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</si>
  <si>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</si>
  <si>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</si>
  <si>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</si>
  <si>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</si>
  <si>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</si>
  <si>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</si>
  <si>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</si>
  <si>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</si>
  <si>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</si>
  <si>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</si>
  <si>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</si>
  <si>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</si>
  <si>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</si>
  <si>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</si>
  <si>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</si>
  <si>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</si>
  <si>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</si>
  <si>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</si>
  <si>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</si>
  <si>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</si>
  <si>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</si>
  <si>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</si>
  <si>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</si>
  <si>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</si>
  <si>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</si>
  <si>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</si>
  <si>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</si>
  <si>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</si>
  <si>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</si>
  <si>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</si>
  <si>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</si>
  <si>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</si>
  <si>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</si>
  <si>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</si>
  <si>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</si>
  <si>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</si>
  <si>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</si>
  <si>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</si>
  <si>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</si>
  <si>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</si>
  <si>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</si>
  <si>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</si>
  <si>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</si>
  <si>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</si>
  <si>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</si>
  <si>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</si>
  <si>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</si>
  <si>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</si>
  <si>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</si>
  <si>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</si>
  <si>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</si>
  <si>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</si>
  <si>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</si>
  <si>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</si>
  <si>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</si>
  <si>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</si>
  <si>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</si>
  <si>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</si>
  <si>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</si>
  <si>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</si>
  <si>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</si>
  <si>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</si>
  <si>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</si>
  <si>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</si>
  <si>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</si>
  <si>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</si>
  <si>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</si>
  <si>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</si>
  <si>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</si>
  <si>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</si>
  <si>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</si>
  <si>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</si>
  <si>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</si>
  <si>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</si>
  <si>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</si>
  <si>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</si>
  <si>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</si>
  <si>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</si>
  <si>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</si>
  <si>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</si>
  <si>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</si>
  <si>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</si>
  <si>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</si>
  <si>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</si>
  <si>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</si>
  <si>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</si>
  <si>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</si>
  <si>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</si>
  <si>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</si>
  <si>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</si>
  <si>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</si>
  <si>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</si>
  <si>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</si>
  <si>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</si>
  <si>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</si>
  <si>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</si>
  <si>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</si>
  <si>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</si>
  <si>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</si>
  <si>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</si>
  <si>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</si>
  <si>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</si>
  <si>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</si>
  <si>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</si>
  <si>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</si>
  <si>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</si>
  <si>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</si>
  <si>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</si>
  <si>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</si>
  <si>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</si>
  <si>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</si>
  <si>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</si>
  <si>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</si>
  <si>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</si>
  <si>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</si>
  <si>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</si>
  <si>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</si>
  <si>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</si>
  <si>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</si>
  <si>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</si>
  <si>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</si>
  <si>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</si>
  <si>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</si>
  <si>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</si>
  <si>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</si>
  <si>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</si>
  <si>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</si>
  <si>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</si>
  <si>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</si>
  <si>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</si>
  <si>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</si>
  <si>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</si>
  <si>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</si>
  <si>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</si>
  <si>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</si>
  <si>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</si>
  <si>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</si>
  <si>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</si>
  <si>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</si>
  <si>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</si>
  <si>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</si>
  <si>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</si>
  <si>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</si>
  <si>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</si>
  <si>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</si>
  <si>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</si>
  <si>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</si>
  <si>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</si>
  <si>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</si>
  <si>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</si>
  <si>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</si>
  <si>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</si>
  <si>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</si>
  <si>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</si>
  <si>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</si>
  <si>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</si>
  <si>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</si>
  <si>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</si>
  <si>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</si>
  <si>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</si>
  <si>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</si>
  <si>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</si>
  <si>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</si>
  <si>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</si>
  <si>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</si>
  <si>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</si>
  <si>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</si>
  <si>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</si>
  <si>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</si>
  <si>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</si>
  <si>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</si>
  <si>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</si>
  <si>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</si>
  <si>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</si>
  <si>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</si>
  <si>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</si>
  <si>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</si>
  <si>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</si>
  <si>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</si>
  <si>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</si>
  <si>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</si>
  <si>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</si>
  <si>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</si>
  <si>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</si>
  <si>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</si>
  <si>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</si>
  <si>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</si>
  <si>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</si>
  <si>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</si>
  <si>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</si>
  <si>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</si>
  <si>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</si>
  <si>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</si>
  <si>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</si>
  <si>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</si>
  <si>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</si>
  <si>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</si>
  <si>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</si>
  <si>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</si>
  <si>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</si>
  <si>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</si>
  <si>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</si>
  <si>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</si>
  <si>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</si>
  <si>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</si>
  <si>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</si>
  <si>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</si>
  <si>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</si>
  <si>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</si>
  <si>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</si>
  <si>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</si>
  <si>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</si>
  <si>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</si>
  <si>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</si>
  <si>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</si>
  <si>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</si>
  <si>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</si>
  <si>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</si>
  <si>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</si>
  <si>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</si>
  <si>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</si>
  <si>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</si>
  <si>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</si>
  <si>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</si>
  <si>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</si>
  <si>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</si>
  <si>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</si>
  <si>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</si>
  <si>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</si>
  <si>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</si>
  <si>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</si>
  <si>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</si>
  <si>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</si>
  <si>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</si>
  <si>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</si>
  <si>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</si>
  <si>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</si>
  <si>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</si>
  <si>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</si>
  <si>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</si>
  <si>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</si>
  <si>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</si>
  <si>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</si>
  <si>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</si>
  <si>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</si>
  <si>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</si>
  <si>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</si>
  <si>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</si>
  <si>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</si>
  <si>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</si>
  <si>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</si>
  <si>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</si>
  <si>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</si>
  <si>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</si>
  <si>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</si>
  <si>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</si>
  <si>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</si>
  <si>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</si>
  <si>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</si>
  <si>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</si>
  <si>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</si>
  <si>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</si>
  <si>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</si>
  <si>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</si>
  <si>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</si>
  <si>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</si>
  <si>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</si>
  <si>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</si>
  <si>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</si>
  <si>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</si>
  <si>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</si>
  <si>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</si>
  <si>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</si>
  <si>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</si>
  <si>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</si>
  <si>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</si>
  <si>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</si>
  <si>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</si>
  <si>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</si>
  <si>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</si>
  <si>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</si>
  <si>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</si>
  <si>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</si>
  <si>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</si>
  <si>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</si>
  <si>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</si>
  <si>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</si>
  <si>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</si>
  <si>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</si>
  <si>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</si>
  <si>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</si>
  <si>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</si>
  <si>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</si>
  <si>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</si>
  <si>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</si>
  <si>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</si>
  <si>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</si>
  <si>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</si>
  <si>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</si>
  <si>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</si>
  <si>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</si>
  <si>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</si>
  <si>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</si>
  <si>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</si>
  <si>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</si>
  <si>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</si>
  <si>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</si>
  <si>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</si>
  <si>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</si>
  <si>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</si>
  <si>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</si>
  <si>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</si>
  <si>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</si>
  <si>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</si>
  <si>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</si>
  <si>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</si>
  <si>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</si>
  <si>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</si>
  <si>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</si>
  <si>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</si>
  <si>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</si>
  <si>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</si>
  <si>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</si>
  <si>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</si>
  <si>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</si>
  <si>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</si>
  <si>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</si>
  <si>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</si>
  <si>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</si>
  <si>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</si>
  <si>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</si>
  <si>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</si>
  <si>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</si>
  <si>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</si>
  <si>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</si>
  <si>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</si>
  <si>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</si>
  <si>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</si>
  <si>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</si>
  <si>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</si>
  <si>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</si>
  <si>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</si>
  <si>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</si>
  <si>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</si>
  <si>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</si>
  <si>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</si>
  <si>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</si>
  <si>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</si>
  <si>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</si>
  <si>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</si>
  <si>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</si>
  <si>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</si>
  <si>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</si>
  <si>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</si>
  <si>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</si>
  <si>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</si>
  <si>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</si>
  <si>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</si>
  <si>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</si>
  <si>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</si>
  <si>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</si>
  <si>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</si>
  <si>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</si>
  <si>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</si>
  <si>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</si>
  <si>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</si>
  <si>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</si>
  <si>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</si>
  <si>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</si>
  <si>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</si>
  <si>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</si>
  <si>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</si>
  <si>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</si>
  <si>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</si>
  <si>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</si>
  <si>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</si>
  <si>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</si>
  <si>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</si>
  <si>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</si>
  <si>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</si>
  <si>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</si>
  <si>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</si>
  <si>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</si>
  <si>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</si>
  <si>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</si>
  <si>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</si>
  <si>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</si>
  <si>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</si>
  <si>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</si>
  <si>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</si>
  <si>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</si>
  <si>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</si>
  <si>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</si>
  <si>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</si>
  <si>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</si>
  <si>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</si>
  <si>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</si>
  <si>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</si>
  <si>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</si>
  <si>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</si>
  <si>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</si>
  <si>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</si>
  <si>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</si>
  <si>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</si>
  <si>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</si>
  <si>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</si>
  <si>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</si>
  <si>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</si>
  <si>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</si>
  <si>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</si>
  <si>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</si>
  <si>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</si>
  <si>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</si>
  <si>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</si>
  <si>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</si>
  <si>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</si>
  <si>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</si>
  <si>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</si>
  <si>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</si>
  <si>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</si>
  <si>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</si>
  <si>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</si>
  <si>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</si>
  <si>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</si>
  <si>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</si>
  <si>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</si>
  <si>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</si>
  <si>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</si>
  <si>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</si>
  <si>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</si>
  <si>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</si>
  <si>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</si>
  <si>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</si>
  <si>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</si>
  <si>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</si>
  <si>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</si>
  <si>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</si>
  <si>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</si>
  <si>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</si>
  <si>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</si>
  <si>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</si>
  <si>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</si>
  <si>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</si>
  <si>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</si>
  <si>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</si>
  <si>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</si>
  <si>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</si>
  <si>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</si>
  <si>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</si>
  <si>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</si>
  <si>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</si>
  <si>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</si>
  <si>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</si>
  <si>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</si>
  <si>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</si>
  <si>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</si>
  <si>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</si>
  <si>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</si>
  <si>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</si>
  <si>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</si>
  <si>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</si>
  <si>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</si>
  <si>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</si>
  <si>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</si>
  <si>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</si>
  <si>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</si>
  <si>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</si>
  <si>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</si>
  <si>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</si>
  <si>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</si>
  <si>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</si>
  <si>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</si>
  <si>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</si>
  <si>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</si>
  <si>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</si>
  <si>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</si>
  <si>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</si>
  <si>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</si>
  <si>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</si>
  <si>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</si>
  <si>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</si>
  <si>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</si>
  <si>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</si>
  <si>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</si>
  <si>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</si>
  <si>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</si>
  <si>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</si>
  <si>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</si>
  <si>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</si>
  <si>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</si>
  <si>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</si>
  <si>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</si>
  <si>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</si>
  <si>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</si>
  <si>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</si>
  <si>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</si>
  <si>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</si>
  <si>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</si>
  <si>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</si>
  <si>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</si>
  <si>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</si>
  <si>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</si>
  <si>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</si>
  <si>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</si>
  <si>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</si>
  <si>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</si>
  <si>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</si>
  <si>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</si>
  <si>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</si>
  <si>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</si>
  <si>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</si>
  <si>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</si>
  <si>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</si>
  <si>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</si>
  <si>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</si>
  <si>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</si>
  <si>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</si>
  <si>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</si>
  <si>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</si>
  <si>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</si>
  <si>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</si>
  <si>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</si>
  <si>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</si>
  <si>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</si>
  <si>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</si>
  <si>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</si>
  <si>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</si>
  <si>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</si>
  <si>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</si>
  <si>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</si>
  <si>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</si>
  <si>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</si>
  <si>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</si>
  <si>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</si>
  <si>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</si>
  <si>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</si>
  <si>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</si>
  <si>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</si>
  <si>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</si>
  <si>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</si>
  <si>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</si>
  <si>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</si>
  <si>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</si>
  <si>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</si>
  <si>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</si>
  <si>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</si>
  <si>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</si>
  <si>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</si>
  <si>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</si>
  <si>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</si>
  <si>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</si>
  <si>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</si>
  <si>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</si>
  <si>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</si>
  <si>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</si>
  <si>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</si>
  <si>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</si>
  <si>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</si>
  <si>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</si>
  <si>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</si>
  <si>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</si>
  <si>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</si>
  <si>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</si>
  <si>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</si>
  <si>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</si>
  <si>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</si>
  <si>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</si>
  <si>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</si>
  <si>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</si>
  <si>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</si>
  <si>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</si>
  <si>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</si>
  <si>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</si>
  <si>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</si>
  <si>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</si>
  <si>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</si>
  <si>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</si>
  <si>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</si>
  <si>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</si>
  <si>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</si>
  <si>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</si>
  <si>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</si>
  <si>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</si>
  <si>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</si>
  <si>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</si>
  <si>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</si>
  <si>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</si>
  <si>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</si>
  <si>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</si>
  <si>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</si>
  <si>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</si>
  <si>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</si>
  <si>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</si>
  <si>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</si>
  <si>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</si>
  <si>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</si>
  <si>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</si>
  <si>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</si>
  <si>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</si>
  <si>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</si>
  <si>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</si>
  <si>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</si>
  <si>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</si>
  <si>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</si>
  <si>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</si>
  <si>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</si>
  <si>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</si>
  <si>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</si>
  <si>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</si>
  <si>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</si>
  <si>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</si>
  <si>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</si>
  <si>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</si>
  <si>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</si>
  <si>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</si>
  <si>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</si>
  <si>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</si>
  <si>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</si>
  <si>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</si>
  <si>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</si>
  <si>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</si>
  <si>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</si>
  <si>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</si>
  <si>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</si>
  <si>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</si>
  <si>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</si>
  <si>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</si>
  <si>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</si>
  <si>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</si>
  <si>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</si>
  <si>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</si>
  <si>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</si>
  <si>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</si>
  <si>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</si>
  <si>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</si>
  <si>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</si>
  <si>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</si>
  <si>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</si>
  <si>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</si>
  <si>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</si>
  <si>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</si>
  <si>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</si>
  <si>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</si>
  <si>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</si>
  <si>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</si>
  <si>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</si>
  <si>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</si>
  <si>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</si>
  <si>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</si>
  <si>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</si>
  <si>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</si>
  <si>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</si>
  <si>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</si>
  <si>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</si>
  <si>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</si>
  <si>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</si>
  <si>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</si>
  <si>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</si>
  <si>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</si>
  <si>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</si>
  <si>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</si>
  <si>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</si>
  <si>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</si>
  <si>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</si>
  <si>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</si>
  <si>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</si>
  <si>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</si>
  <si>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</si>
  <si>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</si>
  <si>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</si>
  <si>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</si>
  <si>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</si>
  <si>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</si>
  <si>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</si>
  <si>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</si>
  <si>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</si>
  <si>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</si>
  <si>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</si>
  <si>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</si>
  <si>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</si>
  <si>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</si>
  <si>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</si>
  <si>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</si>
  <si>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</si>
  <si>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</si>
  <si>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</si>
  <si>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</si>
  <si>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</si>
  <si>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</si>
  <si>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</si>
  <si>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</si>
  <si>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</si>
  <si>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</si>
  <si>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</si>
  <si>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</si>
  <si>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</si>
  <si>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</si>
  <si>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</si>
  <si>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</si>
  <si>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</si>
  <si>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</si>
  <si>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</si>
  <si>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</si>
  <si>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</si>
  <si>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</si>
  <si>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</si>
  <si>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</si>
  <si>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</si>
  <si>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</si>
  <si>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</si>
  <si>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</si>
  <si>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</si>
  <si>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</si>
  <si>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</si>
  <si>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</si>
  <si>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</si>
  <si>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</si>
  <si>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</si>
  <si>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</si>
  <si>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</si>
  <si>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</si>
  <si>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</si>
  <si>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</si>
  <si>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</si>
  <si>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</si>
  <si>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</si>
  <si>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</si>
  <si>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</si>
  <si>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</si>
  <si>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</si>
  <si>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</si>
  <si>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</si>
  <si>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</si>
  <si>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</si>
  <si>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</si>
  <si>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</si>
  <si>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</si>
  <si>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</si>
  <si>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</si>
  <si>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</si>
  <si>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</si>
  <si>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</si>
  <si>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</si>
  <si>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</si>
  <si>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</si>
  <si>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</si>
  <si>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</si>
  <si>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</si>
  <si>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</si>
  <si>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</si>
  <si>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</si>
  <si>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</si>
  <si>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</si>
  <si>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</si>
  <si>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</si>
  <si>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</si>
  <si>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</si>
  <si>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</si>
  <si>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</si>
  <si>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</si>
  <si>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</si>
  <si>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</si>
  <si>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</si>
  <si>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</si>
  <si>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</si>
  <si>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</si>
  <si>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</si>
  <si>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</si>
  <si>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</si>
  <si>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</si>
  <si>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</si>
  <si>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</si>
  <si>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</si>
  <si>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</si>
  <si>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</si>
  <si>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</si>
  <si>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</si>
  <si>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</si>
  <si>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</si>
  <si>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</si>
  <si>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</si>
  <si>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</si>
  <si>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</si>
  <si>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</si>
  <si>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</si>
  <si>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</si>
  <si>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</si>
  <si>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</si>
  <si>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</si>
  <si>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</si>
  <si>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</si>
  <si>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</si>
  <si>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</si>
  <si>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</si>
  <si>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</si>
  <si>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</si>
  <si>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</si>
  <si>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</si>
  <si>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</si>
  <si>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</si>
  <si>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</si>
  <si>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</si>
  <si>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</si>
  <si>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</si>
  <si>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</si>
  <si>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</si>
  <si>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</si>
  <si>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</si>
  <si>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</si>
  <si>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</si>
  <si>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</si>
  <si>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</si>
  <si>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</si>
  <si>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</si>
  <si>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</si>
  <si>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</si>
  <si>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</si>
  <si>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</si>
  <si>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</si>
  <si>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</si>
  <si>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</si>
  <si>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</si>
  <si>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</si>
  <si>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</si>
  <si>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</si>
  <si>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</si>
  <si>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</si>
  <si>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</si>
  <si>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</si>
  <si>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</si>
  <si>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</si>
  <si>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</si>
  <si>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</si>
  <si>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</si>
  <si>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</si>
  <si>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</si>
  <si>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</si>
  <si>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</si>
  <si>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</si>
  <si>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</si>
  <si>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</si>
  <si>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</si>
  <si>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</si>
  <si>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</si>
  <si>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</si>
  <si>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</si>
  <si>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</si>
  <si>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</si>
  <si>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</si>
  <si>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</si>
  <si>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</si>
  <si>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</si>
  <si>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</si>
  <si>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</si>
  <si>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</si>
  <si>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</si>
  <si>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</si>
  <si>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</si>
  <si>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</si>
  <si>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</si>
  <si>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</si>
  <si>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</si>
  <si>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</si>
  <si>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</si>
  <si>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</si>
  <si>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</si>
  <si>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</si>
  <si>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</si>
  <si>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</si>
  <si>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</si>
  <si>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</si>
  <si>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</si>
  <si>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</si>
  <si>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</si>
  <si>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</si>
  <si>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</si>
  <si>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</si>
  <si>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</si>
  <si>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</si>
  <si>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</si>
  <si>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</si>
  <si>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</si>
  <si>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</si>
  <si>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</si>
  <si>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</si>
  <si>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</si>
  <si>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</si>
  <si>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</si>
  <si>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</si>
  <si>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</si>
  <si>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</si>
  <si>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</si>
  <si>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</si>
  <si>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</si>
  <si>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</si>
  <si>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</si>
  <si>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</si>
  <si>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</si>
  <si>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</si>
  <si>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</si>
  <si>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</si>
  <si>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</si>
  <si>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</si>
  <si>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</si>
  <si>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</si>
  <si>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</si>
  <si>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</si>
  <si>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</si>
  <si>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</si>
  <si>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</si>
  <si>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</si>
  <si>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</si>
  <si>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</si>
  <si>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</si>
  <si>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</si>
  <si>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</si>
  <si>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</si>
  <si>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</si>
  <si>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</si>
  <si>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</si>
  <si>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</si>
  <si>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</si>
  <si>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</si>
  <si>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</si>
  <si>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</si>
  <si>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</si>
  <si>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</si>
  <si>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</si>
  <si>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</si>
  <si>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</si>
  <si>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</si>
  <si>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</si>
  <si>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</si>
  <si>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</si>
  <si>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</si>
  <si>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</si>
  <si>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</si>
  <si>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</si>
  <si>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</si>
  <si>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</si>
  <si>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</si>
  <si>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</si>
  <si>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</si>
  <si>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</si>
  <si>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</si>
  <si>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</si>
  <si>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</si>
  <si>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</si>
  <si>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</si>
  <si>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</si>
  <si>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</si>
  <si>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</si>
  <si>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</si>
  <si>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</si>
  <si>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</si>
  <si>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</si>
  <si>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</si>
  <si>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</si>
  <si>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</si>
  <si>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</si>
  <si>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</si>
  <si>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</si>
  <si>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</si>
  <si>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</si>
  <si>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</si>
  <si>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</si>
  <si>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</si>
  <si>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</si>
  <si>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</si>
  <si>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</si>
  <si>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</si>
  <si>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</si>
  <si>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</si>
  <si>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</si>
  <si>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</si>
  <si>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</si>
  <si>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</si>
  <si>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</si>
  <si>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</si>
  <si>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</si>
  <si>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</si>
  <si>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</si>
  <si>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</si>
  <si>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</si>
  <si>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</si>
  <si>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</si>
  <si>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</si>
  <si>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</si>
  <si>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</si>
  <si>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</si>
  <si>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</si>
  <si>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</si>
  <si>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</si>
  <si>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</si>
  <si>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</si>
  <si>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</si>
  <si>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</si>
  <si>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</si>
  <si>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</si>
  <si>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</si>
  <si>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</si>
  <si>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</si>
  <si>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</si>
  <si>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</si>
  <si>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</si>
  <si>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</si>
  <si>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</si>
  <si>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</si>
  <si>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</si>
  <si>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</si>
  <si>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</si>
  <si>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</si>
  <si>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</si>
  <si>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</si>
  <si>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</si>
  <si>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</si>
  <si>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</si>
  <si>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</si>
  <si>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</si>
  <si>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</si>
  <si>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</si>
  <si>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</si>
  <si>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</si>
  <si>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</si>
  <si>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</si>
  <si>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</si>
  <si>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</si>
  <si>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</si>
  <si>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</si>
  <si>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</si>
  <si>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</si>
  <si>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</si>
  <si>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</si>
  <si>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</si>
  <si>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</si>
  <si>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</si>
  <si>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</si>
  <si>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</si>
  <si>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</si>
  <si>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</si>
  <si>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</si>
  <si>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</si>
  <si>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</si>
  <si>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</si>
  <si>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</si>
  <si>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</si>
  <si>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</si>
  <si>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</si>
  <si>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</si>
  <si>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</si>
  <si>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</si>
  <si>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</si>
  <si>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</si>
  <si>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</si>
  <si>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</si>
  <si>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</si>
  <si>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</si>
  <si>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</si>
  <si>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</si>
  <si>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</si>
  <si>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</si>
  <si>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</si>
  <si>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</si>
  <si>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</si>
  <si>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</si>
  <si>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</si>
  <si>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</si>
  <si>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</si>
  <si>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</si>
  <si>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</si>
  <si>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</si>
  <si>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</si>
  <si>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</si>
  <si>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</si>
  <si>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</si>
  <si>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</si>
  <si>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</si>
  <si>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</si>
  <si>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</si>
  <si>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</si>
  <si>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</si>
  <si>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</si>
  <si>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</si>
  <si>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</si>
  <si>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</si>
  <si>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</si>
  <si>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</si>
  <si>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</si>
  <si>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</si>
  <si>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</si>
  <si>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</si>
  <si>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</si>
  <si>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</si>
  <si>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</si>
  <si>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</si>
  <si>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</si>
  <si>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</si>
  <si>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</si>
  <si>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</si>
  <si>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</si>
  <si>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</si>
  <si>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</si>
  <si>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</si>
  <si>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</si>
  <si>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</si>
  <si>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</si>
  <si>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</si>
  <si>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</si>
  <si>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</si>
  <si>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</si>
  <si>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</si>
  <si>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</si>
  <si>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</si>
  <si>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</si>
  <si>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</si>
  <si>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</si>
  <si>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</si>
  <si>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</si>
  <si>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</si>
  <si>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</si>
  <si>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</si>
  <si>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</si>
  <si>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</si>
  <si>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</si>
  <si>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</si>
  <si>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</si>
  <si>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</si>
  <si>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</si>
  <si>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</si>
  <si>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</si>
  <si>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</si>
  <si>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</si>
  <si>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</si>
  <si>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</si>
  <si>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</si>
  <si>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</si>
  <si>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</si>
  <si>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</si>
  <si>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</si>
  <si>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</si>
  <si>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</si>
  <si>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</si>
  <si>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</si>
  <si>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</si>
  <si>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</si>
  <si>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</si>
  <si>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</si>
  <si>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</si>
  <si>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</si>
  <si>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</si>
  <si>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</si>
  <si>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</si>
  <si>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</si>
  <si>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</si>
  <si>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</si>
  <si>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</si>
  <si>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</si>
  <si>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</si>
  <si>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</si>
  <si>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</si>
  <si>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</si>
  <si>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</si>
  <si>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</si>
  <si>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</si>
  <si>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</si>
  <si>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</si>
  <si>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</si>
  <si>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</si>
  <si>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</si>
  <si>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</si>
  <si>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</si>
  <si>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</si>
  <si>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</si>
  <si>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</si>
  <si>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</si>
  <si>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</si>
  <si>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</si>
  <si>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</si>
  <si>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</si>
  <si>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</si>
  <si>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</si>
  <si>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</si>
  <si>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</si>
  <si>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</si>
  <si>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</si>
  <si>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</si>
  <si>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</si>
  <si>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</si>
  <si>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</si>
  <si>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</si>
  <si>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</si>
  <si>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</si>
  <si>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</si>
  <si>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</si>
  <si>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</si>
  <si>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</si>
  <si>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</si>
  <si>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</si>
  <si>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</si>
  <si>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</si>
  <si>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</si>
  <si>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</si>
  <si>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</si>
  <si>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</si>
  <si>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</si>
  <si>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</si>
  <si>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</si>
  <si>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</si>
  <si>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</si>
  <si>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</si>
  <si>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</si>
  <si>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</si>
  <si>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</si>
  <si>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</si>
  <si>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</si>
  <si>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</si>
  <si>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</si>
  <si>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</si>
  <si>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</si>
  <si>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</si>
  <si>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</si>
  <si>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</si>
  <si>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</si>
  <si>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</si>
  <si>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</si>
  <si>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</si>
  <si>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</si>
  <si>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</si>
  <si>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</si>
  <si>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</si>
  <si>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</si>
  <si>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</si>
  <si>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</si>
  <si>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</si>
  <si>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</si>
  <si>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</si>
  <si>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</si>
  <si>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</si>
  <si>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</si>
  <si>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</si>
  <si>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</si>
  <si>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</si>
  <si>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</si>
  <si>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</si>
  <si>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</si>
  <si>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</si>
  <si>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</si>
  <si>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</si>
  <si>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</si>
  <si>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</si>
  <si>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</si>
  <si>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</si>
  <si>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</si>
  <si>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</si>
  <si>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</si>
  <si>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</si>
  <si>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</si>
  <si>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</si>
  <si>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</si>
  <si>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</si>
  <si>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</si>
  <si>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</si>
  <si>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</si>
  <si>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</si>
  <si>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</si>
  <si>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</si>
  <si>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</si>
  <si>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</si>
  <si>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</si>
  <si>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</si>
  <si>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</si>
  <si>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</si>
  <si>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</si>
  <si>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</si>
  <si>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</si>
  <si>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</si>
  <si>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</si>
  <si>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</si>
  <si>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</si>
  <si>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</si>
  <si>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</si>
  <si>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</si>
  <si>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</si>
  <si>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</si>
  <si>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</si>
  <si>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</si>
  <si>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</si>
  <si>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</si>
  <si>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</si>
  <si>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</si>
  <si>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</si>
  <si>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</si>
  <si>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</si>
  <si>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</si>
  <si>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</si>
  <si>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</si>
  <si>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</si>
  <si>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</si>
  <si>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</si>
  <si>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</si>
  <si>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</si>
  <si>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</si>
  <si>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</si>
  <si>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</si>
  <si>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</si>
  <si>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</si>
  <si>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</si>
  <si>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</si>
  <si>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</si>
  <si>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</si>
  <si>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</si>
  <si>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</si>
  <si>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</si>
  <si>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</si>
  <si>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</si>
  <si>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</si>
  <si>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</si>
  <si>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</si>
  <si>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</si>
  <si>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</si>
  <si>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</si>
  <si>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</si>
  <si>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</si>
  <si>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</si>
  <si>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</si>
  <si>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</si>
  <si>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</si>
  <si>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</si>
  <si>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</si>
  <si>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</si>
  <si>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</si>
  <si>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</si>
  <si>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</si>
  <si>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</si>
  <si>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</si>
  <si>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</si>
  <si>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</si>
  <si>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</si>
  <si>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</si>
  <si>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</si>
  <si>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</si>
  <si>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</si>
  <si>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</si>
  <si>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</si>
  <si>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</si>
  <si>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</si>
  <si>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</si>
  <si>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</si>
  <si>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</si>
  <si>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</si>
  <si>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</si>
  <si>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</si>
  <si>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</si>
  <si>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</si>
  <si>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</si>
  <si>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</si>
  <si>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</si>
  <si>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</si>
  <si>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</si>
  <si>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</si>
  <si>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</si>
  <si>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</si>
  <si>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</si>
  <si>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</si>
  <si>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</si>
  <si>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</si>
  <si>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</si>
  <si>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</si>
  <si>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</si>
  <si>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</si>
  <si>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</si>
  <si>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</si>
  <si>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</si>
  <si>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</si>
  <si>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</si>
  <si>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</si>
  <si>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</si>
  <si>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</si>
  <si>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</si>
  <si>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</si>
  <si>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</si>
  <si>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</si>
  <si>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</si>
  <si>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</si>
  <si>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</si>
  <si>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</si>
  <si>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</si>
  <si>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</si>
  <si>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</si>
  <si>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</si>
  <si>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</si>
  <si>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</si>
  <si>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</si>
  <si>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</si>
  <si>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</si>
  <si>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</si>
  <si>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</si>
  <si>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</si>
  <si>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</si>
  <si>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</si>
  <si>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</si>
  <si>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</si>
  <si>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</si>
  <si>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</si>
  <si>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</si>
  <si>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</si>
  <si>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</si>
  <si>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</si>
  <si>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</si>
  <si>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</si>
  <si>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</si>
  <si>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</si>
  <si>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</si>
  <si>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</si>
  <si>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</si>
  <si>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</si>
  <si>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</si>
  <si>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</si>
  <si>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</si>
  <si>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</si>
  <si>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</si>
  <si>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</si>
  <si>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</si>
  <si>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</si>
  <si>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</si>
  <si>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</si>
  <si>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</si>
  <si>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</si>
  <si>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</si>
  <si>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</si>
  <si>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</si>
  <si>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</si>
  <si>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</si>
  <si>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</si>
  <si>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</si>
  <si>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</si>
  <si>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</si>
  <si>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</si>
  <si>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</si>
  <si>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</si>
  <si>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</si>
  <si>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</si>
  <si>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</si>
  <si>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</si>
  <si>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</si>
  <si>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</si>
  <si>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</si>
  <si>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</si>
  <si>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</si>
  <si>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</si>
  <si>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</si>
  <si>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</si>
  <si>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</si>
  <si>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</si>
  <si>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</si>
  <si>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</si>
  <si>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</si>
  <si>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</si>
  <si>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</si>
  <si>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</si>
  <si>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</si>
  <si>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</si>
  <si>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</si>
  <si>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</si>
  <si>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</si>
  <si>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</si>
  <si>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</si>
  <si>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</si>
  <si>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</si>
  <si>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</si>
  <si>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</si>
  <si>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</si>
  <si>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</si>
  <si>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</si>
  <si>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</si>
  <si>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</si>
  <si>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</si>
  <si>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</si>
  <si>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</si>
  <si>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</si>
  <si>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</si>
  <si>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</si>
  <si>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</si>
  <si>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</si>
  <si>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</si>
  <si>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</si>
  <si>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</si>
  <si>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</si>
  <si>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</si>
  <si>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</si>
  <si>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</si>
  <si>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</si>
  <si>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</si>
  <si>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</si>
  <si>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</si>
  <si>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</si>
  <si>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</si>
  <si>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</si>
  <si>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</si>
  <si>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</si>
  <si>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</si>
  <si>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</si>
  <si>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</si>
  <si>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</si>
  <si>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</si>
  <si>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</si>
  <si>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</si>
  <si>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</si>
  <si>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</si>
  <si>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</si>
  <si>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</si>
  <si>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</si>
  <si>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</si>
  <si>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</si>
  <si>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</si>
  <si>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</si>
  <si>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</si>
  <si>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</si>
  <si>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</si>
  <si>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</si>
  <si>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</si>
  <si>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</si>
  <si>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</si>
  <si>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</si>
  <si>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</si>
  <si>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</si>
  <si>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</si>
  <si>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</si>
  <si>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</si>
  <si>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</si>
  <si>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</si>
  <si>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</si>
  <si>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</si>
  <si>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</si>
  <si>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</si>
  <si>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</si>
  <si>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</si>
  <si>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</si>
  <si>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</si>
  <si>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</si>
  <si>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</si>
  <si>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</si>
  <si>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</si>
  <si>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</si>
  <si>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</si>
  <si>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</si>
  <si>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</si>
  <si>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</si>
  <si>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</si>
  <si>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</si>
  <si>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</si>
  <si>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</si>
  <si>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</si>
  <si>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</si>
  <si>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</si>
  <si>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</si>
  <si>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</si>
  <si>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</si>
  <si>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</si>
  <si>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</si>
  <si>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</si>
  <si>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</si>
  <si>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</si>
  <si>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</si>
  <si>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</si>
  <si>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</si>
  <si>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</si>
  <si>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</si>
  <si>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</si>
  <si>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</si>
  <si>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</si>
  <si>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</si>
  <si>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</si>
  <si>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</si>
  <si>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</si>
  <si>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</si>
  <si>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</si>
  <si>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</si>
  <si>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</si>
  <si>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</si>
  <si>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</si>
  <si>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</si>
  <si>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</si>
  <si>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</si>
  <si>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</si>
  <si>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</si>
  <si>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</si>
  <si>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</si>
  <si>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</si>
  <si>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</si>
  <si>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</si>
  <si>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</si>
  <si>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</si>
  <si>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</si>
  <si>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</si>
  <si>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</si>
  <si>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</si>
  <si>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</si>
  <si>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</si>
  <si>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</si>
  <si>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</si>
  <si>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</si>
  <si>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</si>
  <si>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</si>
  <si>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</si>
  <si>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</si>
  <si>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</si>
  <si>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</si>
  <si>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</si>
  <si>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</si>
  <si>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</si>
  <si>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</si>
  <si>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</si>
  <si>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</si>
  <si>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</si>
  <si>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</si>
  <si>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</si>
  <si>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</si>
  <si>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</si>
  <si>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</si>
  <si>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</si>
  <si>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</si>
  <si>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</si>
  <si>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</si>
  <si>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</si>
  <si>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</si>
  <si>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</si>
  <si>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</si>
  <si>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</si>
  <si>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</si>
  <si>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</si>
  <si>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</si>
  <si>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</si>
  <si>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</si>
  <si>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</si>
  <si>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</si>
  <si>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</si>
  <si>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</si>
  <si>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</si>
  <si>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</si>
  <si>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</si>
  <si>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</si>
  <si>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</si>
  <si>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</si>
  <si>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</si>
  <si>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</si>
  <si>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</si>
  <si>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</si>
  <si>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</si>
  <si>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</si>
  <si>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</si>
  <si>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</si>
  <si>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</si>
  <si>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</si>
  <si>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</si>
  <si>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</si>
  <si>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</si>
  <si>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</si>
  <si>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</si>
  <si>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</si>
  <si>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</si>
  <si>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</si>
  <si>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</si>
  <si>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</si>
  <si>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</si>
  <si>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</si>
  <si>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</si>
  <si>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</si>
  <si>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</si>
  <si>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</si>
  <si>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</si>
  <si>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</si>
  <si>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</si>
  <si>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</si>
  <si>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</si>
  <si>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</si>
  <si>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</si>
  <si>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</si>
  <si>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</si>
  <si>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</si>
  <si>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</si>
  <si>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</si>
  <si>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</si>
  <si>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</si>
  <si>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</si>
  <si>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</si>
  <si>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</si>
  <si>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</si>
  <si>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</si>
  <si>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</si>
  <si>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</si>
  <si>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</si>
  <si>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</si>
  <si>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</si>
  <si>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</si>
  <si>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</si>
  <si>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</si>
  <si>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</si>
  <si>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</si>
  <si>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</si>
  <si>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</si>
  <si>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</si>
  <si>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</si>
  <si>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</si>
  <si>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</si>
  <si>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</si>
  <si>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</si>
  <si>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</si>
  <si>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</si>
  <si>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</si>
  <si>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</si>
  <si>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</si>
  <si>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</si>
  <si>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</si>
  <si>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</si>
  <si>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</si>
  <si>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</si>
  <si>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</si>
  <si>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</si>
  <si>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</si>
  <si>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</si>
  <si>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</si>
  <si>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</si>
  <si>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</si>
  <si>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</si>
  <si>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</si>
  <si>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</si>
  <si>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</si>
  <si>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</si>
  <si>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</si>
  <si>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</si>
  <si>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</si>
  <si>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</si>
  <si>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</si>
  <si>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</si>
  <si>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</si>
  <si>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</si>
  <si>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</si>
  <si>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</si>
  <si>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</si>
  <si>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</si>
  <si>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</si>
  <si>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</si>
  <si>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</si>
  <si>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</si>
  <si>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</si>
  <si>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</si>
  <si>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</si>
  <si>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</si>
  <si>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</si>
  <si>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</si>
  <si>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</si>
  <si>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</si>
  <si>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</si>
  <si>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</si>
  <si>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</si>
  <si>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</si>
  <si>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</si>
  <si>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</si>
  <si>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</si>
  <si>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</si>
  <si>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</si>
  <si>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</si>
  <si>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</si>
  <si>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</si>
  <si>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</si>
  <si>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</si>
  <si>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</si>
  <si>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</si>
  <si>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</si>
  <si>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</si>
  <si>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</si>
  <si>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</si>
  <si>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</si>
  <si>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</si>
  <si>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</si>
  <si>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</si>
  <si>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</si>
  <si>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</si>
  <si>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</si>
  <si>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</si>
  <si>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</si>
  <si>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</si>
  <si>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</si>
  <si>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</si>
  <si>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</si>
  <si>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</si>
  <si>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</si>
  <si>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</si>
  <si>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</si>
  <si>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</si>
  <si>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</si>
  <si>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</si>
  <si>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</si>
  <si>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</si>
  <si>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</si>
  <si>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</si>
  <si>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</si>
  <si>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</si>
  <si>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</si>
  <si>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</si>
  <si>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</si>
  <si>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</si>
  <si>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</si>
  <si>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</si>
  <si>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</si>
  <si>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</si>
  <si>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</si>
  <si>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</si>
  <si>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</si>
  <si>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</si>
  <si>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</si>
  <si>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</si>
  <si>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</si>
  <si>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</si>
  <si>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</si>
  <si>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</si>
  <si>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</si>
  <si>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</si>
  <si>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</si>
  <si>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</si>
  <si>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</si>
  <si>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</si>
  <si>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</si>
  <si>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</si>
  <si>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</si>
  <si>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</si>
  <si>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</si>
  <si>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</si>
  <si>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</si>
  <si>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</si>
  <si>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</si>
  <si>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</si>
  <si>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</si>
  <si>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</si>
  <si>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</si>
  <si>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</si>
  <si>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</si>
  <si>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</si>
  <si>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</si>
  <si>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</si>
  <si>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</si>
  <si>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</si>
  <si>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</si>
  <si>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</si>
  <si>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</si>
  <si>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</si>
  <si>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</si>
  <si>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</si>
  <si>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</si>
  <si>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</si>
  <si>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</si>
  <si>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</si>
  <si>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</si>
  <si>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</si>
  <si>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</si>
  <si>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</si>
  <si>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</si>
  <si>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</si>
  <si>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</si>
  <si>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</si>
  <si>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</si>
  <si>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</si>
  <si>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</si>
  <si>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</si>
  <si>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</si>
  <si>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</si>
  <si>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</si>
  <si>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</si>
  <si>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</si>
  <si>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</si>
  <si>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</si>
  <si>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</si>
  <si>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</si>
  <si>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</si>
  <si>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</si>
  <si>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</si>
  <si>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</si>
  <si>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</si>
  <si>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</si>
  <si>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</si>
  <si>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</si>
  <si>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</si>
  <si>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</si>
  <si>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</si>
  <si>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</si>
  <si>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</si>
  <si>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</si>
  <si>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</si>
  <si>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</si>
  <si>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</si>
  <si>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</si>
  <si>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</si>
  <si>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</si>
  <si>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</si>
  <si>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</si>
  <si>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</si>
  <si>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</si>
  <si>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</si>
  <si>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</si>
  <si>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</si>
  <si>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</si>
  <si>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</si>
  <si>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</si>
  <si>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</si>
  <si>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</si>
  <si>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</si>
  <si>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</si>
  <si>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</si>
  <si>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</si>
  <si>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</si>
  <si>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</si>
  <si>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</si>
  <si>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</si>
  <si>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</si>
  <si>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</si>
  <si>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</si>
  <si>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</si>
  <si>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</si>
  <si>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</si>
  <si>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</si>
  <si>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</si>
  <si>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</si>
  <si>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</si>
  <si>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</si>
  <si>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</si>
  <si>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</si>
  <si>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</si>
  <si>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</si>
  <si>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</si>
  <si>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</si>
  <si>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</si>
  <si>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</si>
  <si>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</si>
  <si>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</si>
  <si>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</si>
  <si>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</si>
  <si>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</si>
  <si>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</si>
  <si>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</si>
  <si>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</si>
  <si>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</si>
  <si>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</si>
  <si>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</si>
  <si>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</si>
  <si>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</si>
  <si>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</si>
  <si>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</si>
  <si>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</si>
  <si>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</si>
  <si>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</si>
  <si>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</si>
  <si>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</si>
  <si>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</si>
  <si>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</si>
  <si>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</si>
  <si>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</si>
  <si>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</si>
  <si>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</si>
  <si>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</si>
  <si>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</si>
  <si>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</si>
  <si>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</si>
  <si>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</si>
  <si>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</si>
  <si>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</si>
  <si>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</si>
  <si>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</si>
  <si>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</si>
  <si>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</si>
  <si>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</si>
  <si>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</si>
  <si>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</si>
  <si>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</si>
  <si>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</si>
  <si>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</si>
  <si>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</si>
  <si>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</si>
  <si>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</si>
  <si>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</si>
  <si>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</si>
  <si>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</si>
  <si>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</si>
  <si>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</si>
  <si>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</si>
  <si>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</si>
  <si>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</si>
  <si>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</si>
  <si>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</si>
  <si>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</si>
  <si>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</si>
  <si>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</si>
  <si>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</si>
  <si>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</si>
  <si>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</si>
  <si>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</si>
  <si>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</si>
  <si>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</si>
  <si>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</si>
  <si>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</si>
  <si>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</si>
  <si>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</si>
  <si>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</si>
  <si>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</si>
  <si>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</si>
  <si>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</si>
  <si>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</si>
  <si>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</si>
  <si>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</si>
  <si>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</si>
  <si>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</si>
  <si>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</si>
  <si>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</si>
  <si>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</si>
  <si>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</si>
  <si>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</si>
  <si>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</si>
  <si>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</si>
  <si>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</si>
  <si>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</si>
  <si>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</si>
  <si>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</si>
  <si>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</si>
  <si>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</si>
  <si>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</si>
  <si>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</si>
  <si>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</si>
  <si>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</si>
  <si>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</si>
  <si>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</si>
  <si>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</si>
  <si>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</si>
  <si>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</si>
  <si>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</si>
  <si>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</si>
  <si>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</si>
  <si>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</si>
  <si>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</si>
  <si>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</si>
  <si>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</si>
  <si>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</si>
  <si>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</si>
  <si>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</si>
  <si>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</si>
  <si>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</si>
  <si>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</si>
  <si>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</si>
  <si>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</si>
  <si>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</si>
  <si>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</si>
  <si>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</si>
  <si>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</si>
  <si>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</si>
  <si>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</si>
  <si>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</si>
  <si>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</si>
  <si>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</si>
  <si>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</si>
  <si>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</si>
  <si>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</si>
  <si>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</si>
  <si>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</si>
  <si>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</si>
  <si>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</si>
  <si>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</si>
  <si>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</si>
  <si>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</si>
  <si>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</si>
  <si>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</si>
  <si>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</si>
  <si>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 xml:space="preserve">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</si>
  <si>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</si>
  <si>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</si>
  <si>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</si>
  <si>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</si>
  <si>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</si>
  <si>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</si>
  <si>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</si>
  <si>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</si>
  <si>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</si>
  <si>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</si>
  <si>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</si>
  <si>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</si>
  <si>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</si>
  <si>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</si>
  <si>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</si>
  <si>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</si>
  <si>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</si>
  <si>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</si>
  <si>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</si>
  <si>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</si>
  <si>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</si>
  <si>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</si>
  <si>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</si>
  <si>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</si>
  <si>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</si>
  <si>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</si>
  <si>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</si>
  <si>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</si>
  <si>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</si>
  <si>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</si>
  <si>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</si>
  <si>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</si>
  <si>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</si>
  <si>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</si>
  <si>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Percentage Failed </t>
  </si>
  <si>
    <t>outcome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</si>
  <si>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</si>
  <si>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</si>
  <si>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</si>
  <si>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</si>
  <si>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</si>
  <si>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</si>
  <si>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</si>
  <si>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</si>
  <si>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</si>
  <si>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</si>
  <si>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</si>
  <si>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</si>
  <si>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</si>
  <si>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 xml:space="preserve">Successful 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</si>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</sst>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[StarterBook.xlsx]OutcomeByCategory!SuccessByCategory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OutcomeByCategory!$B$3:$B$4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9B-48C0-B11E-3269736701A0}"/>
            </c:ext>
          </c:extLst>
        </c:ser>
        <c:ser>
          <c:idx val="1"/>
          <c:order val="1"/>
          <c:tx>
            <c:strRef>
              <c:f>OutcomeByCategory!$C$3:$C$4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9B-48C0-B11E-3269736701A0}"/>
            </c:ext>
          </c:extLst>
        </c:ser>
        <c:ser>
          <c:idx val="2"/>
          <c:order val="2"/>
          <c:tx>
            <c:strRef>
              <c:f>OutcomeByCategory!$D$3:$D$4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9B-48C0-B11E-3269736701A0}"/>
            </c:ext>
          </c:extLst>
        </c:ser>
        <c:ser>
          <c:idx val="3"/>
          <c:order val="3"/>
          <c:tx>
            <c:strRef>
              <c:f>OutcomeByCategory!$E$3:$E$4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9B-48C0-B11E-326973670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774095"/>
        <c:axId val="558757455"/>
      </c:barChart>
      <c:catAx>
        <c:axId val="55877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757455"/>
        <c:crosses val="autoZero"/>
        <c:auto val="1"/>
        <c:lblAlgn val="ctr"/>
        <c:lblOffset val="100"/>
        <c:noMultiLvlLbl val="0"/>
      </c:catAx>
      <c:valAx>
        <c:axId val="55875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77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[StarterBook.xlsx]OutcomeBySub!PivotTable2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OutcomeBySub!$B$4:$B$5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OutcomeBySub!$A$6:$A$47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5-48F3-816C-7FCD8E64B12C}"/>
            </c:ext>
          </c:extLst>
        </c:ser>
        <c:ser>
          <c:idx val="1"/>
          <c:order val="1"/>
          <c:tx>
            <c:strRef>
              <c:f>OutcomeBySub!$C$4:$C$5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OutcomeBySub!$A$6:$A$47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5-48F3-816C-7FCD8E64B12C}"/>
            </c:ext>
          </c:extLst>
        </c:ser>
        <c:ser>
          <c:idx val="2"/>
          <c:order val="2"/>
          <c:tx>
            <c:strRef>
              <c:f>OutcomeBySub!$D$4:$D$5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OutcomeBySub!$A$6:$A$47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25-48F3-816C-7FCD8E64B12C}"/>
            </c:ext>
          </c:extLst>
        </c:ser>
        <c:ser>
          <c:idx val="3"/>
          <c:order val="3"/>
          <c:tx>
            <c:strRef>
              <c:f>OutcomeBySub!$E$4:$E$5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OutcomeBySub!$A$6:$A$47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25-48F3-816C-7FCD8E64B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776175"/>
        <c:axId val="558778671"/>
      </c:barChart>
      <c:catAx>
        <c:axId val="55877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778671"/>
        <c:crosses val="autoZero"/>
        <c:auto val="1"/>
        <c:lblAlgn val="ctr"/>
        <c:lblOffset val="100"/>
        <c:noMultiLvlLbl val="0"/>
      </c:catAx>
      <c:valAx>
        <c:axId val="55877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77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8-4772-AAF8-70843818826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C8-4772-AAF8-70843818826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C8-4772-AAF8-708438188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358256"/>
        <c:axId val="510352432"/>
      </c:lineChart>
      <c:catAx>
        <c:axId val="51035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352432"/>
        <c:crosses val="autoZero"/>
        <c:auto val="1"/>
        <c:lblAlgn val="ctr"/>
        <c:lblOffset val="100"/>
        <c:noMultiLvlLbl val="0"/>
      </c:catAx>
      <c:valAx>
        <c:axId val="51035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35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[StarterBook.xlsx]OutcomeByMonth!PivotTable2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OutcomeByMonth!$B$4:$B$5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8-4DD0-90E0-D572464C0135}"/>
            </c:ext>
          </c:extLst>
        </c:ser>
        <c:ser>
          <c:idx val="1"/>
          <c:order val="1"/>
          <c:tx>
            <c:strRef>
              <c:f>OutcomeByMonth!$C$4:$C$5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F8-4DD0-90E0-D572464C0135}"/>
            </c:ext>
          </c:extLst>
        </c:ser>
        <c:ser>
          <c:idx val="2"/>
          <c:order val="2"/>
          <c:tx>
            <c:strRef>
              <c:f>OutcomeByMonth!$D$4:$D$5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F8-4DD0-90E0-D572464C0135}"/>
            </c:ext>
          </c:extLst>
        </c:ser>
        <c:ser>
          <c:idx val="3"/>
          <c:order val="3"/>
          <c:tx>
            <c:strRef>
              <c:f>OutcomeByMonth!$E$4:$E$5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F8-4DD0-90E0-D572464C0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2306448"/>
        <c:axId val="2142307696"/>
      </c:lineChart>
      <c:catAx>
        <c:axId val="214230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307696"/>
        <c:crosses val="autoZero"/>
        <c:auto val="1"/>
        <c:lblAlgn val="ctr"/>
        <c:lblOffset val="100"/>
        <c:noMultiLvlLbl val="0"/>
      </c:catAx>
      <c:valAx>
        <c:axId val="214230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30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_xlchart.v1.6</cx:f>
      </cx:numDim>
    </cx:data>
  </cx:chartData>
  <cx:chart>
    <cx:title pos="t" align="ctr" overlay="0">
      <cx:tx>
        <cx:txData>
          <cx:v>Successful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</a:t>
          </a:r>
        </a:p>
      </cx:txPr>
    </cx:title>
    <cx:plotArea>
      <cx:plotAreaRegion>
        <cx:series layoutId="boxWhisker" uniqueId="{994400F3-55D7-456A-809E-22B56912B759}">
          <cx:tx>
            <cx:txData>
              <cx:f>_xlchart.v1.5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</a:t>
          </a:r>
        </a:p>
      </cx:txPr>
    </cx:title>
    <cx:plotArea>
      <cx:plotAreaRegion>
        <cx:series layoutId="boxWhisker" uniqueId="{118081F3-9A22-448F-8E42-F6F3A977E651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</xdr:row>
      <xdr:rowOff>157161</xdr:rowOff>
    </xdr:from>
    <xdr:to>
      <xdr:col>22</xdr:col>
      <xdr:colOff>42862</xdr:colOff>
      <xdr:row>19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D705BD-09E0-48F4-B00C-C2F7E90D7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366712</xdr:colOff>
      <xdr:row>2</xdr:row>
      <xdr:rowOff>166686</xdr:rowOff>
    </xdr:from>
    <xdr:to>
      <xdr:col>18</xdr:col>
      <xdr:colOff>495300</xdr:colOff>
      <xdr:row>25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C1303-4062-4E50-B1AF-E480FA91E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671512</xdr:colOff>
      <xdr:row>14</xdr:row>
      <xdr:rowOff>95250</xdr:rowOff>
    </xdr:from>
    <xdr:to>
      <xdr:col>6</xdr:col>
      <xdr:colOff>1390650</xdr:colOff>
      <xdr:row>32</xdr:row>
      <xdr:rowOff>66676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D481691-22E0-4F22-96DA-5DF95952D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17</xdr:row>
      <xdr:rowOff>114300</xdr:rowOff>
    </xdr:from>
    <xdr:to>
      <xdr:col>9</xdr:col>
      <xdr:colOff>190500</xdr:colOff>
      <xdr:row>34</xdr:row>
      <xdr:rowOff>190499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1482BC6-32CC-47EC-B455-790FCC1575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76850" y="3371850"/>
              <a:ext cx="2171700" cy="33146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404812</xdr:colOff>
      <xdr:row>17</xdr:row>
      <xdr:rowOff>66676</xdr:rowOff>
    </xdr:from>
    <xdr:to>
      <xdr:col>12</xdr:col>
      <xdr:colOff>581025</xdr:colOff>
      <xdr:row>35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FD0113CD-DFF2-451B-96B1-23FC97A85E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62862" y="3324226"/>
              <a:ext cx="2795588" cy="33623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481012</xdr:colOff>
      <xdr:row>3</xdr:row>
      <xdr:rowOff>142875</xdr:rowOff>
    </xdr:from>
    <xdr:to>
      <xdr:col>14</xdr:col>
      <xdr:colOff>176212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55760-88A8-4EE4-8FE5-0A712A5CF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Roessle" refreshedDate="44270.710561342596" createdVersion="6" refreshedVersion="6" minRefreshableVersion="3" recordCount="4114" xr:uid="{9EF1D5C6-018B-4E1B-9D95-872F966C0BE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Roessle" refreshedDate="44275.819894791668" createdVersion="6" refreshedVersion="6" minRefreshableVersion="3" recordCount="4114" xr:uid="{870CEF5B-D071-4BCD-A763-11FD3AB9395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 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B8B41-C0E2-415F-9AD7-EC9D229CCC43}" name="SuccessBy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B9CDA-D3F0-4A9F-A571-1B2D63B0089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032FF-3B4F-477D-AE81-40F3D746BD44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9753B-1304-479E-AD25-B8BA218AE90B}">
  <dimension ref="A1:F14"/>
  <sheetViews>
    <sheetView workbookViewId="0">
      <selection activeCell="E3" sqref="E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11" width="5" bestFit="1" customWidth="1"/>
    <col min="12" max="12" width="4" bestFit="1" customWidth="1"/>
    <col min="13" max="21" width="5" bestFit="1" customWidth="1"/>
    <col min="22" max="22" width="4" bestFit="1" customWidth="1"/>
    <col min="23" max="31" width="5" bestFit="1" customWidth="1"/>
    <col min="32" max="32" width="4" bestFit="1" customWidth="1"/>
    <col min="33" max="41" width="5" bestFit="1" customWidth="1"/>
    <col min="42" max="42" width="4" bestFit="1" customWidth="1"/>
    <col min="43" max="50" width="5" bestFit="1" customWidth="1"/>
    <col min="51" max="51" width="4" bestFit="1" customWidth="1"/>
    <col min="52" max="58" width="5" bestFit="1" customWidth="1"/>
    <col min="59" max="59" width="4" bestFit="1" customWidth="1"/>
    <col min="60" max="66" width="5" bestFit="1" customWidth="1"/>
    <col min="67" max="67" width="4" bestFit="1" customWidth="1"/>
    <col min="68" max="75" width="5" bestFit="1" customWidth="1"/>
    <col min="76" max="76" width="4" bestFit="1" customWidth="1"/>
    <col min="77" max="85" width="5" bestFit="1" customWidth="1"/>
    <col min="86" max="86" width="4" bestFit="1" customWidth="1"/>
    <col min="87" max="92" width="5" bestFit="1" customWidth="1"/>
    <col min="93" max="93" width="2" bestFit="1" customWidth="1"/>
    <col min="94" max="98" width="5" bestFit="1" customWidth="1"/>
    <col min="99" max="99" width="4" bestFit="1" customWidth="1"/>
    <col min="100" max="106" width="5" bestFit="1" customWidth="1"/>
    <col min="107" max="107" width="4" bestFit="1" customWidth="1"/>
    <col min="108" max="112" width="5" bestFit="1" customWidth="1"/>
    <col min="113" max="113" width="4" bestFit="1" customWidth="1"/>
    <col min="114" max="117" width="5" bestFit="1" customWidth="1"/>
    <col min="118" max="118" width="4" bestFit="1" customWidth="1"/>
    <col min="119" max="126" width="5" bestFit="1" customWidth="1"/>
    <col min="127" max="127" width="4" bestFit="1" customWidth="1"/>
    <col min="128" max="129" width="5" bestFit="1" customWidth="1"/>
    <col min="130" max="130" width="4" bestFit="1" customWidth="1"/>
    <col min="131" max="135" width="5" bestFit="1" customWidth="1"/>
    <col min="136" max="136" width="4" bestFit="1" customWidth="1"/>
    <col min="137" max="140" width="5" bestFit="1" customWidth="1"/>
    <col min="141" max="141" width="4" bestFit="1" customWidth="1"/>
    <col min="142" max="145" width="5" bestFit="1" customWidth="1"/>
    <col min="146" max="146" width="4" bestFit="1" customWidth="1"/>
    <col min="147" max="151" width="5" bestFit="1" customWidth="1"/>
    <col min="152" max="152" width="2" bestFit="1" customWidth="1"/>
    <col min="153" max="157" width="5" bestFit="1" customWidth="1"/>
    <col min="158" max="158" width="4" bestFit="1" customWidth="1"/>
    <col min="159" max="163" width="5" bestFit="1" customWidth="1"/>
    <col min="164" max="164" width="4" bestFit="1" customWidth="1"/>
    <col min="165" max="169" width="5" bestFit="1" customWidth="1"/>
    <col min="170" max="170" width="4" bestFit="1" customWidth="1"/>
    <col min="171" max="174" width="5" bestFit="1" customWidth="1"/>
    <col min="175" max="175" width="4" bestFit="1" customWidth="1"/>
    <col min="176" max="180" width="5" bestFit="1" customWidth="1"/>
    <col min="181" max="181" width="4" bestFit="1" customWidth="1"/>
    <col min="182" max="188" width="5" bestFit="1" customWidth="1"/>
    <col min="189" max="189" width="4" bestFit="1" customWidth="1"/>
    <col min="190" max="193" width="5" bestFit="1" customWidth="1"/>
    <col min="194" max="194" width="4" bestFit="1" customWidth="1"/>
    <col min="195" max="197" width="5" bestFit="1" customWidth="1"/>
    <col min="198" max="198" width="4" bestFit="1" customWidth="1"/>
    <col min="199" max="201" width="5" bestFit="1" customWidth="1"/>
    <col min="202" max="202" width="2" bestFit="1" customWidth="1"/>
    <col min="203" max="212" width="5" bestFit="1" customWidth="1"/>
    <col min="213" max="213" width="4" bestFit="1" customWidth="1"/>
    <col min="214" max="217" width="5" bestFit="1" customWidth="1"/>
    <col min="218" max="218" width="4" bestFit="1" customWidth="1"/>
    <col min="219" max="222" width="5" bestFit="1" customWidth="1"/>
    <col min="223" max="223" width="4" bestFit="1" customWidth="1"/>
    <col min="224" max="234" width="5" bestFit="1" customWidth="1"/>
    <col min="235" max="235" width="4" bestFit="1" customWidth="1"/>
    <col min="236" max="242" width="5" bestFit="1" customWidth="1"/>
    <col min="243" max="243" width="2" bestFit="1" customWidth="1"/>
    <col min="244" max="247" width="5" bestFit="1" customWidth="1"/>
    <col min="248" max="248" width="4" bestFit="1" customWidth="1"/>
    <col min="249" max="252" width="5" bestFit="1" customWidth="1"/>
    <col min="253" max="253" width="4" bestFit="1" customWidth="1"/>
    <col min="254" max="258" width="5" bestFit="1" customWidth="1"/>
    <col min="259" max="259" width="4" bestFit="1" customWidth="1"/>
    <col min="260" max="260" width="5" bestFit="1" customWidth="1"/>
    <col min="261" max="261" width="4" bestFit="1" customWidth="1"/>
    <col min="262" max="262" width="5" bestFit="1" customWidth="1"/>
    <col min="263" max="263" width="4" bestFit="1" customWidth="1"/>
    <col min="264" max="266" width="5" bestFit="1" customWidth="1"/>
    <col min="267" max="267" width="4" bestFit="1" customWidth="1"/>
    <col min="268" max="268" width="5" bestFit="1" customWidth="1"/>
    <col min="269" max="269" width="4" bestFit="1" customWidth="1"/>
    <col min="270" max="270" width="5" bestFit="1" customWidth="1"/>
    <col min="271" max="271" width="4" bestFit="1" customWidth="1"/>
    <col min="272" max="276" width="5" bestFit="1" customWidth="1"/>
    <col min="277" max="277" width="2" bestFit="1" customWidth="1"/>
    <col min="278" max="282" width="5" bestFit="1" customWidth="1"/>
    <col min="283" max="284" width="4" bestFit="1" customWidth="1"/>
    <col min="285" max="287" width="5" bestFit="1" customWidth="1"/>
    <col min="288" max="288" width="4" bestFit="1" customWidth="1"/>
    <col min="289" max="291" width="5" bestFit="1" customWidth="1"/>
    <col min="292" max="292" width="4" bestFit="1" customWidth="1"/>
    <col min="293" max="305" width="5" bestFit="1" customWidth="1"/>
    <col min="306" max="306" width="2" bestFit="1" customWidth="1"/>
    <col min="307" max="307" width="5" bestFit="1" customWidth="1"/>
    <col min="308" max="308" width="4" bestFit="1" customWidth="1"/>
    <col min="309" max="310" width="5" bestFit="1" customWidth="1"/>
    <col min="311" max="311" width="4" bestFit="1" customWidth="1"/>
    <col min="312" max="316" width="5" bestFit="1" customWidth="1"/>
    <col min="317" max="317" width="4" bestFit="1" customWidth="1"/>
    <col min="318" max="324" width="5" bestFit="1" customWidth="1"/>
    <col min="325" max="325" width="4" bestFit="1" customWidth="1"/>
    <col min="326" max="326" width="5" bestFit="1" customWidth="1"/>
    <col min="327" max="327" width="4" bestFit="1" customWidth="1"/>
    <col min="328" max="330" width="5" bestFit="1" customWidth="1"/>
    <col min="331" max="331" width="2" bestFit="1" customWidth="1"/>
    <col min="332" max="335" width="5" bestFit="1" customWidth="1"/>
    <col min="336" max="336" width="4" bestFit="1" customWidth="1"/>
    <col min="337" max="339" width="5" bestFit="1" customWidth="1"/>
    <col min="340" max="340" width="4" bestFit="1" customWidth="1"/>
    <col min="341" max="343" width="5" bestFit="1" customWidth="1"/>
    <col min="344" max="344" width="4" bestFit="1" customWidth="1"/>
    <col min="345" max="347" width="5" bestFit="1" customWidth="1"/>
    <col min="348" max="348" width="4" bestFit="1" customWidth="1"/>
    <col min="349" max="349" width="5" bestFit="1" customWidth="1"/>
    <col min="350" max="350" width="4" bestFit="1" customWidth="1"/>
    <col min="351" max="354" width="5" bestFit="1" customWidth="1"/>
    <col min="355" max="355" width="2" bestFit="1" customWidth="1"/>
    <col min="356" max="360" width="5" bestFit="1" customWidth="1"/>
    <col min="361" max="361" width="4" bestFit="1" customWidth="1"/>
    <col min="362" max="364" width="5" bestFit="1" customWidth="1"/>
    <col min="365" max="365" width="4" bestFit="1" customWidth="1"/>
    <col min="366" max="373" width="5" bestFit="1" customWidth="1"/>
    <col min="374" max="374" width="4" bestFit="1" customWidth="1"/>
    <col min="375" max="380" width="5" bestFit="1" customWidth="1"/>
    <col min="381" max="381" width="4" bestFit="1" customWidth="1"/>
    <col min="382" max="386" width="5" bestFit="1" customWidth="1"/>
    <col min="387" max="387" width="4" bestFit="1" customWidth="1"/>
    <col min="388" max="396" width="5" bestFit="1" customWidth="1"/>
    <col min="397" max="397" width="3" bestFit="1" customWidth="1"/>
    <col min="398" max="406" width="6" bestFit="1" customWidth="1"/>
    <col min="407" max="407" width="5" bestFit="1" customWidth="1"/>
    <col min="408" max="409" width="6" bestFit="1" customWidth="1"/>
    <col min="410" max="410" width="5" bestFit="1" customWidth="1"/>
    <col min="411" max="411" width="6" bestFit="1" customWidth="1"/>
    <col min="412" max="412" width="5" bestFit="1" customWidth="1"/>
    <col min="413" max="415" width="6" bestFit="1" customWidth="1"/>
    <col min="416" max="416" width="5" bestFit="1" customWidth="1"/>
    <col min="417" max="420" width="6" bestFit="1" customWidth="1"/>
    <col min="421" max="421" width="5" bestFit="1" customWidth="1"/>
    <col min="422" max="422" width="3" bestFit="1" customWidth="1"/>
    <col min="423" max="438" width="6" bestFit="1" customWidth="1"/>
    <col min="439" max="440" width="5" bestFit="1" customWidth="1"/>
    <col min="441" max="443" width="6" bestFit="1" customWidth="1"/>
    <col min="444" max="444" width="5" bestFit="1" customWidth="1"/>
    <col min="445" max="448" width="6" bestFit="1" customWidth="1"/>
    <col min="449" max="449" width="3" bestFit="1" customWidth="1"/>
    <col min="450" max="452" width="6" bestFit="1" customWidth="1"/>
    <col min="453" max="453" width="5" bestFit="1" customWidth="1"/>
    <col min="454" max="456" width="6" bestFit="1" customWidth="1"/>
    <col min="457" max="457" width="5" bestFit="1" customWidth="1"/>
    <col min="458" max="459" width="6" bestFit="1" customWidth="1"/>
    <col min="460" max="460" width="5" bestFit="1" customWidth="1"/>
    <col min="461" max="461" width="3" bestFit="1" customWidth="1"/>
    <col min="462" max="473" width="6" bestFit="1" customWidth="1"/>
    <col min="474" max="474" width="5" bestFit="1" customWidth="1"/>
    <col min="475" max="475" width="6" bestFit="1" customWidth="1"/>
    <col min="476" max="476" width="3" bestFit="1" customWidth="1"/>
    <col min="477" max="479" width="6" bestFit="1" customWidth="1"/>
    <col min="480" max="480" width="5" bestFit="1" customWidth="1"/>
    <col min="481" max="487" width="6" bestFit="1" customWidth="1"/>
    <col min="488" max="488" width="5" bestFit="1" customWidth="1"/>
    <col min="489" max="492" width="6" bestFit="1" customWidth="1"/>
    <col min="493" max="493" width="3" bestFit="1" customWidth="1"/>
    <col min="494" max="494" width="6" bestFit="1" customWidth="1"/>
    <col min="495" max="495" width="5" bestFit="1" customWidth="1"/>
    <col min="496" max="498" width="6" bestFit="1" customWidth="1"/>
    <col min="499" max="499" width="5" bestFit="1" customWidth="1"/>
    <col min="500" max="503" width="6" bestFit="1" customWidth="1"/>
    <col min="504" max="504" width="5" bestFit="1" customWidth="1"/>
    <col min="505" max="505" width="6" bestFit="1" customWidth="1"/>
    <col min="506" max="506" width="5" bestFit="1" customWidth="1"/>
    <col min="507" max="510" width="6" bestFit="1" customWidth="1"/>
    <col min="511" max="511" width="3" bestFit="1" customWidth="1"/>
    <col min="512" max="516" width="6" bestFit="1" customWidth="1"/>
    <col min="517" max="517" width="5" bestFit="1" customWidth="1"/>
    <col min="518" max="528" width="6" bestFit="1" customWidth="1"/>
    <col min="529" max="529" width="5" bestFit="1" customWidth="1"/>
    <col min="530" max="534" width="6" bestFit="1" customWidth="1"/>
    <col min="535" max="535" width="5" bestFit="1" customWidth="1"/>
    <col min="536" max="536" width="6" bestFit="1" customWidth="1"/>
    <col min="537" max="537" width="5" bestFit="1" customWidth="1"/>
    <col min="538" max="538" width="6" bestFit="1" customWidth="1"/>
    <col min="539" max="539" width="3" bestFit="1" customWidth="1"/>
    <col min="540" max="542" width="6" bestFit="1" customWidth="1"/>
    <col min="543" max="544" width="5" bestFit="1" customWidth="1"/>
    <col min="545" max="546" width="6" bestFit="1" customWidth="1"/>
    <col min="547" max="547" width="3" bestFit="1" customWidth="1"/>
    <col min="548" max="552" width="6" bestFit="1" customWidth="1"/>
    <col min="553" max="553" width="5" bestFit="1" customWidth="1"/>
    <col min="554" max="556" width="6" bestFit="1" customWidth="1"/>
    <col min="557" max="557" width="3" bestFit="1" customWidth="1"/>
    <col min="558" max="565" width="6" bestFit="1" customWidth="1"/>
    <col min="566" max="566" width="5" bestFit="1" customWidth="1"/>
    <col min="567" max="573" width="6" bestFit="1" customWidth="1"/>
    <col min="574" max="574" width="5" bestFit="1" customWidth="1"/>
    <col min="575" max="576" width="6" bestFit="1" customWidth="1"/>
    <col min="577" max="577" width="5" bestFit="1" customWidth="1"/>
    <col min="578" max="591" width="6" bestFit="1" customWidth="1"/>
    <col min="592" max="592" width="3" bestFit="1" customWidth="1"/>
    <col min="593" max="596" width="6" bestFit="1" customWidth="1"/>
    <col min="597" max="597" width="5" bestFit="1" customWidth="1"/>
    <col min="598" max="598" width="6" bestFit="1" customWidth="1"/>
    <col min="599" max="599" width="5" bestFit="1" customWidth="1"/>
    <col min="600" max="603" width="6" bestFit="1" customWidth="1"/>
    <col min="604" max="604" width="3" bestFit="1" customWidth="1"/>
    <col min="605" max="615" width="6" bestFit="1" customWidth="1"/>
    <col min="616" max="616" width="3" bestFit="1" customWidth="1"/>
    <col min="617" max="621" width="6" bestFit="1" customWidth="1"/>
    <col min="622" max="622" width="5" bestFit="1" customWidth="1"/>
    <col min="623" max="625" width="6" bestFit="1" customWidth="1"/>
    <col min="626" max="626" width="5" bestFit="1" customWidth="1"/>
    <col min="627" max="629" width="6" bestFit="1" customWidth="1"/>
    <col min="630" max="630" width="3" bestFit="1" customWidth="1"/>
    <col min="631" max="632" width="6" bestFit="1" customWidth="1"/>
    <col min="633" max="633" width="5" bestFit="1" customWidth="1"/>
    <col min="634" max="634" width="6" bestFit="1" customWidth="1"/>
    <col min="635" max="635" width="5" bestFit="1" customWidth="1"/>
    <col min="636" max="636" width="6" bestFit="1" customWidth="1"/>
    <col min="637" max="637" width="5" bestFit="1" customWidth="1"/>
    <col min="638" max="639" width="6" bestFit="1" customWidth="1"/>
    <col min="640" max="640" width="5" bestFit="1" customWidth="1"/>
    <col min="641" max="642" width="6" bestFit="1" customWidth="1"/>
    <col min="643" max="643" width="5" bestFit="1" customWidth="1"/>
    <col min="644" max="645" width="6" bestFit="1" customWidth="1"/>
    <col min="646" max="646" width="5" bestFit="1" customWidth="1"/>
    <col min="647" max="647" width="6" bestFit="1" customWidth="1"/>
    <col min="648" max="648" width="5" bestFit="1" customWidth="1"/>
    <col min="649" max="649" width="6" bestFit="1" customWidth="1"/>
    <col min="650" max="650" width="3" bestFit="1" customWidth="1"/>
    <col min="651" max="653" width="6" bestFit="1" customWidth="1"/>
    <col min="654" max="654" width="5" bestFit="1" customWidth="1"/>
    <col min="655" max="659" width="6" bestFit="1" customWidth="1"/>
    <col min="660" max="660" width="5" bestFit="1" customWidth="1"/>
    <col min="661" max="661" width="6" bestFit="1" customWidth="1"/>
    <col min="662" max="662" width="5" bestFit="1" customWidth="1"/>
    <col min="663" max="665" width="6" bestFit="1" customWidth="1"/>
    <col min="666" max="666" width="5" bestFit="1" customWidth="1"/>
    <col min="667" max="668" width="6" bestFit="1" customWidth="1"/>
    <col min="669" max="669" width="5" bestFit="1" customWidth="1"/>
    <col min="670" max="672" width="6" bestFit="1" customWidth="1"/>
    <col min="673" max="673" width="5" bestFit="1" customWidth="1"/>
    <col min="674" max="674" width="6" bestFit="1" customWidth="1"/>
    <col min="675" max="675" width="5" bestFit="1" customWidth="1"/>
    <col min="676" max="676" width="6" bestFit="1" customWidth="1"/>
    <col min="677" max="677" width="5" bestFit="1" customWidth="1"/>
    <col min="678" max="680" width="6" bestFit="1" customWidth="1"/>
    <col min="681" max="681" width="5" bestFit="1" customWidth="1"/>
    <col min="682" max="685" width="6" bestFit="1" customWidth="1"/>
    <col min="686" max="686" width="3" bestFit="1" customWidth="1"/>
    <col min="687" max="688" width="6" bestFit="1" customWidth="1"/>
    <col min="689" max="689" width="5" bestFit="1" customWidth="1"/>
    <col min="690" max="694" width="6" bestFit="1" customWidth="1"/>
    <col min="695" max="695" width="5" bestFit="1" customWidth="1"/>
    <col min="696" max="698" width="6" bestFit="1" customWidth="1"/>
    <col min="699" max="699" width="3" bestFit="1" customWidth="1"/>
    <col min="700" max="700" width="6" bestFit="1" customWidth="1"/>
    <col min="701" max="701" width="5" bestFit="1" customWidth="1"/>
    <col min="702" max="704" width="6" bestFit="1" customWidth="1"/>
    <col min="705" max="705" width="5" bestFit="1" customWidth="1"/>
    <col min="706" max="706" width="3" bestFit="1" customWidth="1"/>
    <col min="707" max="715" width="6" bestFit="1" customWidth="1"/>
    <col min="716" max="716" width="5" bestFit="1" customWidth="1"/>
    <col min="717" max="717" width="6" bestFit="1" customWidth="1"/>
    <col min="718" max="718" width="5" bestFit="1" customWidth="1"/>
    <col min="719" max="722" width="6" bestFit="1" customWidth="1"/>
    <col min="723" max="723" width="5" bestFit="1" customWidth="1"/>
    <col min="724" max="732" width="6" bestFit="1" customWidth="1"/>
    <col min="733" max="733" width="3" bestFit="1" customWidth="1"/>
    <col min="734" max="737" width="6" bestFit="1" customWidth="1"/>
    <col min="738" max="738" width="5" bestFit="1" customWidth="1"/>
    <col min="739" max="739" width="6" bestFit="1" customWidth="1"/>
    <col min="740" max="740" width="5" bestFit="1" customWidth="1"/>
    <col min="741" max="744" width="6" bestFit="1" customWidth="1"/>
    <col min="745" max="745" width="3" bestFit="1" customWidth="1"/>
    <col min="746" max="746" width="6" bestFit="1" customWidth="1"/>
    <col min="747" max="748" width="5" bestFit="1" customWidth="1"/>
    <col min="749" max="749" width="6" bestFit="1" customWidth="1"/>
    <col min="750" max="750" width="5" bestFit="1" customWidth="1"/>
    <col min="751" max="751" width="3" bestFit="1" customWidth="1"/>
    <col min="752" max="753" width="6" bestFit="1" customWidth="1"/>
    <col min="754" max="754" width="5" bestFit="1" customWidth="1"/>
    <col min="755" max="757" width="6" bestFit="1" customWidth="1"/>
    <col min="758" max="758" width="5" bestFit="1" customWidth="1"/>
    <col min="759" max="769" width="6" bestFit="1" customWidth="1"/>
    <col min="770" max="770" width="5" bestFit="1" customWidth="1"/>
    <col min="771" max="771" width="6" bestFit="1" customWidth="1"/>
    <col min="772" max="772" width="5" bestFit="1" customWidth="1"/>
    <col min="773" max="775" width="6" bestFit="1" customWidth="1"/>
    <col min="776" max="776" width="5" bestFit="1" customWidth="1"/>
    <col min="777" max="779" width="6" bestFit="1" customWidth="1"/>
    <col min="780" max="780" width="5" bestFit="1" customWidth="1"/>
    <col min="781" max="783" width="6" bestFit="1" customWidth="1"/>
    <col min="784" max="784" width="5" bestFit="1" customWidth="1"/>
    <col min="785" max="786" width="6" bestFit="1" customWidth="1"/>
    <col min="787" max="787" width="5" bestFit="1" customWidth="1"/>
    <col min="788" max="788" width="3" bestFit="1" customWidth="1"/>
    <col min="789" max="793" width="6" bestFit="1" customWidth="1"/>
    <col min="794" max="794" width="3" bestFit="1" customWidth="1"/>
    <col min="795" max="795" width="5" bestFit="1" customWidth="1"/>
    <col min="796" max="799" width="6" bestFit="1" customWidth="1"/>
    <col min="800" max="801" width="5" bestFit="1" customWidth="1"/>
    <col min="802" max="802" width="3" bestFit="1" customWidth="1"/>
    <col min="803" max="806" width="6" bestFit="1" customWidth="1"/>
    <col min="807" max="807" width="3" bestFit="1" customWidth="1"/>
    <col min="808" max="808" width="6" bestFit="1" customWidth="1"/>
    <col min="809" max="809" width="5" bestFit="1" customWidth="1"/>
    <col min="810" max="811" width="6" bestFit="1" customWidth="1"/>
    <col min="812" max="812" width="5" bestFit="1" customWidth="1"/>
    <col min="813" max="818" width="6" bestFit="1" customWidth="1"/>
    <col min="819" max="819" width="5" bestFit="1" customWidth="1"/>
    <col min="820" max="823" width="6" bestFit="1" customWidth="1"/>
    <col min="824" max="824" width="3" bestFit="1" customWidth="1"/>
    <col min="825" max="826" width="5" bestFit="1" customWidth="1"/>
    <col min="827" max="830" width="6" bestFit="1" customWidth="1"/>
    <col min="831" max="832" width="3" bestFit="1" customWidth="1"/>
    <col min="833" max="833" width="5" bestFit="1" customWidth="1"/>
    <col min="834" max="838" width="6" bestFit="1" customWidth="1"/>
    <col min="839" max="839" width="5" bestFit="1" customWidth="1"/>
    <col min="840" max="840" width="6" bestFit="1" customWidth="1"/>
    <col min="841" max="841" width="5" bestFit="1" customWidth="1"/>
    <col min="842" max="842" width="6" bestFit="1" customWidth="1"/>
    <col min="843" max="843" width="5" bestFit="1" customWidth="1"/>
    <col min="844" max="845" width="6" bestFit="1" customWidth="1"/>
    <col min="846" max="846" width="3" bestFit="1" customWidth="1"/>
    <col min="847" max="847" width="6" bestFit="1" customWidth="1"/>
    <col min="848" max="849" width="5" bestFit="1" customWidth="1"/>
    <col min="850" max="850" width="6" bestFit="1" customWidth="1"/>
    <col min="851" max="851" width="3" bestFit="1" customWidth="1"/>
    <col min="852" max="858" width="6" bestFit="1" customWidth="1"/>
    <col min="859" max="859" width="4" bestFit="1" customWidth="1"/>
    <col min="860" max="868" width="7" bestFit="1" customWidth="1"/>
    <col min="869" max="869" width="6" bestFit="1" customWidth="1"/>
    <col min="870" max="875" width="7" bestFit="1" customWidth="1"/>
    <col min="876" max="876" width="6" bestFit="1" customWidth="1"/>
    <col min="877" max="882" width="7" bestFit="1" customWidth="1"/>
    <col min="883" max="883" width="6" bestFit="1" customWidth="1"/>
    <col min="884" max="890" width="7" bestFit="1" customWidth="1"/>
    <col min="891" max="891" width="6" bestFit="1" customWidth="1"/>
    <col min="892" max="900" width="7" bestFit="1" customWidth="1"/>
    <col min="901" max="901" width="6" bestFit="1" customWidth="1"/>
    <col min="902" max="905" width="7" bestFit="1" customWidth="1"/>
    <col min="906" max="906" width="6" bestFit="1" customWidth="1"/>
    <col min="907" max="914" width="7" bestFit="1" customWidth="1"/>
    <col min="915" max="915" width="6" bestFit="1" customWidth="1"/>
    <col min="916" max="921" width="7" bestFit="1" customWidth="1"/>
    <col min="922" max="922" width="6" bestFit="1" customWidth="1"/>
    <col min="923" max="928" width="7" bestFit="1" customWidth="1"/>
    <col min="929" max="929" width="6" bestFit="1" customWidth="1"/>
    <col min="930" max="932" width="7" bestFit="1" customWidth="1"/>
    <col min="933" max="933" width="4" bestFit="1" customWidth="1"/>
    <col min="934" max="938" width="7" bestFit="1" customWidth="1"/>
    <col min="939" max="939" width="6" bestFit="1" customWidth="1"/>
    <col min="940" max="945" width="7" bestFit="1" customWidth="1"/>
    <col min="946" max="946" width="6" bestFit="1" customWidth="1"/>
    <col min="947" max="953" width="7" bestFit="1" customWidth="1"/>
    <col min="954" max="954" width="6" bestFit="1" customWidth="1"/>
    <col min="955" max="959" width="7" bestFit="1" customWidth="1"/>
    <col min="960" max="960" width="6" bestFit="1" customWidth="1"/>
    <col min="961" max="965" width="7" bestFit="1" customWidth="1"/>
    <col min="966" max="966" width="6" bestFit="1" customWidth="1"/>
    <col min="967" max="971" width="7" bestFit="1" customWidth="1"/>
    <col min="972" max="972" width="6" bestFit="1" customWidth="1"/>
    <col min="973" max="980" width="7" bestFit="1" customWidth="1"/>
    <col min="981" max="981" width="6" bestFit="1" customWidth="1"/>
    <col min="982" max="987" width="7" bestFit="1" customWidth="1"/>
    <col min="988" max="988" width="6" bestFit="1" customWidth="1"/>
    <col min="989" max="993" width="7" bestFit="1" customWidth="1"/>
    <col min="994" max="994" width="4" bestFit="1" customWidth="1"/>
    <col min="995" max="1000" width="7" bestFit="1" customWidth="1"/>
    <col min="1001" max="1001" width="6" bestFit="1" customWidth="1"/>
    <col min="1002" max="1006" width="7" bestFit="1" customWidth="1"/>
    <col min="1007" max="1007" width="6" bestFit="1" customWidth="1"/>
    <col min="1008" max="1012" width="7" bestFit="1" customWidth="1"/>
    <col min="1013" max="1013" width="6" bestFit="1" customWidth="1"/>
    <col min="1014" max="1018" width="7" bestFit="1" customWidth="1"/>
    <col min="1019" max="1019" width="6" bestFit="1" customWidth="1"/>
    <col min="1020" max="1024" width="7" bestFit="1" customWidth="1"/>
    <col min="1025" max="1025" width="6" bestFit="1" customWidth="1"/>
    <col min="1026" max="1030" width="7" bestFit="1" customWidth="1"/>
    <col min="1031" max="1031" width="6" bestFit="1" customWidth="1"/>
    <col min="1032" max="1038" width="7" bestFit="1" customWidth="1"/>
    <col min="1039" max="1039" width="6" bestFit="1" customWidth="1"/>
    <col min="1040" max="1043" width="7" bestFit="1" customWidth="1"/>
    <col min="1044" max="1044" width="6" bestFit="1" customWidth="1"/>
    <col min="1045" max="1049" width="7" bestFit="1" customWidth="1"/>
    <col min="1050" max="1050" width="6" bestFit="1" customWidth="1"/>
    <col min="1051" max="1056" width="7" bestFit="1" customWidth="1"/>
    <col min="1057" max="1057" width="4" bestFit="1" customWidth="1"/>
    <col min="1058" max="1066" width="7" bestFit="1" customWidth="1"/>
    <col min="1067" max="1067" width="6" bestFit="1" customWidth="1"/>
    <col min="1068" max="1070" width="7" bestFit="1" customWidth="1"/>
    <col min="1071" max="1071" width="6" bestFit="1" customWidth="1"/>
    <col min="1072" max="1077" width="7" bestFit="1" customWidth="1"/>
    <col min="1078" max="1078" width="6" bestFit="1" customWidth="1"/>
    <col min="1079" max="1081" width="7" bestFit="1" customWidth="1"/>
    <col min="1082" max="1082" width="6" bestFit="1" customWidth="1"/>
    <col min="1083" max="1096" width="7" bestFit="1" customWidth="1"/>
    <col min="1097" max="1097" width="6" bestFit="1" customWidth="1"/>
    <col min="1098" max="1100" width="7" bestFit="1" customWidth="1"/>
    <col min="1101" max="1101" width="6" bestFit="1" customWidth="1"/>
    <col min="1102" max="1105" width="7" bestFit="1" customWidth="1"/>
    <col min="1106" max="1106" width="4" bestFit="1" customWidth="1"/>
    <col min="1107" max="1109" width="7" bestFit="1" customWidth="1"/>
    <col min="1110" max="1110" width="6" bestFit="1" customWidth="1"/>
    <col min="1111" max="1113" width="7" bestFit="1" customWidth="1"/>
    <col min="1114" max="1114" width="6" bestFit="1" customWidth="1"/>
    <col min="1115" max="1118" width="7" bestFit="1" customWidth="1"/>
    <col min="1119" max="1119" width="6" bestFit="1" customWidth="1"/>
    <col min="1120" max="1123" width="7" bestFit="1" customWidth="1"/>
    <col min="1124" max="1124" width="6" bestFit="1" customWidth="1"/>
    <col min="1125" max="1129" width="7" bestFit="1" customWidth="1"/>
    <col min="1130" max="1130" width="6" bestFit="1" customWidth="1"/>
    <col min="1131" max="1134" width="7" bestFit="1" customWidth="1"/>
    <col min="1135" max="1135" width="6" bestFit="1" customWidth="1"/>
    <col min="1136" max="1140" width="7" bestFit="1" customWidth="1"/>
    <col min="1141" max="1141" width="6" bestFit="1" customWidth="1"/>
    <col min="1142" max="1145" width="7" bestFit="1" customWidth="1"/>
    <col min="1146" max="1146" width="6" bestFit="1" customWidth="1"/>
    <col min="1147" max="1152" width="7" bestFit="1" customWidth="1"/>
    <col min="1153" max="1153" width="4" bestFit="1" customWidth="1"/>
    <col min="1154" max="1159" width="7" bestFit="1" customWidth="1"/>
    <col min="1160" max="1160" width="6" bestFit="1" customWidth="1"/>
    <col min="1161" max="1163" width="7" bestFit="1" customWidth="1"/>
    <col min="1164" max="1164" width="6" bestFit="1" customWidth="1"/>
    <col min="1165" max="1173" width="7" bestFit="1" customWidth="1"/>
    <col min="1174" max="1174" width="6" bestFit="1" customWidth="1"/>
    <col min="1175" max="1179" width="7" bestFit="1" customWidth="1"/>
    <col min="1180" max="1180" width="6" bestFit="1" customWidth="1"/>
    <col min="1181" max="1184" width="7" bestFit="1" customWidth="1"/>
    <col min="1185" max="1185" width="6" bestFit="1" customWidth="1"/>
    <col min="1186" max="1186" width="7" bestFit="1" customWidth="1"/>
    <col min="1187" max="1187" width="6" bestFit="1" customWidth="1"/>
    <col min="1188" max="1189" width="7" bestFit="1" customWidth="1"/>
    <col min="1190" max="1190" width="6" bestFit="1" customWidth="1"/>
    <col min="1191" max="1194" width="7" bestFit="1" customWidth="1"/>
    <col min="1195" max="1195" width="6" bestFit="1" customWidth="1"/>
    <col min="1196" max="1200" width="7" bestFit="1" customWidth="1"/>
    <col min="1201" max="1201" width="4" bestFit="1" customWidth="1"/>
    <col min="1202" max="1211" width="7" bestFit="1" customWidth="1"/>
    <col min="1212" max="1212" width="6" bestFit="1" customWidth="1"/>
    <col min="1213" max="1215" width="7" bestFit="1" customWidth="1"/>
    <col min="1216" max="1216" width="6" bestFit="1" customWidth="1"/>
    <col min="1217" max="1219" width="7" bestFit="1" customWidth="1"/>
    <col min="1220" max="1220" width="6" bestFit="1" customWidth="1"/>
    <col min="1221" max="1225" width="7" bestFit="1" customWidth="1"/>
    <col min="1226" max="1226" width="6" bestFit="1" customWidth="1"/>
    <col min="1227" max="1232" width="7" bestFit="1" customWidth="1"/>
    <col min="1233" max="1233" width="6" bestFit="1" customWidth="1"/>
    <col min="1234" max="1236" width="7" bestFit="1" customWidth="1"/>
    <col min="1237" max="1237" width="6" bestFit="1" customWidth="1"/>
    <col min="1238" max="1241" width="7" bestFit="1" customWidth="1"/>
    <col min="1242" max="1242" width="4" bestFit="1" customWidth="1"/>
    <col min="1243" max="1245" width="7" bestFit="1" customWidth="1"/>
    <col min="1246" max="1246" width="6" bestFit="1" customWidth="1"/>
    <col min="1247" max="1252" width="7" bestFit="1" customWidth="1"/>
    <col min="1253" max="1253" width="6" bestFit="1" customWidth="1"/>
    <col min="1254" max="1256" width="7" bestFit="1" customWidth="1"/>
    <col min="1257" max="1257" width="6" bestFit="1" customWidth="1"/>
    <col min="1258" max="1260" width="7" bestFit="1" customWidth="1"/>
    <col min="1261" max="1261" width="6" bestFit="1" customWidth="1"/>
    <col min="1262" max="1265" width="7" bestFit="1" customWidth="1"/>
    <col min="1266" max="1266" width="6" bestFit="1" customWidth="1"/>
    <col min="1267" max="1271" width="7" bestFit="1" customWidth="1"/>
    <col min="1272" max="1272" width="6" bestFit="1" customWidth="1"/>
    <col min="1273" max="1275" width="7" bestFit="1" customWidth="1"/>
    <col min="1276" max="1276" width="6" bestFit="1" customWidth="1"/>
    <col min="1277" max="1283" width="7" bestFit="1" customWidth="1"/>
    <col min="1284" max="1284" width="4" bestFit="1" customWidth="1"/>
    <col min="1285" max="1288" width="7" bestFit="1" customWidth="1"/>
    <col min="1289" max="1289" width="6" bestFit="1" customWidth="1"/>
    <col min="1290" max="1294" width="7" bestFit="1" customWidth="1"/>
    <col min="1295" max="1295" width="6" bestFit="1" customWidth="1"/>
    <col min="1296" max="1299" width="7" bestFit="1" customWidth="1"/>
    <col min="1300" max="1300" width="6" bestFit="1" customWidth="1"/>
    <col min="1301" max="1304" width="7" bestFit="1" customWidth="1"/>
    <col min="1305" max="1305" width="6" bestFit="1" customWidth="1"/>
    <col min="1306" max="1310" width="7" bestFit="1" customWidth="1"/>
    <col min="1311" max="1311" width="6" bestFit="1" customWidth="1"/>
    <col min="1312" max="1314" width="7" bestFit="1" customWidth="1"/>
    <col min="1315" max="1315" width="6" bestFit="1" customWidth="1"/>
    <col min="1316" max="1320" width="7" bestFit="1" customWidth="1"/>
    <col min="1321" max="1321" width="4" bestFit="1" customWidth="1"/>
    <col min="1322" max="1323" width="7" bestFit="1" customWidth="1"/>
    <col min="1324" max="1324" width="6" bestFit="1" customWidth="1"/>
    <col min="1325" max="1337" width="7" bestFit="1" customWidth="1"/>
    <col min="1338" max="1338" width="6" bestFit="1" customWidth="1"/>
    <col min="1339" max="1354" width="7" bestFit="1" customWidth="1"/>
    <col min="1355" max="1355" width="4" bestFit="1" customWidth="1"/>
    <col min="1356" max="1359" width="7" bestFit="1" customWidth="1"/>
    <col min="1360" max="1360" width="6" bestFit="1" customWidth="1"/>
    <col min="1361" max="1363" width="7" bestFit="1" customWidth="1"/>
    <col min="1364" max="1364" width="6" bestFit="1" customWidth="1"/>
    <col min="1365" max="1368" width="7" bestFit="1" customWidth="1"/>
    <col min="1369" max="1369" width="6" bestFit="1" customWidth="1"/>
    <col min="1370" max="1376" width="7" bestFit="1" customWidth="1"/>
    <col min="1377" max="1377" width="6" bestFit="1" customWidth="1"/>
    <col min="1378" max="1380" width="7" bestFit="1" customWidth="1"/>
    <col min="1381" max="1381" width="6" bestFit="1" customWidth="1"/>
    <col min="1382" max="1386" width="7" bestFit="1" customWidth="1"/>
    <col min="1387" max="1387" width="6" bestFit="1" customWidth="1"/>
    <col min="1388" max="1392" width="7" bestFit="1" customWidth="1"/>
    <col min="1393" max="1393" width="4" bestFit="1" customWidth="1"/>
    <col min="1394" max="1394" width="7" bestFit="1" customWidth="1"/>
    <col min="1395" max="1395" width="6" bestFit="1" customWidth="1"/>
    <col min="1396" max="1397" width="7" bestFit="1" customWidth="1"/>
    <col min="1398" max="1398" width="6" bestFit="1" customWidth="1"/>
    <col min="1399" max="1402" width="7" bestFit="1" customWidth="1"/>
    <col min="1403" max="1403" width="6" bestFit="1" customWidth="1"/>
    <col min="1404" max="1407" width="7" bestFit="1" customWidth="1"/>
    <col min="1408" max="1408" width="6" bestFit="1" customWidth="1"/>
    <col min="1409" max="1409" width="7" bestFit="1" customWidth="1"/>
    <col min="1410" max="1410" width="6" bestFit="1" customWidth="1"/>
    <col min="1411" max="1417" width="7" bestFit="1" customWidth="1"/>
    <col min="1418" max="1418" width="6" bestFit="1" customWidth="1"/>
    <col min="1419" max="1419" width="7" bestFit="1" customWidth="1"/>
    <col min="1420" max="1420" width="4" bestFit="1" customWidth="1"/>
    <col min="1421" max="1421" width="6" bestFit="1" customWidth="1"/>
    <col min="1422" max="1425" width="7" bestFit="1" customWidth="1"/>
    <col min="1426" max="1426" width="6" bestFit="1" customWidth="1"/>
    <col min="1427" max="1428" width="7" bestFit="1" customWidth="1"/>
    <col min="1429" max="1430" width="6" bestFit="1" customWidth="1"/>
    <col min="1431" max="1434" width="7" bestFit="1" customWidth="1"/>
    <col min="1435" max="1435" width="6" bestFit="1" customWidth="1"/>
    <col min="1436" max="1436" width="7" bestFit="1" customWidth="1"/>
    <col min="1437" max="1437" width="6" bestFit="1" customWidth="1"/>
    <col min="1438" max="1445" width="7" bestFit="1" customWidth="1"/>
    <col min="1446" max="1446" width="4" bestFit="1" customWidth="1"/>
    <col min="1447" max="1448" width="7" bestFit="1" customWidth="1"/>
    <col min="1449" max="1449" width="6" bestFit="1" customWidth="1"/>
    <col min="1450" max="1450" width="7" bestFit="1" customWidth="1"/>
    <col min="1451" max="1451" width="6" bestFit="1" customWidth="1"/>
    <col min="1452" max="1470" width="7" bestFit="1" customWidth="1"/>
    <col min="1471" max="1471" width="4" bestFit="1" customWidth="1"/>
    <col min="1472" max="1481" width="7" bestFit="1" customWidth="1"/>
    <col min="1482" max="1482" width="6" bestFit="1" customWidth="1"/>
    <col min="1483" max="1483" width="7" bestFit="1" customWidth="1"/>
    <col min="1484" max="1484" width="6" bestFit="1" customWidth="1"/>
    <col min="1485" max="1487" width="7" bestFit="1" customWidth="1"/>
    <col min="1488" max="1488" width="6" bestFit="1" customWidth="1"/>
    <col min="1489" max="1492" width="7" bestFit="1" customWidth="1"/>
    <col min="1493" max="1493" width="6" bestFit="1" customWidth="1"/>
    <col min="1494" max="1494" width="7" bestFit="1" customWidth="1"/>
    <col min="1495" max="1495" width="4" bestFit="1" customWidth="1"/>
    <col min="1496" max="1504" width="7" bestFit="1" customWidth="1"/>
    <col min="1505" max="1505" width="6" bestFit="1" customWidth="1"/>
    <col min="1506" max="1514" width="7" bestFit="1" customWidth="1"/>
    <col min="1515" max="1515" width="4" bestFit="1" customWidth="1"/>
    <col min="1516" max="1520" width="7" bestFit="1" customWidth="1"/>
    <col min="1521" max="1521" width="6" bestFit="1" customWidth="1"/>
    <col min="1522" max="1533" width="7" bestFit="1" customWidth="1"/>
    <col min="1534" max="1534" width="6" bestFit="1" customWidth="1"/>
    <col min="1535" max="1539" width="7" bestFit="1" customWidth="1"/>
    <col min="1540" max="1540" width="4" bestFit="1" customWidth="1"/>
    <col min="1541" max="1546" width="7" bestFit="1" customWidth="1"/>
    <col min="1547" max="1548" width="6" bestFit="1" customWidth="1"/>
    <col min="1549" max="1553" width="7" bestFit="1" customWidth="1"/>
    <col min="1554" max="1554" width="6" bestFit="1" customWidth="1"/>
    <col min="1555" max="1555" width="7" bestFit="1" customWidth="1"/>
    <col min="1556" max="1556" width="4" bestFit="1" customWidth="1"/>
    <col min="1557" max="1559" width="7" bestFit="1" customWidth="1"/>
    <col min="1560" max="1560" width="6" bestFit="1" customWidth="1"/>
    <col min="1561" max="1565" width="7" bestFit="1" customWidth="1"/>
    <col min="1566" max="1566" width="6" bestFit="1" customWidth="1"/>
    <col min="1567" max="1568" width="7" bestFit="1" customWidth="1"/>
    <col min="1569" max="1570" width="6" bestFit="1" customWidth="1"/>
    <col min="1571" max="1574" width="7" bestFit="1" customWidth="1"/>
    <col min="1575" max="1575" width="6" bestFit="1" customWidth="1"/>
    <col min="1576" max="1579" width="7" bestFit="1" customWidth="1"/>
    <col min="1580" max="1580" width="4" bestFit="1" customWidth="1"/>
    <col min="1581" max="1588" width="7" bestFit="1" customWidth="1"/>
    <col min="1589" max="1589" width="6" bestFit="1" customWidth="1"/>
    <col min="1590" max="1590" width="7" bestFit="1" customWidth="1"/>
    <col min="1591" max="1591" width="6" bestFit="1" customWidth="1"/>
    <col min="1592" max="1596" width="7" bestFit="1" customWidth="1"/>
    <col min="1597" max="1597" width="6" bestFit="1" customWidth="1"/>
    <col min="1598" max="1599" width="7" bestFit="1" customWidth="1"/>
    <col min="1600" max="1600" width="4" bestFit="1" customWidth="1"/>
    <col min="1601" max="1601" width="7" bestFit="1" customWidth="1"/>
    <col min="1602" max="1602" width="6" bestFit="1" customWidth="1"/>
    <col min="1603" max="1608" width="7" bestFit="1" customWidth="1"/>
    <col min="1609" max="1609" width="6" bestFit="1" customWidth="1"/>
    <col min="1610" max="1612" width="7" bestFit="1" customWidth="1"/>
    <col min="1613" max="1613" width="6" bestFit="1" customWidth="1"/>
    <col min="1614" max="1616" width="7" bestFit="1" customWidth="1"/>
    <col min="1617" max="1617" width="6" bestFit="1" customWidth="1"/>
    <col min="1618" max="1619" width="7" bestFit="1" customWidth="1"/>
    <col min="1620" max="1621" width="6" bestFit="1" customWidth="1"/>
    <col min="1622" max="1624" width="7" bestFit="1" customWidth="1"/>
    <col min="1625" max="1625" width="6" bestFit="1" customWidth="1"/>
    <col min="1626" max="1626" width="7" bestFit="1" customWidth="1"/>
    <col min="1627" max="1627" width="6" bestFit="1" customWidth="1"/>
    <col min="1628" max="1630" width="7" bestFit="1" customWidth="1"/>
    <col min="1631" max="1631" width="6" bestFit="1" customWidth="1"/>
    <col min="1632" max="1632" width="4" bestFit="1" customWidth="1"/>
    <col min="1633" max="1638" width="7" bestFit="1" customWidth="1"/>
    <col min="1639" max="1639" width="6" bestFit="1" customWidth="1"/>
    <col min="1640" max="1641" width="7" bestFit="1" customWidth="1"/>
    <col min="1642" max="1642" width="6" bestFit="1" customWidth="1"/>
    <col min="1643" max="1643" width="7" bestFit="1" customWidth="1"/>
    <col min="1644" max="1644" width="6" bestFit="1" customWidth="1"/>
    <col min="1645" max="1645" width="7" bestFit="1" customWidth="1"/>
    <col min="1646" max="1646" width="4" bestFit="1" customWidth="1"/>
    <col min="1647" max="1655" width="7" bestFit="1" customWidth="1"/>
    <col min="1656" max="1656" width="6" bestFit="1" customWidth="1"/>
    <col min="1657" max="1663" width="7" bestFit="1" customWidth="1"/>
    <col min="1664" max="1664" width="4" bestFit="1" customWidth="1"/>
    <col min="1665" max="1667" width="7" bestFit="1" customWidth="1"/>
    <col min="1668" max="1668" width="6" bestFit="1" customWidth="1"/>
    <col min="1669" max="1669" width="7" bestFit="1" customWidth="1"/>
    <col min="1670" max="1672" width="6" bestFit="1" customWidth="1"/>
    <col min="1673" max="1673" width="7" bestFit="1" customWidth="1"/>
    <col min="1674" max="1674" width="4" bestFit="1" customWidth="1"/>
    <col min="1675" max="1676" width="7" bestFit="1" customWidth="1"/>
    <col min="1677" max="1677" width="6" bestFit="1" customWidth="1"/>
    <col min="1678" max="1683" width="7" bestFit="1" customWidth="1"/>
    <col min="1684" max="1684" width="6" bestFit="1" customWidth="1"/>
    <col min="1685" max="1686" width="7" bestFit="1" customWidth="1"/>
    <col min="1687" max="1687" width="6" bestFit="1" customWidth="1"/>
    <col min="1688" max="1689" width="7" bestFit="1" customWidth="1"/>
    <col min="1690" max="1691" width="6" bestFit="1" customWidth="1"/>
    <col min="1692" max="1692" width="7" bestFit="1" customWidth="1"/>
    <col min="1693" max="1693" width="6" bestFit="1" customWidth="1"/>
    <col min="1694" max="1696" width="7" bestFit="1" customWidth="1"/>
    <col min="1697" max="1697" width="4" bestFit="1" customWidth="1"/>
    <col min="1698" max="1703" width="7" bestFit="1" customWidth="1"/>
    <col min="1704" max="1704" width="6" bestFit="1" customWidth="1"/>
    <col min="1705" max="1707" width="7" bestFit="1" customWidth="1"/>
    <col min="1708" max="1708" width="6" bestFit="1" customWidth="1"/>
    <col min="1709" max="1715" width="7" bestFit="1" customWidth="1"/>
    <col min="1716" max="1716" width="4" bestFit="1" customWidth="1"/>
    <col min="1717" max="1719" width="7" bestFit="1" customWidth="1"/>
    <col min="1720" max="1720" width="6" bestFit="1" customWidth="1"/>
    <col min="1721" max="1721" width="7" bestFit="1" customWidth="1"/>
    <col min="1722" max="1722" width="6" bestFit="1" customWidth="1"/>
    <col min="1723" max="1723" width="7" bestFit="1" customWidth="1"/>
    <col min="1724" max="1724" width="6" bestFit="1" customWidth="1"/>
    <col min="1725" max="1728" width="7" bestFit="1" customWidth="1"/>
    <col min="1729" max="1729" width="6" bestFit="1" customWidth="1"/>
    <col min="1730" max="1733" width="7" bestFit="1" customWidth="1"/>
    <col min="1734" max="1734" width="4" bestFit="1" customWidth="1"/>
    <col min="1735" max="1737" width="7" bestFit="1" customWidth="1"/>
    <col min="1738" max="1740" width="6" bestFit="1" customWidth="1"/>
    <col min="1741" max="1743" width="7" bestFit="1" customWidth="1"/>
    <col min="1744" max="1744" width="6" bestFit="1" customWidth="1"/>
    <col min="1745" max="1748" width="7" bestFit="1" customWidth="1"/>
    <col min="1749" max="1749" width="4" bestFit="1" customWidth="1"/>
    <col min="1750" max="1752" width="7" bestFit="1" customWidth="1"/>
    <col min="1753" max="1753" width="6" bestFit="1" customWidth="1"/>
    <col min="1754" max="1755" width="7" bestFit="1" customWidth="1"/>
    <col min="1756" max="1756" width="4" bestFit="1" customWidth="1"/>
    <col min="1757" max="1772" width="7" bestFit="1" customWidth="1"/>
    <col min="1773" max="1773" width="6" bestFit="1" customWidth="1"/>
    <col min="1774" max="1780" width="7" bestFit="1" customWidth="1"/>
    <col min="1781" max="1781" width="6" bestFit="1" customWidth="1"/>
    <col min="1782" max="1784" width="7" bestFit="1" customWidth="1"/>
    <col min="1785" max="1785" width="4" bestFit="1" customWidth="1"/>
    <col min="1786" max="1787" width="7" bestFit="1" customWidth="1"/>
    <col min="1788" max="1788" width="6" bestFit="1" customWidth="1"/>
    <col min="1789" max="1791" width="7" bestFit="1" customWidth="1"/>
    <col min="1792" max="1792" width="6" bestFit="1" customWidth="1"/>
    <col min="1793" max="1795" width="7" bestFit="1" customWidth="1"/>
    <col min="1796" max="1796" width="4" bestFit="1" customWidth="1"/>
    <col min="1797" max="1799" width="7" bestFit="1" customWidth="1"/>
    <col min="1800" max="1800" width="6" bestFit="1" customWidth="1"/>
    <col min="1801" max="1804" width="7" bestFit="1" customWidth="1"/>
    <col min="1805" max="1806" width="6" bestFit="1" customWidth="1"/>
    <col min="1807" max="1808" width="7" bestFit="1" customWidth="1"/>
    <col min="1809" max="1809" width="6" bestFit="1" customWidth="1"/>
    <col min="1810" max="1816" width="7" bestFit="1" customWidth="1"/>
    <col min="1817" max="1817" width="4" bestFit="1" customWidth="1"/>
    <col min="1818" max="1818" width="6" bestFit="1" customWidth="1"/>
    <col min="1819" max="1820" width="7" bestFit="1" customWidth="1"/>
    <col min="1821" max="1821" width="4" bestFit="1" customWidth="1"/>
    <col min="1822" max="1825" width="7" bestFit="1" customWidth="1"/>
    <col min="1826" max="1827" width="6" bestFit="1" customWidth="1"/>
    <col min="1828" max="1829" width="7" bestFit="1" customWidth="1"/>
    <col min="1830" max="1830" width="6" bestFit="1" customWidth="1"/>
    <col min="1831" max="1834" width="7" bestFit="1" customWidth="1"/>
    <col min="1835" max="1835" width="6" bestFit="1" customWidth="1"/>
    <col min="1836" max="1840" width="7" bestFit="1" customWidth="1"/>
    <col min="1841" max="1841" width="4" bestFit="1" customWidth="1"/>
    <col min="1842" max="1842" width="7" bestFit="1" customWidth="1"/>
    <col min="1843" max="1843" width="6" bestFit="1" customWidth="1"/>
    <col min="1844" max="1845" width="7" bestFit="1" customWidth="1"/>
    <col min="1846" max="1846" width="6" bestFit="1" customWidth="1"/>
    <col min="1847" max="1848" width="7" bestFit="1" customWidth="1"/>
    <col min="1849" max="1849" width="6" bestFit="1" customWidth="1"/>
    <col min="1850" max="1850" width="7" bestFit="1" customWidth="1"/>
    <col min="1851" max="1851" width="4" bestFit="1" customWidth="1"/>
    <col min="1852" max="1852" width="7" bestFit="1" customWidth="1"/>
    <col min="1853" max="1854" width="6" bestFit="1" customWidth="1"/>
    <col min="1855" max="1856" width="7" bestFit="1" customWidth="1"/>
    <col min="1857" max="1857" width="4" bestFit="1" customWidth="1"/>
    <col min="1858" max="1859" width="7" bestFit="1" customWidth="1"/>
    <col min="1860" max="1860" width="6" bestFit="1" customWidth="1"/>
    <col min="1861" max="1861" width="7" bestFit="1" customWidth="1"/>
    <col min="1862" max="1862" width="4" bestFit="1" customWidth="1"/>
    <col min="1863" max="1867" width="7" bestFit="1" customWidth="1"/>
    <col min="1868" max="1868" width="6" bestFit="1" customWidth="1"/>
    <col min="1869" max="1876" width="7" bestFit="1" customWidth="1"/>
    <col min="1877" max="1877" width="6" bestFit="1" customWidth="1"/>
    <col min="1878" max="1879" width="7" bestFit="1" customWidth="1"/>
    <col min="1880" max="1880" width="6" bestFit="1" customWidth="1"/>
    <col min="1881" max="1884" width="7" bestFit="1" customWidth="1"/>
    <col min="1885" max="1885" width="4" bestFit="1" customWidth="1"/>
    <col min="1886" max="1890" width="7" bestFit="1" customWidth="1"/>
    <col min="1891" max="1892" width="6" bestFit="1" customWidth="1"/>
    <col min="1893" max="1898" width="7" bestFit="1" customWidth="1"/>
    <col min="1899" max="1901" width="6" bestFit="1" customWidth="1"/>
    <col min="1902" max="1903" width="7" bestFit="1" customWidth="1"/>
    <col min="1904" max="1904" width="4" bestFit="1" customWidth="1"/>
    <col min="1905" max="1907" width="7" bestFit="1" customWidth="1"/>
    <col min="1908" max="1908" width="6" bestFit="1" customWidth="1"/>
    <col min="1909" max="1910" width="7" bestFit="1" customWidth="1"/>
    <col min="1911" max="1911" width="6" bestFit="1" customWidth="1"/>
    <col min="1912" max="1915" width="7" bestFit="1" customWidth="1"/>
    <col min="1916" max="1916" width="6" bestFit="1" customWidth="1"/>
    <col min="1917" max="1919" width="7" bestFit="1" customWidth="1"/>
    <col min="1920" max="1920" width="4" bestFit="1" customWidth="1"/>
    <col min="1921" max="1921" width="7" bestFit="1" customWidth="1"/>
    <col min="1922" max="1922" width="6" bestFit="1" customWidth="1"/>
    <col min="1923" max="1923" width="7" bestFit="1" customWidth="1"/>
    <col min="1924" max="1924" width="6" bestFit="1" customWidth="1"/>
    <col min="1925" max="1926" width="7" bestFit="1" customWidth="1"/>
    <col min="1927" max="1927" width="4" bestFit="1" customWidth="1"/>
    <col min="1928" max="1929" width="7" bestFit="1" customWidth="1"/>
    <col min="1930" max="1930" width="4" bestFit="1" customWidth="1"/>
    <col min="1931" max="1933" width="7" bestFit="1" customWidth="1"/>
    <col min="1934" max="1934" width="6" bestFit="1" customWidth="1"/>
    <col min="1935" max="1936" width="7" bestFit="1" customWidth="1"/>
    <col min="1937" max="1937" width="4" bestFit="1" customWidth="1"/>
    <col min="1938" max="1938" width="7" bestFit="1" customWidth="1"/>
    <col min="1939" max="1939" width="6" bestFit="1" customWidth="1"/>
    <col min="1940" max="1941" width="7" bestFit="1" customWidth="1"/>
    <col min="1942" max="1943" width="6" bestFit="1" customWidth="1"/>
    <col min="1944" max="1945" width="7" bestFit="1" customWidth="1"/>
    <col min="1946" max="1946" width="6" bestFit="1" customWidth="1"/>
    <col min="1947" max="1948" width="7" bestFit="1" customWidth="1"/>
    <col min="1949" max="1950" width="6" bestFit="1" customWidth="1"/>
    <col min="1951" max="1954" width="7" bestFit="1" customWidth="1"/>
    <col min="1955" max="1955" width="6" bestFit="1" customWidth="1"/>
    <col min="1956" max="1958" width="7" bestFit="1" customWidth="1"/>
    <col min="1959" max="1959" width="4" bestFit="1" customWidth="1"/>
    <col min="1960" max="1960" width="7" bestFit="1" customWidth="1"/>
    <col min="1961" max="1962" width="6" bestFit="1" customWidth="1"/>
    <col min="1963" max="1968" width="7" bestFit="1" customWidth="1"/>
    <col min="1969" max="1969" width="4" bestFit="1" customWidth="1"/>
    <col min="1970" max="1970" width="7" bestFit="1" customWidth="1"/>
    <col min="1971" max="1971" width="6" bestFit="1" customWidth="1"/>
    <col min="1972" max="1972" width="7" bestFit="1" customWidth="1"/>
    <col min="1973" max="1973" width="6" bestFit="1" customWidth="1"/>
    <col min="1974" max="1980" width="7" bestFit="1" customWidth="1"/>
    <col min="1981" max="1981" width="6" bestFit="1" customWidth="1"/>
    <col min="1982" max="1982" width="4" bestFit="1" customWidth="1"/>
    <col min="1983" max="1983" width="6" bestFit="1" customWidth="1"/>
    <col min="1984" max="1985" width="7" bestFit="1" customWidth="1"/>
    <col min="1986" max="1986" width="6" bestFit="1" customWidth="1"/>
    <col min="1987" max="1989" width="7" bestFit="1" customWidth="1"/>
    <col min="1990" max="1990" width="4" bestFit="1" customWidth="1"/>
    <col min="1991" max="1993" width="7" bestFit="1" customWidth="1"/>
    <col min="1994" max="1994" width="4" bestFit="1" customWidth="1"/>
    <col min="1995" max="1995" width="6" bestFit="1" customWidth="1"/>
    <col min="1996" max="1998" width="7" bestFit="1" customWidth="1"/>
    <col min="1999" max="2001" width="6" bestFit="1" customWidth="1"/>
    <col min="2002" max="2002" width="7" bestFit="1" customWidth="1"/>
    <col min="2003" max="2003" width="6" bestFit="1" customWidth="1"/>
    <col min="2004" max="2004" width="4" bestFit="1" customWidth="1"/>
    <col min="2005" max="2007" width="7" bestFit="1" customWidth="1"/>
    <col min="2008" max="2008" width="6" bestFit="1" customWidth="1"/>
    <col min="2009" max="2009" width="7" bestFit="1" customWidth="1"/>
    <col min="2010" max="2010" width="6" bestFit="1" customWidth="1"/>
    <col min="2011" max="2011" width="7" bestFit="1" customWidth="1"/>
    <col min="2012" max="2012" width="6" bestFit="1" customWidth="1"/>
    <col min="2013" max="2015" width="7" bestFit="1" customWidth="1"/>
    <col min="2016" max="2016" width="6" bestFit="1" customWidth="1"/>
    <col min="2017" max="2023" width="7" bestFit="1" customWidth="1"/>
    <col min="2024" max="2024" width="4" bestFit="1" customWidth="1"/>
    <col min="2025" max="2029" width="7" bestFit="1" customWidth="1"/>
    <col min="2030" max="2030" width="6" bestFit="1" customWidth="1"/>
    <col min="2031" max="2040" width="7" bestFit="1" customWidth="1"/>
    <col min="2041" max="2042" width="6" bestFit="1" customWidth="1"/>
    <col min="2043" max="2043" width="7" bestFit="1" customWidth="1"/>
    <col min="2044" max="2044" width="4" bestFit="1" customWidth="1"/>
    <col min="2045" max="2046" width="7" bestFit="1" customWidth="1"/>
    <col min="2047" max="2048" width="6" bestFit="1" customWidth="1"/>
    <col min="2049" max="2049" width="4" bestFit="1" customWidth="1"/>
    <col min="2050" max="2052" width="7" bestFit="1" customWidth="1"/>
    <col min="2053" max="2053" width="6" bestFit="1" customWidth="1"/>
    <col min="2054" max="2057" width="7" bestFit="1" customWidth="1"/>
    <col min="2058" max="2060" width="6" bestFit="1" customWidth="1"/>
    <col min="2061" max="2061" width="4" bestFit="1" customWidth="1"/>
    <col min="2062" max="2069" width="7" bestFit="1" customWidth="1"/>
    <col min="2070" max="2070" width="4" bestFit="1" customWidth="1"/>
    <col min="2071" max="2072" width="7" bestFit="1" customWidth="1"/>
    <col min="2073" max="2073" width="4" bestFit="1" customWidth="1"/>
    <col min="2074" max="2075" width="7" bestFit="1" customWidth="1"/>
    <col min="2076" max="2076" width="4" bestFit="1" customWidth="1"/>
    <col min="2077" max="2077" width="7" bestFit="1" customWidth="1"/>
    <col min="2078" max="2078" width="6" bestFit="1" customWidth="1"/>
    <col min="2079" max="2079" width="4" bestFit="1" customWidth="1"/>
    <col min="2080" max="2080" width="6" bestFit="1" customWidth="1"/>
    <col min="2081" max="2081" width="7" bestFit="1" customWidth="1"/>
    <col min="2082" max="2084" width="6" bestFit="1" customWidth="1"/>
    <col min="2085" max="2086" width="7" bestFit="1" customWidth="1"/>
    <col min="2087" max="2087" width="4" bestFit="1" customWidth="1"/>
    <col min="2088" max="2090" width="7" bestFit="1" customWidth="1"/>
    <col min="2091" max="2091" width="6" bestFit="1" customWidth="1"/>
    <col min="2092" max="2094" width="7" bestFit="1" customWidth="1"/>
    <col min="2095" max="2095" width="6" bestFit="1" customWidth="1"/>
    <col min="2096" max="2096" width="7" bestFit="1" customWidth="1"/>
    <col min="2097" max="2098" width="6" bestFit="1" customWidth="1"/>
    <col min="2099" max="2099" width="4" bestFit="1" customWidth="1"/>
    <col min="2100" max="2103" width="7" bestFit="1" customWidth="1"/>
    <col min="2104" max="2104" width="4" bestFit="1" customWidth="1"/>
    <col min="2105" max="2109" width="7" bestFit="1" customWidth="1"/>
    <col min="2110" max="2110" width="6" bestFit="1" customWidth="1"/>
    <col min="2111" max="2111" width="7" bestFit="1" customWidth="1"/>
    <col min="2112" max="2112" width="4" bestFit="1" customWidth="1"/>
    <col min="2113" max="2118" width="7" bestFit="1" customWidth="1"/>
    <col min="2119" max="2120" width="6" bestFit="1" customWidth="1"/>
    <col min="2121" max="2124" width="7" bestFit="1" customWidth="1"/>
    <col min="2125" max="2125" width="4" bestFit="1" customWidth="1"/>
    <col min="2126" max="2126" width="7" bestFit="1" customWidth="1"/>
    <col min="2127" max="2127" width="4" bestFit="1" customWidth="1"/>
    <col min="2128" max="2128" width="7" bestFit="1" customWidth="1"/>
    <col min="2129" max="2129" width="4" bestFit="1" customWidth="1"/>
    <col min="2130" max="2135" width="7" bestFit="1" customWidth="1"/>
    <col min="2136" max="2136" width="6" bestFit="1" customWidth="1"/>
    <col min="2137" max="2138" width="7" bestFit="1" customWidth="1"/>
    <col min="2139" max="2139" width="6" bestFit="1" customWidth="1"/>
    <col min="2140" max="2140" width="4" bestFit="1" customWidth="1"/>
    <col min="2141" max="2141" width="7" bestFit="1" customWidth="1"/>
    <col min="2142" max="2142" width="4" bestFit="1" customWidth="1"/>
    <col min="2143" max="2143" width="6" bestFit="1" customWidth="1"/>
    <col min="2144" max="2144" width="7" bestFit="1" customWidth="1"/>
    <col min="2145" max="2145" width="6" bestFit="1" customWidth="1"/>
    <col min="2146" max="2146" width="7" bestFit="1" customWidth="1"/>
    <col min="2147" max="2147" width="4" bestFit="1" customWidth="1"/>
    <col min="2148" max="2148" width="7" bestFit="1" customWidth="1"/>
    <col min="2149" max="2149" width="4" bestFit="1" customWidth="1"/>
    <col min="2150" max="2150" width="7" bestFit="1" customWidth="1"/>
    <col min="2151" max="2151" width="4" bestFit="1" customWidth="1"/>
    <col min="2152" max="2154" width="7" bestFit="1" customWidth="1"/>
    <col min="2155" max="2155" width="4" bestFit="1" customWidth="1"/>
    <col min="2156" max="2160" width="7" bestFit="1" customWidth="1"/>
    <col min="2161" max="2161" width="6" bestFit="1" customWidth="1"/>
    <col min="2162" max="2162" width="7" bestFit="1" customWidth="1"/>
    <col min="2163" max="2163" width="4" bestFit="1" customWidth="1"/>
    <col min="2164" max="2164" width="6" bestFit="1" customWidth="1"/>
    <col min="2165" max="2165" width="4" bestFit="1" customWidth="1"/>
    <col min="2166" max="2166" width="6" bestFit="1" customWidth="1"/>
    <col min="2167" max="2167" width="4" bestFit="1" customWidth="1"/>
    <col min="2168" max="2173" width="7" bestFit="1" customWidth="1"/>
    <col min="2174" max="2174" width="4" bestFit="1" customWidth="1"/>
    <col min="2175" max="2179" width="7" bestFit="1" customWidth="1"/>
    <col min="2180" max="2180" width="4" bestFit="1" customWidth="1"/>
    <col min="2181" max="2186" width="7" bestFit="1" customWidth="1"/>
    <col min="2187" max="2187" width="6" bestFit="1" customWidth="1"/>
    <col min="2188" max="2188" width="7" bestFit="1" customWidth="1"/>
    <col min="2189" max="2189" width="6" bestFit="1" customWidth="1"/>
    <col min="2190" max="2197" width="7" bestFit="1" customWidth="1"/>
    <col min="2198" max="2198" width="6" bestFit="1" customWidth="1"/>
    <col min="2199" max="2201" width="7" bestFit="1" customWidth="1"/>
    <col min="2202" max="2202" width="6" bestFit="1" customWidth="1"/>
    <col min="2203" max="2204" width="7" bestFit="1" customWidth="1"/>
    <col min="2205" max="2205" width="6" bestFit="1" customWidth="1"/>
    <col min="2206" max="2212" width="7" bestFit="1" customWidth="1"/>
    <col min="2213" max="2213" width="4" bestFit="1" customWidth="1"/>
    <col min="2214" max="2214" width="7" bestFit="1" customWidth="1"/>
    <col min="2215" max="2216" width="4" bestFit="1" customWidth="1"/>
    <col min="2217" max="2218" width="6" bestFit="1" customWidth="1"/>
    <col min="2219" max="2222" width="7" bestFit="1" customWidth="1"/>
    <col min="2223" max="2223" width="6" bestFit="1" customWidth="1"/>
    <col min="2224" max="2224" width="4" bestFit="1" customWidth="1"/>
    <col min="2225" max="2226" width="7" bestFit="1" customWidth="1"/>
    <col min="2227" max="2227" width="6" bestFit="1" customWidth="1"/>
    <col min="2228" max="2228" width="7" bestFit="1" customWidth="1"/>
    <col min="2229" max="2229" width="6" bestFit="1" customWidth="1"/>
    <col min="2230" max="2234" width="7" bestFit="1" customWidth="1"/>
    <col min="2235" max="2236" width="4" bestFit="1" customWidth="1"/>
    <col min="2237" max="2238" width="7" bestFit="1" customWidth="1"/>
    <col min="2239" max="2239" width="6" bestFit="1" customWidth="1"/>
    <col min="2240" max="2244" width="7" bestFit="1" customWidth="1"/>
    <col min="2245" max="2245" width="4" bestFit="1" customWidth="1"/>
    <col min="2246" max="2248" width="7" bestFit="1" customWidth="1"/>
    <col min="2249" max="2250" width="6" bestFit="1" customWidth="1"/>
    <col min="2251" max="2253" width="7" bestFit="1" customWidth="1"/>
    <col min="2254" max="2254" width="6" bestFit="1" customWidth="1"/>
    <col min="2255" max="2258" width="7" bestFit="1" customWidth="1"/>
    <col min="2259" max="2259" width="6" bestFit="1" customWidth="1"/>
    <col min="2260" max="2260" width="7" bestFit="1" customWidth="1"/>
    <col min="2261" max="2261" width="6" bestFit="1" customWidth="1"/>
    <col min="2262" max="2269" width="7" bestFit="1" customWidth="1"/>
    <col min="2270" max="2271" width="6" bestFit="1" customWidth="1"/>
    <col min="2272" max="2273" width="7" bestFit="1" customWidth="1"/>
    <col min="2274" max="2274" width="6" bestFit="1" customWidth="1"/>
    <col min="2275" max="2278" width="7" bestFit="1" customWidth="1"/>
    <col min="2279" max="2279" width="4" bestFit="1" customWidth="1"/>
    <col min="2280" max="2280" width="6" bestFit="1" customWidth="1"/>
    <col min="2281" max="2284" width="7" bestFit="1" customWidth="1"/>
    <col min="2285" max="2285" width="6" bestFit="1" customWidth="1"/>
    <col min="2286" max="2291" width="7" bestFit="1" customWidth="1"/>
    <col min="2292" max="2292" width="6" bestFit="1" customWidth="1"/>
    <col min="2293" max="2295" width="7" bestFit="1" customWidth="1"/>
    <col min="2296" max="2296" width="6" bestFit="1" customWidth="1"/>
    <col min="2297" max="2308" width="7" bestFit="1" customWidth="1"/>
    <col min="2309" max="2309" width="6" bestFit="1" customWidth="1"/>
    <col min="2310" max="2314" width="7" bestFit="1" customWidth="1"/>
    <col min="2315" max="2315" width="6" bestFit="1" customWidth="1"/>
    <col min="2316" max="2318" width="7" bestFit="1" customWidth="1"/>
    <col min="2319" max="2319" width="6" bestFit="1" customWidth="1"/>
    <col min="2320" max="2321" width="7" bestFit="1" customWidth="1"/>
    <col min="2322" max="2322" width="6" bestFit="1" customWidth="1"/>
    <col min="2323" max="2323" width="4" bestFit="1" customWidth="1"/>
    <col min="2324" max="2326" width="7" bestFit="1" customWidth="1"/>
    <col min="2327" max="2327" width="4" bestFit="1" customWidth="1"/>
    <col min="2328" max="2329" width="7" bestFit="1" customWidth="1"/>
    <col min="2330" max="2333" width="8" bestFit="1" customWidth="1"/>
    <col min="2334" max="2334" width="7" bestFit="1" customWidth="1"/>
    <col min="2335" max="2335" width="5" bestFit="1" customWidth="1"/>
    <col min="2336" max="2339" width="8" bestFit="1" customWidth="1"/>
    <col min="2340" max="2341" width="7" bestFit="1" customWidth="1"/>
    <col min="2342" max="2344" width="8" bestFit="1" customWidth="1"/>
    <col min="2345" max="2345" width="5" bestFit="1" customWidth="1"/>
    <col min="2346" max="2349" width="8" bestFit="1" customWidth="1"/>
    <col min="2350" max="2350" width="7" bestFit="1" customWidth="1"/>
    <col min="2351" max="2351" width="8" bestFit="1" customWidth="1"/>
    <col min="2352" max="2352" width="5" bestFit="1" customWidth="1"/>
    <col min="2353" max="2353" width="8" bestFit="1" customWidth="1"/>
    <col min="2354" max="2354" width="5" bestFit="1" customWidth="1"/>
    <col min="2355" max="2355" width="8" bestFit="1" customWidth="1"/>
    <col min="2356" max="2357" width="9" bestFit="1" customWidth="1"/>
    <col min="2358" max="2358" width="7" bestFit="1" customWidth="1"/>
    <col min="2359" max="2359" width="8" bestFit="1" customWidth="1"/>
    <col min="2360" max="2360" width="7.28515625" bestFit="1" customWidth="1"/>
    <col min="2361" max="2361" width="11.28515625" bestFit="1" customWidth="1"/>
  </cols>
  <sheetData>
    <row r="1" spans="1:6" x14ac:dyDescent="0.25">
      <c r="A1" s="6" t="s">
        <v>8223</v>
      </c>
      <c r="B1" t="s">
        <v>8321</v>
      </c>
    </row>
    <row r="3" spans="1:6" x14ac:dyDescent="0.25">
      <c r="A3" s="6" t="s">
        <v>8323</v>
      </c>
      <c r="B3" s="6" t="s">
        <v>8322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7175D-758C-4592-82B5-D1AEBAAA50A1}">
  <dimension ref="A1:F47"/>
  <sheetViews>
    <sheetView workbookViewId="0">
      <selection activeCell="F5" sqref="F5:F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8321</v>
      </c>
    </row>
    <row r="2" spans="1:6" x14ac:dyDescent="0.25">
      <c r="A2" s="6" t="s">
        <v>8365</v>
      </c>
      <c r="B2" t="s">
        <v>8321</v>
      </c>
    </row>
    <row r="4" spans="1:6" x14ac:dyDescent="0.25">
      <c r="A4" s="6" t="s">
        <v>8323</v>
      </c>
      <c r="B4" s="6" t="s">
        <v>8322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5" zoomScaleNormal="75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85546875" bestFit="1" customWidth="1"/>
    <col min="18" max="18" width="18.85546875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IF(OR(D2 = 0, D2=""), "n/a",ROUND(E2/D2 *100, 2))</f>
        <v>136.86000000000001</v>
      </c>
      <c r="P2">
        <f>IF(OR(L2=0,L2=""),,ROUND(E2/L2,2))</f>
        <v>63.92</v>
      </c>
      <c r="Q2" t="str">
        <f>LEFT(N2, FIND("/",N2) -1)</f>
        <v>film &amp; video</v>
      </c>
      <c r="R2" t="str">
        <f>RIGHT(N2,  LEN(N2) - 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IF(OR(D3 = 0, D3=""), "n/a",ROUND(E3/D3 *100, 2))</f>
        <v>142.61000000000001</v>
      </c>
      <c r="P3">
        <f t="shared" ref="P3:P66" si="1">IF(OR(L3=0,L3=""),,ROUND(E3/L3,2))</f>
        <v>185.48</v>
      </c>
      <c r="Q3" t="str">
        <f t="shared" ref="Q3:Q66" si="2">LEFT(N3, FIND("/",N3) -1)</f>
        <v>film &amp; video</v>
      </c>
      <c r="R3" t="str">
        <f t="shared" ref="R3:R66" si="3">RIGHT(N3,  LEN(N3) - 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IF(OR(D67 = 0, D67=""), "n/a",ROUND(E67/D67 *100, 2))</f>
        <v>107.53</v>
      </c>
      <c r="P67">
        <f t="shared" ref="P67:P130" si="7">IF(OR(L67=0,L67=""),,ROUND(E67/L67,2))</f>
        <v>132.05000000000001</v>
      </c>
      <c r="Q67" t="str">
        <f t="shared" ref="Q67:Q130" si="8">LEFT(N67, FIND("/",N67) -1)</f>
        <v>film &amp; video</v>
      </c>
      <c r="R67" t="str">
        <f t="shared" ref="R67:R130" si="9">RIGHT(N67,  LEN(N67) - 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108.41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115.43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153.33000000000001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102.5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125.5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106.47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102.86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115.07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131.43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114.67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106.02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107.41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100.5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102.47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219.5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130.77000000000001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113.66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104.56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0.01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0.03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5.55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2.38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1.87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IF(OR(D131 = 0, D131=""), "n/a",ROUND(E131/D131 *100, 2))</f>
        <v>0</v>
      </c>
      <c r="P131">
        <f t="shared" ref="P131:P194" si="13">IF(OR(L131=0,L131=""),,ROUND(E131/L131,2))</f>
        <v>0</v>
      </c>
      <c r="Q131" t="str">
        <f t="shared" ref="Q131:Q194" si="14">LEFT(N131, FIND("/",N131) -1)</f>
        <v>film &amp; video</v>
      </c>
      <c r="R131" t="str">
        <f t="shared" ref="R131:R194" si="15">RIGHT(N131,  LEN(N131) - 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9.57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10.78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0.57999999999999996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0.92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0.06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0.01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0.72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2.67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0.01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0.27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15.54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4.0599999999999996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6.49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33.42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7.0000000000000007E-2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0.42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IF(OR(D195 = 0, D195=""), "n/a",ROUND(E195/D195 *100, 2))</f>
        <v>0</v>
      </c>
      <c r="P195">
        <f t="shared" ref="P195:P258" si="19">IF(OR(L195=0,L195=""),,ROUND(E195/L195,2))</f>
        <v>0</v>
      </c>
      <c r="Q195" t="str">
        <f t="shared" ref="Q195:Q258" si="20">LEFT(N195, FIND("/",N195) -1)</f>
        <v>film &amp; video</v>
      </c>
      <c r="R195" t="str">
        <f t="shared" ref="R195:R258" si="21">RIGHT(N195,  LEN(N195) - 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41.86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1.1200000000000001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0.02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0.01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55.7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112.64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113.76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103.72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305.45999999999998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116.95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IF(OR(D259 = 0, D259=""), "n/a",ROUND(E259/D259 *100, 2))</f>
        <v>106.73</v>
      </c>
      <c r="P259">
        <f t="shared" ref="P259:P322" si="25">IF(OR(L259=0,L259=""),,ROUND(E259/L259,2))</f>
        <v>66.7</v>
      </c>
      <c r="Q259" t="str">
        <f t="shared" ref="Q259:Q322" si="26">LEFT(N259, FIND("/",N259) -1)</f>
        <v>film &amp; video</v>
      </c>
      <c r="R259" t="str">
        <f t="shared" ref="R259:R322" si="27">RIGHT(N259,  LEN(N259) - 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131.94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118.2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131.63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147.22999999999999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152.61000000000001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104.68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108.4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150.35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157.32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156.13999999999999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120.59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101.19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104.63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228.83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176.3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101.51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133.11000000000001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118.73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118.74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231.65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130.33000000000001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111.32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105.57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104.13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111.88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104.74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101.25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IF(OR(D323 = 0, D323=""), "n/a",ROUND(E323/D323 *100, 2))</f>
        <v>102.66</v>
      </c>
      <c r="P323">
        <f t="shared" ref="P323:P386" si="31">IF(OR(L323=0,L323=""),,ROUND(E323/L323,2))</f>
        <v>106.62</v>
      </c>
      <c r="Q323" t="str">
        <f t="shared" ref="Q323:Q386" si="32">LEFT(N323, FIND("/",N323) -1)</f>
        <v>film &amp; video</v>
      </c>
      <c r="R323" t="str">
        <f t="shared" ref="R323:R386" si="33">RIGHT(N323,  LEN(N323) - 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101.83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106.61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113.02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125.23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116.84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101.17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100.37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102.03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123.28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170.29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106.64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114.76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108.62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103.09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104.86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101.38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111.08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124.16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101.32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110.16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114.17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111.77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104.73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206.71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112.11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IF(OR(D387 = 0, D387=""), "n/a",ROUND(E387/D387 *100, 2))</f>
        <v>105.98</v>
      </c>
      <c r="P387">
        <f t="shared" ref="P387:P450" si="37">IF(OR(L387=0,L387=""),,ROUND(E387/L387,2))</f>
        <v>111.8</v>
      </c>
      <c r="Q387" t="str">
        <f t="shared" ref="Q387:Q450" si="38">LEFT(N387, FIND("/",N387) -1)</f>
        <v>film &amp; video</v>
      </c>
      <c r="R387" t="str">
        <f t="shared" ref="R387:R450" si="39">RIGHT(N387,  LEN(N387) - 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100.17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213.99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181.54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110.45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106.81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105.26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107.66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101.44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128.30000000000001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105.09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102.15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120.22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100.25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100.44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0.44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2.0099999999999998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1.08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0.77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6.8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0.01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1.33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9.3800000000000008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39.36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7.3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0.02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IF(OR(D451 = 0, D451=""), "n/a",ROUND(E451/D451 *100, 2))</f>
        <v>2.25</v>
      </c>
      <c r="P451">
        <f t="shared" ref="P451:P514" si="43">IF(OR(L451=0,L451=""),,ROUND(E451/L451,2))</f>
        <v>9</v>
      </c>
      <c r="Q451" t="str">
        <f t="shared" ref="Q451:Q514" si="44">LEFT(N451, FIND("/",N451) -1)</f>
        <v>film &amp; video</v>
      </c>
      <c r="R451" t="str">
        <f t="shared" ref="R451:R514" si="45">RIGHT(N451,  LEN(N451) - 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0.03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7.0000000000000007E-2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0.69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0.06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0.28999999999999998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0.1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21.58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17.63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0.03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0.19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21.91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0.01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0.28999999999999998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0.16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0.67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4.5999999999999996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3.31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1.37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0.14000000000000001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IF(OR(D515 = 0, D515=""), "n/a",ROUND(E515/D515 *100, 2))</f>
        <v>13.92</v>
      </c>
      <c r="P515">
        <f t="shared" ref="P515:P578" si="49">IF(OR(L515=0,L515=""),,ROUND(E515/L515,2))</f>
        <v>102.38</v>
      </c>
      <c r="Q515" t="str">
        <f t="shared" ref="Q515:Q578" si="50">LEFT(N515, FIND("/",N515) -1)</f>
        <v>film &amp; video</v>
      </c>
      <c r="R515" t="str">
        <f t="shared" ref="R515:R578" si="51">RIGHT(N515,  LEN(N515) - 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1.37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114.67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130.41999999999999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104.67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102.5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118.26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0.01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0.56000000000000005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0.32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0.09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36.590000000000003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0.02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0.01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0.37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0.09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0.01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0.17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0.39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0.72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IF(OR(D579 = 0, D579=""), "n/a",ROUND(E579/D579 *100, 2))</f>
        <v>0.2</v>
      </c>
      <c r="P579">
        <f t="shared" ref="P579:P642" si="55">IF(OR(L579=0,L579=""),,ROUND(E579/L579,2))</f>
        <v>10</v>
      </c>
      <c r="Q579" t="str">
        <f t="shared" ref="Q579:Q642" si="56">LEFT(N579, FIND("/",N579) -1)</f>
        <v>technology</v>
      </c>
      <c r="R579" t="str">
        <f t="shared" ref="R579:R642" si="57">RIGHT(N579,  LEN(N579) - 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0.01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1.46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0.03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0.01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0.56000000000000005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0.01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0.06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0.27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0.06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0.18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0.08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0.01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0.01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144.29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IF(OR(D643 = 0, D643=""), "n/a",ROUND(E643/D643 *100, 2))</f>
        <v>119.16</v>
      </c>
      <c r="P643">
        <f t="shared" ref="P643:P706" si="61">IF(OR(L643=0,L643=""),,ROUND(E643/L643,2))</f>
        <v>151.32</v>
      </c>
      <c r="Q643" t="str">
        <f t="shared" ref="Q643:Q706" si="62">LEFT(N643, FIND("/",N643) -1)</f>
        <v>technology</v>
      </c>
      <c r="R643" t="str">
        <f t="shared" ref="R643:R706" si="63">RIGHT(N643,  LEN(N643) - 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1460.49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105.81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300.12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131.88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100.53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100.47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141.44999999999999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267.29000000000002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146.88999999999999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125.7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100.57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3.06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4.5599999999999996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21.51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29.28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39.43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21.63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0.21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15.49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0.11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57.65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6.53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35.340000000000003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46.38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2.69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IF(OR(D707 = 0, D707=""), "n/a",ROUND(E707/D707 *100, 2))</f>
        <v>0.98</v>
      </c>
      <c r="P707">
        <f t="shared" ref="P707:P770" si="67">IF(OR(L707=0,L707=""),,ROUND(E707/L707,2))</f>
        <v>195.4</v>
      </c>
      <c r="Q707" t="str">
        <f t="shared" ref="Q707:Q770" si="68">LEFT(N707, FIND("/",N707) -1)</f>
        <v>technology</v>
      </c>
      <c r="R707" t="str">
        <f t="shared" ref="R707:R770" si="69">RIGHT(N707,  LEN(N707) - 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78.930000000000007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0.41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0.22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0.8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10.210000000000001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0.31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143.94999999999999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122.11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132.02000000000001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105.57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125.53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114.41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315.14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122.4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158.33000000000001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102.26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179.1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102.59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101.91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0.12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IF(OR(D771 = 0, D771=""), "n/a",ROUND(E771/D771 *100, 2))</f>
        <v>41.4</v>
      </c>
      <c r="P771">
        <f t="shared" ref="P771:P834" si="73">IF(OR(L771=0,L771=""),,ROUND(E771/L771,2))</f>
        <v>31.85</v>
      </c>
      <c r="Q771" t="str">
        <f t="shared" ref="Q771:Q834" si="74">LEFT(N771, FIND("/",N771) -1)</f>
        <v>publishing</v>
      </c>
      <c r="R771" t="str">
        <f t="shared" ref="R771:R834" si="75">RIGHT(N771,  LEN(N771) - 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0.03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70.2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2.67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102.5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180.63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142.80000000000001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114.17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203.51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103.87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102.78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111.79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114.89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105.13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103.78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151.83000000000001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137.11000000000001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108.75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119.17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IF(OR(D835 = 0, D835=""), "n/a",ROUND(E835/D835 *100, 2))</f>
        <v>101.67</v>
      </c>
      <c r="P835">
        <f t="shared" ref="P835:P898" si="79">IF(OR(L835=0,L835=""),,ROUND(E835/L835,2))</f>
        <v>148.78</v>
      </c>
      <c r="Q835" t="str">
        <f t="shared" ref="Q835:Q898" si="80">LEFT(N835, FIND("/",N835) -1)</f>
        <v>music</v>
      </c>
      <c r="R835" t="str">
        <f t="shared" ref="R835:R898" si="81">RIGHT(N835,  LEN(N835) - 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131.02000000000001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116.62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120.42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155.18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103.45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144.01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104.68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2.2400000000000002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0.34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41.54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2.0499999999999998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18.29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5.42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1.29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40.799999999999997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30.67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2.99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4.17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2.44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IF(OR(D899 = 0, D899=""), "n/a",ROUND(E899/D899 *100, 2))</f>
        <v>0</v>
      </c>
      <c r="P899">
        <f t="shared" ref="P899:P962" si="85">IF(OR(L899=0,L899=""),,ROUND(E899/L899,2))</f>
        <v>0</v>
      </c>
      <c r="Q899" t="str">
        <f t="shared" ref="Q899:Q962" si="86">LEFT(N899, FIND("/",N899) -1)</f>
        <v>music</v>
      </c>
      <c r="R899" t="str">
        <f t="shared" ref="R899:R962" si="87">RIGHT(N899,  LEN(N899) - 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3.02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0.86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6.61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5.77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5.03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21.04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2.2000000000000002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14.54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1.43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1.1399999999999999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0.36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17.16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2.3199999999999998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8.91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9.6300000000000008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1.91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1.37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43.41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11.33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IF(OR(D963 = 0, D963=""), "n/a",ROUND(E963/D963 *100, 2))</f>
        <v>42.19</v>
      </c>
      <c r="P963">
        <f t="shared" ref="P963:P1026" si="91">IF(OR(L963=0,L963=""),,ROUND(E963/L963,2))</f>
        <v>364.35</v>
      </c>
      <c r="Q963" t="str">
        <f t="shared" ref="Q963:Q1026" si="92">LEFT(N963, FIND("/",N963) -1)</f>
        <v>technology</v>
      </c>
      <c r="R963" t="str">
        <f t="shared" ref="R963:R1026" si="93">RIGHT(N963,  LEN(N963) - 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1.08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0.8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14.8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17.809999999999999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1.33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34.630000000000003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2.06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0.56000000000000005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2.61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1.93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82.82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0.01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0.02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29.51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25.09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1.63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58.56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7.79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2.2200000000000002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16.059999999999999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82.21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0.27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0.38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34.53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30.6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22.88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3.11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205.55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118.64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IF(OR(D1027 = 0, D1027=""), "n/a",ROUND(E1027/D1027 *100, 2))</f>
        <v>109.93</v>
      </c>
      <c r="P1027">
        <f t="shared" ref="P1027:P1090" si="97">IF(OR(L1027=0,L1027=""),,ROUND(E1027/L1027,2))</f>
        <v>71.849999999999994</v>
      </c>
      <c r="Q1027" t="str">
        <f t="shared" ref="Q1027:Q1090" si="98">LEFT(N1027, FIND("/",N1027) -1)</f>
        <v>music</v>
      </c>
      <c r="R1027" t="str">
        <f t="shared" ref="R1027:R1090" si="99">RIGHT(N1027,  LEN(N1027) - 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100.01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111.76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342.1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108.5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145.33000000000001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0.28999999999999998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1.54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8.5399999999999991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0.09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2.66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95.48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8.9700000000000006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3.37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38.64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7.0000000000000007E-2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6.31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62.77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29.38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2.61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9.11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0.02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0.56000000000000005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0.08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IF(OR(D1091 = 0, D1091=""), "n/a",ROUND(E1091/D1091 *100, 2))</f>
        <v>7.83</v>
      </c>
      <c r="P1091">
        <f t="shared" ref="P1091:P1154" si="103">IF(OR(L1091=0,L1091=""),,ROUND(E1091/L1091,2))</f>
        <v>23.96</v>
      </c>
      <c r="Q1091" t="str">
        <f t="shared" ref="Q1091:Q1154" si="104">LEFT(N1091, FIND("/",N1091) -1)</f>
        <v>games</v>
      </c>
      <c r="R1091" t="str">
        <f t="shared" ref="R1091:R1154" si="105">RIGHT(N1091,  LEN(N1091) - 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0.04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0.05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0.04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0.16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0.45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35.54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0.17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0.04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0.24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0.01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0.11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0.67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0.36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0.06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0.49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IF(OR(D1155 = 0, D1155=""), "n/a",ROUND(E1155/D1155 *100, 2))</f>
        <v>0.63</v>
      </c>
      <c r="P1155">
        <f t="shared" ref="P1155:P1218" si="109">IF(OR(L1155=0,L1155=""),,ROUND(E1155/L1155,2))</f>
        <v>50</v>
      </c>
      <c r="Q1155" t="str">
        <f t="shared" ref="Q1155:Q1218" si="110">LEFT(N1155, FIND("/",N1155) -1)</f>
        <v>food</v>
      </c>
      <c r="R1155" t="str">
        <f t="shared" ref="R1155:R1218" si="111">RIGHT(N1155,  LEN(N1155) - 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0.47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0.06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19.14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5.67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0.17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0.02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5.91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0.01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0.01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0.01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104.94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104.13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160.55000000000001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103.96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269.91000000000003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260.60000000000002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101.32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102.44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102.95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104.17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155.30000000000001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254.32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145.69999999999999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IF(OR(D1219 = 0, D1219=""), "n/a",ROUND(E1219/D1219 *100, 2))</f>
        <v>102.6</v>
      </c>
      <c r="P1219">
        <f t="shared" ref="P1219:P1282" si="115">IF(OR(L1219=0,L1219=""),,ROUND(E1219/L1219,2))</f>
        <v>148.57</v>
      </c>
      <c r="Q1219" t="str">
        <f t="shared" ref="Q1219:Q1282" si="116">LEFT(N1219, FIND("/",N1219) -1)</f>
        <v>photography</v>
      </c>
      <c r="R1219" t="str">
        <f t="shared" ref="R1219:R1282" si="117">RIGHT(N1219,  LEN(N1219) - 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172.28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159.16999999999999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103.77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280.38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112.11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4.4000000000000004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29.3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50.74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0.55000000000000004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120.25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137.66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202.37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294.73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213.15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113.67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125.42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119.15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108.65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103.5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154.97999999999999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162.13999999999999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154.94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IF(OR(D1283 = 0, D1283=""), "n/a",ROUND(E1283/D1283 *100, 2))</f>
        <v>110.71</v>
      </c>
      <c r="P1283">
        <f t="shared" ref="P1283:P1346" si="121">IF(OR(L1283=0,L1283=""),,ROUND(E1283/L1283,2))</f>
        <v>104.73</v>
      </c>
      <c r="Q1283" t="str">
        <f t="shared" ref="Q1283:Q1346" si="122">LEFT(N1283, FIND("/",N1283) -1)</f>
        <v>music</v>
      </c>
      <c r="R1283" t="str">
        <f t="shared" ref="R1283:R1346" si="123">RIGHT(N1283,  LEN(N1283) - 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101.65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100.45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125.07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145.69999999999999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141.18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109.53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39.630000000000003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25.98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32.03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31.12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1.1299999999999999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15.33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2.4300000000000002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0.82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1.37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19.760000000000002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102.3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IF(OR(D1347 = 0, D1347=""), "n/a",ROUND(E1347/D1347 *100, 2))</f>
        <v>125</v>
      </c>
      <c r="P1347">
        <f t="shared" ref="P1347:P1410" si="127">IF(OR(L1347=0,L1347=""),,ROUND(E1347/L1347,2))</f>
        <v>53.57</v>
      </c>
      <c r="Q1347" t="str">
        <f t="shared" ref="Q1347:Q1410" si="128">LEFT(N1347, FIND("/",N1347) -1)</f>
        <v>publishing</v>
      </c>
      <c r="R1347" t="str">
        <f t="shared" ref="R1347:R1410" si="129">RIGHT(N1347,  LEN(N1347) - 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147.33000000000001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101.27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122.68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125.3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111.67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100.27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126.49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103.67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107.09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189.47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171.33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252.49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212.41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124.09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110.41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136.63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134.81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109.11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111.89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167.43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102.58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IF(OR(D1411 = 0, D1411=""), "n/a",ROUND(E1411/D1411 *100, 2))</f>
        <v>0</v>
      </c>
      <c r="P1411">
        <f t="shared" ref="P1411:P1474" si="133">IF(OR(L1411=0,L1411=""),,ROUND(E1411/L1411,2))</f>
        <v>0</v>
      </c>
      <c r="Q1411" t="str">
        <f t="shared" ref="Q1411:Q1474" si="134">LEFT(N1411, FIND("/",N1411) -1)</f>
        <v>publishing</v>
      </c>
      <c r="R1411" t="str">
        <f t="shared" ref="R1411:R1474" si="135">RIGHT(N1411,  LEN(N1411) - 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0.02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31.95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6.71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9.99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6.61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0.01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1.1200000000000001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0.02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0.01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0.86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108.52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147.66999999999999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102.37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138.69999999999999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IF(OR(D1475 = 0, D1475=""), "n/a",ROUND(E1475/D1475 *100, 2))</f>
        <v>120.52</v>
      </c>
      <c r="P1475">
        <f t="shared" ref="P1475:P1538" si="139">IF(OR(L1475=0,L1475=""),,ROUND(E1475/L1475,2))</f>
        <v>38.46</v>
      </c>
      <c r="Q1475" t="str">
        <f t="shared" ref="Q1475:Q1538" si="140">LEFT(N1475, FIND("/",N1475) -1)</f>
        <v>publishing</v>
      </c>
      <c r="R1475" t="str">
        <f t="shared" ref="R1475:R1538" si="141">RIGHT(N1475,  LEN(N1475) - 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112.27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188.67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1181.6099999999999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137.38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2.2400000000000002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0.01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25.04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101.45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277.94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101.04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150.02000000000001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106.48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157.19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108.66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205.37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138.97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174.01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120.33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281.57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100.68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134.83000000000001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145.13999999999999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132.43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250.31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IF(OR(D1539 = 0, D1539=""), "n/a",ROUND(E1539/D1539 *100, 2))</f>
        <v>179.9</v>
      </c>
      <c r="P1539">
        <f t="shared" ref="P1539:P1602" si="145">IF(OR(L1539=0,L1539=""),,ROUND(E1539/L1539,2))</f>
        <v>96.38</v>
      </c>
      <c r="Q1539" t="str">
        <f t="shared" ref="Q1539:Q1602" si="146">LEFT(N1539, FIND("/",N1539) -1)</f>
        <v>photography</v>
      </c>
      <c r="R1539" t="str">
        <f t="shared" ref="R1539:R1602" si="147">RIGHT(N1539,  LEN(N1539) - 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135.99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117.87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0.03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0.03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13.47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4.67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4.12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2.48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0.55000000000000004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0.08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0.01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29.23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0.01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0.28000000000000003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2.31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IF(OR(D1603 = 0, D1603=""), "n/a",ROUND(E1603/D1603 *100, 2))</f>
        <v>108.25</v>
      </c>
      <c r="P1603">
        <f t="shared" ref="P1603:P1666" si="151">IF(OR(L1603=0,L1603=""),,ROUND(E1603/L1603,2))</f>
        <v>48.33</v>
      </c>
      <c r="Q1603" t="str">
        <f t="shared" ref="Q1603:Q1666" si="152">LEFT(N1603, FIND("/",N1603) -1)</f>
        <v>music</v>
      </c>
      <c r="R1603" t="str">
        <f t="shared" ref="R1603:R1666" si="153">RIGHT(N1603,  LEN(N1603) - 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100.17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122.11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125.13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101.5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102.7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114.13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145.86000000000001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105.07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133.33000000000001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101.07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155.33000000000001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101.19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100.93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103.67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101.63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100.5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125.3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103.56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104.72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100.59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100.67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119.91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142.87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132.22999999999999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112.8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102.51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102.64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122.41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IF(OR(D1667 = 0, D1667=""), "n/a",ROUND(E1667/D1667 *100, 2))</f>
        <v>119.46</v>
      </c>
      <c r="P1667">
        <f t="shared" ref="P1667:P1730" si="157">IF(OR(L1667=0,L1667=""),,ROUND(E1667/L1667,2))</f>
        <v>44.96</v>
      </c>
      <c r="Q1667" t="str">
        <f t="shared" ref="Q1667:Q1730" si="158">LEFT(N1667, FIND("/",N1667) -1)</f>
        <v>music</v>
      </c>
      <c r="R1667" t="str">
        <f t="shared" ref="R1667:R1730" si="159">RIGHT(N1667,  LEN(N1667) - 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102.64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128.1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137.41999999999999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111.67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118.4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109.13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102.86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11.71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20.21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4.2300000000000004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0.2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0.01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65.099999999999994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4.8600000000000003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0.68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7.87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0.88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5.63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0.03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0.57999999999999996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0.03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IF(OR(D1731 = 0, D1731=""), "n/a",ROUND(E1731/D1731 *100, 2))</f>
        <v>0</v>
      </c>
      <c r="P1731">
        <f t="shared" ref="P1731:P1794" si="163">IF(OR(L1731=0,L1731=""),,ROUND(E1731/L1731,2))</f>
        <v>0</v>
      </c>
      <c r="Q1731" t="str">
        <f t="shared" ref="Q1731:Q1794" si="164">LEFT(N1731, FIND("/",N1731) -1)</f>
        <v>music</v>
      </c>
      <c r="R1731" t="str">
        <f t="shared" ref="R1731:R1794" si="165">RIGHT(N1731,  LEN(N1731) - 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0.02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108.75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100.42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104.96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129.94999999999999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123.49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102.9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260.17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110.53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101.91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59.47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65.099999999999994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36.24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15.33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4.96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3.57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IF(OR(D1795 = 0, D1795=""), "n/a",ROUND(E1795/D1795 *100, 2))</f>
        <v>1.33</v>
      </c>
      <c r="P1795">
        <f t="shared" ref="P1795:P1858" si="169">IF(OR(L1795=0,L1795=""),,ROUND(E1795/L1795,2))</f>
        <v>20</v>
      </c>
      <c r="Q1795" t="str">
        <f t="shared" ref="Q1795:Q1858" si="170">LEFT(N1795, FIND("/",N1795) -1)</f>
        <v>photography</v>
      </c>
      <c r="R1795" t="str">
        <f t="shared" ref="R1795:R1858" si="171">RIGHT(N1795,  LEN(N1795) - 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11.08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38.74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1.75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20.45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48.49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2.96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10.86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7.0000000000000007E-2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13.31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2.04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100.07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142.86000000000001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100.15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205.3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124.01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137.93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100.08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101.88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154.06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IF(OR(D1859 = 0, D1859=""), "n/a",ROUND(E1859/D1859 *100, 2))</f>
        <v>100</v>
      </c>
      <c r="P1859">
        <f t="shared" ref="P1859:P1922" si="175">IF(OR(L1859=0,L1859=""),,ROUND(E1859/L1859,2))</f>
        <v>136.36000000000001</v>
      </c>
      <c r="Q1859" t="str">
        <f t="shared" ref="Q1859:Q1922" si="176">LEFT(N1859, FIND("/",N1859) -1)</f>
        <v>music</v>
      </c>
      <c r="R1859" t="str">
        <f t="shared" ref="R1859:R1922" si="177">RIGHT(N1859,  LEN(N1859) - 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108.75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131.83000000000001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133.47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4.87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0.45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0.02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20.079999999999998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100.9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116.33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111.17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144.58000000000001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123.95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102.46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133.33000000000001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2.7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0.17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0.28000000000000003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39.4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0.02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1.33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9.01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IF(OR(D1923 = 0, D1923=""), "n/a",ROUND(E1923/D1923 *100, 2))</f>
        <v>136.80000000000001</v>
      </c>
      <c r="P1923">
        <f t="shared" ref="P1923:P1986" si="181">IF(OR(L1923=0,L1923=""),,ROUND(E1923/L1923,2))</f>
        <v>54</v>
      </c>
      <c r="Q1923" t="str">
        <f t="shared" ref="Q1923:Q1986" si="182">LEFT(N1923, FIND("/",N1923) -1)</f>
        <v>music</v>
      </c>
      <c r="R1923" t="str">
        <f t="shared" ref="R1923:R1986" si="183">RIGHT(N1923,  LEN(N1923) - 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240.8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195.38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103.14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123.62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187.25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126.12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788.06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348.02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149.75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200.52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225.95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698.95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398.6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294.02999999999997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156.72999999999999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1105.3800000000001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259.58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284.97000000000003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263.02999999999997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208.71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1026.8499999999999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21.15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IF(OR(D1987 = 0, D1987=""), "n/a",ROUND(E1987/D1987 *100, 2))</f>
        <v>3.19</v>
      </c>
      <c r="P1987">
        <f t="shared" ref="P1987:P2050" si="187">IF(OR(L1987=0,L1987=""),,ROUND(E1987/L1987,2))</f>
        <v>12.75</v>
      </c>
      <c r="Q1987" t="str">
        <f t="shared" ref="Q1987:Q2050" si="188">LEFT(N1987, FIND("/",N1987) -1)</f>
        <v>photography</v>
      </c>
      <c r="R1987" t="str">
        <f t="shared" ref="R1987:R2050" si="189">RIGHT(N1987,  LEN(N1987) - 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0.42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382.13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115.71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305.16000000000003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484.91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125.14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161.46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201.15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133.47999999999999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120.25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126.17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226.24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304.19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178.68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386.82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211.04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131.66999999999999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300.48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136.22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506.21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148.33000000000001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IF(OR(D2051 = 0, D2051=""), "n/a",ROUND(E2051/D2051 *100, 2))</f>
        <v>120.19</v>
      </c>
      <c r="P2051">
        <f t="shared" ref="P2051:P2114" si="193">IF(OR(L2051=0,L2051=""),,ROUND(E2051/L2051,2))</f>
        <v>80.989999999999995</v>
      </c>
      <c r="Q2051" t="str">
        <f t="shared" ref="Q2051:Q2114" si="194">LEFT(N2051, FIND("/",N2051) -1)</f>
        <v>technology</v>
      </c>
      <c r="R2051" t="str">
        <f t="shared" ref="R2051:R2114" si="195">RIGHT(N2051,  LEN(N2051) - 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130.36000000000001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353.05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167.42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153.44999999999999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143.46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107.92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114.98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148.05000000000001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191.17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199.22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128.41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317.33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102.5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543.35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115.51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100.7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120.47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102.47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101.67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132.37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136.66999999999999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107.05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106.53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IF(OR(D2115 = 0, D2115=""), "n/a",ROUND(E2115/D2115 *100, 2))</f>
        <v>104.86</v>
      </c>
      <c r="P2115">
        <f t="shared" ref="P2115:P2178" si="199">IF(OR(L2115=0,L2115=""),,ROUND(E2115/L2115,2))</f>
        <v>68.599999999999994</v>
      </c>
      <c r="Q2115" t="str">
        <f t="shared" ref="Q2115:Q2178" si="200">LEFT(N2115, FIND("/",N2115) -1)</f>
        <v>music</v>
      </c>
      <c r="R2115" t="str">
        <f t="shared" ref="R2115:R2178" si="201">RIGHT(N2115,  LEN(N2115) - 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104.7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225.67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134.61000000000001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0.56999999999999995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0.39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0.17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11.8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0.06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28.41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1.71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0.7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0.17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0.01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2.67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112.27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132.19999999999999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102.64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138.63999999999999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180.86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106.08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126.93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102.98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IF(OR(D2179 = 0, D2179=""), "n/a",ROUND(E2179/D2179 *100, 2))</f>
        <v>100.12</v>
      </c>
      <c r="P2179">
        <f t="shared" ref="P2179:P2242" si="205">IF(OR(L2179=0,L2179=""),,ROUND(E2179/L2179,2))</f>
        <v>65.87</v>
      </c>
      <c r="Q2179" t="str">
        <f t="shared" ref="Q2179:Q2242" si="206">LEFT(N2179, FIND("/",N2179) -1)</f>
        <v>music</v>
      </c>
      <c r="R2179" t="str">
        <f t="shared" ref="R2179:R2242" si="207">RIGHT(N2179,  LEN(N2179) - 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138.63999999999999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524.16999999999996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489.28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109.68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412.18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120.33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132.88999999999999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146.97999999999999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382.72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132.87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111.43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156.36000000000001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105.67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101.5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108.12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157.38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171.05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1212.1300000000001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332.04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153.32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537.11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128.03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IF(OR(D2243 = 0, D2243=""), "n/a",ROUND(E2243/D2243 *100, 2))</f>
        <v>806.4</v>
      </c>
      <c r="P2243">
        <f t="shared" ref="P2243:P2306" si="211">IF(OR(L2243=0,L2243=""),,ROUND(E2243/L2243,2))</f>
        <v>49.47</v>
      </c>
      <c r="Q2243" t="str">
        <f t="shared" ref="Q2243:Q2306" si="212">LEFT(N2243, FIND("/",N2243) -1)</f>
        <v>games</v>
      </c>
      <c r="R2243" t="str">
        <f t="shared" ref="R2243:R2306" si="213">RIGHT(N2243,  LEN(N2243) - 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1360.1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2647.03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134.44999999999999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272.27999999999997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112.69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286.66000000000003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222.71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115.55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320.27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380.53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720.25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283.08999999999997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220.36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407.77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105.82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141.08000000000001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403.58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100.86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121.37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100.07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119.98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104.07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108.24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146.08000000000001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350.17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109.36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IF(OR(D2307 = 0, D2307=""), "n/a",ROUND(E2307/D2307 *100, 2))</f>
        <v>101.23</v>
      </c>
      <c r="P2307">
        <f t="shared" ref="P2307:P2370" si="217">IF(OR(L2307=0,L2307=""),,ROUND(E2307/L2307,2))</f>
        <v>109.11</v>
      </c>
      <c r="Q2307" t="str">
        <f t="shared" ref="Q2307:Q2370" si="218">LEFT(N2307, FIND("/",N2307) -1)</f>
        <v>music</v>
      </c>
      <c r="R2307" t="str">
        <f t="shared" ref="R2307:R2370" si="219">RIGHT(N2307,  LEN(N2307) - 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106.76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106.66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428.84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107.87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121.06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107.7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39.119999999999997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3.15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105.92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106.31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212.17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110.66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294.20999999999998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105.78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7.0000000000000007E-2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0.39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0.56999999999999995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7.0000000000000007E-2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0.69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IF(OR(D2371 = 0, D2371=""), "n/a",ROUND(E2371/D2371 *100, 2))</f>
        <v>0</v>
      </c>
      <c r="P2371">
        <f t="shared" ref="P2371:P2434" si="223">IF(OR(L2371=0,L2371=""),,ROUND(E2371/L2371,2))</f>
        <v>0</v>
      </c>
      <c r="Q2371" t="str">
        <f t="shared" ref="Q2371:Q2434" si="224">LEFT(N2371, FIND("/",N2371) -1)</f>
        <v>technology</v>
      </c>
      <c r="R2371" t="str">
        <f t="shared" ref="R2371:R2434" si="225">RIGHT(N2371,  LEN(N2371) - 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0.01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0.05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10.88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0.37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0.19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0.72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16.829999999999998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25.26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1.84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3.07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0.56000000000000005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0.03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14.83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0.02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0.01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0.03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0.01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IF(OR(D2435 = 0, D2435=""), "n/a",ROUND(E2435/D2435 *100, 2))</f>
        <v>0</v>
      </c>
      <c r="P2435">
        <f t="shared" ref="P2435:P2498" si="229">IF(OR(L2435=0,L2435=""),,ROUND(E2435/L2435,2))</f>
        <v>0</v>
      </c>
      <c r="Q2435" t="str">
        <f t="shared" ref="Q2435:Q2498" si="230">LEFT(N2435, FIND("/",N2435) -1)</f>
        <v>food</v>
      </c>
      <c r="R2435" t="str">
        <f t="shared" ref="R2435:R2498" si="231">RIGHT(N2435,  LEN(N2435) - 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0.49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0.04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100.85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180.87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110.18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100.79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107.22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113.67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104.72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127.5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113.73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119.32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265.67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133.66999999999999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121.4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127.54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IF(OR(D2499 = 0, D2499=""), "n/a",ROUND(E2499/D2499 *100, 2))</f>
        <v>112.77</v>
      </c>
      <c r="P2499">
        <f t="shared" ref="P2499:P2562" si="235">IF(OR(L2499=0,L2499=""),,ROUND(E2499/L2499,2))</f>
        <v>80.55</v>
      </c>
      <c r="Q2499" t="str">
        <f t="shared" ref="Q2499:Q2562" si="236">LEFT(N2499, FIND("/",N2499) -1)</f>
        <v>music</v>
      </c>
      <c r="R2499" t="str">
        <f t="shared" ref="R2499:R2562" si="237">RIGHT(N2499,  LEN(N2499) - 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2.5499999999999998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0.08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9.82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0.04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100.33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112.95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102.13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107.25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126.13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110.67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103.78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113.02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107.03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IF(OR(D2563 = 0, D2563=""), "n/a",ROUND(E2563/D2563 *100, 2))</f>
        <v>0</v>
      </c>
      <c r="P2563">
        <f t="shared" ref="P2563:P2626" si="241">IF(OR(L2563=0,L2563=""),,ROUND(E2563/L2563,2))</f>
        <v>0</v>
      </c>
      <c r="Q2563" t="str">
        <f t="shared" ref="Q2563:Q2626" si="242">LEFT(N2563, FIND("/",N2563) -1)</f>
        <v>food</v>
      </c>
      <c r="R2563" t="str">
        <f t="shared" ref="R2563:R2626" si="243">RIGHT(N2563,  LEN(N2563) - 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0.27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0.14000000000000001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0.17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0.17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2.4300000000000002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0.17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12.17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23.59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5.67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326.08999999999997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104.22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223.93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141.33000000000001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2790.64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169.77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105.39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188.4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IF(OR(D2627 = 0, D2627=""), "n/a",ROUND(E2627/D2627 *100, 2))</f>
        <v>956</v>
      </c>
      <c r="P2627">
        <f t="shared" ref="P2627:P2690" si="247">IF(OR(L2627=0,L2627=""),,ROUND(E2627/L2627,2))</f>
        <v>27.58</v>
      </c>
      <c r="Q2627" t="str">
        <f t="shared" ref="Q2627:Q2690" si="248">LEFT(N2627, FIND("/",N2627) -1)</f>
        <v>technology</v>
      </c>
      <c r="R2627" t="str">
        <f t="shared" ref="R2627:R2690" si="249">RIGHT(N2627,  LEN(N2627) - 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646.66999999999996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110.37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114.67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137.01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101.73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105.67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33.56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2.0499999999999998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8.42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0.1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0.6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1.87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0.89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0.05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11.44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18.739999999999998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0.09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0.1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104.6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159.30000000000001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110.67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125.13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6.42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62.84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7.59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17.510000000000002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0.01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0.69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28.3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1.1399999999999999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0.15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IF(OR(D2691 = 0, D2691=""), "n/a",ROUND(E2691/D2691 *100, 2))</f>
        <v>0</v>
      </c>
      <c r="P2691">
        <f t="shared" ref="P2691:P2754" si="253">IF(OR(L2691=0,L2691=""),,ROUND(E2691/L2691,2))</f>
        <v>1</v>
      </c>
      <c r="Q2691" t="str">
        <f t="shared" ref="Q2691:Q2754" si="254">LEFT(N2691, FIND("/",N2691) -1)</f>
        <v>food</v>
      </c>
      <c r="R2691" t="str">
        <f t="shared" ref="R2691:R2754" si="255">RIGHT(N2691,  LEN(N2691) - 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0.05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0.33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46.18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34.409999999999997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6.03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10.54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112.3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233.22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101.61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100.72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296.88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105.75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201.83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107.54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0.44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5.22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21.89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1.1000000000000001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11.46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IF(OR(D2755 = 0, D2755=""), "n/a",ROUND(E2755/D2755 *100, 2))</f>
        <v>19</v>
      </c>
      <c r="P2755">
        <f t="shared" ref="P2755:P2818" si="259">IF(OR(L2755=0,L2755=""),,ROUND(E2755/L2755,2))</f>
        <v>47.5</v>
      </c>
      <c r="Q2755" t="str">
        <f t="shared" ref="Q2755:Q2818" si="260">LEFT(N2755, FIND("/",N2755) -1)</f>
        <v>publishing</v>
      </c>
      <c r="R2755" t="str">
        <f t="shared" ref="R2755:R2818" si="261">RIGHT(N2755,  LEN(N2755) - 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0.67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1.1299999999999999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0.19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14.25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25.55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104.68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117.84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102.5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101.17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102.5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110.57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102.65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133.19999999999999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141.57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IF(OR(D2819 = 0, D2819=""), "n/a",ROUND(E2819/D2819 *100, 2))</f>
        <v>130</v>
      </c>
      <c r="P2819">
        <f t="shared" ref="P2819:P2882" si="265">IF(OR(L2819=0,L2819=""),,ROUND(E2819/L2819,2))</f>
        <v>23.64</v>
      </c>
      <c r="Q2819" t="str">
        <f t="shared" ref="Q2819:Q2882" si="266">LEFT(N2819, FIND("/",N2819) -1)</f>
        <v>theater</v>
      </c>
      <c r="R2819" t="str">
        <f t="shared" ref="R2819:R2882" si="267">RIGHT(N2819,  LEN(N2819) - 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107.75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120.25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100.38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110.67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114.72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108.26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187.1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120.25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111.43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31.55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3.89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41.7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4.87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19.739999999999998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0.9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0.89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0.04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0.26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IF(OR(D2883 = 0, D2883=""), "n/a",ROUND(E2883/D2883 *100, 2))</f>
        <v>0</v>
      </c>
      <c r="P2883">
        <f t="shared" ref="P2883:P2946" si="271">IF(OR(L2883=0,L2883=""),,ROUND(E2883/L2883,2))</f>
        <v>0</v>
      </c>
      <c r="Q2883" t="str">
        <f t="shared" ref="Q2883:Q2946" si="272">LEFT(N2883, FIND("/",N2883) -1)</f>
        <v>theater</v>
      </c>
      <c r="R2883" t="str">
        <f t="shared" ref="R2883:R2946" si="273">RIGHT(N2883,  LEN(N2883) - 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0.17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38.07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61.91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0.02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0.78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9.42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0.01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14.06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7.84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102.45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130.83000000000001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102.07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105.1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100.89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133.33000000000001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101.38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102.88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20.43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IF(OR(D2947 = 0, D2947=""), "n/a",ROUND(E2947/D2947 *100, 2))</f>
        <v>0</v>
      </c>
      <c r="P2947">
        <f t="shared" ref="P2947:P3010" si="277">IF(OR(L2947=0,L2947=""),,ROUND(E2947/L2947,2))</f>
        <v>0</v>
      </c>
      <c r="Q2947" t="str">
        <f t="shared" ref="Q2947:Q3010" si="278">LEFT(N2947, FIND("/",N2947) -1)</f>
        <v>theater</v>
      </c>
      <c r="R2947" t="str">
        <f t="shared" ref="R2947:R3010" si="279">RIGHT(N2947,  LEN(N2947) - 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4.29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8.0299999999999994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1.87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100.16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100.13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171.43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113.57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129.47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109.17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128.93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146.54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121.65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176.54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100.3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457.75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318.7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108.51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101.17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112.82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120.5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107.75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101.17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IF(OR(D3011 = 0, D3011=""), "n/a",ROUND(E3011/D3011 *100, 2))</f>
        <v>119.76</v>
      </c>
      <c r="P3011">
        <f t="shared" ref="P3011:P3074" si="283">IF(OR(L3011=0,L3011=""),,ROUND(E3011/L3011,2))</f>
        <v>233.9</v>
      </c>
      <c r="Q3011" t="str">
        <f t="shared" ref="Q3011:Q3074" si="284">LEFT(N3011, FIND("/",N3011) -1)</f>
        <v>theater</v>
      </c>
      <c r="R3011" t="str">
        <f t="shared" ref="R3011:R3074" si="285">RIGHT(N3011,  LEN(N3011) - 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123.67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117.13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103.18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143.33000000000001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168.02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109.68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106.69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112.54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100.5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110.01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132.71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190.85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23.63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0.01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0.02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3.01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19.57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11.99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7.0000000000000007E-2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14.1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59.78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0.02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IF(OR(D3075 = 0, D3075=""), "n/a",ROUND(E3075/D3075 *100, 2))</f>
        <v>0.02</v>
      </c>
      <c r="P3075">
        <f t="shared" ref="P3075:P3138" si="289">IF(OR(L3075=0,L3075=""),,ROUND(E3075/L3075,2))</f>
        <v>92.14</v>
      </c>
      <c r="Q3075" t="str">
        <f t="shared" ref="Q3075:Q3138" si="290">LEFT(N3075, FIND("/",N3075) -1)</f>
        <v>theater</v>
      </c>
      <c r="R3075" t="str">
        <f t="shared" ref="R3075:R3138" si="291">RIGHT(N3075,  LEN(N3075) - 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0.09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0.48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0.12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0.02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0.28000000000000003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11.58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23.42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0.03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0.34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3.98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17.149999999999999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3.61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15.23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0.27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29.63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4.0999999999999996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19.760000000000002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0.05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4.74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0.01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0.67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68.150000000000006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108.61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0.03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20.85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IF(OR(D3139 = 0, D3139=""), "n/a",ROUND(E3139/D3139 *100, 2))</f>
        <v>3.33</v>
      </c>
      <c r="P3139">
        <f t="shared" ref="P3139:P3202" si="295">IF(OR(L3139=0,L3139=""),,ROUND(E3139/L3139,2))</f>
        <v>50</v>
      </c>
      <c r="Q3139" t="str">
        <f t="shared" ref="Q3139:Q3202" si="296">LEFT(N3139, FIND("/",N3139) -1)</f>
        <v>theater</v>
      </c>
      <c r="R3139" t="str">
        <f t="shared" ref="R3139:R3202" si="297">RIGHT(N3139,  LEN(N3139) - 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1.64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117.53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131.16999999999999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133.47999999999999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162.66999999999999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160.22999999999999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116.17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109.56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117.4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100.89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107.21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102.19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12.33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4.03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0.37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IF(OR(D3203 = 0, D3203=""), "n/a",ROUND(E3203/D3203 *100, 2))</f>
        <v>1.25</v>
      </c>
      <c r="P3203">
        <f t="shared" ref="P3203:P3266" si="301">IF(OR(L3203=0,L3203=""),,ROUND(E3203/L3203,2))</f>
        <v>12.5</v>
      </c>
      <c r="Q3203" t="str">
        <f t="shared" ref="Q3203:Q3266" si="302">LEFT(N3203, FIND("/",N3203) -1)</f>
        <v>theater</v>
      </c>
      <c r="R3203" t="str">
        <f t="shared" ref="R3203:R3266" si="303">RIGHT(N3203,  LEN(N3203) - 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103.5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125.77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100.12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109.52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104.17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107.87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131.19999999999999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103.21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100.79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105.92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100.57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115.31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102.84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102.94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104.93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101.83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101.26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106.3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106.17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112.17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IF(OR(D3267 = 0, D3267=""), "n/a",ROUND(E3267/D3267 *100, 2))</f>
        <v>164</v>
      </c>
      <c r="P3267">
        <f t="shared" ref="P3267:P3330" si="307">IF(OR(L3267=0,L3267=""),,ROUND(E3267/L3267,2))</f>
        <v>70.290000000000006</v>
      </c>
      <c r="Q3267" t="str">
        <f t="shared" ref="Q3267:Q3330" si="308">LEFT(N3267, FIND("/",N3267) -1)</f>
        <v>theater</v>
      </c>
      <c r="R3267" t="str">
        <f t="shared" ref="R3267:R3330" si="309">RIGHT(N3267,  LEN(N3267) - 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101.5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101.67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100.28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114.28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102.65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101.77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286.14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102.86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144.07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116.2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136.16999999999999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104.52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102.03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106.68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122.29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100.08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100.09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125.9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101.67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101.38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146.38999999999999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IF(OR(D3331 = 0, D3331=""), "n/a",ROUND(E3331/D3331 *100, 2))</f>
        <v>116.8</v>
      </c>
      <c r="P3331">
        <f t="shared" ref="P3331:P3394" si="313">IF(OR(L3331=0,L3331=""),,ROUND(E3331/L3331,2))</f>
        <v>44.92</v>
      </c>
      <c r="Q3331" t="str">
        <f t="shared" ref="Q3331:Q3394" si="314">LEFT(N3331, FIND("/",N3331) -1)</f>
        <v>theater</v>
      </c>
      <c r="R3331" t="str">
        <f t="shared" ref="R3331:R3394" si="315">RIGHT(N3331,  LEN(N3331) - 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106.27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138.16999999999999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101.67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171.43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119.45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104.43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126.29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101.38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101.42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118.67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103.9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103.5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107.64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103.65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IF(OR(D3395 = 0, D3395=""), "n/a",ROUND(E3395/D3395 *100, 2))</f>
        <v>105.8</v>
      </c>
      <c r="P3395">
        <f t="shared" ref="P3395:P3458" si="319">IF(OR(L3395=0,L3395=""),,ROUND(E3395/L3395,2))</f>
        <v>36.07</v>
      </c>
      <c r="Q3395" t="str">
        <f t="shared" ref="Q3395:Q3458" si="320">LEFT(N3395, FIND("/",N3395) -1)</f>
        <v>theater</v>
      </c>
      <c r="R3395" t="str">
        <f t="shared" ref="R3395:R3458" si="321">RIGHT(N3395,  LEN(N3395) - 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142.36000000000001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111.08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109.77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103.57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103.5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100.88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106.55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108.55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105.9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134.68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105.22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170.63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128.33000000000001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100.65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IF(OR(D3459 = 0, D3459=""), "n/a",ROUND(E3459/D3459 *100, 2))</f>
        <v>140.19999999999999</v>
      </c>
      <c r="P3459">
        <f t="shared" ref="P3459:P3522" si="325">IF(OR(L3459=0,L3459=""),,ROUND(E3459/L3459,2))</f>
        <v>50.98</v>
      </c>
      <c r="Q3459" t="str">
        <f t="shared" ref="Q3459:Q3522" si="326">LEFT(N3459, FIND("/",N3459) -1)</f>
        <v>theater</v>
      </c>
      <c r="R3459" t="str">
        <f t="shared" ref="R3459:R3522" si="327">RIGHT(N3459,  LEN(N3459) - 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127.87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142.66999999999999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138.33000000000001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155.19999999999999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127.5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158.19999999999999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105.27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100.67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107.56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101.5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100.56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102.67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110.05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IF(OR(D3523 = 0, D3523=""), "n/a",ROUND(E3523/D3523 *100, 2))</f>
        <v>169.43</v>
      </c>
      <c r="P3523">
        <f t="shared" ref="P3523:P3586" si="331">IF(OR(L3523=0,L3523=""),,ROUND(E3523/L3523,2))</f>
        <v>45.62</v>
      </c>
      <c r="Q3523" t="str">
        <f t="shared" ref="Q3523:Q3586" si="332">LEFT(N3523, FIND("/",N3523) -1)</f>
        <v>theater</v>
      </c>
      <c r="R3523" t="str">
        <f t="shared" ref="R3523:R3586" si="333">RIGHT(N3523,  LEN(N3523) - 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116.92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118.96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156.19999999999999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153.33000000000001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119.67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102.24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104.67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114.41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100.04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103.5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108.44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148.88999999999999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100.5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130.56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100.48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122.07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113.89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IF(OR(D3587 = 0, D3587=""), "n/a",ROUND(E3587/D3587 *100, 2))</f>
        <v>119.12</v>
      </c>
      <c r="P3587">
        <f t="shared" ref="P3587:P3650" si="337">IF(OR(L3587=0,L3587=""),,ROUND(E3587/L3587,2))</f>
        <v>176.09</v>
      </c>
      <c r="Q3587" t="str">
        <f t="shared" ref="Q3587:Q3650" si="338">LEFT(N3587, FIND("/",N3587) -1)</f>
        <v>theater</v>
      </c>
      <c r="R3587" t="str">
        <f t="shared" ref="R3587:R3650" si="339">RIGHT(N3587,  LEN(N3587) - 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109.43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100.5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127.5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100.06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125.94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170.67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130.27000000000001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153.32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118.92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100.1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102.67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101.83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0.03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4.25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30.87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6.55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IF(OR(D3651 = 0, D3651=""), "n/a",ROUND(E3651/D3651 *100, 2))</f>
        <v>104</v>
      </c>
      <c r="P3651">
        <f t="shared" ref="P3651:P3714" si="343">IF(OR(L3651=0,L3651=""),,ROUND(E3651/L3651,2))</f>
        <v>97.5</v>
      </c>
      <c r="Q3651" t="str">
        <f t="shared" ref="Q3651:Q3714" si="344">LEFT(N3651, FIND("/",N3651) -1)</f>
        <v>theater</v>
      </c>
      <c r="R3651" t="str">
        <f t="shared" ref="R3651:R3714" si="345">RIGHT(N3651,  LEN(N3651) - 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250.67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100.5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100.67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101.43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109.38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103.5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109.55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113.63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102.5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110.86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139.07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105.7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101.43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109.17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129.13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107.43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100.13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109.17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136.34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103.47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153.72999999999999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IF(OR(D3715 = 0, D3715=""), "n/a",ROUND(E3715/D3715 *100, 2))</f>
        <v>101.5</v>
      </c>
      <c r="P3715">
        <f t="shared" ref="P3715:P3778" si="349">IF(OR(L3715=0,L3715=""),,ROUND(E3715/L3715,2))</f>
        <v>106.84</v>
      </c>
      <c r="Q3715" t="str">
        <f t="shared" ref="Q3715:Q3778" si="350">LEFT(N3715, FIND("/",N3715) -1)</f>
        <v>theater</v>
      </c>
      <c r="R3715" t="str">
        <f t="shared" ref="R3715:R3778" si="351">RIGHT(N3715,  LEN(N3715) - 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104.52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102.55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338.71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28.47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0.67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21.43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20.13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2.38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100.45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129.63999999999999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101.02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113.46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IF(OR(D3779 = 0, D3779=""), "n/a",ROUND(E3779/D3779 *100, 2))</f>
        <v>143.19999999999999</v>
      </c>
      <c r="P3779">
        <f t="shared" ref="P3779:P3842" si="355">IF(OR(L3779=0,L3779=""),,ROUND(E3779/L3779,2))</f>
        <v>48.54</v>
      </c>
      <c r="Q3779" t="str">
        <f t="shared" ref="Q3779:Q3842" si="356">LEFT(N3779, FIND("/",N3779) -1)</f>
        <v>theater</v>
      </c>
      <c r="R3779" t="str">
        <f t="shared" ref="R3779:R3842" si="357">RIGHT(N3779,  LEN(N3779) - 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109.67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128.91999999999999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110.97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0.67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0.28000000000000003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59.66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89.67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19.649999999999999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7.0000000000000007E-2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119.24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143.33000000000001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152.66999999999999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104.67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IF(OR(D3843 = 0, D3843=""), "n/a",ROUND(E3843/D3843 *100, 2))</f>
        <v>8.7200000000000006</v>
      </c>
      <c r="P3843">
        <f t="shared" ref="P3843:P3906" si="361">IF(OR(L3843=0,L3843=""),,ROUND(E3843/L3843,2))</f>
        <v>25.65</v>
      </c>
      <c r="Q3843" t="str">
        <f t="shared" ref="Q3843:Q3906" si="362">LEFT(N3843, FIND("/",N3843) -1)</f>
        <v>theater</v>
      </c>
      <c r="R3843" t="str">
        <f t="shared" ref="R3843:R3906" si="363">RIGHT(N3843,  LEN(N3843) - 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41.49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2.11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16.38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0.03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17.670000000000002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0.01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26.94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0.55000000000000004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3.45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2.67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0.06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13.07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1.48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16.829999999999998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3.47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10.63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17.600000000000001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IF(OR(D3907 = 0, D3907=""), "n/a",ROUND(E3907/D3907 *100, 2))</f>
        <v>11.53</v>
      </c>
      <c r="P3907">
        <f t="shared" ref="P3907:P3970" si="367">IF(OR(L3907=0,L3907=""),,ROUND(E3907/L3907,2))</f>
        <v>24.71</v>
      </c>
      <c r="Q3907" t="str">
        <f t="shared" ref="Q3907:Q3970" si="368">LEFT(N3907, FIND("/",N3907) -1)</f>
        <v>theater</v>
      </c>
      <c r="R3907" t="str">
        <f t="shared" ref="R3907:R3970" si="369">RIGHT(N3907,  LEN(N3907) - 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8.67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37.409999999999997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0.01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0.28999999999999998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8.1300000000000008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2.27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0.01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86.14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3.37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0.1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24.29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0.03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14.25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24.12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IF(OR(D3971 = 0, D3971=""), "n/a",ROUND(E3971/D3971 *100, 2))</f>
        <v>7.47</v>
      </c>
      <c r="P3971">
        <f t="shared" ref="P3971:P4034" si="373">IF(OR(L3971=0,L3971=""),,ROUND(E3971/L3971,2))</f>
        <v>35.17</v>
      </c>
      <c r="Q3971" t="str">
        <f t="shared" ref="Q3971:Q4034" si="374">LEFT(N3971, FIND("/",N3971) -1)</f>
        <v>theater</v>
      </c>
      <c r="R3971" t="str">
        <f t="shared" ref="R3971:R4034" si="375">RIGHT(N3971,  LEN(N3971) - 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7.0000000000000007E-2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78.099999999999994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34.799999999999997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0.01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57.2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16.510000000000002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1.84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0.01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3.89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0.01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8.67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16.670000000000002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IF(OR(D4035 = 0, D4035=""), "n/a",ROUND(E4035/D4035 *100, 2))</f>
        <v>25.7</v>
      </c>
      <c r="P4035">
        <f t="shared" ref="P4035:P4098" si="379">IF(OR(L4035=0,L4035=""),,ROUND(E4035/L4035,2))</f>
        <v>65.34</v>
      </c>
      <c r="Q4035" t="str">
        <f t="shared" ref="Q4035:Q4098" si="380">LEFT(N4035, FIND("/",N4035) -1)</f>
        <v>theater</v>
      </c>
      <c r="R4035" t="str">
        <f t="shared" ref="R4035:R4098" si="381">RIGHT(N4035,  LEN(N4035) - 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11.43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8.2100000000000009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2.2000000000000002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17.649999999999999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7.0000000000000007E-2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2.5299999999999998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0.68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0.17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1.06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26.73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28.8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0.17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15.74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21.69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0.28999999999999998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0.02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11.43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IF(OR(D4099 = 0, D4099=""), "n/a",ROUND(E4099/D4099 *100, 2))</f>
        <v>0</v>
      </c>
      <c r="P4099">
        <f t="shared" ref="P4099:P4115" si="385">IF(OR(L4099=0,L4099=""),,ROUND(E4099/L4099,2))</f>
        <v>0</v>
      </c>
      <c r="Q4099" t="str">
        <f t="shared" ref="Q4099:Q4115" si="386">LEFT(N4099, FIND("/",N4099) -1)</f>
        <v>theater</v>
      </c>
      <c r="R4099" t="str">
        <f t="shared" ref="R4099:R4115" si="387">RIGHT(N4099,  LEN(N4099) - 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1.1100000000000001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21.37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2.0499999999999998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1.97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">
        <v>8366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28.67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T4115" xr:uid="{83D4CFEC-AF18-4298-BB27-D19AC19052D1}"/>
  <conditionalFormatting sqref="F2:F1048576">
    <cfRule type="containsText" dxfId="11" priority="5" operator="containsText" text="live">
      <formula>NOT(ISERROR(SEARCH("live",F2)))</formula>
    </cfRule>
    <cfRule type="containsText" dxfId="10" priority="6" operator="containsText" text="canceled">
      <formula>NOT(ISERROR(SEARCH("canceled",F2)))</formula>
    </cfRule>
    <cfRule type="containsText" dxfId="9" priority="7" operator="containsText" text="failed">
      <formula>NOT(ISERROR(SEARCH("failed",F2)))</formula>
    </cfRule>
    <cfRule type="containsText" dxfId="8" priority="8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4F3FF-1DAA-41EA-80FB-ED2470F9D4AE}">
  <dimension ref="A1:H13"/>
  <sheetViews>
    <sheetView zoomScaleNormal="100" workbookViewId="0">
      <selection activeCell="I15" sqref="I15"/>
    </sheetView>
  </sheetViews>
  <sheetFormatPr defaultRowHeight="15" x14ac:dyDescent="0.25"/>
  <cols>
    <col min="1" max="1" width="28.140625" bestFit="1" customWidth="1"/>
    <col min="2" max="2" width="22.7109375" bestFit="1" customWidth="1"/>
    <col min="3" max="3" width="18.85546875" bestFit="1" customWidth="1"/>
    <col min="4" max="4" width="21.5703125" bestFit="1" customWidth="1"/>
    <col min="5" max="5" width="17.7109375" bestFit="1" customWidth="1"/>
    <col min="6" max="6" width="25.42578125" bestFit="1" customWidth="1"/>
    <col min="7" max="7" width="22.140625" bestFit="1" customWidth="1"/>
    <col min="8" max="8" width="24.42578125" bestFit="1" customWidth="1"/>
  </cols>
  <sheetData>
    <row r="1" spans="1:8" x14ac:dyDescent="0.25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8401</v>
      </c>
      <c r="H1" s="1" t="s">
        <v>8388</v>
      </c>
    </row>
    <row r="2" spans="1:8" x14ac:dyDescent="0.25">
      <c r="A2" s="8" t="s">
        <v>8389</v>
      </c>
      <c r="B2">
        <f>COUNTIFS(Sheet1!$D$2:$D$4115,"&lt;1000", Sheet1!$F$2:$F$4115, "successful")</f>
        <v>322</v>
      </c>
      <c r="C2">
        <f>COUNTIFS(Sheet1!$D$2:$D$4115,"&lt;1000", Sheet1!$F$2:$F$4115, "failed")</f>
        <v>113</v>
      </c>
      <c r="D2">
        <f>COUNTIFS(Sheet1!$D$2:$D$4115,"&lt;1000", Sheet1!$F$2:$F$4115, "canceled")</f>
        <v>18</v>
      </c>
      <c r="E2">
        <f>SUM(B2:D2)</f>
        <v>453</v>
      </c>
      <c r="F2" s="11">
        <f>ROUND(B2/$E2, 2)</f>
        <v>0.71</v>
      </c>
      <c r="G2" s="11">
        <f t="shared" ref="G2:H2" si="0">ROUND(C2/$E2, 2)</f>
        <v>0.25</v>
      </c>
      <c r="H2" s="11">
        <f t="shared" si="0"/>
        <v>0.04</v>
      </c>
    </row>
    <row r="3" spans="1:8" x14ac:dyDescent="0.25">
      <c r="A3" s="8" t="s">
        <v>8390</v>
      </c>
      <c r="B3">
        <f>COUNTIFS(Sheet1!$D$2:$D$4115,"&lt;=4999", Sheet1!$D$2:$D$4115,"&gt;=1000", Sheet1!$F$2:$F$4115, "successful")</f>
        <v>932</v>
      </c>
      <c r="C3">
        <f>COUNTIFS(Sheet1!$D$2:$D$4115,"&lt;=4999", Sheet1!$D$2:$D$4115,"&gt;=1000", Sheet1!$F$2:$F$4115, "failed")</f>
        <v>420</v>
      </c>
      <c r="D3">
        <f>COUNTIFS(Sheet1!$D$2:$D$4115,"&lt;=4999", Sheet1!$D$2:$D$4115,"&gt;=1000", Sheet1!$F$2:$F$4115, "canceled")</f>
        <v>60</v>
      </c>
      <c r="E3">
        <f t="shared" ref="E3:E13" si="1">SUM(B3:D3)</f>
        <v>1412</v>
      </c>
      <c r="F3" s="11">
        <f t="shared" ref="F3:F13" si="2">ROUND(B3/$E3, 2)</f>
        <v>0.66</v>
      </c>
      <c r="G3" s="11">
        <f t="shared" ref="G3:G13" si="3">ROUND(C3/$E3, 2)</f>
        <v>0.3</v>
      </c>
      <c r="H3" s="11">
        <f t="shared" ref="H3:H13" si="4">ROUND(D3/$E3, 2)</f>
        <v>0.04</v>
      </c>
    </row>
    <row r="4" spans="1:8" x14ac:dyDescent="0.25">
      <c r="A4" s="8" t="s">
        <v>8391</v>
      </c>
      <c r="B4">
        <f>COUNTIFS(Sheet1!$D$2:$D$4115,"&lt;=9999", Sheet1!$D$2:$D$4115,"&gt;=5000", Sheet1!$F$2:$F$4115, "successful")</f>
        <v>381</v>
      </c>
      <c r="C4">
        <f>COUNTIFS(Sheet1!$D$2:$D$4115,"&lt;=9999", Sheet1!$D$2:$D$4115,"&gt;=5000", Sheet1!$F$2:$F$4115, "failed")</f>
        <v>283</v>
      </c>
      <c r="D4">
        <f>COUNTIFS(Sheet1!$D$2:$D$4115,"&lt;=9999", Sheet1!$D$2:$D$4115,"&gt;=5000", Sheet1!$F$2:$F$4115, "canceled")</f>
        <v>52</v>
      </c>
      <c r="E4">
        <f t="shared" si="1"/>
        <v>716</v>
      </c>
      <c r="F4" s="11">
        <f t="shared" si="2"/>
        <v>0.53</v>
      </c>
      <c r="G4" s="11">
        <f t="shared" si="3"/>
        <v>0.4</v>
      </c>
      <c r="H4" s="11">
        <f t="shared" si="4"/>
        <v>7.0000000000000007E-2</v>
      </c>
    </row>
    <row r="5" spans="1:8" x14ac:dyDescent="0.25">
      <c r="A5" s="8" t="s">
        <v>8392</v>
      </c>
      <c r="B5">
        <f>COUNTIFS(Sheet1!$D$2:$D$4115,"&lt;=14999", Sheet1!$D$2:$D$4115,"&gt;=10000", Sheet1!$F$2:$F$4115, "successful")</f>
        <v>168</v>
      </c>
      <c r="C5">
        <f>COUNTIFS(Sheet1!$D$2:$D$4115,"&lt;=14999", Sheet1!$D$2:$D$4115,"&gt;=10000", Sheet1!$F$2:$F$4115, "failed")</f>
        <v>144</v>
      </c>
      <c r="D5">
        <f>COUNTIFS(Sheet1!$D$2:$D$4115,"&lt;=14999", Sheet1!$D$2:$D$4115,"&gt;=10000", Sheet1!$F$2:$F$4115, "canceled")</f>
        <v>40</v>
      </c>
      <c r="E5">
        <f t="shared" si="1"/>
        <v>352</v>
      </c>
      <c r="F5" s="11">
        <f t="shared" si="2"/>
        <v>0.48</v>
      </c>
      <c r="G5" s="11">
        <f t="shared" si="3"/>
        <v>0.41</v>
      </c>
      <c r="H5" s="11">
        <f t="shared" si="4"/>
        <v>0.11</v>
      </c>
    </row>
    <row r="6" spans="1:8" x14ac:dyDescent="0.25">
      <c r="A6" s="8" t="s">
        <v>8393</v>
      </c>
      <c r="B6">
        <f>COUNTIFS(Sheet1!$D$2:$D$4115,"&lt;=19999", Sheet1!$D$2:$D$4115,"&gt;=15000", Sheet1!$F$2:$F$4115, "successful")</f>
        <v>94</v>
      </c>
      <c r="C6">
        <f>COUNTIFS(Sheet1!$D$2:$D$4115,"&lt;=19999", Sheet1!$D$2:$D$4115,"&gt;=15000", Sheet1!$F$2:$F$4115, "failed")</f>
        <v>90</v>
      </c>
      <c r="D6">
        <f>COUNTIFS(Sheet1!$D$2:$D$4115,"&lt;=19999", Sheet1!$D$2:$D$4115,"&gt;=15000", Sheet1!$F$2:$F$4115, "canceled")</f>
        <v>17</v>
      </c>
      <c r="E6">
        <f t="shared" si="1"/>
        <v>201</v>
      </c>
      <c r="F6" s="11">
        <f t="shared" si="2"/>
        <v>0.47</v>
      </c>
      <c r="G6" s="11">
        <f t="shared" si="3"/>
        <v>0.45</v>
      </c>
      <c r="H6" s="11">
        <f t="shared" si="4"/>
        <v>0.08</v>
      </c>
    </row>
    <row r="7" spans="1:8" x14ac:dyDescent="0.25">
      <c r="A7" s="8" t="s">
        <v>8394</v>
      </c>
      <c r="B7">
        <f>COUNTIFS(Sheet1!$D$2:$D$4115,"&lt;=24999", Sheet1!$D$2:$D$4115,"&gt;=20000", Sheet1!$F$2:$F$4115, "successful")</f>
        <v>62</v>
      </c>
      <c r="C7">
        <f>COUNTIFS(Sheet1!$D$2:$D$4115,"&lt;=24999", Sheet1!$D$2:$D$4115,"&gt;=20000", Sheet1!$F$2:$F$4115, "failed")</f>
        <v>72</v>
      </c>
      <c r="D7">
        <f>COUNTIFS(Sheet1!$D$2:$D$4115,"&lt;=24999", Sheet1!$D$2:$D$4115,"&gt;=20000", Sheet1!$F$2:$F$4115, "canceled")</f>
        <v>14</v>
      </c>
      <c r="E7">
        <f t="shared" si="1"/>
        <v>148</v>
      </c>
      <c r="F7" s="11">
        <f t="shared" si="2"/>
        <v>0.42</v>
      </c>
      <c r="G7" s="11">
        <f t="shared" si="3"/>
        <v>0.49</v>
      </c>
      <c r="H7" s="11">
        <f t="shared" si="4"/>
        <v>0.09</v>
      </c>
    </row>
    <row r="8" spans="1:8" x14ac:dyDescent="0.25">
      <c r="A8" s="8" t="s">
        <v>8395</v>
      </c>
      <c r="B8">
        <f>COUNTIFS(Sheet1!$D$2:$D$4115,"&lt;=29999", Sheet1!$D$2:$D$4115,"&gt;=25000", Sheet1!$F$2:$F$4115, "successful")</f>
        <v>55</v>
      </c>
      <c r="C8">
        <f>COUNTIFS(Sheet1!$D$2:$D$4115,"&lt;=29999", Sheet1!$D$2:$D$4115,"&gt;=25000", Sheet1!$F$2:$F$4115, "failed")</f>
        <v>64</v>
      </c>
      <c r="D8">
        <f>COUNTIFS(Sheet1!$D$2:$D$4115,"&lt;=29999", Sheet1!$D$2:$D$4115,"&gt;=25000", Sheet1!$F$2:$F$4115, "canceled")</f>
        <v>18</v>
      </c>
      <c r="E8">
        <f t="shared" si="1"/>
        <v>137</v>
      </c>
      <c r="F8" s="11">
        <f t="shared" si="2"/>
        <v>0.4</v>
      </c>
      <c r="G8" s="11">
        <f t="shared" si="3"/>
        <v>0.47</v>
      </c>
      <c r="H8" s="11">
        <f t="shared" si="4"/>
        <v>0.13</v>
      </c>
    </row>
    <row r="9" spans="1:8" x14ac:dyDescent="0.25">
      <c r="A9" s="8" t="s">
        <v>8396</v>
      </c>
      <c r="B9">
        <f>COUNTIFS(Sheet1!$D$2:$D$4115,"&lt;=34999", Sheet1!$D$2:$D$4115,"&gt;=30000", Sheet1!$F$2:$F$4115, "successful")</f>
        <v>32</v>
      </c>
      <c r="C9">
        <f>COUNTIFS(Sheet1!$D$2:$D$4115,"&lt;=34999", Sheet1!$D$2:$D$4115,"&gt;=30000", Sheet1!$F$2:$F$4115, "failed")</f>
        <v>37</v>
      </c>
      <c r="D9">
        <f>COUNTIFS(Sheet1!$D$2:$D$4115,"&lt;=34999", Sheet1!$D$2:$D$4115,"&gt;=30000", Sheet1!$F$2:$F$4115, "canceled")</f>
        <v>13</v>
      </c>
      <c r="E9">
        <f t="shared" si="1"/>
        <v>82</v>
      </c>
      <c r="F9" s="11">
        <f t="shared" si="2"/>
        <v>0.39</v>
      </c>
      <c r="G9" s="11">
        <f t="shared" si="3"/>
        <v>0.45</v>
      </c>
      <c r="H9" s="11">
        <f t="shared" si="4"/>
        <v>0.16</v>
      </c>
    </row>
    <row r="10" spans="1:8" x14ac:dyDescent="0.25">
      <c r="A10" s="8" t="s">
        <v>8397</v>
      </c>
      <c r="B10">
        <f>COUNTIFS(Sheet1!$D$2:$D$4115,"&lt;=39999", Sheet1!$D$2:$D$4115,"&gt;=35000", Sheet1!$F$2:$F$4115, "successful")</f>
        <v>26</v>
      </c>
      <c r="C10">
        <f>COUNTIFS(Sheet1!$D$2:$D$4115,"&lt;=39999", Sheet1!$D$2:$D$4115,"&gt;=35000", Sheet1!$F$2:$F$4115, "failed")</f>
        <v>22</v>
      </c>
      <c r="D10">
        <f>COUNTIFS(Sheet1!$D$2:$D$4115,"&lt;=39999", Sheet1!$D$2:$D$4115,"&gt;=35000", Sheet1!$F$2:$F$4115, "canceled")</f>
        <v>7</v>
      </c>
      <c r="E10">
        <f t="shared" si="1"/>
        <v>55</v>
      </c>
      <c r="F10" s="11">
        <f t="shared" si="2"/>
        <v>0.47</v>
      </c>
      <c r="G10" s="11">
        <f t="shared" si="3"/>
        <v>0.4</v>
      </c>
      <c r="H10" s="11">
        <f t="shared" si="4"/>
        <v>0.13</v>
      </c>
    </row>
    <row r="11" spans="1:8" x14ac:dyDescent="0.25">
      <c r="A11" s="8" t="s">
        <v>8398</v>
      </c>
      <c r="B11">
        <f>COUNTIFS(Sheet1!$D$2:$D$4115,"&lt;=44999", Sheet1!$D$2:$D$4115,"&gt;=40000", Sheet1!$F$2:$F$4115, "successful")</f>
        <v>21</v>
      </c>
      <c r="C11">
        <f>COUNTIFS(Sheet1!$D$2:$D$4115,"&lt;=44999", Sheet1!$D$2:$D$4115,"&gt;=40000", Sheet1!$F$2:$F$4115, "failed")</f>
        <v>16</v>
      </c>
      <c r="D11">
        <f>COUNTIFS(Sheet1!$D$2:$D$4115,"&lt;=44999", Sheet1!$D$2:$D$4115,"&gt;=40000", Sheet1!$F$2:$F$4115, "canceled")</f>
        <v>6</v>
      </c>
      <c r="E11">
        <f t="shared" si="1"/>
        <v>43</v>
      </c>
      <c r="F11" s="11">
        <f t="shared" si="2"/>
        <v>0.49</v>
      </c>
      <c r="G11" s="11">
        <f t="shared" si="3"/>
        <v>0.37</v>
      </c>
      <c r="H11" s="11">
        <f t="shared" si="4"/>
        <v>0.14000000000000001</v>
      </c>
    </row>
    <row r="12" spans="1:8" x14ac:dyDescent="0.25">
      <c r="A12" s="8" t="s">
        <v>8399</v>
      </c>
      <c r="B12">
        <f>COUNTIFS(Sheet1!$D$2:$D$4115,"&lt;=49999", Sheet1!$D$2:$D$4115,"&gt;=45000", Sheet1!$F$2:$F$4115, "successful")</f>
        <v>6</v>
      </c>
      <c r="C12">
        <f>COUNTIFS(Sheet1!$D$2:$D$4115,"&lt;=49999", Sheet1!$D$2:$D$4115,"&gt;=45000", Sheet1!$F$2:$F$4115, "failed")</f>
        <v>11</v>
      </c>
      <c r="D12">
        <f>COUNTIFS(Sheet1!$D$2:$D$4115,"&lt;=49999", Sheet1!$D$2:$D$4115,"&gt;=45000", Sheet1!$F$2:$F$4115, "canceled")</f>
        <v>4</v>
      </c>
      <c r="E12">
        <f t="shared" si="1"/>
        <v>21</v>
      </c>
      <c r="F12" s="11">
        <f t="shared" si="2"/>
        <v>0.28999999999999998</v>
      </c>
      <c r="G12" s="11">
        <f t="shared" si="3"/>
        <v>0.52</v>
      </c>
      <c r="H12" s="11">
        <f t="shared" si="4"/>
        <v>0.19</v>
      </c>
    </row>
    <row r="13" spans="1:8" x14ac:dyDescent="0.25">
      <c r="A13" s="8" t="s">
        <v>8400</v>
      </c>
      <c r="B13">
        <f>COUNTIFS(Sheet1!$D$2:$D$4115,"&gt;=50000", Sheet1!$F$2:$F$4115, "successful")</f>
        <v>86</v>
      </c>
      <c r="C13">
        <f>COUNTIFS(Sheet1!$D$2:$D$4115,"&gt;=50000", Sheet1!$F$2:$F$4115, "failed")</f>
        <v>258</v>
      </c>
      <c r="D13">
        <f>COUNTIFS(Sheet1!$D$2:$D$4115,"&gt;=50000", Sheet1!$F$2:$F$4115, "canceled")</f>
        <v>100</v>
      </c>
      <c r="E13">
        <f t="shared" si="1"/>
        <v>444</v>
      </c>
      <c r="F13" s="11">
        <f t="shared" si="2"/>
        <v>0.19</v>
      </c>
      <c r="G13" s="11">
        <f t="shared" si="3"/>
        <v>0.57999999999999996</v>
      </c>
      <c r="H13" s="11">
        <f t="shared" si="4"/>
        <v>0.23</v>
      </c>
    </row>
  </sheetData>
  <autoFilter ref="A1:H1" xr:uid="{34E2675E-C962-4650-9BE6-C2FA2992C544}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5EDDA-3568-4D96-B19A-2CCA12AD68CF}">
  <dimension ref="A1:L2186"/>
  <sheetViews>
    <sheetView topLeftCell="B1" workbookViewId="0">
      <selection activeCell="P17" sqref="P17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13.85546875" customWidth="1"/>
    <col min="4" max="4" width="8.85546875" bestFit="1" customWidth="1"/>
    <col min="5" max="5" width="13.85546875" bestFit="1" customWidth="1"/>
    <col min="8" max="8" width="18.140625" bestFit="1" customWidth="1"/>
    <col min="9" max="9" width="12" bestFit="1" customWidth="1"/>
    <col min="11" max="11" width="18.140625" bestFit="1" customWidth="1"/>
    <col min="12" max="12" width="12" bestFit="1" customWidth="1"/>
    <col min="15" max="15" width="9.140625" customWidth="1"/>
  </cols>
  <sheetData>
    <row r="1" spans="1:12" ht="15.75" thickBot="1" x14ac:dyDescent="0.3">
      <c r="A1" t="s">
        <v>8402</v>
      </c>
      <c r="B1" t="s">
        <v>8262</v>
      </c>
      <c r="D1" t="s">
        <v>8402</v>
      </c>
      <c r="E1" t="s">
        <v>8262</v>
      </c>
    </row>
    <row r="2" spans="1:12" x14ac:dyDescent="0.25">
      <c r="A2" t="s">
        <v>8219</v>
      </c>
      <c r="B2">
        <v>182</v>
      </c>
      <c r="D2" t="s">
        <v>8221</v>
      </c>
      <c r="E2">
        <v>0</v>
      </c>
      <c r="H2" s="14" t="s">
        <v>8416</v>
      </c>
      <c r="I2" s="14"/>
      <c r="K2" s="14" t="s">
        <v>8417</v>
      </c>
      <c r="L2" s="14"/>
    </row>
    <row r="3" spans="1:12" x14ac:dyDescent="0.25">
      <c r="A3" t="s">
        <v>8219</v>
      </c>
      <c r="B3">
        <v>79</v>
      </c>
      <c r="D3" t="s">
        <v>8221</v>
      </c>
      <c r="E3">
        <v>1</v>
      </c>
      <c r="H3" s="12"/>
      <c r="I3" s="12"/>
      <c r="K3" s="12"/>
      <c r="L3" s="12"/>
    </row>
    <row r="4" spans="1:12" x14ac:dyDescent="0.25">
      <c r="A4" t="s">
        <v>8219</v>
      </c>
      <c r="B4">
        <v>35</v>
      </c>
      <c r="D4" t="s">
        <v>8221</v>
      </c>
      <c r="E4">
        <v>10</v>
      </c>
      <c r="H4" s="12" t="s">
        <v>8403</v>
      </c>
      <c r="I4" s="12">
        <v>194.42517162471395</v>
      </c>
      <c r="K4" s="12" t="s">
        <v>8403</v>
      </c>
      <c r="L4" s="12">
        <v>17.709803921568628</v>
      </c>
    </row>
    <row r="5" spans="1:12" x14ac:dyDescent="0.25">
      <c r="A5" t="s">
        <v>8219</v>
      </c>
      <c r="B5">
        <v>150</v>
      </c>
      <c r="D5" t="s">
        <v>8221</v>
      </c>
      <c r="E5">
        <v>0</v>
      </c>
      <c r="H5" s="12" t="s">
        <v>8404</v>
      </c>
      <c r="I5" s="12">
        <v>18.066333141885615</v>
      </c>
      <c r="K5" s="12" t="s">
        <v>8404</v>
      </c>
      <c r="L5" s="12">
        <v>1.5709140254854737</v>
      </c>
    </row>
    <row r="6" spans="1:12" x14ac:dyDescent="0.25">
      <c r="A6" t="s">
        <v>8219</v>
      </c>
      <c r="B6">
        <v>284</v>
      </c>
      <c r="D6" t="s">
        <v>8221</v>
      </c>
      <c r="E6">
        <v>7</v>
      </c>
      <c r="H6" s="12" t="s">
        <v>8405</v>
      </c>
      <c r="I6" s="12">
        <v>62</v>
      </c>
      <c r="K6" s="12" t="s">
        <v>8405</v>
      </c>
      <c r="L6" s="12">
        <v>4</v>
      </c>
    </row>
    <row r="7" spans="1:12" x14ac:dyDescent="0.25">
      <c r="A7" t="s">
        <v>8219</v>
      </c>
      <c r="B7">
        <v>47</v>
      </c>
      <c r="D7" t="s">
        <v>8221</v>
      </c>
      <c r="E7">
        <v>0</v>
      </c>
      <c r="H7" s="12" t="s">
        <v>8406</v>
      </c>
      <c r="I7" s="12">
        <v>27</v>
      </c>
      <c r="K7" s="12" t="s">
        <v>8406</v>
      </c>
      <c r="L7" s="12">
        <v>0</v>
      </c>
    </row>
    <row r="8" spans="1:12" x14ac:dyDescent="0.25">
      <c r="A8" t="s">
        <v>8219</v>
      </c>
      <c r="B8">
        <v>58</v>
      </c>
      <c r="D8" t="s">
        <v>8221</v>
      </c>
      <c r="E8">
        <v>1</v>
      </c>
      <c r="H8" s="12" t="s">
        <v>8407</v>
      </c>
      <c r="I8" s="12">
        <v>844.49237955591047</v>
      </c>
      <c r="K8" s="12" t="s">
        <v>8407</v>
      </c>
      <c r="L8" s="12">
        <v>61.446638959868842</v>
      </c>
    </row>
    <row r="9" spans="1:12" x14ac:dyDescent="0.25">
      <c r="A9" t="s">
        <v>8219</v>
      </c>
      <c r="B9">
        <v>57</v>
      </c>
      <c r="D9" t="s">
        <v>8221</v>
      </c>
      <c r="E9">
        <v>2</v>
      </c>
      <c r="H9" s="12" t="s">
        <v>8408</v>
      </c>
      <c r="I9" s="12">
        <v>713167.37912800396</v>
      </c>
      <c r="K9" s="12" t="s">
        <v>8408</v>
      </c>
      <c r="L9" s="12">
        <v>3775.6894394644714</v>
      </c>
    </row>
    <row r="10" spans="1:12" x14ac:dyDescent="0.25">
      <c r="A10" t="s">
        <v>8219</v>
      </c>
      <c r="B10">
        <v>12</v>
      </c>
      <c r="D10" t="s">
        <v>8221</v>
      </c>
      <c r="E10">
        <v>3</v>
      </c>
      <c r="H10" s="12" t="s">
        <v>8409</v>
      </c>
      <c r="I10" s="12">
        <v>583.1052562240742</v>
      </c>
      <c r="K10" s="12" t="s">
        <v>8409</v>
      </c>
      <c r="L10" s="12">
        <v>193.27585405994381</v>
      </c>
    </row>
    <row r="11" spans="1:12" x14ac:dyDescent="0.25">
      <c r="A11" t="s">
        <v>8219</v>
      </c>
      <c r="B11">
        <v>20</v>
      </c>
      <c r="D11" t="s">
        <v>8221</v>
      </c>
      <c r="E11">
        <v>10</v>
      </c>
      <c r="H11" s="12" t="s">
        <v>8410</v>
      </c>
      <c r="I11" s="12">
        <v>21.40422343272953</v>
      </c>
      <c r="K11" s="12" t="s">
        <v>8410</v>
      </c>
      <c r="L11" s="12">
        <v>11.831541000922531</v>
      </c>
    </row>
    <row r="12" spans="1:12" x14ac:dyDescent="0.25">
      <c r="A12" t="s">
        <v>8219</v>
      </c>
      <c r="B12">
        <v>19</v>
      </c>
      <c r="D12" t="s">
        <v>8221</v>
      </c>
      <c r="E12">
        <v>10</v>
      </c>
      <c r="H12" s="12" t="s">
        <v>8411</v>
      </c>
      <c r="I12" s="12">
        <v>26456</v>
      </c>
      <c r="K12" s="12" t="s">
        <v>8411</v>
      </c>
      <c r="L12" s="12">
        <v>1293</v>
      </c>
    </row>
    <row r="13" spans="1:12" x14ac:dyDescent="0.25">
      <c r="A13" t="s">
        <v>8219</v>
      </c>
      <c r="B13">
        <v>75</v>
      </c>
      <c r="D13" t="s">
        <v>8221</v>
      </c>
      <c r="E13">
        <v>1</v>
      </c>
      <c r="H13" s="12" t="s">
        <v>8412</v>
      </c>
      <c r="I13" s="12">
        <v>1</v>
      </c>
      <c r="K13" s="12" t="s">
        <v>8412</v>
      </c>
      <c r="L13" s="12">
        <v>0</v>
      </c>
    </row>
    <row r="14" spans="1:12" x14ac:dyDescent="0.25">
      <c r="A14" t="s">
        <v>8219</v>
      </c>
      <c r="B14">
        <v>827</v>
      </c>
      <c r="D14" t="s">
        <v>8221</v>
      </c>
      <c r="E14">
        <v>0</v>
      </c>
      <c r="H14" s="12" t="s">
        <v>8413</v>
      </c>
      <c r="I14" s="12">
        <v>26457</v>
      </c>
      <c r="K14" s="12" t="s">
        <v>8413</v>
      </c>
      <c r="L14" s="12">
        <v>1293</v>
      </c>
    </row>
    <row r="15" spans="1:12" x14ac:dyDescent="0.25">
      <c r="A15" t="s">
        <v>8219</v>
      </c>
      <c r="B15">
        <v>51</v>
      </c>
      <c r="D15" t="s">
        <v>8221</v>
      </c>
      <c r="E15">
        <v>0</v>
      </c>
      <c r="H15" s="12" t="s">
        <v>8414</v>
      </c>
      <c r="I15" s="12">
        <v>424819</v>
      </c>
      <c r="K15" s="12" t="s">
        <v>8414</v>
      </c>
      <c r="L15" s="12">
        <v>27096</v>
      </c>
    </row>
    <row r="16" spans="1:12" ht="15.75" thickBot="1" x14ac:dyDescent="0.3">
      <c r="A16" t="s">
        <v>8219</v>
      </c>
      <c r="B16">
        <v>41</v>
      </c>
      <c r="D16" t="s">
        <v>8221</v>
      </c>
      <c r="E16">
        <v>0</v>
      </c>
      <c r="H16" s="13" t="s">
        <v>8415</v>
      </c>
      <c r="I16" s="13">
        <v>2185</v>
      </c>
      <c r="K16" s="13" t="s">
        <v>8415</v>
      </c>
      <c r="L16" s="13">
        <v>1530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2">
    <mergeCell ref="H2:I2"/>
    <mergeCell ref="K2:L2"/>
  </mergeCells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3ED96-2B99-4E9A-9EFB-0BE92903F38C}">
  <dimension ref="A1:F18"/>
  <sheetViews>
    <sheetView workbookViewId="0">
      <selection activeCell="F5" sqref="F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8321</v>
      </c>
    </row>
    <row r="2" spans="1:6" x14ac:dyDescent="0.25">
      <c r="A2" s="6" t="s">
        <v>8381</v>
      </c>
      <c r="B2" t="s">
        <v>8321</v>
      </c>
    </row>
    <row r="4" spans="1:6" x14ac:dyDescent="0.25">
      <c r="A4" s="6" t="s">
        <v>8323</v>
      </c>
      <c r="B4" s="6" t="s">
        <v>8322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8375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0" t="s">
        <v>8376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0" t="s">
        <v>8377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0" t="s">
        <v>8378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0" t="s">
        <v>8369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0" t="s">
        <v>8379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0" t="s">
        <v>8370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0" t="s">
        <v>8371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0" t="s">
        <v>8372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0" t="s">
        <v>8373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0" t="s">
        <v>8374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0" t="s">
        <v>8380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0" t="s">
        <v>8320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OutcomeByCategory</vt:lpstr>
      <vt:lpstr>OutcomeBySub</vt:lpstr>
      <vt:lpstr>Sheet1</vt:lpstr>
      <vt:lpstr>Bonus</vt:lpstr>
      <vt:lpstr>BonusAnalysis</vt:lpstr>
      <vt:lpstr>OutcomeByMonth</vt:lpstr>
      <vt:lpstr>Goal</vt:lpstr>
      <vt:lpstr>PercentCanceled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JordanRoessle</cp:lastModifiedBy>
  <dcterms:created xsi:type="dcterms:W3CDTF">2017-04-20T15:17:24Z</dcterms:created>
  <dcterms:modified xsi:type="dcterms:W3CDTF">2021-03-21T05:30:10Z</dcterms:modified>
</cp:coreProperties>
</file>