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msum\documents\"/>
    </mc:Choice>
  </mc:AlternateContent>
  <xr:revisionPtr revIDLastSave="0" documentId="13_ncr:1_{93351EE4-41D9-4C4B-B704-8B8FC5EB72BD}" xr6:coauthVersionLast="43" xr6:coauthVersionMax="43" xr10:uidLastSave="{00000000-0000-0000-0000-000000000000}"/>
  <bookViews>
    <workbookView xWindow="11550" yWindow="3045" windowWidth="14625" windowHeight="7995" firstSheet="2" activeTab="2" xr2:uid="{00000000-000D-0000-FFFF-FFFF00000000}"/>
  </bookViews>
  <sheets>
    <sheet name="Data" sheetId="1" r:id="rId1"/>
    <sheet name="Criteria" sheetId="2" r:id="rId2"/>
    <sheet name="Harga Beli" sheetId="3" r:id="rId3"/>
    <sheet name="Harga Jual" sheetId="4" r:id="rId4"/>
    <sheet name="Sparepart" sheetId="5" r:id="rId5"/>
    <sheet name="Keiritan BB" sheetId="6" r:id="rId6"/>
    <sheet name="Model" sheetId="7" r:id="rId7"/>
    <sheet name="Garansi" sheetId="8" r:id="rId8"/>
    <sheet name="Alternativ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3" l="1"/>
  <c r="K4" i="3"/>
  <c r="L4" i="3"/>
  <c r="M4" i="3"/>
  <c r="J5" i="3"/>
  <c r="K5" i="3"/>
  <c r="L5" i="3"/>
  <c r="M5" i="3"/>
  <c r="J6" i="3"/>
  <c r="K6" i="3"/>
  <c r="L6" i="3"/>
  <c r="M6" i="3"/>
  <c r="M3" i="3"/>
  <c r="L3" i="3"/>
  <c r="K3" i="3"/>
  <c r="J3" i="3"/>
  <c r="H6" i="3"/>
  <c r="H5" i="3"/>
  <c r="H4" i="3"/>
  <c r="H3" i="3"/>
  <c r="C32" i="2" l="1"/>
  <c r="C33" i="2"/>
  <c r="C34" i="2"/>
  <c r="C35" i="2"/>
  <c r="C36" i="2"/>
  <c r="C31" i="2"/>
  <c r="F22" i="8"/>
  <c r="F22" i="6"/>
  <c r="F22" i="5"/>
  <c r="F22" i="4"/>
  <c r="E9" i="2" l="1"/>
  <c r="F9" i="2"/>
  <c r="G9" i="2"/>
  <c r="H9" i="2"/>
  <c r="I9" i="2"/>
  <c r="D9" i="2"/>
  <c r="F23" i="8"/>
  <c r="F23" i="7"/>
  <c r="F23" i="6"/>
  <c r="F23" i="5"/>
  <c r="F23" i="4"/>
  <c r="D9" i="8" a="1"/>
  <c r="E12" i="8" s="1"/>
  <c r="D11" i="7"/>
  <c r="D9" i="7"/>
  <c r="D9" i="7" a="1"/>
  <c r="F12" i="7" s="1"/>
  <c r="D9" i="6" a="1"/>
  <c r="D12" i="6" s="1"/>
  <c r="D11" i="5"/>
  <c r="D10" i="5"/>
  <c r="D9" i="5"/>
  <c r="D9" i="5" a="1"/>
  <c r="E12" i="5" s="1"/>
  <c r="D9" i="4" a="1"/>
  <c r="E12" i="4" s="1"/>
  <c r="D9" i="3" a="1"/>
  <c r="E9" i="3" s="1"/>
  <c r="G5" i="9"/>
  <c r="F5" i="9"/>
  <c r="E5" i="9"/>
  <c r="D5" i="9"/>
  <c r="C5" i="9"/>
  <c r="D12" i="2" a="1"/>
  <c r="H17" i="2" s="1"/>
  <c r="D10" i="4" l="1"/>
  <c r="D12" i="5"/>
  <c r="E9" i="7"/>
  <c r="E11" i="7"/>
  <c r="D11" i="4"/>
  <c r="D10" i="7"/>
  <c r="D12" i="7"/>
  <c r="D12" i="4"/>
  <c r="E10" i="7"/>
  <c r="E12" i="7"/>
  <c r="D9" i="4"/>
  <c r="G12" i="3"/>
  <c r="D12" i="8"/>
  <c r="D11" i="8"/>
  <c r="D10" i="8"/>
  <c r="D9" i="8"/>
  <c r="G9" i="8"/>
  <c r="G10" i="8"/>
  <c r="G11" i="8"/>
  <c r="G12" i="8"/>
  <c r="F9" i="8"/>
  <c r="F10" i="8"/>
  <c r="F11" i="8"/>
  <c r="F12" i="8"/>
  <c r="H12" i="8" s="1"/>
  <c r="E9" i="8"/>
  <c r="E10" i="8"/>
  <c r="E11" i="8"/>
  <c r="G9" i="7"/>
  <c r="G10" i="7"/>
  <c r="G11" i="7"/>
  <c r="G12" i="7"/>
  <c r="H12" i="7" s="1"/>
  <c r="F9" i="7"/>
  <c r="H9" i="7" s="1"/>
  <c r="F10" i="7"/>
  <c r="H10" i="7" s="1"/>
  <c r="F11" i="7"/>
  <c r="H11" i="7" s="1"/>
  <c r="G9" i="6"/>
  <c r="G10" i="6"/>
  <c r="G11" i="6"/>
  <c r="G12" i="6"/>
  <c r="F9" i="6"/>
  <c r="F10" i="6"/>
  <c r="F11" i="6"/>
  <c r="F12" i="6"/>
  <c r="E9" i="6"/>
  <c r="E10" i="6"/>
  <c r="E11" i="6"/>
  <c r="E12" i="6"/>
  <c r="H12" i="6" s="1"/>
  <c r="D9" i="6"/>
  <c r="D10" i="6"/>
  <c r="H10" i="6" s="1"/>
  <c r="D11" i="6"/>
  <c r="H11" i="6" s="1"/>
  <c r="G9" i="5"/>
  <c r="G10" i="5"/>
  <c r="G11" i="5"/>
  <c r="G12" i="5"/>
  <c r="F9" i="5"/>
  <c r="F10" i="5"/>
  <c r="F11" i="5"/>
  <c r="F12" i="5"/>
  <c r="H12" i="5" s="1"/>
  <c r="E9" i="5"/>
  <c r="D16" i="5" s="1" a="1"/>
  <c r="E10" i="5"/>
  <c r="E11" i="5"/>
  <c r="H11" i="5" s="1"/>
  <c r="H10" i="4"/>
  <c r="H9" i="4"/>
  <c r="G9" i="4"/>
  <c r="G10" i="4"/>
  <c r="G11" i="4"/>
  <c r="G12" i="4"/>
  <c r="F9" i="4"/>
  <c r="F10" i="4"/>
  <c r="F11" i="4"/>
  <c r="F12" i="4"/>
  <c r="H12" i="4" s="1"/>
  <c r="E9" i="4"/>
  <c r="E10" i="4"/>
  <c r="E11" i="4"/>
  <c r="H11" i="4" s="1"/>
  <c r="G10" i="3"/>
  <c r="F11" i="3"/>
  <c r="F9" i="3"/>
  <c r="G11" i="3"/>
  <c r="G9" i="3"/>
  <c r="F12" i="3"/>
  <c r="F10" i="3"/>
  <c r="D12" i="3"/>
  <c r="D11" i="3"/>
  <c r="D10" i="3"/>
  <c r="D9" i="3"/>
  <c r="E12" i="3"/>
  <c r="E11" i="3"/>
  <c r="E10" i="3"/>
  <c r="G12" i="2"/>
  <c r="I13" i="2"/>
  <c r="E15" i="2"/>
  <c r="G16" i="2"/>
  <c r="D12" i="2"/>
  <c r="I12" i="2"/>
  <c r="E14" i="2"/>
  <c r="G15" i="2"/>
  <c r="I16" i="2"/>
  <c r="G14" i="2"/>
  <c r="E13" i="2"/>
  <c r="I15" i="2"/>
  <c r="E17" i="2"/>
  <c r="E12" i="2"/>
  <c r="G13" i="2"/>
  <c r="I14" i="2"/>
  <c r="E16" i="2"/>
  <c r="G17" i="2"/>
  <c r="I17" i="2"/>
  <c r="H12" i="2"/>
  <c r="F13" i="2"/>
  <c r="D14" i="2"/>
  <c r="H14" i="2"/>
  <c r="F15" i="2"/>
  <c r="D16" i="2"/>
  <c r="H16" i="2"/>
  <c r="F17" i="2"/>
  <c r="F12" i="2"/>
  <c r="D13" i="2"/>
  <c r="H13" i="2"/>
  <c r="F14" i="2"/>
  <c r="D15" i="2"/>
  <c r="H15" i="2"/>
  <c r="F16" i="2"/>
  <c r="D17" i="2"/>
  <c r="H10" i="5" l="1"/>
  <c r="D16" i="4" a="1"/>
  <c r="D16" i="3" a="1"/>
  <c r="F16" i="3" s="1"/>
  <c r="D16" i="8" a="1"/>
  <c r="F16" i="8" s="1"/>
  <c r="H10" i="8"/>
  <c r="H11" i="8"/>
  <c r="F18" i="8"/>
  <c r="E18" i="8"/>
  <c r="G18" i="8"/>
  <c r="D18" i="8"/>
  <c r="H18" i="8" s="1"/>
  <c r="H9" i="8"/>
  <c r="H13" i="7"/>
  <c r="I9" i="7" s="1"/>
  <c r="D16" i="7" a="1"/>
  <c r="H9" i="6"/>
  <c r="D16" i="6" a="1"/>
  <c r="F19" i="5"/>
  <c r="F18" i="5"/>
  <c r="F17" i="5"/>
  <c r="F16" i="5"/>
  <c r="E19" i="5"/>
  <c r="E18" i="5"/>
  <c r="E16" i="5"/>
  <c r="G19" i="5"/>
  <c r="G18" i="5"/>
  <c r="G17" i="5"/>
  <c r="G16" i="5"/>
  <c r="D19" i="5"/>
  <c r="H19" i="5" s="1"/>
  <c r="D18" i="5"/>
  <c r="H18" i="5" s="1"/>
  <c r="D17" i="5"/>
  <c r="D16" i="5"/>
  <c r="E17" i="5"/>
  <c r="H9" i="5"/>
  <c r="F19" i="4"/>
  <c r="F18" i="4"/>
  <c r="F17" i="4"/>
  <c r="F16" i="4"/>
  <c r="G19" i="4"/>
  <c r="G18" i="4"/>
  <c r="G17" i="4"/>
  <c r="G16" i="4"/>
  <c r="D19" i="4"/>
  <c r="D18" i="4"/>
  <c r="D17" i="4"/>
  <c r="D16" i="4"/>
  <c r="E19" i="4"/>
  <c r="E18" i="4"/>
  <c r="E17" i="4"/>
  <c r="E16" i="4"/>
  <c r="H13" i="4"/>
  <c r="I9" i="4" s="1"/>
  <c r="H9" i="3"/>
  <c r="H12" i="3"/>
  <c r="H11" i="3"/>
  <c r="H10" i="3"/>
  <c r="J13" i="2"/>
  <c r="J15" i="2"/>
  <c r="D21" i="2" a="1"/>
  <c r="I26" i="2" s="1"/>
  <c r="J17" i="2"/>
  <c r="J16" i="2"/>
  <c r="J12" i="2"/>
  <c r="J14" i="2"/>
  <c r="G19" i="8" l="1"/>
  <c r="F19" i="8"/>
  <c r="H13" i="3"/>
  <c r="D19" i="8"/>
  <c r="H19" i="8" s="1"/>
  <c r="E19" i="8"/>
  <c r="E16" i="3"/>
  <c r="D18" i="3"/>
  <c r="E19" i="3"/>
  <c r="G19" i="3"/>
  <c r="D16" i="3"/>
  <c r="F17" i="3"/>
  <c r="H17" i="3" s="1"/>
  <c r="D19" i="3"/>
  <c r="G17" i="3"/>
  <c r="D17" i="3"/>
  <c r="E18" i="3"/>
  <c r="F19" i="3"/>
  <c r="G18" i="3"/>
  <c r="E17" i="3"/>
  <c r="F18" i="3"/>
  <c r="G16" i="3"/>
  <c r="D17" i="8"/>
  <c r="G17" i="8"/>
  <c r="E17" i="8"/>
  <c r="F17" i="8"/>
  <c r="D16" i="8"/>
  <c r="G16" i="8"/>
  <c r="E16" i="8"/>
  <c r="H13" i="8"/>
  <c r="I9" i="8" s="1"/>
  <c r="F19" i="7"/>
  <c r="F18" i="7"/>
  <c r="F17" i="7"/>
  <c r="F16" i="7"/>
  <c r="G19" i="7"/>
  <c r="G18" i="7"/>
  <c r="G17" i="7"/>
  <c r="G16" i="7"/>
  <c r="D19" i="7"/>
  <c r="D18" i="7"/>
  <c r="D17" i="7"/>
  <c r="D16" i="7"/>
  <c r="E19" i="7"/>
  <c r="E18" i="7"/>
  <c r="E17" i="7"/>
  <c r="E16" i="7"/>
  <c r="I10" i="7"/>
  <c r="I13" i="7" s="1"/>
  <c r="I11" i="7"/>
  <c r="I12" i="7"/>
  <c r="H13" i="6"/>
  <c r="E19" i="6"/>
  <c r="E18" i="6"/>
  <c r="E17" i="6"/>
  <c r="E16" i="6"/>
  <c r="F19" i="6"/>
  <c r="F18" i="6"/>
  <c r="F17" i="6"/>
  <c r="F16" i="6"/>
  <c r="G19" i="6"/>
  <c r="G18" i="6"/>
  <c r="G17" i="6"/>
  <c r="G16" i="6"/>
  <c r="D19" i="6"/>
  <c r="H19" i="6" s="1"/>
  <c r="D18" i="6"/>
  <c r="H18" i="6" s="1"/>
  <c r="D17" i="6"/>
  <c r="H17" i="6" s="1"/>
  <c r="D16" i="6"/>
  <c r="H16" i="6" s="1"/>
  <c r="I9" i="5"/>
  <c r="H13" i="5"/>
  <c r="H17" i="5"/>
  <c r="H16" i="5"/>
  <c r="H16" i="4"/>
  <c r="I10" i="4"/>
  <c r="I12" i="4"/>
  <c r="H19" i="4"/>
  <c r="I11" i="4"/>
  <c r="H18" i="4"/>
  <c r="H17" i="4"/>
  <c r="F25" i="2"/>
  <c r="F22" i="2"/>
  <c r="H21" i="2"/>
  <c r="D22" i="2"/>
  <c r="H22" i="2"/>
  <c r="H23" i="2"/>
  <c r="I21" i="2"/>
  <c r="G24" i="2"/>
  <c r="D21" i="2"/>
  <c r="G23" i="2"/>
  <c r="E26" i="2"/>
  <c r="F21" i="2"/>
  <c r="F24" i="2"/>
  <c r="H24" i="2"/>
  <c r="H26" i="2"/>
  <c r="F26" i="2"/>
  <c r="E23" i="2"/>
  <c r="I25" i="2"/>
  <c r="E22" i="2"/>
  <c r="I24" i="2"/>
  <c r="H25" i="2"/>
  <c r="D26" i="2"/>
  <c r="E21" i="2"/>
  <c r="I23" i="2"/>
  <c r="G26" i="2"/>
  <c r="I22" i="2"/>
  <c r="G25" i="2"/>
  <c r="D23" i="2"/>
  <c r="F23" i="2"/>
  <c r="D24" i="2"/>
  <c r="D25" i="2"/>
  <c r="G22" i="2"/>
  <c r="E25" i="2"/>
  <c r="G21" i="2"/>
  <c r="E24" i="2"/>
  <c r="J18" i="2"/>
  <c r="K17" i="2" s="1"/>
  <c r="I13" i="4" l="1"/>
  <c r="H18" i="3"/>
  <c r="H16" i="8"/>
  <c r="H17" i="8"/>
  <c r="H19" i="3"/>
  <c r="H16" i="3"/>
  <c r="H20" i="3" s="1"/>
  <c r="I19" i="3" s="1"/>
  <c r="I12" i="8"/>
  <c r="I11" i="8"/>
  <c r="I10" i="8"/>
  <c r="I13" i="8" s="1"/>
  <c r="H19" i="7"/>
  <c r="H18" i="7"/>
  <c r="H17" i="7"/>
  <c r="H16" i="7"/>
  <c r="I12" i="6"/>
  <c r="I10" i="6"/>
  <c r="I11" i="6"/>
  <c r="H20" i="6"/>
  <c r="I17" i="6" s="1"/>
  <c r="I9" i="6"/>
  <c r="H20" i="5"/>
  <c r="I12" i="5"/>
  <c r="I11" i="5"/>
  <c r="I10" i="5"/>
  <c r="H20" i="4"/>
  <c r="I17" i="4" s="1"/>
  <c r="I18" i="4"/>
  <c r="I9" i="3"/>
  <c r="I11" i="3"/>
  <c r="I12" i="3"/>
  <c r="I10" i="3"/>
  <c r="J25" i="2"/>
  <c r="J22" i="2"/>
  <c r="J24" i="2"/>
  <c r="J26" i="2"/>
  <c r="K16" i="2"/>
  <c r="J23" i="2"/>
  <c r="J21" i="2"/>
  <c r="K12" i="2"/>
  <c r="K14" i="2"/>
  <c r="K13" i="2"/>
  <c r="K15" i="2"/>
  <c r="L18" i="4" l="1"/>
  <c r="M18" i="4" s="1"/>
  <c r="C25" i="4"/>
  <c r="C9" i="9" s="1"/>
  <c r="I19" i="4"/>
  <c r="I16" i="6"/>
  <c r="H20" i="8"/>
  <c r="L17" i="4"/>
  <c r="M17" i="4" s="1"/>
  <c r="C24" i="4"/>
  <c r="C8" i="9" s="1"/>
  <c r="I13" i="5"/>
  <c r="L19" i="3"/>
  <c r="M19" i="3" s="1"/>
  <c r="C26" i="3"/>
  <c r="B10" i="9" s="1"/>
  <c r="I13" i="6"/>
  <c r="I19" i="6"/>
  <c r="L19" i="6" s="1"/>
  <c r="M19" i="6" s="1"/>
  <c r="H20" i="7"/>
  <c r="I17" i="7" s="1"/>
  <c r="I19" i="7"/>
  <c r="C24" i="6"/>
  <c r="E8" i="9" s="1"/>
  <c r="L17" i="6"/>
  <c r="M17" i="6" s="1"/>
  <c r="L16" i="6"/>
  <c r="M16" i="6" s="1"/>
  <c r="C23" i="6"/>
  <c r="E7" i="9" s="1"/>
  <c r="I18" i="6"/>
  <c r="I19" i="5"/>
  <c r="I18" i="5"/>
  <c r="I17" i="5"/>
  <c r="I16" i="5"/>
  <c r="I16" i="4"/>
  <c r="C23" i="4" s="1"/>
  <c r="I16" i="3"/>
  <c r="I17" i="3"/>
  <c r="I18" i="3"/>
  <c r="I13" i="3"/>
  <c r="J27" i="2"/>
  <c r="K24" i="2" s="1"/>
  <c r="M24" i="2" s="1"/>
  <c r="N24" i="2" s="1"/>
  <c r="K18" i="2"/>
  <c r="C7" i="9" l="1"/>
  <c r="L19" i="4"/>
  <c r="M19" i="4" s="1"/>
  <c r="C26" i="4"/>
  <c r="C10" i="9" s="1"/>
  <c r="I16" i="8"/>
  <c r="I18" i="8"/>
  <c r="I19" i="8"/>
  <c r="I17" i="8"/>
  <c r="I20" i="3"/>
  <c r="C26" i="6"/>
  <c r="E10" i="9" s="1"/>
  <c r="L17" i="7"/>
  <c r="M17" i="7" s="1"/>
  <c r="C24" i="7"/>
  <c r="F8" i="9" s="1"/>
  <c r="L19" i="7"/>
  <c r="M19" i="7" s="1"/>
  <c r="C26" i="7"/>
  <c r="F10" i="9" s="1"/>
  <c r="I16" i="7"/>
  <c r="I18" i="7"/>
  <c r="C25" i="6"/>
  <c r="E9" i="9" s="1"/>
  <c r="L18" i="6"/>
  <c r="M18" i="6" s="1"/>
  <c r="I20" i="6"/>
  <c r="C25" i="5"/>
  <c r="D9" i="9" s="1"/>
  <c r="L18" i="5"/>
  <c r="M18" i="5" s="1"/>
  <c r="L17" i="5"/>
  <c r="M17" i="5" s="1"/>
  <c r="C24" i="5"/>
  <c r="D8" i="9" s="1"/>
  <c r="L16" i="5"/>
  <c r="M16" i="5" s="1"/>
  <c r="C23" i="5"/>
  <c r="I20" i="5"/>
  <c r="L19" i="5"/>
  <c r="M19" i="5" s="1"/>
  <c r="C26" i="5"/>
  <c r="D10" i="9" s="1"/>
  <c r="L16" i="4"/>
  <c r="M16" i="4" s="1"/>
  <c r="I20" i="4"/>
  <c r="L17" i="3"/>
  <c r="M17" i="3" s="1"/>
  <c r="K25" i="2"/>
  <c r="M25" i="2" s="1"/>
  <c r="N25" i="2" s="1"/>
  <c r="K26" i="2"/>
  <c r="M26" i="2" s="1"/>
  <c r="N26" i="2" s="1"/>
  <c r="K23" i="2"/>
  <c r="M23" i="2" s="1"/>
  <c r="N23" i="2" s="1"/>
  <c r="K22" i="2"/>
  <c r="M22" i="2" s="1"/>
  <c r="N22" i="2" s="1"/>
  <c r="K21" i="2"/>
  <c r="L18" i="3"/>
  <c r="M18" i="3" s="1"/>
  <c r="C25" i="3"/>
  <c r="B9" i="9" s="1"/>
  <c r="F25" i="5" l="1"/>
  <c r="G25" i="5" s="1"/>
  <c r="D7" i="9"/>
  <c r="C26" i="8"/>
  <c r="G10" i="9" s="1"/>
  <c r="L19" i="8"/>
  <c r="M19" i="8" s="1"/>
  <c r="M21" i="2"/>
  <c r="N21" i="2" s="1"/>
  <c r="L18" i="8"/>
  <c r="M18" i="8" s="1"/>
  <c r="C25" i="8"/>
  <c r="G9" i="9" s="1"/>
  <c r="C24" i="8"/>
  <c r="G8" i="9" s="1"/>
  <c r="L17" i="8"/>
  <c r="M17" i="8" s="1"/>
  <c r="L16" i="8"/>
  <c r="M16" i="8" s="1"/>
  <c r="C23" i="8"/>
  <c r="I20" i="8"/>
  <c r="F25" i="4"/>
  <c r="F25" i="6"/>
  <c r="L16" i="7"/>
  <c r="M16" i="7" s="1"/>
  <c r="C23" i="7"/>
  <c r="F7" i="9" s="1"/>
  <c r="I20" i="7"/>
  <c r="C25" i="7"/>
  <c r="F9" i="9" s="1"/>
  <c r="L18" i="7"/>
  <c r="M18" i="7" s="1"/>
  <c r="L16" i="3"/>
  <c r="M16" i="3" s="1"/>
  <c r="C24" i="3"/>
  <c r="B8" i="9" s="1"/>
  <c r="C23" i="3"/>
  <c r="F22" i="3" s="1"/>
  <c r="F23" i="3" s="1"/>
  <c r="K27" i="2"/>
  <c r="B5" i="9" l="1"/>
  <c r="F33" i="2"/>
  <c r="F31" i="2" s="1"/>
  <c r="F30" i="2" s="1"/>
  <c r="G30" i="2" s="1"/>
  <c r="G7" i="9"/>
  <c r="F25" i="8"/>
  <c r="G25" i="6"/>
  <c r="E11" i="9"/>
  <c r="G25" i="4"/>
  <c r="C11" i="9"/>
  <c r="H10" i="9"/>
  <c r="D11" i="9"/>
  <c r="B7" i="9"/>
  <c r="F25" i="3"/>
  <c r="B11" i="9" s="1"/>
  <c r="F22" i="7"/>
  <c r="F25" i="7" s="1"/>
  <c r="H8" i="9" l="1"/>
  <c r="H9" i="9"/>
  <c r="G25" i="8"/>
  <c r="G11" i="9"/>
  <c r="G25" i="7"/>
  <c r="F11" i="9"/>
  <c r="G25" i="3"/>
  <c r="H7" i="9"/>
  <c r="I9" i="9" l="1"/>
</calcChain>
</file>

<file path=xl/sharedStrings.xml><?xml version="1.0" encoding="utf-8"?>
<sst xmlns="http://schemas.openxmlformats.org/spreadsheetml/2006/main" count="405" uniqueCount="49">
  <si>
    <t>CRITERIA</t>
  </si>
  <si>
    <t>PBM</t>
  </si>
  <si>
    <t>A</t>
  </si>
  <si>
    <t>B</t>
  </si>
  <si>
    <t>C</t>
  </si>
  <si>
    <t>LP</t>
  </si>
  <si>
    <t>KS</t>
  </si>
  <si>
    <t>PL</t>
  </si>
  <si>
    <t>SK</t>
  </si>
  <si>
    <t>MPA</t>
  </si>
  <si>
    <t>1ST ITERATION</t>
  </si>
  <si>
    <t>TOTAL / ROW</t>
  </si>
  <si>
    <t>VE</t>
  </si>
  <si>
    <t>TOTAL</t>
  </si>
  <si>
    <t>2ND ITERATION</t>
  </si>
  <si>
    <t>∆VE</t>
  </si>
  <si>
    <t>λ-MAX</t>
  </si>
  <si>
    <t>CI</t>
  </si>
  <si>
    <t>RI</t>
  </si>
  <si>
    <t>CR</t>
  </si>
  <si>
    <t>Harga Beli</t>
  </si>
  <si>
    <t>Harga Jual</t>
  </si>
  <si>
    <t>Sparepart</t>
  </si>
  <si>
    <t>Keiritan BB</t>
  </si>
  <si>
    <t>Model</t>
  </si>
  <si>
    <t>Garansi</t>
  </si>
  <si>
    <t>Harga Jual (0.1396)</t>
  </si>
  <si>
    <t>Sparepart (0.0348)</t>
  </si>
  <si>
    <t>Keiritan BB (0.1286)</t>
  </si>
  <si>
    <t>Model (0.2373)</t>
  </si>
  <si>
    <t>Garansi (0.1392)</t>
  </si>
  <si>
    <t>HB</t>
  </si>
  <si>
    <t>Honda</t>
  </si>
  <si>
    <t>Yamaha</t>
  </si>
  <si>
    <t>Suzuki</t>
  </si>
  <si>
    <t>Kawasaki</t>
  </si>
  <si>
    <t>HJ</t>
  </si>
  <si>
    <t>S</t>
  </si>
  <si>
    <t>KBB</t>
  </si>
  <si>
    <t>M</t>
  </si>
  <si>
    <t>G</t>
  </si>
  <si>
    <t>Total</t>
  </si>
  <si>
    <t>Rank</t>
  </si>
  <si>
    <t>1st</t>
  </si>
  <si>
    <t>2nd</t>
  </si>
  <si>
    <t>3rd</t>
  </si>
  <si>
    <t>MEMILIH SEPEDA MOTOR</t>
  </si>
  <si>
    <t>Sum</t>
  </si>
  <si>
    <r>
      <t>Harga Beli (0.33</t>
    </r>
    <r>
      <rPr>
        <b/>
        <sz val="11"/>
        <color rgb="FF000000"/>
        <rFont val="Calibri"/>
      </rPr>
      <t>89)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</si>
</sst>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3" fillId="0" borderId="5" xfId="0" applyNumberFormat="1" applyFont="1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/>
    <xf numFmtId="164" fontId="1" fillId="0" borderId="5" xfId="0" applyNumberFormat="1" applyFont="1" applyBorder="1"/>
    <xf numFmtId="164" fontId="0" fillId="0" borderId="5" xfId="0" applyNumberFormat="1" applyBorder="1"/>
    <xf numFmtId="164" fontId="1" fillId="0" borderId="7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2" xfId="0" applyNumberFormat="1" applyBorder="1"/>
    <xf numFmtId="164" fontId="0" fillId="0" borderId="12" xfId="0" applyNumberFormat="1" applyBorder="1"/>
    <xf numFmtId="164" fontId="3" fillId="0" borderId="6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4" fillId="0" borderId="0" xfId="0" applyNumberFormat="1" applyFont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4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70" zoomScaleNormal="70" workbookViewId="0">
      <selection activeCell="C4" sqref="C4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  <c r="G2" s="3" t="s">
        <v>5</v>
      </c>
      <c r="H2" s="3" t="s">
        <v>2</v>
      </c>
      <c r="I2" s="3" t="s">
        <v>3</v>
      </c>
      <c r="J2" s="3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3" t="s">
        <v>2</v>
      </c>
      <c r="C3" s="3">
        <v>1</v>
      </c>
      <c r="D3" s="3">
        <v>0.33333333333333331</v>
      </c>
      <c r="E3" s="3">
        <v>0.5</v>
      </c>
      <c r="F3" s="1"/>
      <c r="G3" s="3" t="s">
        <v>2</v>
      </c>
      <c r="H3" s="3">
        <v>1</v>
      </c>
      <c r="I3" s="3">
        <v>1</v>
      </c>
      <c r="J3" s="3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3</v>
      </c>
      <c r="C4" s="3">
        <v>3</v>
      </c>
      <c r="D4" s="3">
        <v>1</v>
      </c>
      <c r="E4" s="3">
        <v>3</v>
      </c>
      <c r="F4" s="1"/>
      <c r="G4" s="3" t="s">
        <v>3</v>
      </c>
      <c r="H4" s="3">
        <v>1</v>
      </c>
      <c r="I4" s="3">
        <v>1</v>
      </c>
      <c r="J4" s="3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4</v>
      </c>
      <c r="C5" s="3">
        <v>2</v>
      </c>
      <c r="D5" s="3">
        <v>0.33333333333333331</v>
      </c>
      <c r="E5" s="3">
        <v>1</v>
      </c>
      <c r="F5" s="1"/>
      <c r="G5" s="3" t="s">
        <v>4</v>
      </c>
      <c r="H5" s="3">
        <v>1</v>
      </c>
      <c r="I5" s="3">
        <v>1</v>
      </c>
      <c r="J5" s="3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" t="s">
        <v>6</v>
      </c>
      <c r="C7" s="3" t="s">
        <v>2</v>
      </c>
      <c r="D7" s="3" t="s">
        <v>3</v>
      </c>
      <c r="E7" s="3" t="s">
        <v>4</v>
      </c>
      <c r="F7" s="1"/>
      <c r="G7" s="3" t="s">
        <v>7</v>
      </c>
      <c r="H7" s="3" t="s">
        <v>2</v>
      </c>
      <c r="I7" s="3" t="s">
        <v>3</v>
      </c>
      <c r="J7" s="3" t="s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2</v>
      </c>
      <c r="C8" s="3">
        <v>1</v>
      </c>
      <c r="D8" s="3">
        <v>5</v>
      </c>
      <c r="E8" s="3">
        <v>1</v>
      </c>
      <c r="F8" s="1"/>
      <c r="G8" s="3" t="s">
        <v>2</v>
      </c>
      <c r="H8" s="3">
        <v>1</v>
      </c>
      <c r="I8" s="3">
        <v>9</v>
      </c>
      <c r="J8" s="3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3" t="s">
        <v>3</v>
      </c>
      <c r="C9" s="3">
        <v>0.2</v>
      </c>
      <c r="D9" s="3">
        <v>1</v>
      </c>
      <c r="E9" s="3">
        <v>0.2</v>
      </c>
      <c r="F9" s="1"/>
      <c r="G9" s="3" t="s">
        <v>3</v>
      </c>
      <c r="H9" s="3">
        <v>0.1111111111111111</v>
      </c>
      <c r="I9" s="3">
        <v>1</v>
      </c>
      <c r="J9" s="3">
        <v>0.2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3" t="s">
        <v>4</v>
      </c>
      <c r="C10" s="3">
        <v>1</v>
      </c>
      <c r="D10" s="3">
        <v>5</v>
      </c>
      <c r="E10" s="3">
        <v>1</v>
      </c>
      <c r="F10" s="1"/>
      <c r="G10" s="3" t="s">
        <v>4</v>
      </c>
      <c r="H10" s="3">
        <v>0.14285714285714285</v>
      </c>
      <c r="I10" s="3">
        <v>5</v>
      </c>
      <c r="J10" s="3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8</v>
      </c>
      <c r="C12" s="3" t="s">
        <v>2</v>
      </c>
      <c r="D12" s="3" t="s">
        <v>3</v>
      </c>
      <c r="E12" s="3" t="s">
        <v>4</v>
      </c>
      <c r="F12" s="1"/>
      <c r="G12" s="3" t="s">
        <v>9</v>
      </c>
      <c r="H12" s="3" t="s">
        <v>2</v>
      </c>
      <c r="I12" s="3" t="s">
        <v>3</v>
      </c>
      <c r="J12" s="3" t="s"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" t="s">
        <v>2</v>
      </c>
      <c r="C13" s="3">
        <v>1</v>
      </c>
      <c r="D13" s="3">
        <v>0.5</v>
      </c>
      <c r="E13" s="3">
        <v>1</v>
      </c>
      <c r="F13" s="1"/>
      <c r="G13" s="3" t="s">
        <v>2</v>
      </c>
      <c r="H13" s="3">
        <v>1</v>
      </c>
      <c r="I13" s="3">
        <v>6</v>
      </c>
      <c r="J13" s="3">
        <v>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3" t="s">
        <v>3</v>
      </c>
      <c r="C14" s="3">
        <v>2</v>
      </c>
      <c r="D14" s="3">
        <v>1</v>
      </c>
      <c r="E14" s="3">
        <v>2</v>
      </c>
      <c r="F14" s="1"/>
      <c r="G14" s="3" t="s">
        <v>3</v>
      </c>
      <c r="H14" s="3">
        <v>0.16666666666666666</v>
      </c>
      <c r="I14" s="3">
        <v>1</v>
      </c>
      <c r="J14" s="3">
        <v>0.33333333333333331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" t="s">
        <v>4</v>
      </c>
      <c r="C15" s="3">
        <v>1</v>
      </c>
      <c r="D15" s="3">
        <v>0.5</v>
      </c>
      <c r="E15" s="3">
        <v>1</v>
      </c>
      <c r="F15" s="1"/>
      <c r="G15" s="3" t="s">
        <v>4</v>
      </c>
      <c r="H15" s="3">
        <v>0.25</v>
      </c>
      <c r="I15" s="3">
        <v>3</v>
      </c>
      <c r="J15" s="3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"/>
      <c r="C17" s="3" t="s">
        <v>1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" t="s">
        <v>1</v>
      </c>
      <c r="C18" s="3">
        <v>1</v>
      </c>
      <c r="D18" s="3">
        <v>4</v>
      </c>
      <c r="E18" s="3">
        <v>3</v>
      </c>
      <c r="F18" s="3">
        <v>1</v>
      </c>
      <c r="G18" s="3">
        <v>3</v>
      </c>
      <c r="H18" s="3">
        <v>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" t="s">
        <v>5</v>
      </c>
      <c r="C19" s="3">
        <v>0.25</v>
      </c>
      <c r="D19" s="3">
        <v>1</v>
      </c>
      <c r="E19" s="3">
        <v>7</v>
      </c>
      <c r="F19" s="3">
        <v>3</v>
      </c>
      <c r="G19" s="3">
        <v>0.2</v>
      </c>
      <c r="H19" s="3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" t="s">
        <v>6</v>
      </c>
      <c r="C20" s="3">
        <v>0.33333333333333331</v>
      </c>
      <c r="D20" s="3">
        <v>0.14285714285714285</v>
      </c>
      <c r="E20" s="3">
        <v>1</v>
      </c>
      <c r="F20" s="3">
        <v>0.2</v>
      </c>
      <c r="G20" s="3">
        <v>0.2</v>
      </c>
      <c r="H20" s="3">
        <v>0.16666666666666666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" t="s">
        <v>7</v>
      </c>
      <c r="C21" s="3">
        <v>1</v>
      </c>
      <c r="D21" s="3">
        <v>0.33333333333333331</v>
      </c>
      <c r="E21" s="3">
        <v>5</v>
      </c>
      <c r="F21" s="3">
        <v>1</v>
      </c>
      <c r="G21" s="3">
        <v>1</v>
      </c>
      <c r="H21" s="3">
        <v>0.33333333333333331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3" t="s">
        <v>8</v>
      </c>
      <c r="C22" s="3">
        <v>0.33333333333333331</v>
      </c>
      <c r="D22" s="3">
        <v>5</v>
      </c>
      <c r="E22" s="3">
        <v>5</v>
      </c>
      <c r="F22" s="3">
        <v>1</v>
      </c>
      <c r="G22" s="3">
        <v>1</v>
      </c>
      <c r="H22" s="3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" t="s">
        <v>9</v>
      </c>
      <c r="C23" s="3">
        <v>0.25</v>
      </c>
      <c r="D23" s="3">
        <v>1</v>
      </c>
      <c r="E23" s="3">
        <v>6</v>
      </c>
      <c r="F23" s="3">
        <v>3</v>
      </c>
      <c r="G23" s="3">
        <v>0.33333333333333331</v>
      </c>
      <c r="H23" s="3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19" zoomScale="85" zoomScaleNormal="85" workbookViewId="0">
      <selection activeCell="F30" sqref="F30"/>
    </sheetView>
  </sheetViews>
  <sheetFormatPr defaultColWidth="14.42578125" defaultRowHeight="15" customHeight="1"/>
  <cols>
    <col min="1" max="4" width="13.7109375" customWidth="1"/>
    <col min="5" max="5" width="15.140625" customWidth="1"/>
    <col min="6" max="6" width="16.140625" customWidth="1"/>
    <col min="7" max="7" width="13.7109375" customWidth="1"/>
    <col min="8" max="8" width="15" customWidth="1"/>
    <col min="9" max="9" width="15.5703125" customWidth="1"/>
    <col min="10" max="10" width="16.5703125" customWidth="1"/>
    <col min="1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2"/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3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5" t="s">
        <v>20</v>
      </c>
      <c r="D3" s="2">
        <v>1</v>
      </c>
      <c r="E3" s="2">
        <v>3</v>
      </c>
      <c r="F3" s="2">
        <v>3</v>
      </c>
      <c r="G3" s="2">
        <v>2</v>
      </c>
      <c r="H3" s="2">
        <v>5</v>
      </c>
      <c r="I3" s="2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5" t="s">
        <v>21</v>
      </c>
      <c r="D4" s="2">
        <v>0.33329999999999999</v>
      </c>
      <c r="E4" s="2">
        <v>1</v>
      </c>
      <c r="F4" s="2">
        <v>1</v>
      </c>
      <c r="G4" s="2">
        <v>0.66669999999999996</v>
      </c>
      <c r="H4" s="2">
        <v>1.6667000000000001</v>
      </c>
      <c r="I4" s="2">
        <v>2.3332999999999999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5" t="s">
        <v>22</v>
      </c>
      <c r="D5" s="2">
        <v>0.33329999999999999</v>
      </c>
      <c r="E5" s="2">
        <v>1</v>
      </c>
      <c r="F5" s="2">
        <v>1</v>
      </c>
      <c r="G5" s="2">
        <v>0.66669999999999996</v>
      </c>
      <c r="H5" s="2">
        <v>1.6667000000000001</v>
      </c>
      <c r="I5" s="2">
        <v>2.3332999999999999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5" t="s">
        <v>23</v>
      </c>
      <c r="D6" s="2">
        <v>0.5</v>
      </c>
      <c r="E6" s="2">
        <v>1.5</v>
      </c>
      <c r="F6" s="2">
        <v>1.5</v>
      </c>
      <c r="G6" s="2">
        <v>1</v>
      </c>
      <c r="H6" s="2">
        <v>2.5</v>
      </c>
      <c r="I6" s="2">
        <v>3.5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5" t="s">
        <v>24</v>
      </c>
      <c r="D7" s="2">
        <v>0.2</v>
      </c>
      <c r="E7" s="2">
        <v>0.6</v>
      </c>
      <c r="F7" s="2">
        <v>0.6</v>
      </c>
      <c r="G7" s="2">
        <v>0.4</v>
      </c>
      <c r="H7" s="2">
        <v>1</v>
      </c>
      <c r="I7" s="2">
        <v>1.4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5" t="s">
        <v>25</v>
      </c>
      <c r="D8" s="2">
        <v>0.14299999999999999</v>
      </c>
      <c r="E8" s="2">
        <v>0.42899999999999999</v>
      </c>
      <c r="F8" s="2">
        <v>0.42899999999999999</v>
      </c>
      <c r="G8" s="2">
        <v>0.28599999999999998</v>
      </c>
      <c r="H8" s="2">
        <v>0.71399999999999997</v>
      </c>
      <c r="I8" s="2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34" t="s">
        <v>47</v>
      </c>
      <c r="D9" s="1">
        <f>SUM(D3:D8)</f>
        <v>2.5095999999999998</v>
      </c>
      <c r="E9" s="1">
        <f t="shared" ref="E9:I9" si="0">SUM(E3:E8)</f>
        <v>7.5289999999999999</v>
      </c>
      <c r="F9" s="1">
        <f t="shared" si="0"/>
        <v>7.5289999999999999</v>
      </c>
      <c r="G9" s="1">
        <f t="shared" si="0"/>
        <v>5.0194000000000001</v>
      </c>
      <c r="H9" s="1">
        <f t="shared" si="0"/>
        <v>12.547400000000001</v>
      </c>
      <c r="I9" s="1">
        <f t="shared" si="0"/>
        <v>17.566599999999998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10</v>
      </c>
      <c r="B11" s="1"/>
      <c r="C11" s="3"/>
      <c r="D11" s="5" t="s">
        <v>20</v>
      </c>
      <c r="E11" s="32" t="s">
        <v>21</v>
      </c>
      <c r="F11" s="32" t="s">
        <v>22</v>
      </c>
      <c r="G11" s="32" t="s">
        <v>23</v>
      </c>
      <c r="H11" s="32" t="s">
        <v>24</v>
      </c>
      <c r="I11" s="32" t="s">
        <v>25</v>
      </c>
      <c r="J11" s="7" t="s">
        <v>11</v>
      </c>
      <c r="K11" s="7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5" t="s">
        <v>20</v>
      </c>
      <c r="D12" s="3">
        <f t="array" ref="D12:I17">MMULT(D3:I8,D3:I8)</f>
        <v>6.0007999999999999</v>
      </c>
      <c r="E12" s="3">
        <v>18.003</v>
      </c>
      <c r="F12" s="3">
        <v>18.003</v>
      </c>
      <c r="G12" s="3">
        <v>12.002199999999998</v>
      </c>
      <c r="H12" s="3">
        <v>29.998199999999997</v>
      </c>
      <c r="I12" s="3">
        <v>41.9998</v>
      </c>
      <c r="J12" s="3">
        <f t="shared" ref="J12:J17" si="1">SUM(D12:I12)</f>
        <v>126.00700000000001</v>
      </c>
      <c r="K12" s="3">
        <f t="shared" ref="K12:K17" si="2">J12/$J$18</f>
        <v>0.3984691455914135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5" t="s">
        <v>21</v>
      </c>
      <c r="D13" s="3">
        <v>2.0002518999999999</v>
      </c>
      <c r="E13" s="3">
        <v>6.0009557000000004</v>
      </c>
      <c r="F13" s="3">
        <v>6.0009557000000004</v>
      </c>
      <c r="G13" s="3">
        <v>4.0007038000000001</v>
      </c>
      <c r="H13" s="3">
        <v>9.9993262000000005</v>
      </c>
      <c r="I13" s="3">
        <v>13.999829999999999</v>
      </c>
      <c r="J13" s="3">
        <f t="shared" si="1"/>
        <v>42.002023300000005</v>
      </c>
      <c r="K13" s="3">
        <f t="shared" si="2"/>
        <v>0.13282206811892705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5" t="s">
        <v>22</v>
      </c>
      <c r="D14" s="3">
        <v>2.0002518999999999</v>
      </c>
      <c r="E14" s="3">
        <v>6.0009557000000004</v>
      </c>
      <c r="F14" s="3">
        <v>6.0009557000000004</v>
      </c>
      <c r="G14" s="3">
        <v>4.0007038000000001</v>
      </c>
      <c r="H14" s="3">
        <v>9.9993262000000005</v>
      </c>
      <c r="I14" s="3">
        <v>13.999829999999999</v>
      </c>
      <c r="J14" s="3">
        <f t="shared" si="1"/>
        <v>42.002023300000005</v>
      </c>
      <c r="K14" s="3">
        <f t="shared" si="2"/>
        <v>0.13282206811892705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5" t="s">
        <v>23</v>
      </c>
      <c r="D15" s="3">
        <v>3.0004</v>
      </c>
      <c r="E15" s="3">
        <v>9.0015000000000001</v>
      </c>
      <c r="F15" s="3">
        <v>9.0015000000000001</v>
      </c>
      <c r="G15" s="3">
        <v>6.0010999999999992</v>
      </c>
      <c r="H15" s="3">
        <v>14.999099999999999</v>
      </c>
      <c r="I15" s="3">
        <v>20.9999</v>
      </c>
      <c r="J15" s="3">
        <f t="shared" si="1"/>
        <v>63.003500000000003</v>
      </c>
      <c r="K15" s="3">
        <f t="shared" si="2"/>
        <v>0.19923457279570675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5" t="s">
        <v>24</v>
      </c>
      <c r="D16" s="3">
        <v>1.2001599999999999</v>
      </c>
      <c r="E16" s="3">
        <v>3.6006000000000005</v>
      </c>
      <c r="F16" s="3">
        <v>3.6006000000000005</v>
      </c>
      <c r="G16" s="3">
        <v>2.4004399999999997</v>
      </c>
      <c r="H16" s="3">
        <v>5.9996400000000003</v>
      </c>
      <c r="I16" s="3">
        <v>8.3999600000000001</v>
      </c>
      <c r="J16" s="3">
        <f t="shared" si="1"/>
        <v>25.2014</v>
      </c>
      <c r="K16" s="3">
        <f t="shared" si="2"/>
        <v>7.9693829118282697E-2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5" t="s">
        <v>25</v>
      </c>
      <c r="D17" s="3">
        <v>0.85777140000000007</v>
      </c>
      <c r="E17" s="3">
        <v>2.5733999999999995</v>
      </c>
      <c r="F17" s="3">
        <v>2.5733999999999995</v>
      </c>
      <c r="G17" s="3">
        <v>1.7156286000000001</v>
      </c>
      <c r="H17" s="3">
        <v>4.2880285999999996</v>
      </c>
      <c r="I17" s="3">
        <v>6.0035713999999993</v>
      </c>
      <c r="J17" s="3">
        <f t="shared" si="1"/>
        <v>18.011799999999997</v>
      </c>
      <c r="K17" s="3">
        <f t="shared" si="2"/>
        <v>5.6958316256743038E-2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41" t="s">
        <v>13</v>
      </c>
      <c r="D18" s="42"/>
      <c r="E18" s="42"/>
      <c r="F18" s="42"/>
      <c r="G18" s="42"/>
      <c r="H18" s="42"/>
      <c r="I18" s="43"/>
      <c r="J18" s="3">
        <f>SUM(J12:J17)</f>
        <v>316.22774659999999</v>
      </c>
      <c r="K18" s="3">
        <f>SUM(K12:K17)</f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14</v>
      </c>
      <c r="B20" s="1"/>
      <c r="C20" s="3"/>
      <c r="D20" s="32" t="s">
        <v>20</v>
      </c>
      <c r="E20" s="5" t="s">
        <v>21</v>
      </c>
      <c r="F20" s="5" t="s">
        <v>22</v>
      </c>
      <c r="G20" s="5" t="s">
        <v>23</v>
      </c>
      <c r="H20" s="5" t="s">
        <v>24</v>
      </c>
      <c r="I20" s="5" t="s">
        <v>25</v>
      </c>
      <c r="J20" s="7" t="s">
        <v>11</v>
      </c>
      <c r="K20" s="7" t="s">
        <v>12</v>
      </c>
      <c r="M20" s="7" t="s">
        <v>15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5" t="s">
        <v>20</v>
      </c>
      <c r="D21" s="3">
        <f t="array" ref="D21:I26">MMULT(D12:I17,D12:I17)</f>
        <v>216.07093838911999</v>
      </c>
      <c r="E21" s="3">
        <v>648.23442087420005</v>
      </c>
      <c r="F21" s="3">
        <v>648.23442087420005</v>
      </c>
      <c r="G21" s="3">
        <v>432.16348248507995</v>
      </c>
      <c r="H21" s="3">
        <v>1080.1458799794798</v>
      </c>
      <c r="I21" s="3">
        <v>1512.28775675772</v>
      </c>
      <c r="J21" s="3">
        <f t="shared" ref="J21:J26" si="3">SUM(D21:I21)</f>
        <v>4537.1368993597998</v>
      </c>
      <c r="K21" s="3">
        <f t="shared" ref="K21:K26" si="4">J21/$J$27</f>
        <v>0.39846914625276764</v>
      </c>
      <c r="M21" s="3">
        <f t="shared" ref="M21:M26" si="5">ABS(K21-K12)</f>
        <v>6.6135413812062893E-10</v>
      </c>
      <c r="N21" s="1" t="b">
        <f t="shared" ref="N21:N26" si="6">IF(M21&lt;0.01, TRUE, FALSE)</f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5" t="s">
        <v>21</v>
      </c>
      <c r="D22" s="3">
        <v>72.023114475575667</v>
      </c>
      <c r="E22" s="3">
        <v>216.07654527584501</v>
      </c>
      <c r="F22" s="3">
        <v>216.07654527584501</v>
      </c>
      <c r="G22" s="3">
        <v>144.05343080026933</v>
      </c>
      <c r="H22" s="3">
        <v>360.04596890296466</v>
      </c>
      <c r="I22" s="3">
        <v>504.09219785411597</v>
      </c>
      <c r="J22" s="3">
        <f t="shared" si="3"/>
        <v>1512.3678025846157</v>
      </c>
      <c r="K22" s="3">
        <f t="shared" si="4"/>
        <v>0.13282206829621976</v>
      </c>
      <c r="M22" s="3">
        <f t="shared" si="5"/>
        <v>1.7729270829214272E-10</v>
      </c>
      <c r="N22" s="1" t="b">
        <f t="shared" si="6"/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5" t="s">
        <v>22</v>
      </c>
      <c r="D23" s="3">
        <v>72.023114475575667</v>
      </c>
      <c r="E23" s="3">
        <v>216.07654527584501</v>
      </c>
      <c r="F23" s="3">
        <v>216.07654527584501</v>
      </c>
      <c r="G23" s="3">
        <v>144.05343080026933</v>
      </c>
      <c r="H23" s="3">
        <v>360.04596890296466</v>
      </c>
      <c r="I23" s="3">
        <v>504.09219785411597</v>
      </c>
      <c r="J23" s="3">
        <f t="shared" si="3"/>
        <v>1512.3678025846157</v>
      </c>
      <c r="K23" s="3">
        <f t="shared" si="4"/>
        <v>0.13282206829621976</v>
      </c>
      <c r="M23" s="3">
        <f t="shared" si="5"/>
        <v>1.7729270829214272E-10</v>
      </c>
      <c r="N23" s="1" t="b">
        <f t="shared" si="6"/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5" t="s">
        <v>23</v>
      </c>
      <c r="D24" s="3">
        <v>108.03546919455999</v>
      </c>
      <c r="E24" s="3">
        <v>324.11721043710003</v>
      </c>
      <c r="F24" s="3">
        <v>324.11721043710003</v>
      </c>
      <c r="G24" s="3">
        <v>216.08174124253998</v>
      </c>
      <c r="H24" s="3">
        <v>540.07293998973989</v>
      </c>
      <c r="I24" s="3">
        <v>756.14387837885999</v>
      </c>
      <c r="J24" s="3">
        <f t="shared" si="3"/>
        <v>2268.5684496798999</v>
      </c>
      <c r="K24" s="3">
        <f t="shared" si="4"/>
        <v>0.19923457312638382</v>
      </c>
      <c r="M24" s="3">
        <f t="shared" si="5"/>
        <v>3.3067706906031447E-10</v>
      </c>
      <c r="N24" s="1" t="b">
        <f t="shared" si="6"/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5" t="s">
        <v>24</v>
      </c>
      <c r="D25" s="3">
        <v>43.214187677824</v>
      </c>
      <c r="E25" s="3">
        <v>129.64688417483998</v>
      </c>
      <c r="F25" s="3">
        <v>129.64688417483998</v>
      </c>
      <c r="G25" s="3">
        <v>86.432696497015996</v>
      </c>
      <c r="H25" s="3">
        <v>216.02917599589603</v>
      </c>
      <c r="I25" s="3">
        <v>302.457551351544</v>
      </c>
      <c r="J25" s="3">
        <f t="shared" si="3"/>
        <v>907.42737987195994</v>
      </c>
      <c r="K25" s="3">
        <f t="shared" si="4"/>
        <v>7.969382925055353E-2</v>
      </c>
      <c r="M25" s="3">
        <f t="shared" si="5"/>
        <v>1.3227083317524091E-10</v>
      </c>
      <c r="N25" s="1" t="b">
        <f t="shared" si="6"/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5" t="s">
        <v>25</v>
      </c>
      <c r="D26" s="3">
        <v>30.885795396833956</v>
      </c>
      <c r="E26" s="3">
        <v>92.66047457178</v>
      </c>
      <c r="F26" s="3">
        <v>92.66047457178</v>
      </c>
      <c r="G26" s="3">
        <v>61.77467917494603</v>
      </c>
      <c r="H26" s="3">
        <v>154.39912880694601</v>
      </c>
      <c r="I26" s="3">
        <v>216.17071960061389</v>
      </c>
      <c r="J26" s="3">
        <f t="shared" si="3"/>
        <v>648.55127212289995</v>
      </c>
      <c r="K26" s="3">
        <f t="shared" si="4"/>
        <v>5.6958314777855401E-2</v>
      </c>
      <c r="M26" s="3">
        <f t="shared" si="5"/>
        <v>1.4788876373517112E-9</v>
      </c>
      <c r="N26" s="1" t="b">
        <f t="shared" si="6"/>
        <v>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41" t="s">
        <v>13</v>
      </c>
      <c r="D27" s="42"/>
      <c r="E27" s="42"/>
      <c r="F27" s="42"/>
      <c r="G27" s="42"/>
      <c r="H27" s="42"/>
      <c r="I27" s="43"/>
      <c r="J27" s="3">
        <f t="shared" ref="J27:K27" si="7">SUM(J21:J26)</f>
        <v>11386.419606203792</v>
      </c>
      <c r="K27" s="3">
        <f t="shared" si="7"/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3"/>
      <c r="C30" s="7" t="s">
        <v>12</v>
      </c>
      <c r="D30" s="1"/>
      <c r="E30" s="7" t="s">
        <v>19</v>
      </c>
      <c r="F30" s="29">
        <f>F31/F32</f>
        <v>9.4383178397415879E-5</v>
      </c>
      <c r="G30" s="22" t="str">
        <f>IF(F30&lt;0.1, "CONSISTENT", "NOT CONSISTENT")</f>
        <v>CONSISTENT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5" t="s">
        <v>20</v>
      </c>
      <c r="C31" s="3">
        <f>K21</f>
        <v>0.39846914625276764</v>
      </c>
      <c r="D31" s="1"/>
      <c r="E31" s="7" t="s">
        <v>17</v>
      </c>
      <c r="F31" s="3">
        <f>(F33-6)/(6-1)</f>
        <v>1.1703514121279568E-4</v>
      </c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5" t="s">
        <v>21</v>
      </c>
      <c r="C32" s="3">
        <f t="shared" ref="C32:C36" si="8">K22</f>
        <v>0.13282206829621976</v>
      </c>
      <c r="D32" s="1"/>
      <c r="E32" s="7" t="s">
        <v>18</v>
      </c>
      <c r="F32" s="3">
        <v>1.24</v>
      </c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5" t="s">
        <v>22</v>
      </c>
      <c r="C33" s="3">
        <f t="shared" si="8"/>
        <v>0.13282206829621976</v>
      </c>
      <c r="D33" s="1"/>
      <c r="E33" s="7" t="s">
        <v>16</v>
      </c>
      <c r="F33" s="3">
        <f>(SUM(D3:D8)*C31)+(SUM(E3:E8)*C32)+(SUM(F3:F8)*C33)+(SUM(G3:G8)*C34)+(SUM(H3:H8)*C35)+(SUM(I3:I8)*C36)</f>
        <v>6.000585175706064</v>
      </c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5" t="s">
        <v>23</v>
      </c>
      <c r="C34" s="3">
        <f t="shared" si="8"/>
        <v>0.19923457312638382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5" t="s">
        <v>24</v>
      </c>
      <c r="C35" s="3">
        <f t="shared" si="8"/>
        <v>7.969382925055353E-2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5" t="s">
        <v>25</v>
      </c>
      <c r="C36" s="3">
        <f t="shared" si="8"/>
        <v>5.6958314777855401E-2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2">
    <mergeCell ref="C18:I18"/>
    <mergeCell ref="C27:I2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zoomScale="85" zoomScaleNormal="85" workbookViewId="0">
      <selection activeCell="H32" sqref="H32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4" t="s">
        <v>31</v>
      </c>
      <c r="D2" s="4" t="s">
        <v>32</v>
      </c>
      <c r="E2" s="4" t="s">
        <v>33</v>
      </c>
      <c r="F2" s="19" t="s">
        <v>34</v>
      </c>
      <c r="G2" s="1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2</v>
      </c>
      <c r="F3" s="10">
        <v>3</v>
      </c>
      <c r="G3" s="16">
        <v>3</v>
      </c>
      <c r="H3" s="1">
        <f>SUM(D3:G3)</f>
        <v>9</v>
      </c>
      <c r="I3" s="1"/>
      <c r="J3" s="1">
        <f>D3/$H$3</f>
        <v>0.1111111111111111</v>
      </c>
      <c r="K3" s="1">
        <f>E3/$H$3</f>
        <v>0.22222222222222221</v>
      </c>
      <c r="L3" s="1">
        <f>F3/$H$3</f>
        <v>0.33333333333333331</v>
      </c>
      <c r="M3" s="1">
        <f>G3/$H$3</f>
        <v>0.33333333333333331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0.5</v>
      </c>
      <c r="E4" s="6">
        <v>1</v>
      </c>
      <c r="F4" s="10">
        <v>1.5</v>
      </c>
      <c r="G4" s="16">
        <v>1.5</v>
      </c>
      <c r="H4" s="1">
        <f>SUM(D4:G4)</f>
        <v>4.5</v>
      </c>
      <c r="I4" s="1"/>
      <c r="J4" s="1">
        <f t="shared" ref="J4:J6" si="0">D4/$H$3</f>
        <v>5.5555555555555552E-2</v>
      </c>
      <c r="K4" s="1">
        <f t="shared" ref="K4:K6" si="1">E4/$H$3</f>
        <v>0.1111111111111111</v>
      </c>
      <c r="L4" s="1">
        <f t="shared" ref="L4:L6" si="2">F4/$H$3</f>
        <v>0.16666666666666666</v>
      </c>
      <c r="M4" s="1">
        <f t="shared" ref="M4:M6" si="3">G4/$H$3</f>
        <v>0.16666666666666666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0.33333333333333331</v>
      </c>
      <c r="E5" s="12">
        <v>0.66669999999999996</v>
      </c>
      <c r="F5" s="10">
        <v>1</v>
      </c>
      <c r="G5" s="17">
        <v>1</v>
      </c>
      <c r="H5" s="1">
        <f>SUM(D5:G5)</f>
        <v>3.0000333333333336</v>
      </c>
      <c r="I5" s="1"/>
      <c r="J5" s="1">
        <f t="shared" si="0"/>
        <v>3.7037037037037035E-2</v>
      </c>
      <c r="K5" s="1">
        <f t="shared" si="1"/>
        <v>7.407777777777777E-2</v>
      </c>
      <c r="L5" s="1">
        <f t="shared" si="2"/>
        <v>0.1111111111111111</v>
      </c>
      <c r="M5" s="1">
        <f t="shared" si="3"/>
        <v>0.1111111111111111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0.33333333333333331</v>
      </c>
      <c r="E6" s="16">
        <v>0.66669999999999996</v>
      </c>
      <c r="F6" s="16">
        <v>1</v>
      </c>
      <c r="G6" s="16">
        <v>1</v>
      </c>
      <c r="H6" s="1">
        <f>SUM(D6:G6)</f>
        <v>3.0000333333333336</v>
      </c>
      <c r="I6" s="1"/>
      <c r="J6" s="1">
        <f t="shared" si="0"/>
        <v>3.7037037037037035E-2</v>
      </c>
      <c r="K6" s="1">
        <f t="shared" si="1"/>
        <v>7.407777777777777E-2</v>
      </c>
      <c r="L6" s="1">
        <f t="shared" si="2"/>
        <v>0.1111111111111111</v>
      </c>
      <c r="M6" s="1">
        <f t="shared" si="3"/>
        <v>0.1111111111111111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4" t="s">
        <v>31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4</v>
      </c>
      <c r="E9" s="6">
        <v>8.0001999999999995</v>
      </c>
      <c r="F9" s="10">
        <v>12</v>
      </c>
      <c r="G9" s="16">
        <v>12</v>
      </c>
      <c r="H9" s="3">
        <f>SUM(D9:G9)</f>
        <v>36.0002</v>
      </c>
      <c r="I9" s="3">
        <f>H9/$H$13</f>
        <v>0.46153668640722184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2</v>
      </c>
      <c r="E10" s="6">
        <v>4.0000999999999998</v>
      </c>
      <c r="F10" s="10">
        <v>6</v>
      </c>
      <c r="G10" s="16">
        <v>6</v>
      </c>
      <c r="H10" s="3">
        <f t="shared" ref="H10:H12" si="4">SUM(D10:G10)</f>
        <v>18.0001</v>
      </c>
      <c r="I10" s="3">
        <f t="shared" ref="I10:I12" si="5">H10/$H$13</f>
        <v>0.23076834320361092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1.3333499999999998</v>
      </c>
      <c r="E11" s="12">
        <v>2.6667666666666667</v>
      </c>
      <c r="F11" s="10">
        <v>4.0000499999999999</v>
      </c>
      <c r="G11" s="17">
        <v>4.0000499999999999</v>
      </c>
      <c r="H11" s="3">
        <f t="shared" si="4"/>
        <v>12.000216666666667</v>
      </c>
      <c r="I11" s="3">
        <f t="shared" si="5"/>
        <v>0.15384748519458366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1.3333499999999998</v>
      </c>
      <c r="E12" s="16">
        <v>2.6667666666666667</v>
      </c>
      <c r="F12" s="16">
        <v>4.0000499999999999</v>
      </c>
      <c r="G12" s="16">
        <v>4.0000499999999999</v>
      </c>
      <c r="H12" s="3">
        <f t="shared" si="4"/>
        <v>12.000216666666667</v>
      </c>
      <c r="I12" s="3">
        <f t="shared" si="5"/>
        <v>0.15384748519458366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4" t="s">
        <v>41</v>
      </c>
      <c r="D13" s="45"/>
      <c r="E13" s="45"/>
      <c r="F13" s="45"/>
      <c r="G13" s="46"/>
      <c r="H13" s="21">
        <f>SUM(H9:H12)</f>
        <v>78.000733333333329</v>
      </c>
      <c r="I13" s="21">
        <f>SUM(I9:I12)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C14" s="20"/>
      <c r="D14" s="20"/>
      <c r="E14" s="20"/>
      <c r="F14" s="20"/>
      <c r="G14" s="20"/>
      <c r="H14" s="20"/>
      <c r="I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4" t="s">
        <v>31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19" t="s">
        <v>31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64.000799999999998</v>
      </c>
      <c r="E16" s="6">
        <v>128.00480002</v>
      </c>
      <c r="F16" s="10">
        <v>192.00239999999999</v>
      </c>
      <c r="G16" s="16">
        <v>192.00239999999999</v>
      </c>
      <c r="H16" s="3">
        <f>SUM(D16:G16)</f>
        <v>576.01040002000002</v>
      </c>
      <c r="I16" s="3">
        <f>H16/$H$20</f>
        <v>0.46153668640845441</v>
      </c>
      <c r="J16" s="20"/>
      <c r="K16" s="19" t="s">
        <v>32</v>
      </c>
      <c r="L16" s="22">
        <f>ABS(I16-I9)</f>
        <v>1.2325696019388488E-12</v>
      </c>
      <c r="M16" s="1" t="b">
        <f t="shared" ref="M16:M19" si="6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32.000399999999999</v>
      </c>
      <c r="E17" s="6">
        <v>64.002400010000002</v>
      </c>
      <c r="F17" s="10">
        <v>96.001199999999997</v>
      </c>
      <c r="G17" s="16">
        <v>96.001199999999997</v>
      </c>
      <c r="H17" s="3">
        <f t="shared" ref="H17:H19" si="7">SUM(D17:G17)</f>
        <v>288.00520001000001</v>
      </c>
      <c r="I17" s="3">
        <f t="shared" ref="I17:I19" si="8">H17/$H$20</f>
        <v>0.23076834320422721</v>
      </c>
      <c r="J17" s="20"/>
      <c r="K17" s="19" t="s">
        <v>33</v>
      </c>
      <c r="L17" s="22">
        <f>ABS(I17-I10)</f>
        <v>6.162848009694244E-13</v>
      </c>
      <c r="M17" s="1" t="b">
        <f t="shared" si="6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21.333866668333329</v>
      </c>
      <c r="E18" s="12">
        <v>42.668800023333326</v>
      </c>
      <c r="F18" s="10">
        <v>64.001600005</v>
      </c>
      <c r="G18" s="17">
        <v>64.001600005</v>
      </c>
      <c r="H18" s="3">
        <f t="shared" si="7"/>
        <v>192.00586670166666</v>
      </c>
      <c r="I18" s="3">
        <f t="shared" si="8"/>
        <v>0.15384748519365912</v>
      </c>
      <c r="J18" s="20"/>
      <c r="K18" s="23" t="s">
        <v>34</v>
      </c>
      <c r="L18" s="22">
        <f>ABS(I18-I11)</f>
        <v>9.2453822375659911E-13</v>
      </c>
      <c r="M18" s="1" t="b">
        <f t="shared" si="6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21.333866668333329</v>
      </c>
      <c r="E19" s="16">
        <v>42.668800023333326</v>
      </c>
      <c r="F19" s="16">
        <v>64.001600005</v>
      </c>
      <c r="G19" s="16">
        <v>64.001600005</v>
      </c>
      <c r="H19" s="3">
        <f t="shared" si="7"/>
        <v>192.00586670166666</v>
      </c>
      <c r="I19" s="3">
        <f t="shared" si="8"/>
        <v>0.15384748519365912</v>
      </c>
      <c r="J19" s="20"/>
      <c r="K19" s="24" t="s">
        <v>35</v>
      </c>
      <c r="L19" s="22">
        <f>ABS(I19-I12)</f>
        <v>9.2453822375659911E-13</v>
      </c>
      <c r="M19" s="1" t="b">
        <f t="shared" si="6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1248.0273334333335</v>
      </c>
      <c r="I20" s="21">
        <f>SUM(I16:I19)</f>
        <v>0.99999999999999978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(SUM(D3:D6)*C23)+(SUM(E3:E6)*C24)+(SUM(F3:F6)*C25)+(SUM(G3:G6)*C26)</f>
        <v>4.0000249998437507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0.46153668640845441</v>
      </c>
      <c r="D23" s="1"/>
      <c r="E23" s="7" t="s">
        <v>17</v>
      </c>
      <c r="F23" s="3">
        <f>ABS(F22-4)/(4-1)</f>
        <v>8.3332812502353217E-6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0.23076834320422721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0.15384748519365912</v>
      </c>
      <c r="D25" s="1"/>
      <c r="E25" s="7" t="s">
        <v>19</v>
      </c>
      <c r="F25" s="3">
        <f>F23/F24</f>
        <v>9.2592013891503569E-6</v>
      </c>
      <c r="G25" s="1" t="str">
        <f>IF(F25&lt;0.1, "CONSISTENT", "NOT CONSISTENT")</f>
        <v>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0.15384748519365912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">
    <mergeCell ref="C13:G13"/>
    <mergeCell ref="C20:G20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C7" workbookViewId="0">
      <selection activeCell="F23" sqref="F23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8" t="s">
        <v>36</v>
      </c>
      <c r="D2" s="4" t="s">
        <v>32</v>
      </c>
      <c r="E2" s="4" t="s">
        <v>33</v>
      </c>
      <c r="F2" s="9" t="s">
        <v>34</v>
      </c>
      <c r="G2" s="15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3</v>
      </c>
      <c r="F3" s="10">
        <v>7</v>
      </c>
      <c r="G3" s="16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0.33329999999999999</v>
      </c>
      <c r="E4" s="6">
        <v>1</v>
      </c>
      <c r="F4" s="10">
        <v>2.3332999999999999</v>
      </c>
      <c r="G4" s="16">
        <v>1.6667000000000001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0.14299999999999999</v>
      </c>
      <c r="E5" s="12">
        <v>0.42899999999999999</v>
      </c>
      <c r="F5" s="10">
        <v>1</v>
      </c>
      <c r="G5" s="17">
        <v>0.71399999999999997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0.2</v>
      </c>
      <c r="E6" s="16">
        <v>0.6</v>
      </c>
      <c r="F6" s="16">
        <v>1.4</v>
      </c>
      <c r="G6" s="16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8" t="s">
        <v>36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4.0008999999999997</v>
      </c>
      <c r="E9" s="6">
        <v>12.003</v>
      </c>
      <c r="F9" s="10">
        <v>27.9999</v>
      </c>
      <c r="G9" s="16">
        <v>19.998100000000001</v>
      </c>
      <c r="H9" s="3">
        <f>SUM(D9:G9)</f>
        <v>64.001900000000006</v>
      </c>
      <c r="I9" s="3">
        <f>H9/$H$13</f>
        <v>0.59657336845324849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1.3336018999999999</v>
      </c>
      <c r="E10" s="6">
        <v>4.0009056999999997</v>
      </c>
      <c r="F10" s="10">
        <v>9.3330799999999989</v>
      </c>
      <c r="G10" s="16">
        <v>6.6658761999999996</v>
      </c>
      <c r="H10" s="3">
        <f t="shared" ref="H10:H12" si="0">SUM(D10:G10)</f>
        <v>21.333463799999997</v>
      </c>
      <c r="I10" s="3">
        <f t="shared" ref="I10:I12" si="1">H10/$H$13</f>
        <v>0.19885310217261418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0.57178570000000006</v>
      </c>
      <c r="E11" s="12">
        <v>1.7153999999999998</v>
      </c>
      <c r="F11" s="10">
        <v>4.0015856999999997</v>
      </c>
      <c r="G11" s="17">
        <v>2.8580142999999998</v>
      </c>
      <c r="H11" s="3">
        <f t="shared" si="0"/>
        <v>9.1467856999999988</v>
      </c>
      <c r="I11" s="3">
        <f t="shared" si="1"/>
        <v>8.5258855683487567E-2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0.80017999999999989</v>
      </c>
      <c r="E12" s="16">
        <v>2.4006000000000003</v>
      </c>
      <c r="F12" s="16">
        <v>5.5999800000000004</v>
      </c>
      <c r="G12" s="16">
        <v>3.9996200000000002</v>
      </c>
      <c r="H12" s="3">
        <f t="shared" si="0"/>
        <v>12.800380000000001</v>
      </c>
      <c r="I12" s="3">
        <f t="shared" si="1"/>
        <v>0.11931467369064969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7" t="s">
        <v>41</v>
      </c>
      <c r="D13" s="48"/>
      <c r="E13" s="48"/>
      <c r="F13" s="48"/>
      <c r="G13" s="48"/>
      <c r="H13" s="21">
        <f>SUM(H9:H12)</f>
        <v>107.28252950000001</v>
      </c>
      <c r="I13" s="21">
        <f>SUM(I9:I12)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18" t="s">
        <v>36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25" t="s">
        <v>36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64.026446495129989</v>
      </c>
      <c r="E16" s="6">
        <v>192.0841411371</v>
      </c>
      <c r="F16" s="10">
        <v>448.08271862943002</v>
      </c>
      <c r="G16" s="16">
        <v>320.02982563916999</v>
      </c>
      <c r="H16" s="3">
        <f>SUM(D16:G16)</f>
        <v>1024.2231319008301</v>
      </c>
      <c r="I16" s="3">
        <f>H16/$H$20</f>
        <v>0.59657336991950538</v>
      </c>
      <c r="J16" s="20"/>
      <c r="K16" s="19" t="s">
        <v>32</v>
      </c>
      <c r="L16" s="22">
        <f>ABS(I16-I9)</f>
        <v>1.4662568936785192E-9</v>
      </c>
      <c r="M16" s="1" t="b">
        <f t="shared" ref="M16:M19" si="2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21.34164578362283</v>
      </c>
      <c r="E17" s="6">
        <v>64.026537863712491</v>
      </c>
      <c r="F17" s="10">
        <v>149.35738567779799</v>
      </c>
      <c r="G17" s="16">
        <v>106.67409411055233</v>
      </c>
      <c r="H17" s="3">
        <f t="shared" ref="H17:H19" si="3">SUM(D17:G17)</f>
        <v>341.39966343568562</v>
      </c>
      <c r="I17" s="3">
        <f t="shared" ref="I17:I19" si="4">H17/$H$20</f>
        <v>0.19885310276797397</v>
      </c>
      <c r="J17" s="20"/>
      <c r="K17" s="19" t="s">
        <v>33</v>
      </c>
      <c r="L17" s="22">
        <f>ABS(I17-I10)</f>
        <v>5.9535978924607491E-10</v>
      </c>
      <c r="M17" s="1" t="b">
        <f t="shared" si="2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9.1502934695484903</v>
      </c>
      <c r="E18" s="12">
        <v>27.451566633239999</v>
      </c>
      <c r="F18" s="10">
        <v>64.037418887588487</v>
      </c>
      <c r="G18" s="17">
        <v>45.736831948491506</v>
      </c>
      <c r="H18" s="3">
        <f t="shared" si="3"/>
        <v>146.37611093886849</v>
      </c>
      <c r="I18" s="3">
        <f t="shared" si="4"/>
        <v>8.5258853328619474E-2</v>
      </c>
      <c r="J18" s="20"/>
      <c r="K18" s="23" t="s">
        <v>34</v>
      </c>
      <c r="L18" s="22">
        <f>ABS(I18-I11)</f>
        <v>2.3548680921914311E-9</v>
      </c>
      <c r="M18" s="1" t="b">
        <f t="shared" si="2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12.805289299026001</v>
      </c>
      <c r="E19" s="16">
        <v>38.416828227419998</v>
      </c>
      <c r="F19" s="16">
        <v>89.616543725886004</v>
      </c>
      <c r="G19" s="16">
        <v>64.005965127834003</v>
      </c>
      <c r="H19" s="3">
        <f t="shared" si="3"/>
        <v>204.84462638016601</v>
      </c>
      <c r="I19" s="3">
        <f t="shared" si="4"/>
        <v>0.11931467398390107</v>
      </c>
      <c r="J19" s="20"/>
      <c r="K19" s="24" t="s">
        <v>35</v>
      </c>
      <c r="L19" s="22">
        <f>ABS(I19-I12)</f>
        <v>2.932513815112614E-10</v>
      </c>
      <c r="M19" s="1" t="b">
        <f t="shared" si="2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1716.8435326555505</v>
      </c>
      <c r="I20" s="21">
        <f>SUM(I16:I19)</f>
        <v>0.99999999999999989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(SUM(D3:D6)*C23)+(SUM(E3:E6)*C24)+(SUM(F3:F6)*C25)+(SUM(G3:G6)*C26)</f>
        <v>4.0003763858337784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0.59657336991950538</v>
      </c>
      <c r="D23" s="1"/>
      <c r="E23" s="7" t="s">
        <v>17</v>
      </c>
      <c r="F23" s="3">
        <f>ABS(F22-4)/(4-1)</f>
        <v>1.2546194459280477E-4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0.19885310276797397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8.5258853328619474E-2</v>
      </c>
      <c r="D25" s="1"/>
      <c r="E25" s="7" t="s">
        <v>19</v>
      </c>
      <c r="F25" s="3">
        <f>F23/F24</f>
        <v>1.3940216065867197E-4</v>
      </c>
      <c r="G25" s="1" t="str">
        <f>IF(F25&lt;0.1, "CONSISTENT", "NOT CONSISTENT")</f>
        <v>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0.11931467398390107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3:G13"/>
    <mergeCell ref="C20:G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C1" workbookViewId="0">
      <selection activeCell="F23" sqref="F23"/>
    </sheetView>
  </sheetViews>
  <sheetFormatPr defaultColWidth="14.42578125" defaultRowHeight="15" customHeight="1"/>
  <cols>
    <col min="1" max="6" width="13.7109375" customWidth="1"/>
    <col min="7" max="7" width="15.28515625" customWidth="1"/>
    <col min="8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8" t="s">
        <v>37</v>
      </c>
      <c r="D2" s="4" t="s">
        <v>32</v>
      </c>
      <c r="E2" s="4" t="s">
        <v>33</v>
      </c>
      <c r="F2" s="9" t="s">
        <v>34</v>
      </c>
      <c r="G2" s="1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3</v>
      </c>
      <c r="F3" s="10">
        <v>5</v>
      </c>
      <c r="G3" s="16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0.33329999999999999</v>
      </c>
      <c r="E4" s="6">
        <v>1</v>
      </c>
      <c r="F4" s="10">
        <v>1.6667000000000001</v>
      </c>
      <c r="G4" s="16">
        <v>2.3332999999999999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0.2</v>
      </c>
      <c r="E5" s="12">
        <v>0.6</v>
      </c>
      <c r="F5" s="10">
        <v>1</v>
      </c>
      <c r="G5" s="17">
        <v>1.4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0.14299999999999999</v>
      </c>
      <c r="E6" s="16">
        <v>0.42899999999999999</v>
      </c>
      <c r="F6" s="16">
        <v>0.71399999999999997</v>
      </c>
      <c r="G6" s="16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8" t="s">
        <v>37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4.0008999999999997</v>
      </c>
      <c r="E9" s="6">
        <v>12.003</v>
      </c>
      <c r="F9" s="10">
        <v>19.998100000000001</v>
      </c>
      <c r="G9" s="16">
        <v>27.9999</v>
      </c>
      <c r="H9" s="3">
        <f>SUM(D9:G9)</f>
        <v>64.001900000000006</v>
      </c>
      <c r="I9" s="3">
        <f>H9/$H$13</f>
        <v>0.59657336845324849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1.3336019000000001</v>
      </c>
      <c r="E10" s="6">
        <v>4.0009056999999997</v>
      </c>
      <c r="F10" s="10">
        <v>6.6658761999999996</v>
      </c>
      <c r="G10" s="16">
        <v>9.3330799999999989</v>
      </c>
      <c r="H10" s="3">
        <f t="shared" ref="H10:H12" si="0">SUM(D10:G10)</f>
        <v>21.333463799999997</v>
      </c>
      <c r="I10" s="3">
        <f t="shared" ref="I10:I12" si="1">H10/$H$13</f>
        <v>0.19885310217261418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0.80017999999999989</v>
      </c>
      <c r="E11" s="12">
        <v>2.4006000000000003</v>
      </c>
      <c r="F11" s="10">
        <v>3.9996200000000002</v>
      </c>
      <c r="G11" s="17">
        <v>5.5999800000000004</v>
      </c>
      <c r="H11" s="3">
        <f t="shared" si="0"/>
        <v>12.800380000000001</v>
      </c>
      <c r="I11" s="3">
        <f t="shared" si="1"/>
        <v>0.11931467369064969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0.57178570000000006</v>
      </c>
      <c r="E12" s="16">
        <v>1.7153999999999998</v>
      </c>
      <c r="F12" s="16">
        <v>2.8580142999999998</v>
      </c>
      <c r="G12" s="16">
        <v>4.0015856999999997</v>
      </c>
      <c r="H12" s="3">
        <f t="shared" si="0"/>
        <v>9.1467856999999988</v>
      </c>
      <c r="I12" s="3">
        <f t="shared" si="1"/>
        <v>8.5258855683487567E-2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7" t="s">
        <v>41</v>
      </c>
      <c r="D13" s="48"/>
      <c r="E13" s="48"/>
      <c r="F13" s="48"/>
      <c r="G13" s="48"/>
      <c r="H13" s="21">
        <f>SUM(H9:H12)</f>
        <v>107.28252950000001</v>
      </c>
      <c r="I13" s="21">
        <f>SUM(I9:I12)</f>
        <v>0.99999999999999989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18" t="s">
        <v>37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18" t="s">
        <v>37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64.026446495130003</v>
      </c>
      <c r="E16" s="6">
        <v>192.08414113709998</v>
      </c>
      <c r="F16" s="10">
        <v>320.02982563916999</v>
      </c>
      <c r="G16" s="16">
        <v>448.08271862943002</v>
      </c>
      <c r="H16" s="3">
        <f>SUM(D16:G16)</f>
        <v>1024.2231319008299</v>
      </c>
      <c r="I16" s="3">
        <f>H16/$H$20</f>
        <v>0.59657336991950538</v>
      </c>
      <c r="J16" s="20"/>
      <c r="K16" s="19" t="s">
        <v>32</v>
      </c>
      <c r="L16" s="22">
        <f>ABS(I16-I9)</f>
        <v>1.4662568936785192E-9</v>
      </c>
      <c r="M16" s="1" t="b">
        <f t="shared" ref="M16:M19" si="2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21.34164578362283</v>
      </c>
      <c r="E17" s="6">
        <v>64.026537863712491</v>
      </c>
      <c r="F17" s="10">
        <v>106.67409411055235</v>
      </c>
      <c r="G17" s="16">
        <v>149.35738567779799</v>
      </c>
      <c r="H17" s="3">
        <f t="shared" ref="H17:H19" si="3">SUM(D17:G17)</f>
        <v>341.39966343568562</v>
      </c>
      <c r="I17" s="3">
        <f t="shared" ref="I17:I19" si="4">H17/$H$20</f>
        <v>0.19885310276797402</v>
      </c>
      <c r="J17" s="20"/>
      <c r="K17" s="19" t="s">
        <v>33</v>
      </c>
      <c r="L17" s="22">
        <f>ABS(I17-I10)</f>
        <v>5.9535984475722614E-10</v>
      </c>
      <c r="M17" s="1" t="b">
        <f t="shared" si="2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12.805289299026001</v>
      </c>
      <c r="E18" s="12">
        <v>38.416828227419998</v>
      </c>
      <c r="F18" s="10">
        <v>64.005965127834003</v>
      </c>
      <c r="G18" s="17">
        <v>89.616543725886004</v>
      </c>
      <c r="H18" s="3">
        <f t="shared" si="3"/>
        <v>204.84462638016601</v>
      </c>
      <c r="I18" s="3">
        <f t="shared" si="4"/>
        <v>0.1193146739839011</v>
      </c>
      <c r="J18" s="20"/>
      <c r="K18" s="23" t="s">
        <v>34</v>
      </c>
      <c r="L18" s="22">
        <f>ABS(I18-I11)</f>
        <v>2.9325140926683702E-10</v>
      </c>
      <c r="M18" s="1" t="b">
        <f t="shared" si="2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9.1502934695484903</v>
      </c>
      <c r="E19" s="16">
        <v>27.451566633239999</v>
      </c>
      <c r="F19" s="16">
        <v>45.736831948491506</v>
      </c>
      <c r="G19" s="16">
        <v>64.037418887588487</v>
      </c>
      <c r="H19" s="3">
        <f t="shared" si="3"/>
        <v>146.37611093886846</v>
      </c>
      <c r="I19" s="3">
        <f t="shared" si="4"/>
        <v>8.5258853328619474E-2</v>
      </c>
      <c r="J19" s="20"/>
      <c r="K19" s="24" t="s">
        <v>35</v>
      </c>
      <c r="L19" s="22">
        <f>ABS(I19-I12)</f>
        <v>2.3548680921914311E-9</v>
      </c>
      <c r="M19" s="1" t="b">
        <f t="shared" si="2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1716.84353265555</v>
      </c>
      <c r="I20" s="21">
        <f>SUM(I16:I19)</f>
        <v>0.99999999999999989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20"/>
      <c r="D21" s="20"/>
      <c r="E21" s="20"/>
      <c r="F21" s="20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(SUM(D3:D6)*C23)+(SUM(E3:E6)*C24)+(SUM(F3:F6)*C25)+(SUM(G3:G6)*C26)</f>
        <v>4.0003763858337784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0.59657336991950538</v>
      </c>
      <c r="D23" s="1"/>
      <c r="E23" s="7" t="s">
        <v>17</v>
      </c>
      <c r="F23" s="3">
        <f>ABS(F22-4)/(4-1)</f>
        <v>1.2546194459280477E-4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0.19885310276797402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0.1193146739839011</v>
      </c>
      <c r="D25" s="1"/>
      <c r="E25" s="7" t="s">
        <v>19</v>
      </c>
      <c r="F25" s="3">
        <f>F23/F24</f>
        <v>1.3940216065867197E-4</v>
      </c>
      <c r="G25" s="1" t="str">
        <f>IF(F25&lt;0.1, "CONSISTENT", "NOT CONSISTENT")</f>
        <v>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8.5258853328619474E-2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3:G13"/>
    <mergeCell ref="C20:G2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3"/>
  <sheetViews>
    <sheetView topLeftCell="C1" workbookViewId="0">
      <selection activeCell="F23" sqref="F23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8" t="s">
        <v>38</v>
      </c>
      <c r="D2" s="4" t="s">
        <v>32</v>
      </c>
      <c r="E2" s="4" t="s">
        <v>33</v>
      </c>
      <c r="F2" s="9" t="s">
        <v>34</v>
      </c>
      <c r="G2" s="1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3</v>
      </c>
      <c r="F3" s="10">
        <v>5</v>
      </c>
      <c r="G3" s="16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0.33329999999999999</v>
      </c>
      <c r="E4" s="6">
        <v>1</v>
      </c>
      <c r="F4" s="10">
        <v>1.6667000000000001</v>
      </c>
      <c r="G4" s="16">
        <v>1.6667000000000001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0.2</v>
      </c>
      <c r="E5" s="12">
        <v>0.6</v>
      </c>
      <c r="F5" s="10">
        <v>1</v>
      </c>
      <c r="G5" s="17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0.2</v>
      </c>
      <c r="E6" s="16">
        <v>0.6</v>
      </c>
      <c r="F6" s="16">
        <v>1</v>
      </c>
      <c r="G6" s="16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8" t="s">
        <v>38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3.9999000000000002</v>
      </c>
      <c r="E9" s="6">
        <v>12</v>
      </c>
      <c r="F9" s="10">
        <v>20.0001</v>
      </c>
      <c r="G9" s="16">
        <v>20.0001</v>
      </c>
      <c r="H9" s="3">
        <f>SUM(D9:G9)</f>
        <v>56.000100000000003</v>
      </c>
      <c r="I9" s="3">
        <f>H9/$H$13</f>
        <v>0.57692474112608916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1.33328</v>
      </c>
      <c r="E10" s="6">
        <v>3.9999399999999996</v>
      </c>
      <c r="F10" s="10">
        <v>6.6666000000000007</v>
      </c>
      <c r="G10" s="16">
        <v>6.6666000000000007</v>
      </c>
      <c r="H10" s="3">
        <f t="shared" ref="H10:H12" si="0">SUM(D10:G10)</f>
        <v>18.666420000000002</v>
      </c>
      <c r="I10" s="3">
        <f t="shared" ref="I10:I12" si="1">H10/$H$13</f>
        <v>0.19230536242347523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0.79997999999999991</v>
      </c>
      <c r="E11" s="12">
        <v>2.4000000000000004</v>
      </c>
      <c r="F11" s="10">
        <v>4.0000200000000001</v>
      </c>
      <c r="G11" s="17">
        <v>4.0000200000000001</v>
      </c>
      <c r="H11" s="3">
        <f t="shared" si="0"/>
        <v>11.20002</v>
      </c>
      <c r="I11" s="3">
        <f t="shared" si="1"/>
        <v>0.11538494822521783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0.79997999999999991</v>
      </c>
      <c r="E12" s="16">
        <v>2.4000000000000004</v>
      </c>
      <c r="F12" s="16">
        <v>4.0000200000000001</v>
      </c>
      <c r="G12" s="16">
        <v>4.0000200000000001</v>
      </c>
      <c r="H12" s="3">
        <f t="shared" si="0"/>
        <v>11.20002</v>
      </c>
      <c r="I12" s="3">
        <f t="shared" si="1"/>
        <v>0.11538494822521783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7" t="s">
        <v>41</v>
      </c>
      <c r="D13" s="48"/>
      <c r="E13" s="48"/>
      <c r="F13" s="48"/>
      <c r="G13" s="48"/>
      <c r="H13" s="21">
        <f>SUM(H9:H12)</f>
        <v>97.066559999999996</v>
      </c>
      <c r="I13" s="21">
        <f>SUM(I9:I12)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18" t="s">
        <v>38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18" t="s">
        <v>38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63.997920005999994</v>
      </c>
      <c r="E16" s="6">
        <v>191.99856</v>
      </c>
      <c r="F16" s="10">
        <v>319.99919999400004</v>
      </c>
      <c r="G16" s="16">
        <v>319.99919999400004</v>
      </c>
      <c r="H16" s="3">
        <f>SUM(D16:G16)</f>
        <v>895.99487999400003</v>
      </c>
      <c r="I16" s="3">
        <f>H16/$H$20</f>
        <v>0.57692474113530168</v>
      </c>
      <c r="J16" s="20"/>
      <c r="K16" s="19" t="s">
        <v>32</v>
      </c>
      <c r="L16" s="22">
        <f>ABS(I16-I9)</f>
        <v>9.2125196360370865E-12</v>
      </c>
      <c r="M16" s="1" t="b">
        <f t="shared" ref="M16:M19" si="2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21.332320011200004</v>
      </c>
      <c r="E17" s="6">
        <v>63.998560003600005</v>
      </c>
      <c r="F17" s="10">
        <v>106.664799996</v>
      </c>
      <c r="G17" s="16">
        <v>106.664799996</v>
      </c>
      <c r="H17" s="3">
        <f t="shared" ref="H17:H19" si="3">SUM(D17:G17)</f>
        <v>298.66048000680001</v>
      </c>
      <c r="I17" s="3">
        <f t="shared" ref="I17:I19" si="4">H17/$H$20</f>
        <v>0.1923053624105775</v>
      </c>
      <c r="J17" s="20"/>
      <c r="K17" s="19" t="s">
        <v>33</v>
      </c>
      <c r="L17" s="22">
        <f>ABS(I17-I10)</f>
        <v>1.28977384328266E-11</v>
      </c>
      <c r="M17" s="1" t="b">
        <f t="shared" si="2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12.7995840012</v>
      </c>
      <c r="E18" s="12">
        <v>38.399712000000001</v>
      </c>
      <c r="F18" s="10">
        <v>63.999839998800006</v>
      </c>
      <c r="G18" s="17">
        <v>63.999839998800006</v>
      </c>
      <c r="H18" s="3">
        <f t="shared" si="3"/>
        <v>179.19897599880002</v>
      </c>
      <c r="I18" s="3">
        <f t="shared" si="4"/>
        <v>0.11538494822706036</v>
      </c>
      <c r="J18" s="20"/>
      <c r="K18" s="23" t="s">
        <v>34</v>
      </c>
      <c r="L18" s="22">
        <f>ABS(I18-I11)</f>
        <v>1.8425261316679098E-12</v>
      </c>
      <c r="M18" s="1" t="b">
        <f t="shared" si="2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12.7995840012</v>
      </c>
      <c r="E19" s="16">
        <v>38.399712000000001</v>
      </c>
      <c r="F19" s="16">
        <v>63.999839998800006</v>
      </c>
      <c r="G19" s="16">
        <v>63.999839998800006</v>
      </c>
      <c r="H19" s="3">
        <f t="shared" si="3"/>
        <v>179.19897599880002</v>
      </c>
      <c r="I19" s="3">
        <f t="shared" si="4"/>
        <v>0.11538494822706036</v>
      </c>
      <c r="J19" s="20"/>
      <c r="K19" s="24" t="s">
        <v>35</v>
      </c>
      <c r="L19" s="22">
        <f>ABS(I19-I12)</f>
        <v>1.8425261316679098E-12</v>
      </c>
      <c r="M19" s="1" t="b">
        <f t="shared" si="2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1553.0533119984002</v>
      </c>
      <c r="I20" s="21">
        <f>SUM(I16:I19)</f>
        <v>0.99999999999999989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(SUM(D3:D6)*C23)+(SUM(E3:E6)*C24)+(SUM(F3:F6)*C25)+(SUM(G3:G6)*C26)</f>
        <v>3.9999849999437491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0.57692474113530168</v>
      </c>
      <c r="D23" s="1"/>
      <c r="E23" s="7" t="s">
        <v>17</v>
      </c>
      <c r="F23" s="3">
        <f>ABS(F22-4)/(4-1)</f>
        <v>5.0000187502933597E-6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0.1923053624105775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0.11538494822706036</v>
      </c>
      <c r="D25" s="1"/>
      <c r="E25" s="7" t="s">
        <v>19</v>
      </c>
      <c r="F25" s="3">
        <f>F23/F24</f>
        <v>5.5555763892148444E-6</v>
      </c>
      <c r="G25" s="1" t="str">
        <f>IF(F25&lt;0.1, "CONSISTENT", "NOT CONSISTENT")</f>
        <v>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0.11538494822706036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">
    <mergeCell ref="C13:G13"/>
    <mergeCell ref="C20:G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C1" workbookViewId="0">
      <selection activeCell="F24" sqref="F24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8" t="s">
        <v>39</v>
      </c>
      <c r="D2" s="4" t="s">
        <v>32</v>
      </c>
      <c r="E2" s="4" t="s">
        <v>33</v>
      </c>
      <c r="F2" s="9" t="s">
        <v>34</v>
      </c>
      <c r="G2" s="1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3</v>
      </c>
      <c r="F3" s="10">
        <v>5</v>
      </c>
      <c r="G3" s="16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0.33329999999999999</v>
      </c>
      <c r="E4" s="6">
        <v>1</v>
      </c>
      <c r="F4" s="10">
        <v>1.6667000000000001</v>
      </c>
      <c r="G4" s="16">
        <v>1.6667000000000001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0.2</v>
      </c>
      <c r="E5" s="12">
        <v>0.6</v>
      </c>
      <c r="F5" s="10">
        <v>1</v>
      </c>
      <c r="G5" s="17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0.2</v>
      </c>
      <c r="E6" s="16">
        <v>0.6</v>
      </c>
      <c r="F6" s="16">
        <v>1</v>
      </c>
      <c r="G6" s="16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8" t="s">
        <v>39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3.9999000000000002</v>
      </c>
      <c r="E9" s="6">
        <v>12</v>
      </c>
      <c r="F9" s="10">
        <v>20.0001</v>
      </c>
      <c r="G9" s="16">
        <v>20.0001</v>
      </c>
      <c r="H9" s="3">
        <f>SUM(D9:G9)</f>
        <v>56.000100000000003</v>
      </c>
      <c r="I9" s="3">
        <f>H9/$H$13</f>
        <v>0.57692474112608916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1.33328</v>
      </c>
      <c r="E10" s="6">
        <v>3.9999399999999996</v>
      </c>
      <c r="F10" s="10">
        <v>6.6666000000000007</v>
      </c>
      <c r="G10" s="16">
        <v>6.6666000000000007</v>
      </c>
      <c r="H10" s="3">
        <f t="shared" ref="H10:H12" si="0">SUM(D10:G10)</f>
        <v>18.666420000000002</v>
      </c>
      <c r="I10" s="3">
        <f t="shared" ref="I10:I12" si="1">H10/$H$13</f>
        <v>0.19230536242347523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0.79997999999999991</v>
      </c>
      <c r="E11" s="12">
        <v>2.4000000000000004</v>
      </c>
      <c r="F11" s="10">
        <v>4.0000200000000001</v>
      </c>
      <c r="G11" s="17">
        <v>4.0000200000000001</v>
      </c>
      <c r="H11" s="3">
        <f t="shared" si="0"/>
        <v>11.20002</v>
      </c>
      <c r="I11" s="3">
        <f t="shared" si="1"/>
        <v>0.11538494822521783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0.79997999999999991</v>
      </c>
      <c r="E12" s="16">
        <v>2.4000000000000004</v>
      </c>
      <c r="F12" s="16">
        <v>4.0000200000000001</v>
      </c>
      <c r="G12" s="16">
        <v>4.0000200000000001</v>
      </c>
      <c r="H12" s="3">
        <f t="shared" si="0"/>
        <v>11.20002</v>
      </c>
      <c r="I12" s="3">
        <f t="shared" si="1"/>
        <v>0.11538494822521783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7" t="s">
        <v>41</v>
      </c>
      <c r="D13" s="48"/>
      <c r="E13" s="48"/>
      <c r="F13" s="48"/>
      <c r="G13" s="48"/>
      <c r="H13" s="21">
        <f>SUM(H9:H12)</f>
        <v>97.066559999999996</v>
      </c>
      <c r="I13" s="21">
        <f>SUM(I9:I12)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18" t="s">
        <v>39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18" t="s">
        <v>39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63.997920005999994</v>
      </c>
      <c r="E16" s="6">
        <v>191.99856</v>
      </c>
      <c r="F16" s="10">
        <v>319.99919999400004</v>
      </c>
      <c r="G16" s="16">
        <v>319.99919999400004</v>
      </c>
      <c r="H16" s="3">
        <f>SUM(D16:G16)</f>
        <v>895.99487999400003</v>
      </c>
      <c r="I16" s="3">
        <f>H16/$H$20</f>
        <v>0.57692474113530168</v>
      </c>
      <c r="J16" s="20"/>
      <c r="K16" s="19" t="s">
        <v>32</v>
      </c>
      <c r="L16" s="22">
        <f>ABS(I16-I9)</f>
        <v>9.2125196360370865E-12</v>
      </c>
      <c r="M16" s="1" t="b">
        <f t="shared" ref="M16:M19" si="2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21.332320011200004</v>
      </c>
      <c r="E17" s="6">
        <v>63.998560003600005</v>
      </c>
      <c r="F17" s="10">
        <v>106.664799996</v>
      </c>
      <c r="G17" s="16">
        <v>106.664799996</v>
      </c>
      <c r="H17" s="3">
        <f t="shared" ref="H17:H19" si="3">SUM(D17:G17)</f>
        <v>298.66048000680001</v>
      </c>
      <c r="I17" s="3">
        <f t="shared" ref="I17:I19" si="4">H17/$H$20</f>
        <v>0.1923053624105775</v>
      </c>
      <c r="J17" s="20"/>
      <c r="K17" s="19" t="s">
        <v>33</v>
      </c>
      <c r="L17" s="22">
        <f>ABS(I17-I10)</f>
        <v>1.28977384328266E-11</v>
      </c>
      <c r="M17" s="1" t="b">
        <f t="shared" si="2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12.7995840012</v>
      </c>
      <c r="E18" s="12">
        <v>38.399712000000001</v>
      </c>
      <c r="F18" s="10">
        <v>63.999839998800006</v>
      </c>
      <c r="G18" s="17">
        <v>63.999839998800006</v>
      </c>
      <c r="H18" s="3">
        <f t="shared" si="3"/>
        <v>179.19897599880002</v>
      </c>
      <c r="I18" s="3">
        <f t="shared" si="4"/>
        <v>0.11538494822706036</v>
      </c>
      <c r="J18" s="20"/>
      <c r="K18" s="23" t="s">
        <v>34</v>
      </c>
      <c r="L18" s="22">
        <f>ABS(I18-I11)</f>
        <v>1.8425261316679098E-12</v>
      </c>
      <c r="M18" s="1" t="b">
        <f t="shared" si="2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12.7995840012</v>
      </c>
      <c r="E19" s="16">
        <v>38.399712000000001</v>
      </c>
      <c r="F19" s="16">
        <v>63.999839998800006</v>
      </c>
      <c r="G19" s="16">
        <v>63.999839998800006</v>
      </c>
      <c r="H19" s="3">
        <f t="shared" si="3"/>
        <v>179.19897599880002</v>
      </c>
      <c r="I19" s="3">
        <f t="shared" si="4"/>
        <v>0.11538494822706036</v>
      </c>
      <c r="J19" s="20"/>
      <c r="K19" s="24" t="s">
        <v>35</v>
      </c>
      <c r="L19" s="22">
        <f>ABS(I19-I12)</f>
        <v>1.8425261316679098E-12</v>
      </c>
      <c r="M19" s="1" t="b">
        <f t="shared" si="2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1553.0533119984002</v>
      </c>
      <c r="I20" s="21">
        <f>SUM(I16:I19)</f>
        <v>0.99999999999999989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20"/>
      <c r="D21" s="20"/>
      <c r="E21" s="20"/>
      <c r="F21" s="20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(SUM(D3:D5)*C23)+(SUM(E3:E5)*C24)+(SUM(F3:F5)*C25)+(SUM(G3:G5)*C26)</f>
        <v>3.538446937816222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0.57692474113530168</v>
      </c>
      <c r="D23" s="1"/>
      <c r="E23" s="7" t="s">
        <v>17</v>
      </c>
      <c r="F23" s="3">
        <f>ABS(F22-4)/(4-1)</f>
        <v>0.153851020727926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0.1923053624105775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0.11538494822706036</v>
      </c>
      <c r="D25" s="1"/>
      <c r="E25" s="7" t="s">
        <v>19</v>
      </c>
      <c r="F25" s="3">
        <f>F23/F24</f>
        <v>0.17094557858658443</v>
      </c>
      <c r="G25" s="1" t="str">
        <f>IF(F25&lt;0.1, "CONSISTENT", "NOT CONSISTENT")</f>
        <v>NOT 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0.11538494822706036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3:G13"/>
    <mergeCell ref="C20:G20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C1" workbookViewId="0">
      <selection activeCell="F23" sqref="F23"/>
    </sheetView>
  </sheetViews>
  <sheetFormatPr defaultColWidth="14.42578125" defaultRowHeight="15" customHeight="1"/>
  <cols>
    <col min="1" max="26" width="13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8" t="s">
        <v>40</v>
      </c>
      <c r="D2" s="4" t="s">
        <v>32</v>
      </c>
      <c r="E2" s="4" t="s">
        <v>33</v>
      </c>
      <c r="F2" s="9" t="s">
        <v>34</v>
      </c>
      <c r="G2" s="1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4" t="s">
        <v>32</v>
      </c>
      <c r="D3" s="13">
        <v>1</v>
      </c>
      <c r="E3" s="6">
        <v>3</v>
      </c>
      <c r="F3" s="10">
        <v>5</v>
      </c>
      <c r="G3" s="16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33</v>
      </c>
      <c r="D4" s="6">
        <v>0.33329999999999999</v>
      </c>
      <c r="E4" s="6">
        <v>1</v>
      </c>
      <c r="F4" s="10">
        <v>1.6667000000000001</v>
      </c>
      <c r="G4" s="16">
        <v>2.3332999999999999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4" t="s">
        <v>34</v>
      </c>
      <c r="D5" s="12">
        <v>0.2</v>
      </c>
      <c r="E5" s="12">
        <v>0.6</v>
      </c>
      <c r="F5" s="10">
        <v>1</v>
      </c>
      <c r="G5" s="17">
        <v>1.4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5" t="s">
        <v>35</v>
      </c>
      <c r="D6" s="16">
        <v>0.14299999999999999</v>
      </c>
      <c r="E6" s="16">
        <v>0.42899999999999999</v>
      </c>
      <c r="F6" s="16">
        <v>0.71399999999999997</v>
      </c>
      <c r="G6" s="16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8" t="s">
        <v>40</v>
      </c>
      <c r="D8" s="4" t="s">
        <v>32</v>
      </c>
      <c r="E8" s="4" t="s">
        <v>33</v>
      </c>
      <c r="F8" s="19" t="s">
        <v>34</v>
      </c>
      <c r="G8" s="11" t="s">
        <v>35</v>
      </c>
      <c r="H8" s="7" t="s">
        <v>11</v>
      </c>
      <c r="I8" s="7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32</v>
      </c>
      <c r="D9" s="13">
        <f t="array" ref="D9:G12">MMULT(D3:G6,D3:G6)</f>
        <v>4.0008999999999997</v>
      </c>
      <c r="E9" s="6">
        <v>12.003</v>
      </c>
      <c r="F9" s="10">
        <v>19.998100000000001</v>
      </c>
      <c r="G9" s="16">
        <v>27.9999</v>
      </c>
      <c r="H9" s="3">
        <f>SUM(D9:G9)</f>
        <v>64.001900000000006</v>
      </c>
      <c r="I9" s="3">
        <f>H9/$H$13</f>
        <v>0.59657336845324849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33</v>
      </c>
      <c r="D10" s="6">
        <v>1.3336019000000001</v>
      </c>
      <c r="E10" s="6">
        <v>4.0009056999999997</v>
      </c>
      <c r="F10" s="10">
        <v>6.6658761999999996</v>
      </c>
      <c r="G10" s="16">
        <v>9.3330799999999989</v>
      </c>
      <c r="H10" s="3">
        <f t="shared" ref="H10:H12" si="0">SUM(D10:G10)</f>
        <v>21.333463799999997</v>
      </c>
      <c r="I10" s="3">
        <f t="shared" ref="I10:I12" si="1">H10/$H$13</f>
        <v>0.19885310217261418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4" t="s">
        <v>34</v>
      </c>
      <c r="D11" s="12">
        <v>0.80017999999999989</v>
      </c>
      <c r="E11" s="12">
        <v>2.4006000000000003</v>
      </c>
      <c r="F11" s="10">
        <v>3.9996200000000002</v>
      </c>
      <c r="G11" s="17">
        <v>5.5999800000000004</v>
      </c>
      <c r="H11" s="3">
        <f t="shared" si="0"/>
        <v>12.800380000000001</v>
      </c>
      <c r="I11" s="3">
        <f t="shared" si="1"/>
        <v>0.11931467369064969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5" t="s">
        <v>35</v>
      </c>
      <c r="D12" s="16">
        <v>0.57178570000000006</v>
      </c>
      <c r="E12" s="16">
        <v>1.7153999999999998</v>
      </c>
      <c r="F12" s="16">
        <v>2.8580142999999998</v>
      </c>
      <c r="G12" s="16">
        <v>4.0015856999999997</v>
      </c>
      <c r="H12" s="3">
        <f t="shared" si="0"/>
        <v>9.1467856999999988</v>
      </c>
      <c r="I12" s="3">
        <f t="shared" si="1"/>
        <v>8.5258855683487567E-2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7" t="s">
        <v>41</v>
      </c>
      <c r="D13" s="48"/>
      <c r="E13" s="48"/>
      <c r="F13" s="48"/>
      <c r="G13" s="48"/>
      <c r="H13" s="21">
        <f>SUM(H9:H12)</f>
        <v>107.28252950000001</v>
      </c>
      <c r="I13" s="21">
        <f>SUM(I9:I12)</f>
        <v>0.99999999999999989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/>
      <c r="C15" s="18" t="s">
        <v>40</v>
      </c>
      <c r="D15" s="4" t="s">
        <v>32</v>
      </c>
      <c r="E15" s="4" t="s">
        <v>33</v>
      </c>
      <c r="F15" s="19" t="s">
        <v>34</v>
      </c>
      <c r="G15" s="11" t="s">
        <v>35</v>
      </c>
      <c r="H15" s="7" t="s">
        <v>11</v>
      </c>
      <c r="I15" s="7" t="s">
        <v>12</v>
      </c>
      <c r="J15" s="20"/>
      <c r="K15" s="25" t="s">
        <v>40</v>
      </c>
      <c r="L15" s="2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32</v>
      </c>
      <c r="D16" s="13">
        <f t="array" ref="D16:G19">MMULT(D9:G12,D9:G12)</f>
        <v>64.026446495130003</v>
      </c>
      <c r="E16" s="6">
        <v>192.08414113709998</v>
      </c>
      <c r="F16" s="10">
        <v>320.02982563916999</v>
      </c>
      <c r="G16" s="16">
        <v>448.08271862943002</v>
      </c>
      <c r="H16" s="3">
        <f>SUM(D16:G16)</f>
        <v>1024.2231319008299</v>
      </c>
      <c r="I16" s="3">
        <f>H16/$H$20</f>
        <v>0.59657336991950538</v>
      </c>
      <c r="J16" s="20"/>
      <c r="K16" s="19" t="s">
        <v>32</v>
      </c>
      <c r="L16" s="22">
        <f>ABS(I16-I9)</f>
        <v>1.4662568936785192E-9</v>
      </c>
      <c r="M16" s="1" t="b">
        <f t="shared" ref="M16:M19" si="2">IF(L16&lt;0.01, TRUE, FALSE)</f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33</v>
      </c>
      <c r="D17" s="6">
        <v>21.34164578362283</v>
      </c>
      <c r="E17" s="6">
        <v>64.026537863712491</v>
      </c>
      <c r="F17" s="10">
        <v>106.67409411055235</v>
      </c>
      <c r="G17" s="16">
        <v>149.35738567779799</v>
      </c>
      <c r="H17" s="3">
        <f t="shared" ref="H17:H19" si="3">SUM(D17:G17)</f>
        <v>341.39966343568562</v>
      </c>
      <c r="I17" s="3">
        <f t="shared" ref="I17:I19" si="4">H17/$H$20</f>
        <v>0.19885310276797402</v>
      </c>
      <c r="J17" s="20"/>
      <c r="K17" s="19" t="s">
        <v>33</v>
      </c>
      <c r="L17" s="22">
        <f>ABS(I17-I10)</f>
        <v>5.9535984475722614E-10</v>
      </c>
      <c r="M17" s="1" t="b">
        <f t="shared" si="2"/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4" t="s">
        <v>34</v>
      </c>
      <c r="D18" s="12">
        <v>12.805289299026001</v>
      </c>
      <c r="E18" s="12">
        <v>38.416828227419998</v>
      </c>
      <c r="F18" s="10">
        <v>64.005965127834003</v>
      </c>
      <c r="G18" s="17">
        <v>89.616543725886004</v>
      </c>
      <c r="H18" s="3">
        <f t="shared" si="3"/>
        <v>204.84462638016601</v>
      </c>
      <c r="I18" s="3">
        <f t="shared" si="4"/>
        <v>0.1193146739839011</v>
      </c>
      <c r="J18" s="20"/>
      <c r="K18" s="23" t="s">
        <v>34</v>
      </c>
      <c r="L18" s="22">
        <f>ABS(I18-I11)</f>
        <v>2.9325140926683702E-10</v>
      </c>
      <c r="M18" s="1" t="b">
        <f t="shared" si="2"/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 t="s">
        <v>35</v>
      </c>
      <c r="D19" s="16">
        <v>9.1502934695484903</v>
      </c>
      <c r="E19" s="16">
        <v>27.451566633239999</v>
      </c>
      <c r="F19" s="16">
        <v>45.736831948491506</v>
      </c>
      <c r="G19" s="16">
        <v>64.037418887588487</v>
      </c>
      <c r="H19" s="3">
        <f t="shared" si="3"/>
        <v>146.37611093886846</v>
      </c>
      <c r="I19" s="3">
        <f t="shared" si="4"/>
        <v>8.5258853328619474E-2</v>
      </c>
      <c r="J19" s="20"/>
      <c r="K19" s="24" t="s">
        <v>35</v>
      </c>
      <c r="L19" s="22">
        <f>ABS(I19-I12)</f>
        <v>2.3548680921914311E-9</v>
      </c>
      <c r="M19" s="1" t="b">
        <f t="shared" si="2"/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4" t="s">
        <v>41</v>
      </c>
      <c r="D20" s="45"/>
      <c r="E20" s="45"/>
      <c r="F20" s="45"/>
      <c r="G20" s="46"/>
      <c r="H20" s="21">
        <f>SUM(H16:H19)</f>
        <v>1716.84353265555</v>
      </c>
      <c r="I20" s="21">
        <f>SUM(I16:I19)</f>
        <v>0.99999999999999989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20"/>
      <c r="D21" s="20"/>
      <c r="E21" s="20"/>
      <c r="F21" s="20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7" t="s">
        <v>12</v>
      </c>
      <c r="D22" s="1"/>
      <c r="E22" s="7" t="s">
        <v>16</v>
      </c>
      <c r="F22" s="3">
        <f>(SUM(D3:D6)*C23)+(SUM(E3:E6)*C24)+(SUM(F3:F6)*C25)+(SUM(G3:G6)*C26)</f>
        <v>4.0003763858337784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3">
        <f>I16</f>
        <v>0.59657336991950538</v>
      </c>
      <c r="D23" s="1"/>
      <c r="E23" s="7" t="s">
        <v>17</v>
      </c>
      <c r="F23" s="3">
        <f>ABS(F22-4)/(4-1)</f>
        <v>1.2546194459280477E-4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3">
        <f>I17</f>
        <v>0.19885310276797402</v>
      </c>
      <c r="D24" s="1"/>
      <c r="E24" s="7" t="s">
        <v>18</v>
      </c>
      <c r="F24" s="3">
        <v>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3">
        <f>I18</f>
        <v>0.1193146739839011</v>
      </c>
      <c r="D25" s="1"/>
      <c r="E25" s="7" t="s">
        <v>19</v>
      </c>
      <c r="F25" s="3">
        <f>F23/F24</f>
        <v>1.3940216065867197E-4</v>
      </c>
      <c r="G25" s="1" t="str">
        <f>IF(F25&lt;0.1, "CONSISTENT", "NOT CONSISTENT")</f>
        <v>CONSISTENT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3">
        <f>I19</f>
        <v>8.5258853328619474E-2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3:G13"/>
    <mergeCell ref="C20:G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3" width="9.140625" customWidth="1"/>
    <col min="14" max="14" width="16.7109375" customWidth="1"/>
    <col min="15" max="15" width="9.140625" customWidth="1"/>
    <col min="16" max="26" width="8.7109375" customWidth="1"/>
  </cols>
  <sheetData>
    <row r="1" spans="1:2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49" t="s">
        <v>46</v>
      </c>
      <c r="B4" s="50"/>
      <c r="C4" s="50"/>
      <c r="D4" s="50"/>
      <c r="E4" s="50"/>
      <c r="F4" s="50"/>
      <c r="G4" s="50"/>
      <c r="H4" s="50"/>
      <c r="I4" s="50"/>
      <c r="K4" s="35"/>
      <c r="L4" s="36"/>
      <c r="M4" s="35"/>
      <c r="N4" s="36"/>
      <c r="O4" s="36"/>
      <c r="P4" s="35"/>
      <c r="Q4" s="35"/>
      <c r="R4" s="35"/>
      <c r="S4" s="35"/>
      <c r="T4" s="35"/>
      <c r="U4" s="8"/>
      <c r="V4" s="8"/>
      <c r="W4" s="8"/>
      <c r="X4" s="8"/>
      <c r="Y4" s="8"/>
      <c r="Z4" s="8"/>
    </row>
    <row r="5" spans="1:26">
      <c r="A5" s="8"/>
      <c r="B5" s="8">
        <f>Criteria!C31</f>
        <v>0.39846914625276764</v>
      </c>
      <c r="C5" s="8">
        <f>Criteria!C32</f>
        <v>0.13282206829621976</v>
      </c>
      <c r="D5" s="8">
        <f>Criteria!C33</f>
        <v>0.13282206829621976</v>
      </c>
      <c r="E5" s="8">
        <f>Criteria!C34</f>
        <v>0.19923457312638382</v>
      </c>
      <c r="F5" s="8">
        <f>Criteria!C35</f>
        <v>7.969382925055353E-2</v>
      </c>
      <c r="G5" s="8">
        <f>Criteria!C36</f>
        <v>5.6958314777855401E-2</v>
      </c>
      <c r="J5" s="8"/>
      <c r="K5" s="35"/>
      <c r="L5" s="36"/>
      <c r="M5" s="35"/>
      <c r="N5" s="36"/>
      <c r="O5" s="36"/>
      <c r="P5" s="35"/>
      <c r="Q5" s="35"/>
      <c r="R5" s="35"/>
      <c r="S5" s="35"/>
      <c r="T5" s="35"/>
      <c r="U5" s="8"/>
      <c r="V5" s="8"/>
      <c r="W5" s="8"/>
      <c r="X5" s="8"/>
      <c r="Y5" s="8"/>
      <c r="Z5" s="8"/>
    </row>
    <row r="6" spans="1:26" ht="45">
      <c r="A6" s="14"/>
      <c r="B6" s="31" t="s">
        <v>48</v>
      </c>
      <c r="C6" s="26" t="s">
        <v>26</v>
      </c>
      <c r="D6" s="26" t="s">
        <v>27</v>
      </c>
      <c r="E6" s="26" t="s">
        <v>28</v>
      </c>
      <c r="F6" s="26" t="s">
        <v>29</v>
      </c>
      <c r="G6" s="26" t="s">
        <v>30</v>
      </c>
      <c r="H6" s="14" t="s">
        <v>13</v>
      </c>
      <c r="I6" s="28" t="s">
        <v>42</v>
      </c>
      <c r="J6" s="8"/>
      <c r="K6" s="35"/>
      <c r="L6" s="37"/>
      <c r="M6" s="38"/>
      <c r="N6" s="38"/>
      <c r="O6" s="38"/>
      <c r="P6" s="38"/>
      <c r="Q6" s="38"/>
      <c r="R6" s="38"/>
      <c r="S6" s="35"/>
      <c r="T6" s="35"/>
      <c r="U6" s="8"/>
      <c r="V6" s="8"/>
      <c r="W6" s="8"/>
      <c r="X6" s="8"/>
      <c r="Y6" s="8"/>
      <c r="Z6" s="8"/>
    </row>
    <row r="7" spans="1:26">
      <c r="A7" s="15" t="s">
        <v>32</v>
      </c>
      <c r="B7" s="16">
        <f>'Harga Beli'!C23</f>
        <v>0.46153668640845441</v>
      </c>
      <c r="C7" s="16">
        <f>'Harga Jual'!C23</f>
        <v>0.59657336991950538</v>
      </c>
      <c r="D7" s="16">
        <f>Sparepart!C23</f>
        <v>0.59657336991950538</v>
      </c>
      <c r="E7" s="16">
        <f>'Keiritan BB'!C23</f>
        <v>0.57692474113530168</v>
      </c>
      <c r="F7" s="16">
        <f>Model!C23</f>
        <v>0.57692474113530168</v>
      </c>
      <c r="G7" s="16">
        <f>Garansi!C23</f>
        <v>0.59657336991950538</v>
      </c>
      <c r="H7" s="16">
        <f t="shared" ref="H7:H9" si="0">($B$5*B7)+($C$5*C7)+($D$5*D7)+($E$5*E7)+($F$5*F7)+($G$5*G7)</f>
        <v>0.53728485729237618</v>
      </c>
      <c r="I7" s="28" t="s">
        <v>43</v>
      </c>
      <c r="J7" s="8"/>
      <c r="K7" s="35"/>
      <c r="L7" s="38"/>
      <c r="M7" s="37"/>
      <c r="N7" s="37"/>
      <c r="O7" s="37"/>
      <c r="P7" s="37"/>
      <c r="Q7" s="37"/>
      <c r="R7" s="37"/>
      <c r="S7" s="35"/>
      <c r="T7" s="35"/>
      <c r="U7" s="8"/>
      <c r="V7" s="8"/>
      <c r="W7" s="8"/>
      <c r="X7" s="8"/>
      <c r="Y7" s="8"/>
      <c r="Z7" s="8"/>
    </row>
    <row r="8" spans="1:26">
      <c r="A8" s="15" t="s">
        <v>33</v>
      </c>
      <c r="B8" s="16">
        <f>'Harga Beli'!C24</f>
        <v>0.23076834320422721</v>
      </c>
      <c r="C8" s="16">
        <f>'Harga Jual'!C24</f>
        <v>0.19885310276797397</v>
      </c>
      <c r="D8" s="16">
        <f>Sparepart!C24</f>
        <v>0.19885310276797402</v>
      </c>
      <c r="E8" s="16">
        <f>'Keiritan BB'!C24</f>
        <v>0.1923053624105775</v>
      </c>
      <c r="F8" s="16">
        <f>Model!C24</f>
        <v>0.1923053624105775</v>
      </c>
      <c r="G8" s="16">
        <f>Garansi!C24</f>
        <v>0.19885310276797402</v>
      </c>
      <c r="H8" s="16">
        <f t="shared" si="0"/>
        <v>0.20974399061999199</v>
      </c>
      <c r="I8" s="28" t="s">
        <v>44</v>
      </c>
      <c r="K8" s="35"/>
      <c r="L8" s="38"/>
      <c r="M8" s="37"/>
      <c r="N8" s="37"/>
      <c r="O8" s="37"/>
      <c r="P8" s="37"/>
      <c r="Q8" s="37"/>
      <c r="R8" s="37"/>
      <c r="S8" s="35"/>
      <c r="T8" s="35"/>
      <c r="U8" s="8"/>
      <c r="V8" s="8"/>
      <c r="W8" s="8"/>
      <c r="X8" s="8"/>
      <c r="Y8" s="8"/>
      <c r="Z8" s="8"/>
    </row>
    <row r="9" spans="1:26">
      <c r="A9" s="15" t="s">
        <v>34</v>
      </c>
      <c r="B9" s="16">
        <f>'Harga Beli'!C25</f>
        <v>0.15384748519365912</v>
      </c>
      <c r="C9" s="16">
        <f>'Harga Jual'!C25</f>
        <v>8.5258853328619474E-2</v>
      </c>
      <c r="D9" s="16">
        <f>Sparepart!C25</f>
        <v>0.1193146739839011</v>
      </c>
      <c r="E9" s="16">
        <f>'Keiritan BB'!C25</f>
        <v>0.11538494822706036</v>
      </c>
      <c r="F9" s="16">
        <f>Model!C25</f>
        <v>0.11538494822706036</v>
      </c>
      <c r="G9" s="16">
        <f>Garansi!C25</f>
        <v>0.1193146739839011</v>
      </c>
      <c r="H9" s="16">
        <f t="shared" si="0"/>
        <v>0.12745545712026665</v>
      </c>
      <c r="I9" s="28" t="str">
        <f>IF(MAX(Alternatives!H7:H10)=Alternatives!H9, "1st", "4th")</f>
        <v>4th</v>
      </c>
      <c r="K9" s="35"/>
      <c r="L9" s="38"/>
      <c r="M9" s="37"/>
      <c r="N9" s="37"/>
      <c r="O9" s="37"/>
      <c r="P9" s="37"/>
      <c r="Q9" s="37"/>
      <c r="R9" s="37"/>
      <c r="S9" s="35"/>
      <c r="T9" s="35"/>
      <c r="U9" s="8"/>
      <c r="V9" s="8"/>
      <c r="W9" s="8"/>
      <c r="X9" s="8"/>
      <c r="Y9" s="8"/>
      <c r="Z9" s="8"/>
    </row>
    <row r="10" spans="1:26">
      <c r="A10" s="15" t="s">
        <v>35</v>
      </c>
      <c r="B10" s="16">
        <f>'Harga Beli'!C26</f>
        <v>0.15384748519365912</v>
      </c>
      <c r="C10" s="16">
        <f>'Harga Jual'!C26</f>
        <v>0.11931467398390107</v>
      </c>
      <c r="D10" s="16">
        <f>Sparepart!C26</f>
        <v>8.5258853328619474E-2</v>
      </c>
      <c r="E10" s="16">
        <f>'Keiritan BB'!C26</f>
        <v>0.11538494822706036</v>
      </c>
      <c r="F10" s="16">
        <f>Model!C26</f>
        <v>0.11538494822706036</v>
      </c>
      <c r="G10" s="16">
        <f>Garansi!C26</f>
        <v>8.5258853328619474E-2</v>
      </c>
      <c r="H10" s="16">
        <f t="shared" ref="H10" si="1">($B$5*B10)+($C$5*C10)+($D$5*D10)+($E$5*E10)+($F$5*F10)+($G$5*G10)</f>
        <v>0.12551569496736492</v>
      </c>
      <c r="I10" s="28" t="s">
        <v>45</v>
      </c>
      <c r="K10" s="35"/>
      <c r="L10" s="38"/>
      <c r="M10" s="37"/>
      <c r="N10" s="37"/>
      <c r="O10" s="37"/>
      <c r="P10" s="37"/>
      <c r="Q10" s="37"/>
      <c r="R10" s="37"/>
      <c r="S10" s="35"/>
      <c r="T10" s="35"/>
      <c r="U10" s="8"/>
      <c r="V10" s="8"/>
      <c r="W10" s="8"/>
      <c r="X10" s="8"/>
      <c r="Y10" s="8"/>
      <c r="Z10" s="8"/>
    </row>
    <row r="11" spans="1:26">
      <c r="A11" s="40" t="s">
        <v>19</v>
      </c>
      <c r="B11" s="27">
        <f>'Harga Beli'!F25</f>
        <v>9.2592013891503569E-6</v>
      </c>
      <c r="C11" s="27">
        <f>'Harga Jual'!F25</f>
        <v>1.3940216065867197E-4</v>
      </c>
      <c r="D11" s="27">
        <f>Sparepart!F25</f>
        <v>1.3940216065867197E-4</v>
      </c>
      <c r="E11" s="27">
        <f>'Keiritan BB'!F25</f>
        <v>5.5555763892148444E-6</v>
      </c>
      <c r="F11" s="27">
        <f>Model!F25</f>
        <v>0.17094557858658443</v>
      </c>
      <c r="G11" s="27">
        <f>Garansi!F25</f>
        <v>1.3940216065867197E-4</v>
      </c>
      <c r="I11" s="8"/>
      <c r="K11" s="35"/>
      <c r="L11" s="38"/>
      <c r="M11" s="37"/>
      <c r="N11" s="37"/>
      <c r="O11" s="37"/>
      <c r="P11" s="37"/>
      <c r="Q11" s="37"/>
      <c r="R11" s="37"/>
      <c r="S11" s="35"/>
      <c r="T11" s="35"/>
      <c r="U11" s="8"/>
      <c r="V11" s="8"/>
      <c r="W11" s="8"/>
      <c r="X11" s="8"/>
      <c r="Y11" s="8"/>
      <c r="Z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35"/>
      <c r="L12" s="38"/>
      <c r="M12" s="37"/>
      <c r="N12" s="37"/>
      <c r="O12" s="37"/>
      <c r="P12" s="37"/>
      <c r="Q12" s="37"/>
      <c r="R12" s="37"/>
      <c r="S12" s="35"/>
      <c r="T12" s="35"/>
      <c r="U12" s="8"/>
      <c r="V12" s="8"/>
      <c r="W12" s="8"/>
      <c r="X12" s="8"/>
      <c r="Y12" s="8"/>
      <c r="Z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35"/>
      <c r="L14" s="39"/>
      <c r="M14" s="35"/>
      <c r="N14" s="35"/>
      <c r="O14" s="35"/>
      <c r="P14" s="35"/>
      <c r="Q14" s="35"/>
      <c r="R14" s="35"/>
      <c r="S14" s="35"/>
      <c r="T14" s="35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2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2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4:I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Criteria</vt:lpstr>
      <vt:lpstr>Harga Beli</vt:lpstr>
      <vt:lpstr>Harga Jual</vt:lpstr>
      <vt:lpstr>Sparepart</vt:lpstr>
      <vt:lpstr>Keiritan BB</vt:lpstr>
      <vt:lpstr>Model</vt:lpstr>
      <vt:lpstr>Garansi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Zefr</cp:lastModifiedBy>
  <dcterms:modified xsi:type="dcterms:W3CDTF">2019-05-22T06:28:56Z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725cbee6-8157-487f-9744-da22df7efd59</vt:lpwstr>
  </property>
</Properties>
</file>