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6.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8" firstSheet="0" showHorizontalScroll="true" showSheetTabs="true" showVerticalScroll="true" tabRatio="770" windowHeight="8192" windowWidth="16384" xWindow="0" yWindow="0"/>
  </bookViews>
  <sheets>
    <sheet name="OP_CODES" sheetId="1" state="visible" r:id="rId2"/>
    <sheet name="Validating JMP" sheetId="2" state="visible" r:id="rId3"/>
    <sheet name="Validating JSR,RTS" sheetId="3" state="visible" r:id="rId4"/>
    <sheet name="Validating BEQ" sheetId="4" state="visible" r:id="rId5"/>
    <sheet name="Register File Table" sheetId="5" state="visible" r:id="rId6"/>
    <sheet name="MEMORY Table" sheetId="6" state="visible" r:id="rId7"/>
    <sheet name="Copyable Test Set Format" sheetId="7" state="visible" r:id="rId8"/>
    <sheet name="Whole Processor Validation Key" sheetId="8" state="visible" r:id="rId9"/>
    <sheet name="Phase3 Debugging Test Scripts" sheetId="9" state="visible" r:id="rId10"/>
    <sheet name="Pseudocode Test Script Phase#2" sheetId="10" state="visible" r:id="rId11"/>
  </sheets>
  <calcPr iterateCount="100" refMode="A1" iterate="false" iterateDelta="0.0001"/>
</workbook>
</file>

<file path=xl/sharedStrings.xml><?xml version="1.0" encoding="utf-8"?>
<sst xmlns="http://schemas.openxmlformats.org/spreadsheetml/2006/main" count="2225" uniqueCount="627">
  <si>
    <t>Phase 2</t>
  </si>
  <si>
    <t>IR</t>
  </si>
  <si>
    <t>Format</t>
  </si>
  <si>
    <t>OP Code</t>
  </si>
  <si>
    <t>ALU_Op [DEC]</t>
  </si>
  <si>
    <t>ALU_Op [HEX]</t>
  </si>
  <si>
    <t>Mnemonic</t>
  </si>
  <si>
    <t>Arithmetic</t>
  </si>
  <si>
    <t>a</t>
  </si>
  <si>
    <t>0000_0000001_000000</t>
  </si>
  <si>
    <t>1</t>
  </si>
  <si>
    <t>ADD</t>
  </si>
  <si>
    <t>0000_0000100_000000</t>
  </si>
  <si>
    <t>2</t>
  </si>
  <si>
    <t>SUB</t>
  </si>
  <si>
    <t>0000_0001000_000000</t>
  </si>
  <si>
    <t>3</t>
  </si>
  <si>
    <t>AND</t>
  </si>
  <si>
    <t>0000_0001001_000000</t>
  </si>
  <si>
    <t>4</t>
  </si>
  <si>
    <t>OR</t>
  </si>
  <si>
    <t>0000_0001010_000000</t>
  </si>
  <si>
    <t>5</t>
  </si>
  <si>
    <t>NEG</t>
  </si>
  <si>
    <t>0000_0001011_000000</t>
  </si>
  <si>
    <t>6</t>
  </si>
  <si>
    <t>XOR</t>
  </si>
  <si>
    <t>0000_0001100_000000</t>
  </si>
  <si>
    <t>7</t>
  </si>
  <si>
    <t>COMP</t>
  </si>
  <si>
    <t>IF(OR(F12="LD",F12="LDU",F12="ADD",F12="SUB",F12="AND",F12="OR",F12="XOR"),1,0)</t>
  </si>
  <si>
    <t>Shift/Rotate</t>
  </si>
  <si>
    <t>0000_0010000_000000</t>
  </si>
  <si>
    <t>8</t>
  </si>
  <si>
    <t>LSR</t>
  </si>
  <si>
    <t>Logical Shift Right (shift one bit position only)</t>
  </si>
  <si>
    <t>0000_0010001_000000</t>
  </si>
  <si>
    <t>9</t>
  </si>
  <si>
    <t>ASR</t>
  </si>
  <si>
    <t>Arithmetic Shift Right (shift one bit position only)</t>
  </si>
  <si>
    <t>0000_0010011_000000</t>
  </si>
  <si>
    <t>10</t>
  </si>
  <si>
    <t>LSL</t>
  </si>
  <si>
    <t>Logical Shift Left (shift one bit position only)</t>
  </si>
  <si>
    <t>ASL</t>
  </si>
  <si>
    <t>Arithmetic Shift Left (shift one bit position only)</t>
  </si>
  <si>
    <t>0000_0011001_000000</t>
  </si>
  <si>
    <t>11</t>
  </si>
  <si>
    <t>ROR</t>
  </si>
  <si>
    <t>Rotate Right (by one bit position)</t>
  </si>
  <si>
    <t>0000_0011010_000000</t>
  </si>
  <si>
    <t>12</t>
  </si>
  <si>
    <t>ROL</t>
  </si>
  <si>
    <t>Rotate Left (by one bit position)</t>
  </si>
  <si>
    <t>Load/copy</t>
  </si>
  <si>
    <t>0000_0100000_000000</t>
  </si>
  <si>
    <t>13</t>
  </si>
  <si>
    <t>MOVE</t>
  </si>
  <si>
    <t>(Copy)</t>
  </si>
  <si>
    <t>0000_0100001_000000</t>
  </si>
  <si>
    <t>14</t>
  </si>
  <si>
    <t>LBI</t>
  </si>
  <si>
    <t>Load Base with Index</t>
  </si>
  <si>
    <t>0000_0100010_000000</t>
  </si>
  <si>
    <t>15</t>
  </si>
  <si>
    <t>LDRi</t>
  </si>
  <si>
    <t>Load Register Indirect</t>
  </si>
  <si>
    <t>Rsrc2 contains a pointer to the value to be copied into Rdst</t>
  </si>
  <si>
    <t>NOP</t>
  </si>
  <si>
    <t>XXXX_XXXXXXX_111111</t>
  </si>
  <si>
    <t>0</t>
  </si>
  <si>
    <t>No OPeration</t>
  </si>
  <si>
    <t>Format B Loads</t>
  </si>
  <si>
    <t>b</t>
  </si>
  <si>
    <t>32</t>
  </si>
  <si>
    <t>LD #</t>
  </si>
  <si>
    <t>Load immediate</t>
  </si>
  <si>
    <t>The value in the immediate field is sign extended and placed in the Rdst</t>
  </si>
  <si>
    <t>33</t>
  </si>
  <si>
    <t>LDU #</t>
  </si>
  <si>
    <t>Load unsigned immediate</t>
  </si>
  <si>
    <t>The value in the immediate field is padded with zeros to the left and placed in Rdst</t>
  </si>
  <si>
    <t>Phase 3</t>
  </si>
  <si>
    <t>Jumps</t>
  </si>
  <si>
    <t>0000_1000000_000000</t>
  </si>
  <si>
    <t>16</t>
  </si>
  <si>
    <t>JMP</t>
  </si>
  <si>
    <t>Jump</t>
  </si>
  <si>
    <t>Place the contents of Rsrc1 into the PC</t>
  </si>
  <si>
    <t>0000_1000001_000000</t>
  </si>
  <si>
    <t>17</t>
  </si>
  <si>
    <t>JSR</t>
  </si>
  <si>
    <t>Jump to Subroutine</t>
  </si>
  <si>
    <t>Address of subroutine in Register Rsrc1, store return address in LINK register, which is always R30.</t>
  </si>
  <si>
    <t>0000_1000011_000000</t>
  </si>
  <si>
    <t>18</t>
  </si>
  <si>
    <t>RTS</t>
  </si>
  <si>
    <t>Return from Subroutine</t>
  </si>
  <si>
    <t>Rsrc1 contains the register number for the link register (R30).</t>
  </si>
  <si>
    <t>000001</t>
  </si>
  <si>
    <t>34</t>
  </si>
  <si>
    <t>ADD #</t>
  </si>
  <si>
    <t>Add immediate</t>
  </si>
  <si>
    <t>The immediate value is sign extended and added to the contents of Rsrc.  The result is stored in Rdst</t>
  </si>
  <si>
    <t>000100</t>
  </si>
  <si>
    <t>35</t>
  </si>
  <si>
    <t>SUB #</t>
  </si>
  <si>
    <t>Subtract immediate</t>
  </si>
  <si>
    <t>The immediate value is sign extended and subtracted from the contents of Rsrc.  The result is stored in Rdst</t>
  </si>
  <si>
    <t>001000</t>
  </si>
  <si>
    <t>36</t>
  </si>
  <si>
    <t>AND #</t>
  </si>
  <si>
    <t>The immediate value is padded with zeros on the left and ANDed with the contents of Rsrc.  The result is place in Rdst</t>
  </si>
  <si>
    <t>001001</t>
  </si>
  <si>
    <t>37</t>
  </si>
  <si>
    <t>OR #</t>
  </si>
  <si>
    <t>001011</t>
  </si>
  <si>
    <t>38</t>
  </si>
  <si>
    <t>XOR #</t>
  </si>
  <si>
    <t>Conditional Branches</t>
  </si>
  <si>
    <t>001100</t>
  </si>
  <si>
    <t>39</t>
  </si>
  <si>
    <t>BEQ</t>
  </si>
  <si>
    <t>Branch if EQual</t>
  </si>
  <si>
    <t>If the contents of the two registers are equal, add the 2's complement immediate value to the PC</t>
  </si>
  <si>
    <t>001010</t>
  </si>
  <si>
    <t>40</t>
  </si>
  <si>
    <t>BNE</t>
  </si>
  <si>
    <t>Branch if Not Equal</t>
  </si>
  <si>
    <t>001111</t>
  </si>
  <si>
    <t>41</t>
  </si>
  <si>
    <t>BLT</t>
  </si>
  <si>
    <t>Branch if Less Than</t>
  </si>
  <si>
    <t>If the unsigned contents of Rsrc are less than the contents of Rdst, add the 2's complement immediate value to the PC</t>
  </si>
  <si>
    <t>Load/Stores</t>
  </si>
  <si>
    <t>100000</t>
  </si>
  <si>
    <t>42</t>
  </si>
  <si>
    <t>LDA</t>
  </si>
  <si>
    <t>Load Absolute</t>
  </si>
  <si>
    <t>The immediate value is zero-filled to the left and used as an address. Rdst is then loaded from this address. This requires the adder in Figure 5.10 to be able to just pass the immediate value through (without adding to the PC), which requires an additional control line that is not implied by Figure 5.10</t>
  </si>
  <si>
    <t>010000</t>
  </si>
  <si>
    <t>43</t>
  </si>
  <si>
    <t>STA</t>
  </si>
  <si>
    <t>STore Absolute</t>
  </si>
  <si>
    <t>The immediate value is zero-filled to the left and used as an address. Rdst (yes, Rdst!) is then stored to this address. Requires modifications similar to the LDA instruction</t>
  </si>
  <si>
    <t>100001</t>
  </si>
  <si>
    <t>44</t>
  </si>
  <si>
    <t>LDIX</t>
  </si>
  <si>
    <t>LoaD IndeXed</t>
  </si>
  <si>
    <t>The unsigned immediate value is added to the contents of Rsrc to obtain the EA. Rdst is then loaded from the memory location EA</t>
  </si>
  <si>
    <t>010001</t>
  </si>
  <si>
    <t>45</t>
  </si>
  <si>
    <t>STIX</t>
  </si>
  <si>
    <t>STore IndeXed</t>
  </si>
  <si>
    <t>The unsigned immediate value is added to the contents of Rsrc to obtain the EA. Rdst is then stored to the memory location EA</t>
  </si>
  <si>
    <t>Unconditional Branches</t>
  </si>
  <si>
    <t>c</t>
  </si>
  <si>
    <t>110000</t>
  </si>
  <si>
    <t>64</t>
  </si>
  <si>
    <t>BRA</t>
  </si>
  <si>
    <t>Branch</t>
  </si>
  <si>
    <t>Add the 2's complement immediate value to the PC.  (wider address range than Bxx, probably more than we'll actually be able to test)</t>
  </si>
  <si>
    <t>110001</t>
  </si>
  <si>
    <t>65</t>
  </si>
  <si>
    <t>BSR</t>
  </si>
  <si>
    <t>Branch to SubRoutine</t>
  </si>
  <si>
    <t>Add the 2's complement immediate value to the PC and store return address in the LINK register, which is always R30.</t>
  </si>
  <si>
    <t>Kyle's Compiler Key</t>
  </si>
  <si>
    <t>Format A ===</t>
  </si>
  <si>
    <t>OPName</t>
  </si>
  <si>
    <t>Rdestination</t>
  </si>
  <si>
    <t>Rsource1</t>
  </si>
  <si>
    <t>Rsource2</t>
  </si>
  <si>
    <t>Format B ===</t>
  </si>
  <si>
    <t>ImmediateValue</t>
  </si>
  <si>
    <t>Format C ===</t>
  </si>
  <si>
    <t>HEX Contents Of The Register File</t>
  </si>
  <si>
    <t>Conventionally RSRC1</t>
  </si>
  <si>
    <t>Conventionally RSRC2</t>
  </si>
  <si>
    <t>Conventionally RDST</t>
  </si>
  <si>
    <t>OP</t>
  </si>
  <si>
    <t>RTL Instruction</t>
  </si>
  <si>
    <t>Comments</t>
  </si>
  <si>
    <t>Compiler  Format</t>
  </si>
  <si>
    <t>MIF Instruction</t>
  </si>
  <si>
    <t>Instruction Format</t>
  </si>
  <si>
    <t>DEC Rdst</t>
  </si>
  <si>
    <t>DEC Src1</t>
  </si>
  <si>
    <t>DEC Src2</t>
  </si>
  <si>
    <t>DEC Immediate</t>
  </si>
  <si>
    <t>HEX Immediate</t>
  </si>
  <si>
    <t>PC</t>
  </si>
  <si>
    <t>Flags</t>
  </si>
  <si>
    <t>R[0]</t>
  </si>
  <si>
    <t>R[1]</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</si>
  <si>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</si>
  <si>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</si>
  <si>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</si>
  <si>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</si>
  <si>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</si>
  <si>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</si>
  <si>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</si>
  <si>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</si>
  <si>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</si>
  <si>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</si>
  <si>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</si>
  <si>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</si>
  <si>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</si>
  <si>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</si>
  <si>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</si>
  <si>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</si>
  <si>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</si>
  <si>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</si>
  <si>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</si>
  <si>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</si>
  <si>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</si>
  <si>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</si>
  <si>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</si>
  <si>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</si>
  <si>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</si>
  <si>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</si>
  <si>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</si>
  <si>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</si>
  <si>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</si>
  <si>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</si>
  <si>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</si>
  <si>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t>
  </si>
  <si>
    <t>Validate No Operation</t>
  </si>
  <si>
    <t>A</t>
  </si>
  <si>
    <t>JSR, RTS</t>
  </si>
  <si>
    <t>BEQ/BLT/BNE</t>
  </si>
  <si>
    <t>Will Be Very Similar, But Need To Be In 3 Separate Sheets</t>
  </si>
  <si>
    <t>REGISTER FILE</t>
  </si>
  <si>
    <t>REGISTER FILE (0-&gt;31)</t>
  </si>
  <si>
    <t>MIF</t>
  </si>
  <si>
    <t>MEMORY</t>
  </si>
  <si>
    <t>ROM(0-&gt;63)</t>
  </si>
  <si>
    <t>RAM(64-&gt;127)</t>
  </si>
  <si>
    <t>MEM_ERROR(EA&gt;127)</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</si>
  <si>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</si>
  <si>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</si>
  <si>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</si>
  <si>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</si>
  <si>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</si>
  <si>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</si>
  <si>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</si>
  <si>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</si>
  <si>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</si>
  <si>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</si>
  <si>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</si>
  <si>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</si>
  <si>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</si>
  <si>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</si>
  <si>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</si>
  <si>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</si>
  <si>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</si>
  <si>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</si>
  <si>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</si>
  <si>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</si>
  <si>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</si>
  <si>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</si>
  <si>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</si>
  <si>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</si>
  <si>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</si>
  <si>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</si>
  <si>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</si>
  <si>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</si>
  <si>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</si>
  <si>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</si>
  <si>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</si>
  <si>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</si>
  <si>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</si>
  <si>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</si>
  <si>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</si>
  <si>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</si>
  <si>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</si>
  <si>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</si>
  <si>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</si>
  <si>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</si>
  <si>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</si>
  <si>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</si>
  <si>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</si>
  <si>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</si>
  <si>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</si>
  <si>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</si>
  <si>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</si>
  <si>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</si>
  <si>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</si>
  <si>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</si>
  <si>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</si>
  <si>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</si>
  <si>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</si>
  <si>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</si>
  <si>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</si>
  <si>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</si>
  <si>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</si>
  <si>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</si>
  <si>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</si>
  <si>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</si>
  <si>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</si>
  <si>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</si>
  <si>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</si>
  <si>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</si>
  <si>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</si>
  <si>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</si>
  <si>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</si>
  <si>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</si>
  <si>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</si>
  <si>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</si>
  <si>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</si>
  <si>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</si>
  <si>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</si>
  <si>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</si>
  <si>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</si>
  <si>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</si>
  <si>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R[109]</t>
  </si>
  <si>
    <t>R[110]</t>
  </si>
  <si>
    <t>R[111]</t>
  </si>
  <si>
    <t>R[112]</t>
  </si>
  <si>
    <t>R[113]</t>
  </si>
  <si>
    <t>R[114]</t>
  </si>
  <si>
    <t>R[115]</t>
  </si>
  <si>
    <t>R[116]</t>
  </si>
  <si>
    <t>R[117]</t>
  </si>
  <si>
    <t>R[118]</t>
  </si>
  <si>
    <t>R[119]</t>
  </si>
  <si>
    <t>R[120]</t>
  </si>
  <si>
    <t>R[121]</t>
  </si>
  <si>
    <t>R[122]</t>
  </si>
  <si>
    <t>R[123]</t>
  </si>
  <si>
    <t>R[124]</t>
  </si>
  <si>
    <t>R[125]</t>
  </si>
  <si>
    <t>R[126]</t>
  </si>
  <si>
    <t>R[127]</t>
  </si>
  <si>
    <t>Test Set Format</t>
  </si>
  <si>
    <t>KEY, Edit Minamally</t>
  </si>
  <si>
    <t>Jordan D. Ulmer &amp;&amp; Patrick J. Schroeder</t>
  </si>
  <si>
    <t>Processor Validation Spreadsheet</t>
  </si>
  <si>
    <t>Max IMMEDIATE</t>
  </si>
  <si>
    <t>FA2014 (11/23/2014)</t>
  </si>
  <si>
    <t>B</t>
  </si>
  <si>
    <t>Validate LDU#</t>
  </si>
  <si>
    <t>LDU</t>
  </si>
  <si>
    <t>Validate ADD Without An Overflow -- 16 Bit Immdiate Values Will Not Produce Overflow</t>
  </si>
  <si>
    <t>Validate LD#</t>
  </si>
  <si>
    <t>LD</t>
  </si>
  <si>
    <t>Validate SUB  (Zero Flag)</t>
  </si>
  <si>
    <t>ZERO_FLAG</t>
  </si>
  <si>
    <t>Validate Twos Complement Negation (Negative Flag)</t>
  </si>
  <si>
    <t>NEGATIVE_FLAG</t>
  </si>
  <si>
    <t>Validate Bitwise AnD</t>
  </si>
  <si>
    <t>Validate Bitwise OR</t>
  </si>
  <si>
    <t>Validate Bitwise XOR</t>
  </si>
  <si>
    <t>Validate Bitwise One's Complement -- Twos Comp Minus One</t>
  </si>
  <si>
    <t>Validate Logical Shift Left One Bit</t>
  </si>
  <si>
    <t>Validate Logical Shift Right One Bit</t>
  </si>
  <si>
    <t>Validate Arithmetical Shift Left One Bit</t>
  </si>
  <si>
    <t>Validate Arithmetical Shift Right One Bit</t>
  </si>
  <si>
    <t>Validate Rotate With Carry Left One Bit</t>
  </si>
  <si>
    <t>Validate Rotate With Carry Right One Bit</t>
  </si>
  <si>
    <t>CARRY_FLAG</t>
  </si>
  <si>
    <t>Validate ADD Immediate Without An Overflow -- 16 Bit Immdiate Values Will Not Produce Overflow</t>
  </si>
  <si>
    <t>Validate Store Absolute</t>
  </si>
  <si>
    <t>Validate Load Absolute</t>
  </si>
  <si>
    <t>Validate Store Indexed</t>
  </si>
  <si>
    <t>Validate Load Indexed</t>
  </si>
  <si>
    <t>Validate Move/Copy</t>
  </si>
  <si>
    <t>Validate Load Base With Index</t>
  </si>
  <si>
    <t>Validate Load Register Indirect</t>
  </si>
  <si>
    <t>Validate Jump PC to RSRC1</t>
  </si>
  <si>
    <t>Validate Jump PC to Subroutine</t>
  </si>
  <si>
    <t>Validate Return From Subroutine</t>
  </si>
  <si>
    <t>Validate Branch if Equal To</t>
  </si>
  <si>
    <t>Validate Branch if NOT Equal To</t>
  </si>
  <si>
    <t>Validate Branch if Less Than</t>
  </si>
  <si>
    <t>C</t>
  </si>
  <si>
    <t>ImmediateLogic.mif</t>
  </si>
  <si>
    <t>Instruction</t>
  </si>
  <si>
    <t>MEM_Data_Out [11]</t>
  </si>
  <si>
    <t>IR_Out [2]</t>
  </si>
  <si>
    <t>Immediate_Out [18]</t>
  </si>
  <si>
    <t>RA_Out [5]</t>
  </si>
  <si>
    <t>RB_Out [6]</t>
  </si>
  <si>
    <t>RZ_Out [7]</t>
  </si>
  <si>
    <t>RY_Out [9]</t>
  </si>
  <si>
    <t>CCF (N,Z,V,C) [3]</t>
  </si>
  <si>
    <t>RTL</t>
  </si>
  <si>
    <t>Hex Value</t>
  </si>
  <si>
    <t>Expected Value</t>
  </si>
  <si>
    <t>Stage</t>
  </si>
  <si>
    <t>HEX Value</t>
  </si>
  <si>
    <t>B LDU R1,R0,1</t>
  </si>
  <si>
    <t>R[1] &lt;= 1</t>
  </si>
  <si>
    <t>00400063</t>
  </si>
  <si>
    <t>00 40 0063</t>
  </si>
  <si>
    <t>00 00 0001</t>
  </si>
  <si>
    <t>00 00 0000</t>
  </si>
  <si>
    <t>B ADD R3,R1,4</t>
  </si>
  <si>
    <t>R[3] &lt;= R[1] + 4</t>
  </si>
  <si>
    <t>08C00101</t>
  </si>
  <si>
    <t>08 C0 0101</t>
  </si>
  <si>
    <t>00 00 0004</t>
  </si>
  <si>
    <t>00 00 0005</t>
  </si>
  <si>
    <t>B LD R1,R0,-3</t>
  </si>
  <si>
    <t>R[1] &lt;= -3</t>
  </si>
  <si>
    <t>007FFF62</t>
  </si>
  <si>
    <t>00 7F FF62</t>
  </si>
  <si>
    <t>FF FF FFFd</t>
  </si>
  <si>
    <t>-3</t>
  </si>
  <si>
    <t>B SUB R3,R1,-3</t>
  </si>
  <si>
    <t>R[3] &lt;= R[1] - (-3)</t>
  </si>
  <si>
    <t>08FFFF44</t>
  </si>
  <si>
    <t>08 FF FF44</t>
  </si>
  <si>
    <t>B LDU R1,R0,15</t>
  </si>
  <si>
    <t>R[1] &lt;= 15</t>
  </si>
  <si>
    <t>004003E3</t>
  </si>
  <si>
    <t>00 40 03E3</t>
  </si>
  <si>
    <t>00 00 000F</t>
  </si>
  <si>
    <t>B AND R3,R1,45</t>
  </si>
  <si>
    <t>R[3] &lt;= R[1] &amp; 45</t>
  </si>
  <si>
    <t>08C00B48</t>
  </si>
  <si>
    <t>08 C0 0648</t>
  </si>
  <si>
    <t>00 00 002d</t>
  </si>
  <si>
    <t>D</t>
  </si>
  <si>
    <t>d</t>
  </si>
  <si>
    <t>00 1111 &amp; 10 1101 = 11 1100</t>
  </si>
  <si>
    <t>B LDU R1,R0,9</t>
  </si>
  <si>
    <t>R[1] &lt;= 9</t>
  </si>
  <si>
    <t>00400263</t>
  </si>
  <si>
    <t>00 40 0263</t>
  </si>
  <si>
    <t>00 00 0009</t>
  </si>
  <si>
    <t>B OR R3,R1,3</t>
  </si>
  <si>
    <t>R[3] &lt;= R[1] | 3</t>
  </si>
  <si>
    <t>08C000C9</t>
  </si>
  <si>
    <t>08 C0 00C9</t>
  </si>
  <si>
    <t>00 00 0003</t>
  </si>
  <si>
    <t>00 1001 | 00 0011 = 00 1100</t>
  </si>
  <si>
    <t>B LDU R1,R0,2</t>
  </si>
  <si>
    <t>R[1] &lt;= 2</t>
  </si>
  <si>
    <t>004000A3</t>
  </si>
  <si>
    <t>00 40 00A3</t>
  </si>
  <si>
    <t>00 00 0002</t>
  </si>
  <si>
    <t>B XOR R3,R1,12</t>
  </si>
  <si>
    <t>R[3] &lt;= XOR(R[1],12)</t>
  </si>
  <si>
    <t>08C0030B</t>
  </si>
  <si>
    <t>08 C0 030b</t>
  </si>
  <si>
    <t>00 00 000C</t>
  </si>
  <si>
    <t>00 00 000E</t>
  </si>
  <si>
    <t>E</t>
  </si>
  <si>
    <t>FF F5 FFFF</t>
  </si>
  <si>
    <t>dF 61 bFCF</t>
  </si>
  <si>
    <t>R[3] &lt;= R[1] - -3</t>
  </si>
  <si>
    <t>dd 25 9FCF</t>
  </si>
  <si>
    <t>Dd 61 9FCF</t>
  </si>
  <si>
    <t>Dd 21 9FCF</t>
  </si>
  <si>
    <t>Dd 61 dFCF</t>
  </si>
  <si>
    <t>DF 61 9FCF</t>
  </si>
  <si>
    <t>Validate Kyle's Compiler</t>
  </si>
  <si>
    <t>Rsrc1</t>
  </si>
  <si>
    <t>Rdst</t>
  </si>
  <si>
    <t>Immediate</t>
  </si>
  <si>
    <t>00000_00001_0000000000001001_100011</t>
  </si>
  <si>
    <t>00001_00011_0000000000101101_001000</t>
  </si>
  <si>
    <t>Jumping.mif</t>
  </si>
  <si>
    <t>Compiler</t>
  </si>
  <si>
    <t>B ADD R2,R2,1</t>
  </si>
  <si>
    <t>R[2] &lt;= R[2] + 1</t>
  </si>
  <si>
    <t>10800041</t>
  </si>
  <si>
    <t>A JMP R1,R1,R0</t>
  </si>
  <si>
    <t>PC &lt;= R[1]</t>
  </si>
  <si>
    <t>08021000</t>
  </si>
  <si>
    <t>```</t>
  </si>
  <si>
    <t>Subroutines.mif</t>
  </si>
  <si>
    <t>B LDU R1,R0,25</t>
  </si>
  <si>
    <t>R[1] &lt;= 25</t>
  </si>
  <si>
    <t>00400663</t>
  </si>
  <si>
    <t>00 40 0663</t>
  </si>
  <si>
    <t>00 00 0019</t>
  </si>
  <si>
    <t>00 00 001d</t>
  </si>
  <si>
    <t>25</t>
  </si>
  <si>
    <t>B ADD R1,R3,4</t>
  </si>
  <si>
    <t>00 00 001E</t>
  </si>
  <si>
    <t>A JSR R30,R1,R0</t>
  </si>
  <si>
    <t>083C1040</t>
  </si>
  <si>
    <t>08 3C 1040</t>
  </si>
  <si>
    <t>00 00 001F</t>
  </si>
  <si>
    <t>26</t>
  </si>
  <si>
    <t>B ADD R3,R3,1</t>
  </si>
  <si>
    <t>R[3] &lt;= R[3] + 1</t>
  </si>
  <si>
    <t>18C00041</t>
  </si>
  <si>
    <t>18 C0 0041</t>
  </si>
  <si>
    <t>00 00 0020</t>
  </si>
  <si>
    <t>A RTS R1,R30,R0</t>
  </si>
  <si>
    <t>F00210C0</t>
  </si>
  <si>
    <t>00 00 0021</t>
  </si>
  <si>
    <t>F0 02 10C0</t>
  </si>
  <si>
    <t>27</t>
  </si>
  <si>
    <t>3-25</t>
  </si>
  <si>
    <t>JumpToSubroutine.mif</t>
  </si>
  <si>
    <t>B LDU R1,R0,32</t>
  </si>
  <si>
    <t>R[1] &lt;= 32</t>
  </si>
  <si>
    <t>00400823</t>
  </si>
  <si>
    <t>00 40 0823</t>
  </si>
  <si>
    <t>20</t>
  </si>
  <si>
    <t>08 02 1000</t>
  </si>
  <si>
    <t>00 00 0840</t>
  </si>
  <si>
    <t>B ADD R3,R1,1</t>
  </si>
  <si>
    <t>R[3] &lt;= R[1] + 1</t>
  </si>
  <si>
    <t>08C00041</t>
  </si>
  <si>
    <t>FF FF F041</t>
  </si>
  <si>
    <t>08 C0 0041</t>
  </si>
  <si>
    <t>MemoryOps.mif</t>
  </si>
  <si>
    <t>Phase2.mif</t>
  </si>
  <si>
    <t>BIN Src1</t>
  </si>
  <si>
    <t>BIN Src2</t>
  </si>
  <si>
    <t>BIN Rdst</t>
  </si>
  <si>
    <t>Fourney BIN OP Code</t>
  </si>
  <si>
    <t>BIN OP Code</t>
  </si>
  <si>
    <t>BIN Immediate</t>
  </si>
  <si>
    <t>BIN Instruction</t>
  </si>
  <si>
    <t>RY &lt;= 0</t>
  </si>
  <si>
    <t>0000_0000000_111111</t>
  </si>
  <si>
    <t>LD#</t>
  </si>
  <si>
    <t>R[0] &lt;= 0</t>
  </si>
  <si>
    <t>ROM_Out</t>
  </si>
  <si>
    <t>IR_Out</t>
  </si>
  <si>
    <t>Immediate_Out</t>
  </si>
  <si>
    <t>RA</t>
  </si>
  <si>
    <t>Expected RA_Out</t>
  </si>
  <si>
    <t>RB</t>
  </si>
  <si>
    <t>Expected RB_Out</t>
  </si>
  <si>
    <t>RZ_Out</t>
  </si>
  <si>
    <t>Expected RZ_Out</t>
  </si>
  <si>
    <t>RY_Out</t>
  </si>
  <si>
    <t>Expected RY_Out</t>
  </si>
  <si>
    <t>LDU#</t>
  </si>
  <si>
    <t>R[1] &lt;= 32768</t>
  </si>
  <si>
    <t>HEX Instruction</t>
  </si>
  <si>
    <t>BIN Instructions</t>
  </si>
  <si>
    <t>R[2] &lt;= -256</t>
  </si>
  <si>
    <t>0000003F</t>
  </si>
  <si>
    <t>0000 0000 0000 0000 0000 0000 0011 1111</t>
  </si>
  <si>
    <t>R[2] &lt;=  - R[2]</t>
  </si>
  <si>
    <t>0000 0000 0000 0000 0000 0000 0010 0010</t>
  </si>
  <si>
    <t>R[3] &lt;= R[1] + R[2]</t>
  </si>
  <si>
    <t>0000 0000 0110 0000 0000 0000 0010 0011</t>
  </si>
  <si>
    <t>00 00 8000</t>
  </si>
  <si>
    <t>R[4] &lt;= R[3] - R[2]</t>
  </si>
  <si>
    <t>00BFC022</t>
  </si>
  <si>
    <t>0000 0000 1011 1111 1100 0000 0010 0010</t>
  </si>
  <si>
    <t>FF FF FF00</t>
  </si>
  <si>
    <t>R[5] &lt;= R[1] &amp; R[2]</t>
  </si>
  <si>
    <t>0001 0000 0000 0100 0000 0010 1000 0000</t>
  </si>
  <si>
    <t>00 00 100A</t>
  </si>
  <si>
    <t>R[6] &lt;= R[1] | R[2]</t>
  </si>
  <si>
    <t>0000 1000 1000 0110 0000 0000 0100 0000</t>
  </si>
  <si>
    <t>00 00 1801</t>
  </si>
  <si>
    <t>00 00 0100</t>
  </si>
  <si>
    <t>R[7] &lt;= R[1] ^ R[2]</t>
  </si>
  <si>
    <t>0001 1000 1000 1000 0000 0001 0000 0000</t>
  </si>
  <si>
    <t>00 00 2004</t>
  </si>
  <si>
    <t>00 00 7F00</t>
  </si>
  <si>
    <t>00 00 8100</t>
  </si>
  <si>
    <t>R[8] &lt;= ~R[2]</t>
  </si>
  <si>
    <t>088A0200</t>
  </si>
  <si>
    <t>0000 1000 1000 1010 0000 0010 0000 0000</t>
  </si>
  <si>
    <t>00 00 2808</t>
  </si>
  <si>
    <t>R[9] &lt;= R[2] &gt;&gt; 1 ; CARRY_FLAG &lt;= R[2]{0}</t>
  </si>
  <si>
    <t>088C0240</t>
  </si>
  <si>
    <t>0000 1000 1000 1100 0000 0010 0100 0000</t>
  </si>
  <si>
    <t>00 00 3009</t>
  </si>
  <si>
    <t>R[10] &lt;= R[3] &gt;&gt;&gt; 1</t>
  </si>
  <si>
    <t>088E02C0</t>
  </si>
  <si>
    <t>0000 1000 1000 1110 0000 0010 1100 0000</t>
  </si>
  <si>
    <t>00 00 3806</t>
  </si>
  <si>
    <t>LSL_ASL</t>
  </si>
  <si>
    <t>R[11] &lt;= R[4] &lt;&lt; 1 ; CARRY_FLAG &lt;= R[4]{31}</t>
  </si>
  <si>
    <t>0001 0000 0001 0000 0000 0011 0000 0000</t>
  </si>
  <si>
    <t>00 00 400C</t>
  </si>
  <si>
    <t>FF FF 7F00</t>
  </si>
  <si>
    <t>R[12] &lt;= {CARRY_FLAG,R[5]{31:1}} ; CARRY_FLAG &lt;= R[5]{0}</t>
  </si>
  <si>
    <t>0001 0000 0001 0010 0000 0100 0000 0000</t>
  </si>
  <si>
    <t>00 00 4810</t>
  </si>
  <si>
    <t>00 00 00FF</t>
  </si>
  <si>
    <t>FF FF FFFF</t>
  </si>
  <si>
    <t>R[13] &lt;= {R[6]{31:1},CARRY_FLAG} ; CARRY_FLAG &lt;= R[6]{31}</t>
  </si>
  <si>
    <t>0001 1000 0001 0100 0000 0100 0100 0000</t>
  </si>
  <si>
    <t>00 00 5011</t>
  </si>
  <si>
    <t>7F FF FF80</t>
  </si>
  <si>
    <t>00 00 0080</t>
  </si>
  <si>
    <t>201604C0</t>
  </si>
  <si>
    <t>0010 0000 0001 0110 0000 0100 1100 0000</t>
  </si>
  <si>
    <t>00 00 5813</t>
  </si>
  <si>
    <t>00 00 4080</t>
  </si>
  <si>
    <t>HEX Src1</t>
  </si>
  <si>
    <t>HEX Src2</t>
  </si>
  <si>
    <t>HEX Rdst</t>
  </si>
  <si>
    <t>HEX OP Code</t>
  </si>
  <si>
    <t>0010 1000 0001 1000 0000 0110 0100 0000</t>
  </si>
  <si>
    <t>F</t>
  </si>
  <si>
    <t>00 00 6019</t>
  </si>
  <si>
    <t>00 01 0000</t>
  </si>
  <si>
    <t>3F</t>
  </si>
  <si>
    <t>301A0680</t>
  </si>
  <si>
    <t>0011 0000 0001 1010 0000 0110 1000 0000</t>
  </si>
  <si>
    <t>00 00 681A</t>
  </si>
  <si>
    <t>00 01 0200</t>
  </si>
  <si>
    <t>FF00</t>
  </si>
  <si>
    <t>2C0</t>
  </si>
  <si>
    <t>4C0</t>
  </si>
  <si>
    <t>0000_0000_0000_0000</t>
  </si>
  <si>
    <t>1000_0000_0000_0000</t>
  </si>
  <si>
    <t>1111_1111_0000_0000</t>
  </si>
  <si>
    <t>0000_0001_0000_0000</t>
  </si>
  <si>
    <t>0000_0000_0000_0000_0000_0001_0000_0000</t>
  </si>
  <si>
    <t>0000_0000_0000_0000_0000_0000_1000_0000</t>
  </si>
  <si>
    <t>0000_0000_0000_0000_1000_0001_0000_0000</t>
  </si>
  <si>
    <t>0000_0000_0000_0000_0100_0000_1000_0000</t>
  </si>
  <si>
    <t>0000_0000_0000_0000_1000_0000_0000_0000</t>
  </si>
  <si>
    <t>0000_0000_0000_0001_0000_0000_0000_0000</t>
  </si>
  <si>
    <t>ROLwC=0</t>
  </si>
  <si>
    <t>0000_0000_0000_0001_0000_0010_0000_0000</t>
  </si>
  <si>
    <t>ROLwC=1</t>
  </si>
  <si>
    <t>0000_0000_0000_0001_0000_0010_0000_0001</t>
  </si>
  <si>
    <t>0000_0000_0000_0000_000_0000_0000_0000</t>
  </si>
  <si>
    <t>RORwC=1</t>
  </si>
  <si>
    <t>1000_0000_0000_0000_000_0000_0000_0000</t>
  </si>
</sst>
</file>

<file path=xl/styles.xml><?xml version="1.0" encoding="utf-8"?>
<styleSheet xmlns="http://schemas.openxmlformats.org/spreadsheetml/2006/main">
  <numFmts count="10">
    <numFmt formatCode="GENERAL" numFmtId="164"/>
    <numFmt formatCode="@" numFmtId="165"/>
    <numFmt formatCode="0.00" numFmtId="166"/>
    <numFmt formatCode="0" numFmtId="167"/>
    <numFmt formatCode="00000000000000000000000000000000" numFmtId="168"/>
    <numFmt formatCode="00000000" numFmtId="169"/>
    <numFmt formatCode="00000" numFmtId="170"/>
    <numFmt formatCode="0000000000000000" numFmtId="171"/>
    <numFmt formatCode="000000" numFmtId="172"/>
    <numFmt formatCode="0.00E+000" numFmtId="173"/>
  </numFmts>
  <fonts count="12">
    <font>
      <name val="Calibri"/>
      <charset val="1"/>
      <family val="2"/>
      <color rgb="FF000000"/>
      <sz val="12"/>
    </font>
    <font>
      <name val="Arial"/>
      <family val="0"/>
      <sz val="10"/>
    </font>
    <font>
      <name val="Arial"/>
      <family val="0"/>
      <sz val="10"/>
    </font>
    <font>
      <name val="Arial"/>
      <family val="0"/>
      <sz val="10"/>
    </font>
    <font>
      <name val="Calibri"/>
      <charset val="1"/>
      <family val="2"/>
      <sz val="12"/>
    </font>
    <font>
      <name val="CMTT12"/>
      <charset val="1"/>
      <family val="0"/>
      <sz val="12"/>
    </font>
    <font>
      <name val="Calibri"/>
      <charset val="1"/>
      <family val="2"/>
      <b val="true"/>
      <sz val="14"/>
    </font>
    <font>
      <name val="Calibri"/>
      <charset val="1"/>
      <family val="2"/>
      <b val="true"/>
      <sz val="12"/>
    </font>
    <font>
      <name val="Calibri"/>
      <charset val="1"/>
      <family val="2"/>
      <b val="true"/>
      <color rgb="FF000000"/>
      <sz val="12"/>
    </font>
    <font>
      <name val="Calibri"/>
      <charset val="1"/>
      <family val="2"/>
      <color rgb="FF222222"/>
      <sz val="12"/>
    </font>
    <font>
      <name val="Calibri"/>
      <charset val="1"/>
      <family val="2"/>
      <b val="true"/>
      <color rgb="FF000000"/>
      <sz val="14"/>
    </font>
    <font>
      <name val="Calibri"/>
      <charset val="1"/>
      <family val="2"/>
      <b val="true"/>
      <color rgb="FF222222"/>
      <sz val="12"/>
    </font>
  </fonts>
  <fills count="14">
    <fill>
      <patternFill patternType="none"/>
    </fill>
    <fill>
      <patternFill patternType="gray125"/>
    </fill>
    <fill>
      <patternFill patternType="solid">
        <fgColor rgb="FFC4BD97"/>
        <bgColor rgb="FF95B3D7"/>
      </patternFill>
    </fill>
    <fill>
      <patternFill patternType="solid">
        <fgColor rgb="FFFFFF00"/>
        <bgColor rgb="FFFFFF00"/>
      </patternFill>
    </fill>
    <fill>
      <patternFill patternType="solid">
        <fgColor rgb="FFCFE7F5"/>
        <bgColor rgb="FFC6D9F1"/>
      </patternFill>
    </fill>
    <fill>
      <patternFill patternType="solid">
        <fgColor rgb="FFFFC000"/>
        <bgColor rgb="FFFF9900"/>
      </patternFill>
    </fill>
    <fill>
      <patternFill patternType="solid">
        <fgColor rgb="FFC6D9F1"/>
        <bgColor rgb="FFCFE7F5"/>
      </patternFill>
    </fill>
    <fill>
      <patternFill patternType="solid">
        <fgColor rgb="FF95B3D7"/>
        <bgColor rgb="FF729FCF"/>
      </patternFill>
    </fill>
    <fill>
      <patternFill patternType="solid">
        <fgColor rgb="FFFF0000"/>
        <bgColor rgb="FFDC2300"/>
      </patternFill>
    </fill>
    <fill>
      <patternFill patternType="solid">
        <fgColor rgb="FF558ED5"/>
        <bgColor rgb="FF729FCF"/>
      </patternFill>
    </fill>
    <fill>
      <patternFill patternType="solid">
        <fgColor rgb="FF729FCF"/>
        <bgColor rgb="FF558ED5"/>
      </patternFill>
    </fill>
    <fill>
      <patternFill patternType="solid">
        <fgColor rgb="FF33CC66"/>
        <bgColor rgb="FF339966"/>
      </patternFill>
    </fill>
    <fill>
      <patternFill patternType="solid">
        <fgColor rgb="FF00AE00"/>
        <bgColor rgb="FF339966"/>
      </patternFill>
    </fill>
    <fill>
      <patternFill patternType="solid">
        <fgColor rgb="FFDC2300"/>
        <bgColor rgb="FFFF0000"/>
      </patternFill>
    </fill>
  </fills>
  <borders count="17">
    <border diagonalDown="false" diagonalUp="false">
      <left/>
      <right/>
      <top/>
      <bottom/>
      <diagonal/>
    </border>
    <border diagonalDown="false" diagonalUp="false">
      <left style="thick"/>
      <right style="thick"/>
      <top style="thick"/>
      <bottom/>
      <diagonal/>
    </border>
    <border diagonalDown="false" diagonalUp="false">
      <left style="thick"/>
      <right/>
      <top style="thick"/>
      <bottom/>
      <diagonal/>
    </border>
    <border diagonalDown="false" diagonalUp="false">
      <left/>
      <right style="thick"/>
      <top style="thick"/>
      <bottom/>
      <diagonal/>
    </border>
    <border diagonalDown="false" diagonalUp="false">
      <left/>
      <right style="thick"/>
      <top style="thick"/>
      <bottom style="thick"/>
      <diagonal/>
    </border>
    <border diagonalDown="false" diagonalUp="false">
      <left style="thick"/>
      <right style="thick"/>
      <top style="thick"/>
      <bottom style="thick"/>
      <diagonal/>
    </border>
    <border diagonalDown="false" diagonalUp="false">
      <left style="thick"/>
      <right/>
      <top style="thick"/>
      <bottom style="thick"/>
      <diagonal/>
    </border>
    <border diagonalDown="false" diagonalUp="false">
      <left/>
      <right/>
      <top style="thick"/>
      <bottom/>
      <diagonal/>
    </border>
    <border diagonalDown="false" diagonalUp="false">
      <left/>
      <right style="thick"/>
      <top/>
      <bottom/>
      <diagonal/>
    </border>
    <border diagonalDown="false" diagonalUp="false">
      <left style="thick"/>
      <right style="thick"/>
      <top/>
      <bottom style="thick"/>
      <diagonal/>
    </border>
    <border diagonalDown="false" diagonalUp="false">
      <left style="thick"/>
      <right/>
      <top/>
      <bottom style="thick"/>
      <diagonal/>
    </border>
    <border diagonalDown="false" diagonalUp="false">
      <left/>
      <right/>
      <top/>
      <bottom style="thick"/>
      <diagonal/>
    </border>
    <border diagonalDown="false" diagonalUp="false">
      <left/>
      <right/>
      <top style="thick"/>
      <bottom style="thick"/>
      <diagonal/>
    </border>
    <border diagonalDown="false" diagonalUp="false">
      <left/>
      <right style="thick"/>
      <top/>
      <bottom style="thick"/>
      <diagonal/>
    </border>
    <border diagonalDown="false" diagonalUp="false">
      <left style="thick"/>
      <right style="thick"/>
      <top/>
      <bottom/>
      <diagonal/>
    </border>
    <border diagonalDown="false" diagonalUp="false">
      <left style="thick"/>
      <right/>
      <top/>
      <bottom/>
      <diagonal/>
    </border>
    <border diagonalDown="false" diagonalUp="false">
      <left style="hair"/>
      <right style="hair"/>
      <top style="hair"/>
      <bottom style="hair"/>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74">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false" applyBorder="false" applyFont="true" applyProtection="false" borderId="0" fillId="0" fontId="5" numFmtId="165" xfId="0">
      <alignment horizontal="general" indent="0" shrinkToFit="false" textRotation="0" vertical="bottom" wrapText="fals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true" applyBorder="false" applyFont="true" applyProtection="false" borderId="0" fillId="0" fontId="6" numFmtId="165" xfId="0">
      <alignment horizontal="center" indent="0" shrinkToFit="false" textRotation="0" vertical="bottom" wrapText="false"/>
      <protection hidden="false" locked="true"/>
    </xf>
    <xf applyAlignment="true" applyBorder="false" applyFont="true" applyProtection="false" borderId="0" fillId="0" fontId="4" numFmtId="164" xfId="0">
      <alignment horizontal="center" indent="0" shrinkToFit="false" textRotation="0" vertical="bottom" wrapText="false"/>
      <protection hidden="false" locked="true"/>
    </xf>
    <xf applyAlignment="true" applyBorder="false" applyFont="true" applyProtection="false" borderId="0" fillId="0" fontId="4" numFmtId="165" xfId="0">
      <alignment horizontal="center" indent="0" shrinkToFit="false" textRotation="0" vertical="center" wrapText="false"/>
      <protection hidden="false" locked="true"/>
    </xf>
    <xf applyAlignment="true" applyBorder="false" applyFont="true" applyProtection="false" borderId="0" fillId="0" fontId="4" numFmtId="164" xfId="0">
      <alignment horizontal="center" indent="0" shrinkToFit="false" textRotation="0" vertical="center" wrapText="false"/>
      <protection hidden="false" locked="true"/>
    </xf>
    <xf applyAlignment="true" applyBorder="false" applyFont="true" applyProtection="false" borderId="0" fillId="0" fontId="4" numFmtId="166" xfId="0">
      <alignment horizontal="center" indent="0" shrinkToFit="false" textRotation="0" vertical="center" wrapText="false"/>
      <protection hidden="false" locked="true"/>
    </xf>
    <xf applyAlignment="true" applyBorder="false" applyFont="true" applyProtection="false" borderId="0" fillId="0" fontId="7" numFmtId="165" xfId="0">
      <alignment horizontal="center" indent="0" shrinkToFit="false" textRotation="0" vertical="center" wrapText="false"/>
      <protection hidden="false" locked="true"/>
    </xf>
    <xf applyAlignment="true" applyBorder="false" applyFont="true" applyProtection="false" borderId="0" fillId="0" fontId="7" numFmtId="166" xfId="0">
      <alignment horizontal="center" indent="0" shrinkToFit="false" textRotation="0" vertical="center" wrapText="false"/>
      <protection hidden="false" locked="true"/>
    </xf>
    <xf applyAlignment="true" applyBorder="false" applyFont="true" applyProtection="false" borderId="0" fillId="0" fontId="4" numFmtId="164" xfId="0">
      <alignment horizontal="general" indent="0" shrinkToFit="false" textRotation="0" vertical="center" wrapText="false"/>
      <protection hidden="false" locked="true"/>
    </xf>
    <xf applyAlignment="true" applyBorder="false" applyFont="true" applyProtection="false" borderId="0" fillId="0" fontId="4" numFmtId="165" xfId="0">
      <alignment horizontal="general" indent="0" shrinkToFit="false" textRotation="0" vertical="center" wrapText="false"/>
      <protection hidden="false" locked="true"/>
    </xf>
    <xf applyAlignment="true" applyBorder="false" applyFont="true" applyProtection="false" borderId="0" fillId="0" fontId="4" numFmtId="166" xfId="0">
      <alignment horizontal="general" indent="0" shrinkToFit="false" textRotation="0" vertical="center" wrapText="false"/>
      <protection hidden="false" locked="true"/>
    </xf>
    <xf applyAlignment="true" applyBorder="false" applyFont="true" applyProtection="false" borderId="0" fillId="0" fontId="7" numFmtId="165" xfId="0">
      <alignment horizontal="center" indent="0" shrinkToFit="false" textRotation="0" vertical="bottom" wrapText="false"/>
      <protection hidden="false" locked="true"/>
    </xf>
    <xf applyAlignment="false" applyBorder="false" applyFont="true" applyProtection="false" borderId="0" fillId="0" fontId="4" numFmtId="165" xfId="0">
      <alignment horizontal="general" indent="0" shrinkToFit="false" textRotation="0" vertical="bottom" wrapText="false"/>
      <protection hidden="false" locked="true"/>
    </xf>
    <xf applyAlignment="true" applyBorder="false" applyFont="false" applyProtection="false" borderId="0" fillId="0" fontId="0" numFmtId="164" xfId="0">
      <alignment horizontal="general" indent="0" shrinkToFit="false" textRotation="0" vertical="bottom" wrapText="true"/>
      <protection hidden="false" locked="true"/>
    </xf>
    <xf applyAlignment="true" applyBorder="false" applyFont="true" applyProtection="false" borderId="0" fillId="0" fontId="0" numFmtId="164" xfId="0">
      <alignment horizontal="center" indent="0" shrinkToFit="false" textRotation="0" vertical="center" wrapText="true"/>
      <protection hidden="false" locked="true"/>
    </xf>
    <xf applyAlignment="true" applyBorder="false" applyFont="true" applyProtection="false" borderId="0" fillId="0" fontId="0" numFmtId="167" xfId="0">
      <alignment horizontal="center" indent="0" shrinkToFit="false" textRotation="0" vertical="center" wrapText="true"/>
      <protection hidden="false" locked="true"/>
    </xf>
    <xf applyAlignment="true" applyBorder="false" applyFont="true" applyProtection="false" borderId="0" fillId="0" fontId="0" numFmtId="168" xfId="0">
      <alignment horizontal="center" indent="0" shrinkToFit="false" textRotation="0" vertical="center" wrapText="true"/>
      <protection hidden="false" locked="true"/>
    </xf>
    <xf applyAlignment="true" applyBorder="true" applyFont="true" applyProtection="false" borderId="1" fillId="2" fontId="0" numFmtId="164" xfId="0">
      <alignment horizontal="center" indent="0" shrinkToFit="false" textRotation="0" vertical="center" wrapText="true"/>
      <protection hidden="false" locked="true"/>
    </xf>
    <xf applyAlignment="true" applyBorder="true" applyFont="true" applyProtection="false" borderId="1" fillId="3" fontId="0" numFmtId="164" xfId="0">
      <alignment horizontal="center" indent="0" shrinkToFit="false" textRotation="0" vertical="center" wrapText="true"/>
      <protection hidden="false" locked="true"/>
    </xf>
    <xf applyAlignment="true" applyBorder="true" applyFont="true" applyProtection="false" borderId="1" fillId="4" fontId="0" numFmtId="164" xfId="0">
      <alignment horizontal="center" indent="0" shrinkToFit="false" textRotation="0" vertical="center" wrapText="true"/>
      <protection hidden="false" locked="true"/>
    </xf>
    <xf applyAlignment="true" applyBorder="true" applyFont="true" applyProtection="false" borderId="1" fillId="0" fontId="0" numFmtId="164" xfId="0">
      <alignment horizontal="center" indent="0" shrinkToFit="false" textRotation="0" vertical="center" wrapText="true"/>
      <protection hidden="false" locked="true"/>
    </xf>
    <xf applyAlignment="true" applyBorder="true" applyFont="true" applyProtection="false" borderId="1" fillId="0" fontId="0" numFmtId="167" xfId="0">
      <alignment horizontal="center" indent="0" shrinkToFit="false" textRotation="0" vertical="center" wrapText="true"/>
      <protection hidden="false" locked="true"/>
    </xf>
    <xf applyAlignment="true" applyBorder="true" applyFont="true" applyProtection="false" borderId="2" fillId="0" fontId="0" numFmtId="168" xfId="0">
      <alignment horizontal="center" indent="0" shrinkToFit="false" textRotation="0" vertical="center" wrapText="true"/>
      <protection hidden="false" locked="true"/>
    </xf>
    <xf applyAlignment="true" applyBorder="true" applyFont="true" applyProtection="false" borderId="2" fillId="0" fontId="0" numFmtId="164" xfId="0">
      <alignment horizontal="center" indent="0" shrinkToFit="false" textRotation="0" vertical="center" wrapText="true"/>
      <protection hidden="false" locked="true"/>
    </xf>
    <xf applyAlignment="true" applyBorder="true" applyFont="true" applyProtection="false" borderId="3" fillId="0" fontId="0" numFmtId="164" xfId="0">
      <alignment horizontal="center" indent="0" shrinkToFit="false" textRotation="0" vertical="center" wrapText="true"/>
      <protection hidden="false" locked="true"/>
    </xf>
    <xf applyAlignment="true" applyBorder="true" applyFont="true" applyProtection="false" borderId="4" fillId="0" fontId="0" numFmtId="164" xfId="0">
      <alignment horizontal="center" indent="0" shrinkToFit="false" textRotation="0" vertical="center" wrapText="true"/>
      <protection hidden="false" locked="true"/>
    </xf>
    <xf applyAlignment="true" applyBorder="true" applyFont="true" applyProtection="false" borderId="5" fillId="0" fontId="0" numFmtId="164" xfId="0">
      <alignment horizontal="center" indent="0" shrinkToFit="false" textRotation="0" vertical="center" wrapText="true"/>
      <protection hidden="false" locked="true"/>
    </xf>
    <xf applyAlignment="true" applyBorder="true" applyFont="true" applyProtection="false" borderId="5" fillId="3" fontId="0" numFmtId="164" xfId="0">
      <alignment horizontal="center" indent="0" shrinkToFit="false" textRotation="0" vertical="center" wrapText="true"/>
      <protection hidden="false" locked="true"/>
    </xf>
    <xf applyAlignment="true" applyBorder="true" applyFont="true" applyProtection="false" borderId="5" fillId="0" fontId="0" numFmtId="165" xfId="0">
      <alignment horizontal="center" indent="0" shrinkToFit="false" textRotation="0" vertical="center" wrapText="true"/>
      <protection hidden="false" locked="true"/>
    </xf>
    <xf applyAlignment="true" applyBorder="true" applyFont="true" applyProtection="false" borderId="5" fillId="0" fontId="0" numFmtId="167" xfId="0">
      <alignment horizontal="center" indent="0" shrinkToFit="false" textRotation="0" vertical="center" wrapText="true"/>
      <protection hidden="false" locked="true"/>
    </xf>
    <xf applyAlignment="true" applyBorder="true" applyFont="true" applyProtection="false" borderId="5" fillId="0" fontId="4" numFmtId="167" xfId="0">
      <alignment horizontal="center" indent="0" shrinkToFit="false" textRotation="0" vertical="center" wrapText="true"/>
      <protection hidden="false" locked="true"/>
    </xf>
    <xf applyAlignment="true" applyBorder="true" applyFont="true" applyProtection="false" borderId="6" fillId="0" fontId="0" numFmtId="164" xfId="0">
      <alignment horizontal="center" indent="0" shrinkToFit="false" textRotation="0" vertical="center" wrapText="true"/>
      <protection hidden="false" locked="true"/>
    </xf>
    <xf applyAlignment="true" applyBorder="false" applyFont="true" applyProtection="false" borderId="0" fillId="0" fontId="8" numFmtId="164" xfId="0">
      <alignment horizontal="center" indent="0" shrinkToFit="false" textRotation="0" vertical="center" wrapText="true"/>
      <protection hidden="false" locked="true"/>
    </xf>
    <xf applyAlignment="true" applyBorder="true" applyFont="true" applyProtection="false" borderId="1" fillId="0" fontId="0" numFmtId="168" xfId="0">
      <alignment horizontal="center" indent="0" shrinkToFit="false" textRotation="0" vertical="center" wrapText="false"/>
      <protection hidden="false" locked="true"/>
    </xf>
    <xf applyAlignment="true" applyBorder="false" applyFont="true" applyProtection="false" borderId="0" fillId="0" fontId="0" numFmtId="164" xfId="0">
      <alignment horizontal="center" indent="0" shrinkToFit="false" textRotation="0" vertical="center" wrapText="false"/>
      <protection hidden="false" locked="true"/>
    </xf>
    <xf applyAlignment="true" applyBorder="true" applyFont="true" applyProtection="false" borderId="0" fillId="0" fontId="0" numFmtId="164" xfId="0">
      <alignment horizontal="center" indent="0" shrinkToFit="false" textRotation="0" vertical="center" wrapText="true"/>
      <protection hidden="false" locked="true"/>
    </xf>
    <xf applyAlignment="true" applyBorder="true" applyFont="true" applyProtection="false" borderId="1" fillId="3" fontId="0" numFmtId="168" xfId="0">
      <alignment horizontal="center" indent="0" shrinkToFit="false" textRotation="0" vertical="center" wrapText="false"/>
      <protection hidden="false" locked="true"/>
    </xf>
    <xf applyAlignment="true" applyBorder="true" applyFont="true" applyProtection="false" borderId="1" fillId="5" fontId="0" numFmtId="168" xfId="0">
      <alignment horizontal="center" indent="0" shrinkToFit="false" textRotation="0" vertical="center" wrapText="false"/>
      <protection hidden="false" locked="true"/>
    </xf>
    <xf applyAlignment="true" applyBorder="true" applyFont="true" applyProtection="false" borderId="5" fillId="5" fontId="0" numFmtId="164" xfId="0">
      <alignment horizontal="center" indent="0" shrinkToFit="false" textRotation="0" vertical="center" wrapText="true"/>
      <protection hidden="false" locked="true"/>
    </xf>
    <xf applyAlignment="true" applyBorder="true" applyFont="true" applyProtection="false" borderId="7" fillId="0" fontId="0" numFmtId="164" xfId="0">
      <alignment horizontal="center" indent="0" shrinkToFit="false" textRotation="0" vertical="center" wrapText="true"/>
      <protection hidden="false" locked="true"/>
    </xf>
    <xf applyAlignment="true" applyBorder="true" applyFont="true" applyProtection="false" borderId="8" fillId="0" fontId="0" numFmtId="164" xfId="0">
      <alignment horizontal="center" indent="0" shrinkToFit="false" textRotation="0" vertical="center" wrapText="true"/>
      <protection hidden="false" locked="true"/>
    </xf>
    <xf applyAlignment="true" applyBorder="true" applyFont="true" applyProtection="false" borderId="9" fillId="0" fontId="0" numFmtId="165" xfId="0">
      <alignment horizontal="center" indent="0" shrinkToFit="false" textRotation="0" vertical="center" wrapText="true"/>
      <protection hidden="false" locked="true"/>
    </xf>
    <xf applyAlignment="true" applyBorder="true" applyFont="true" applyProtection="false" borderId="9" fillId="5" fontId="0" numFmtId="164" xfId="0">
      <alignment horizontal="center" indent="0" shrinkToFit="false" textRotation="0" vertical="center" wrapText="true"/>
      <protection hidden="false" locked="true"/>
    </xf>
    <xf applyAlignment="true" applyBorder="true" applyFont="true" applyProtection="false" borderId="9" fillId="3" fontId="0" numFmtId="164" xfId="0">
      <alignment horizontal="center" indent="0" shrinkToFit="false" textRotation="0" vertical="center" wrapText="true"/>
      <protection hidden="false" locked="true"/>
    </xf>
    <xf applyAlignment="true" applyBorder="true" applyFont="true" applyProtection="false" borderId="9" fillId="0" fontId="0" numFmtId="167" xfId="0">
      <alignment horizontal="center" indent="0" shrinkToFit="false" textRotation="0" vertical="center" wrapText="true"/>
      <protection hidden="false" locked="true"/>
    </xf>
    <xf applyAlignment="true" applyBorder="true" applyFont="true" applyProtection="false" borderId="9" fillId="0" fontId="4" numFmtId="167" xfId="0">
      <alignment horizontal="center" indent="0" shrinkToFit="false" textRotation="0" vertical="center" wrapText="true"/>
      <protection hidden="false" locked="true"/>
    </xf>
    <xf applyAlignment="true" applyBorder="true" applyFont="true" applyProtection="false" borderId="10" fillId="6" fontId="4" numFmtId="169" xfId="0">
      <alignment horizontal="center" indent="0" shrinkToFit="false" textRotation="0" vertical="center" wrapText="true"/>
      <protection hidden="false" locked="true"/>
    </xf>
    <xf applyAlignment="true" applyBorder="true" applyFont="true" applyProtection="false" borderId="9" fillId="0" fontId="0" numFmtId="164" xfId="0">
      <alignment horizontal="center" indent="0" shrinkToFit="false" textRotation="0" vertical="center" wrapText="true"/>
      <protection hidden="false" locked="true"/>
    </xf>
    <xf applyAlignment="true" applyBorder="true" applyFont="true" applyProtection="false" borderId="11" fillId="0" fontId="0" numFmtId="164" xfId="0">
      <alignment horizontal="center" indent="0" shrinkToFit="false" textRotation="0" vertical="center" wrapText="true"/>
      <protection hidden="false" locked="true"/>
    </xf>
    <xf applyAlignment="true" applyBorder="true" applyFont="true" applyProtection="false" borderId="4" fillId="6" fontId="0" numFmtId="167" xfId="0">
      <alignment horizontal="center" indent="0" shrinkToFit="false" textRotation="0" vertical="center" wrapText="true"/>
      <protection hidden="false" locked="true"/>
    </xf>
    <xf applyAlignment="true" applyBorder="true" applyFont="true" applyProtection="false" borderId="0" fillId="0" fontId="0" numFmtId="164" xfId="0">
      <alignment horizontal="center" indent="0" shrinkToFit="false" textRotation="0" vertical="center" wrapText="false"/>
      <protection hidden="false" locked="true"/>
    </xf>
    <xf applyAlignment="true" applyBorder="true" applyFont="true" applyProtection="false" borderId="6" fillId="7" fontId="4" numFmtId="169" xfId="0">
      <alignment horizontal="center" indent="0" shrinkToFit="false" textRotation="0" vertical="center" wrapText="true"/>
      <protection hidden="false" locked="true"/>
    </xf>
    <xf applyAlignment="true" applyBorder="true" applyFont="true" applyProtection="false" borderId="12" fillId="0" fontId="0" numFmtId="164" xfId="0">
      <alignment horizontal="center" indent="0" shrinkToFit="false" textRotation="0" vertical="center" wrapText="true"/>
      <protection hidden="false" locked="true"/>
    </xf>
    <xf applyAlignment="true" applyBorder="true" applyFont="true" applyProtection="false" borderId="4" fillId="0" fontId="0" numFmtId="167" xfId="0">
      <alignment horizontal="center" indent="0" shrinkToFit="false" textRotation="0" vertical="center" wrapText="true"/>
      <protection hidden="false" locked="true"/>
    </xf>
    <xf applyAlignment="true" applyBorder="true" applyFont="true" applyProtection="false" borderId="5" fillId="7" fontId="0" numFmtId="167" xfId="0">
      <alignment horizontal="center" indent="0" shrinkToFit="false" textRotation="0" vertical="center" wrapText="true"/>
      <protection hidden="false" locked="true"/>
    </xf>
    <xf applyAlignment="true" applyBorder="true" applyFont="true" applyProtection="false" borderId="6" fillId="0" fontId="0" numFmtId="167" xfId="0">
      <alignment horizontal="center" indent="0" shrinkToFit="false" textRotation="0" vertical="center" wrapText="true"/>
      <protection hidden="false" locked="true"/>
    </xf>
    <xf applyAlignment="true" applyBorder="true" applyFont="true" applyProtection="false" borderId="5" fillId="3" fontId="0" numFmtId="167" xfId="0">
      <alignment horizontal="center" indent="0" shrinkToFit="false" textRotation="0" vertical="center" wrapText="true"/>
      <protection hidden="false" locked="true"/>
    </xf>
    <xf applyAlignment="true" applyBorder="true" applyFont="true" applyProtection="false" borderId="6" fillId="6" fontId="4" numFmtId="169" xfId="0">
      <alignment horizontal="center" indent="0" shrinkToFit="false" textRotation="0" vertical="center" wrapText="true"/>
      <protection hidden="false" locked="true"/>
    </xf>
    <xf applyAlignment="true" applyBorder="true" applyFont="true" applyProtection="false" borderId="4" fillId="3" fontId="0" numFmtId="167" xfId="0">
      <alignment horizontal="center" indent="0" shrinkToFit="false" textRotation="0" vertical="center" wrapText="true"/>
      <protection hidden="false" locked="true"/>
    </xf>
    <xf applyAlignment="true" applyBorder="true" applyFont="true" applyProtection="false" borderId="7" fillId="3" fontId="0" numFmtId="164" xfId="0">
      <alignment horizontal="center" indent="0" shrinkToFit="false" textRotation="0" vertical="center" wrapText="true"/>
      <protection hidden="false" locked="true"/>
    </xf>
    <xf applyAlignment="true" applyBorder="true" applyFont="true" applyProtection="false" borderId="1" fillId="0" fontId="0" numFmtId="165" xfId="0">
      <alignment horizontal="center" indent="0" shrinkToFit="false" textRotation="0" vertical="center" wrapText="true"/>
      <protection hidden="false" locked="true"/>
    </xf>
    <xf applyAlignment="true" applyBorder="true" applyFont="true" applyProtection="false" borderId="5" fillId="8" fontId="0" numFmtId="164" xfId="0">
      <alignment horizontal="center" indent="0" shrinkToFit="false" textRotation="0" vertical="center" wrapText="true"/>
      <protection hidden="false" locked="true"/>
    </xf>
    <xf applyAlignment="true" applyBorder="true" applyFont="true" applyProtection="false" borderId="5" fillId="8" fontId="0" numFmtId="167" xfId="0">
      <alignment horizontal="center" indent="0" shrinkToFit="false" textRotation="0" vertical="center" wrapText="true"/>
      <protection hidden="false" locked="true"/>
    </xf>
    <xf applyAlignment="true" applyBorder="true" applyFont="true" applyProtection="false" borderId="12" fillId="3" fontId="0" numFmtId="164" xfId="0">
      <alignment horizontal="center" indent="0" shrinkToFit="false" textRotation="0" vertical="center" wrapText="true"/>
      <protection hidden="false" locked="true"/>
    </xf>
    <xf applyAlignment="true" applyBorder="true" applyFont="true" applyProtection="false" borderId="13" fillId="0" fontId="0" numFmtId="164" xfId="0">
      <alignment horizontal="center" indent="0" shrinkToFit="false" textRotation="0" vertical="center" wrapText="true"/>
      <protection hidden="false" locked="true"/>
    </xf>
    <xf applyAlignment="true" applyBorder="true" applyFont="true" applyProtection="false" borderId="13" fillId="0" fontId="0" numFmtId="167" xfId="0">
      <alignment horizontal="center" indent="0" shrinkToFit="false" textRotation="0" vertical="center" wrapText="true"/>
      <protection hidden="false" locked="true"/>
    </xf>
    <xf applyAlignment="true" applyBorder="true" applyFont="true" applyProtection="false" borderId="1" fillId="5" fontId="0" numFmtId="164" xfId="0">
      <alignment horizontal="center" indent="0" shrinkToFit="false" textRotation="0" vertical="center" wrapText="true"/>
      <protection hidden="false" locked="true"/>
    </xf>
    <xf applyAlignment="true" applyBorder="true" applyFont="true" applyProtection="false" borderId="2" fillId="0" fontId="0" numFmtId="167" xfId="0">
      <alignment horizontal="center" indent="0" shrinkToFit="false" textRotation="0" vertical="center" wrapText="true"/>
      <protection hidden="false" locked="true"/>
    </xf>
    <xf applyAlignment="true" applyBorder="true" applyFont="true" applyProtection="false" borderId="3" fillId="0" fontId="0" numFmtId="167" xfId="0">
      <alignment horizontal="center" indent="0" shrinkToFit="false" textRotation="0" vertical="center" wrapText="true"/>
      <protection hidden="false" locked="true"/>
    </xf>
    <xf applyAlignment="true" applyBorder="true" applyFont="true" applyProtection="false" borderId="1" fillId="3" fontId="0" numFmtId="167" xfId="0">
      <alignment horizontal="center" indent="0" shrinkToFit="false" textRotation="0" vertical="center" wrapText="true"/>
      <protection hidden="false" locked="true"/>
    </xf>
    <xf applyAlignment="true" applyBorder="true" applyFont="true" applyProtection="false" borderId="1" fillId="0" fontId="4" numFmtId="167" xfId="0">
      <alignment horizontal="center" indent="0" shrinkToFit="false" textRotation="0" vertical="center" wrapText="true"/>
      <protection hidden="false" locked="true"/>
    </xf>
    <xf applyAlignment="true" applyBorder="true" applyFont="true" applyProtection="false" borderId="1" fillId="6" fontId="4" numFmtId="169" xfId="0">
      <alignment horizontal="center" indent="0" shrinkToFit="false" textRotation="0" vertical="center" wrapText="true"/>
      <protection hidden="false" locked="true"/>
    </xf>
    <xf applyAlignment="true" applyBorder="true" applyFont="true" applyProtection="false" borderId="1" fillId="6" fontId="0" numFmtId="167" xfId="0">
      <alignment horizontal="center" indent="0" shrinkToFit="false" textRotation="0" vertical="center" wrapText="true"/>
      <protection hidden="false" locked="true"/>
    </xf>
    <xf applyAlignment="true" applyBorder="true" applyFont="true" applyProtection="false" borderId="5" fillId="3" fontId="8" numFmtId="164" xfId="0">
      <alignment horizontal="center" indent="0" shrinkToFit="false" textRotation="0" vertical="center" wrapText="true"/>
      <protection hidden="false" locked="true"/>
    </xf>
    <xf applyAlignment="true" applyBorder="true" applyFont="true" applyProtection="false" borderId="5" fillId="0" fontId="8" numFmtId="164" xfId="0">
      <alignment horizontal="center" indent="0" shrinkToFit="false" textRotation="0" vertical="center" wrapText="true"/>
      <protection hidden="false" locked="true"/>
    </xf>
    <xf applyAlignment="true" applyBorder="true" applyFont="true" applyProtection="false" borderId="6" fillId="0" fontId="8" numFmtId="164" xfId="0">
      <alignment horizontal="center" indent="0" shrinkToFit="false" textRotation="0" vertical="center" wrapText="true"/>
      <protection hidden="false" locked="true"/>
    </xf>
    <xf applyAlignment="true" applyBorder="true" applyFont="true" applyProtection="false" borderId="5" fillId="0" fontId="8" numFmtId="165" xfId="0">
      <alignment horizontal="center" indent="0" shrinkToFit="false" textRotation="0" vertical="center" wrapText="true"/>
      <protection hidden="false" locked="true"/>
    </xf>
    <xf applyAlignment="true" applyBorder="true" applyFont="true" applyProtection="false" borderId="5" fillId="5" fontId="8" numFmtId="164" xfId="0">
      <alignment horizontal="center" indent="0" shrinkToFit="false" textRotation="0" vertical="center" wrapText="true"/>
      <protection hidden="false" locked="true"/>
    </xf>
    <xf applyAlignment="true" applyBorder="true" applyFont="true" applyProtection="false" borderId="5" fillId="0" fontId="8" numFmtId="167" xfId="0">
      <alignment horizontal="center" indent="0" shrinkToFit="false" textRotation="0" vertical="center" wrapText="true"/>
      <protection hidden="false" locked="true"/>
    </xf>
    <xf applyAlignment="true" applyBorder="true" applyFont="true" applyProtection="false" borderId="5" fillId="3" fontId="8" numFmtId="167" xfId="0">
      <alignment horizontal="center" indent="0" shrinkToFit="false" textRotation="0" vertical="center" wrapText="true"/>
      <protection hidden="false" locked="true"/>
    </xf>
    <xf applyAlignment="true" applyBorder="true" applyFont="true" applyProtection="false" borderId="5" fillId="6" fontId="4" numFmtId="169" xfId="0">
      <alignment horizontal="center" indent="0" shrinkToFit="false" textRotation="0" vertical="center" wrapText="true"/>
      <protection hidden="false" locked="true"/>
    </xf>
    <xf applyAlignment="true" applyBorder="true" applyFont="true" applyProtection="false" borderId="5" fillId="7" fontId="4" numFmtId="169" xfId="0">
      <alignment horizontal="center" indent="0" shrinkToFit="false" textRotation="0" vertical="center" wrapText="true"/>
      <protection hidden="false" locked="true"/>
    </xf>
    <xf applyAlignment="true" applyBorder="true" applyFont="true" applyProtection="false" borderId="5" fillId="6" fontId="0" numFmtId="167" xfId="0">
      <alignment horizontal="center" indent="0" shrinkToFit="false" textRotation="0" vertical="center" wrapText="true"/>
      <protection hidden="false" locked="true"/>
    </xf>
    <xf applyAlignment="true" applyBorder="true" applyFont="true" applyProtection="false" borderId="0" fillId="0" fontId="4" numFmtId="169" xfId="0">
      <alignment horizontal="center" indent="0" shrinkToFit="false" textRotation="0" vertical="center" wrapText="true"/>
      <protection hidden="false" locked="true"/>
    </xf>
    <xf applyAlignment="true" applyBorder="true" applyFont="true" applyProtection="false" borderId="10" fillId="0" fontId="0" numFmtId="164" xfId="0">
      <alignment horizontal="center" indent="0" shrinkToFit="false" textRotation="0" vertical="center" wrapText="true"/>
      <protection hidden="false" locked="true"/>
    </xf>
    <xf applyAlignment="true" applyBorder="true" applyFont="true" applyProtection="false" borderId="5" fillId="0" fontId="4" numFmtId="169" xfId="0">
      <alignment horizontal="center" indent="0" shrinkToFit="false" textRotation="0" vertical="center" wrapText="true"/>
      <protection hidden="false" locked="true"/>
    </xf>
    <xf applyAlignment="true" applyBorder="true" applyFont="true" applyProtection="false" borderId="0" fillId="0" fontId="0" numFmtId="167" xfId="0">
      <alignment horizontal="center" indent="0" shrinkToFit="false" textRotation="0" vertical="center" wrapText="true"/>
      <protection hidden="false" locked="true"/>
    </xf>
    <xf applyAlignment="true" applyBorder="true" applyFont="true" applyProtection="false" borderId="5" fillId="0" fontId="9" numFmtId="164" xfId="0">
      <alignment horizontal="center" indent="0" shrinkToFit="false" textRotation="0" vertical="center" wrapText="true"/>
      <protection hidden="false" locked="true"/>
    </xf>
    <xf applyAlignment="true" applyBorder="true" applyFont="true" applyProtection="false" borderId="9" fillId="7" fontId="4" numFmtId="169" xfId="0">
      <alignment horizontal="center" indent="0" shrinkToFit="false" textRotation="0" vertical="center" wrapText="true"/>
      <protection hidden="false" locked="true"/>
    </xf>
    <xf applyAlignment="true" applyBorder="true" applyFont="true" applyProtection="false" borderId="1" fillId="0" fontId="4" numFmtId="169" xfId="0">
      <alignment horizontal="center" indent="0" shrinkToFit="false" textRotation="0" vertical="center" wrapText="true"/>
      <protection hidden="false" locked="true"/>
    </xf>
    <xf applyAlignment="true" applyBorder="true" applyFont="true" applyProtection="false" borderId="9" fillId="3" fontId="0" numFmtId="167" xfId="0">
      <alignment horizontal="center" indent="0" shrinkToFit="false" textRotation="0" vertical="center" wrapText="true"/>
      <protection hidden="false" locked="true"/>
    </xf>
    <xf applyAlignment="true" applyBorder="true" applyFont="true" applyProtection="false" borderId="14" fillId="0" fontId="0" numFmtId="164" xfId="0">
      <alignment horizontal="center" indent="0" shrinkToFit="false" textRotation="0" vertical="center" wrapText="true"/>
      <protection hidden="false" locked="true"/>
    </xf>
    <xf applyAlignment="true" applyBorder="true" applyFont="true" applyProtection="false" borderId="14" fillId="0" fontId="0" numFmtId="165" xfId="0">
      <alignment horizontal="center" indent="0" shrinkToFit="false" textRotation="0" vertical="center" wrapText="true"/>
      <protection hidden="false" locked="true"/>
    </xf>
    <xf applyAlignment="true" applyBorder="true" applyFont="true" applyProtection="false" borderId="14" fillId="3" fontId="0" numFmtId="164" xfId="0">
      <alignment horizontal="center" indent="0" shrinkToFit="false" textRotation="0" vertical="center" wrapText="true"/>
      <protection hidden="false" locked="true"/>
    </xf>
    <xf applyAlignment="true" applyBorder="true" applyFont="true" applyProtection="false" borderId="14" fillId="0" fontId="0" numFmtId="167" xfId="0">
      <alignment horizontal="center" indent="0" shrinkToFit="false" textRotation="0" vertical="center" wrapText="true"/>
      <protection hidden="false" locked="true"/>
    </xf>
    <xf applyAlignment="true" applyBorder="true" applyFont="true" applyProtection="false" borderId="14" fillId="0" fontId="4" numFmtId="167" xfId="0">
      <alignment horizontal="center" indent="0" shrinkToFit="false" textRotation="0" vertical="center" wrapText="true"/>
      <protection hidden="false" locked="true"/>
    </xf>
    <xf applyAlignment="true" applyBorder="true" applyFont="true" applyProtection="false" borderId="14" fillId="0" fontId="4" numFmtId="169" xfId="0">
      <alignment horizontal="center" indent="0" shrinkToFit="false" textRotation="0" vertical="center" wrapText="true"/>
      <protection hidden="false" locked="true"/>
    </xf>
    <xf applyAlignment="true" applyBorder="true" applyFont="true" applyProtection="false" borderId="14" fillId="3" fontId="0" numFmtId="167" xfId="0">
      <alignment horizontal="center" indent="0" shrinkToFit="false" textRotation="0" vertical="center" wrapText="true"/>
      <protection hidden="false" locked="true"/>
    </xf>
    <xf applyAlignment="true" applyBorder="true" applyFont="true" applyProtection="false" borderId="15" fillId="0" fontId="0" numFmtId="164" xfId="0">
      <alignment horizontal="center" indent="0" shrinkToFit="false" textRotation="0" vertical="center" wrapText="true"/>
      <protection hidden="false" locked="true"/>
    </xf>
    <xf applyAlignment="true" applyBorder="true" applyFont="true" applyProtection="false" borderId="9" fillId="6" fontId="4" numFmtId="169" xfId="0">
      <alignment horizontal="center" indent="0" shrinkToFit="false" textRotation="0" vertical="center" wrapText="true"/>
      <protection hidden="false" locked="true"/>
    </xf>
    <xf applyAlignment="true" applyBorder="true" applyFont="true" applyProtection="false" borderId="5" fillId="9" fontId="0" numFmtId="164" xfId="0">
      <alignment horizontal="center" indent="0" shrinkToFit="false" textRotation="0" vertical="center" wrapText="true"/>
      <protection hidden="false" locked="true"/>
    </xf>
    <xf applyAlignment="true" applyBorder="true" applyFont="false" applyProtection="false" borderId="0" fillId="0" fontId="0" numFmtId="165" xfId="0">
      <alignment horizontal="center" indent="0" shrinkToFit="false" textRotation="0" vertical="bottom" wrapText="false"/>
      <protection hidden="false" locked="true"/>
    </xf>
    <xf applyAlignment="true" applyBorder="true" applyFont="false" applyProtection="false" borderId="0" fillId="0" fontId="0" numFmtId="164" xfId="0">
      <alignment horizontal="center" indent="0" shrinkToFit="false" textRotation="0" vertical="bottom" wrapText="false"/>
      <protection hidden="false" locked="true"/>
    </xf>
    <xf applyAlignment="true" applyBorder="true" applyFont="true" applyProtection="false" borderId="0" fillId="3" fontId="0" numFmtId="165" xfId="0">
      <alignment horizontal="center" indent="0" shrinkToFit="false" textRotation="0" vertical="bottom" wrapText="false"/>
      <protection hidden="false" locked="true"/>
    </xf>
    <xf applyAlignment="true" applyBorder="true" applyFont="true" applyProtection="false" borderId="0" fillId="0" fontId="0" numFmtId="165" xfId="0">
      <alignment horizontal="center" indent="0" shrinkToFit="false" textRotation="0" vertical="bottom" wrapText="false"/>
      <protection hidden="false" locked="true"/>
    </xf>
    <xf applyAlignment="true" applyBorder="true" applyFont="true" applyProtection="false" borderId="5" fillId="0" fontId="10" numFmtId="165" xfId="0">
      <alignment horizontal="center" indent="0" shrinkToFit="false" textRotation="0" vertical="bottom" wrapText="false"/>
      <protection hidden="false" locked="true"/>
    </xf>
    <xf applyAlignment="true" applyBorder="true" applyFont="true" applyProtection="false" borderId="5" fillId="0" fontId="6" numFmtId="165" xfId="0">
      <alignment horizontal="center" indent="0" shrinkToFit="false" textRotation="0" vertical="bottom" wrapText="false"/>
      <protection hidden="false" locked="true"/>
    </xf>
    <xf applyAlignment="true" applyBorder="true" applyFont="true" applyProtection="false" borderId="5" fillId="10" fontId="10" numFmtId="165" xfId="0">
      <alignment horizontal="center" indent="0" shrinkToFit="false" textRotation="0" vertical="bottom" wrapText="false"/>
      <protection hidden="false" locked="true"/>
    </xf>
    <xf applyAlignment="true" applyBorder="true" applyFont="true" applyProtection="false" borderId="0" fillId="0" fontId="10" numFmtId="165" xfId="0">
      <alignment horizontal="center" indent="0" shrinkToFit="false" textRotation="0" vertical="bottom" wrapText="false"/>
      <protection hidden="false" locked="true"/>
    </xf>
    <xf applyAlignment="true" applyBorder="true" applyFont="true" applyProtection="false" borderId="5" fillId="0" fontId="8" numFmtId="165" xfId="0">
      <alignment horizontal="center" indent="0" shrinkToFit="false" textRotation="0" vertical="bottom" wrapText="false"/>
      <protection hidden="false" locked="true"/>
    </xf>
    <xf applyAlignment="true" applyBorder="true" applyFont="true" applyProtection="false" borderId="5" fillId="0" fontId="7" numFmtId="165" xfId="0">
      <alignment horizontal="center" indent="0" shrinkToFit="false" textRotation="0" vertical="center" wrapText="false"/>
      <protection hidden="false" locked="true"/>
    </xf>
    <xf applyAlignment="true" applyBorder="true" applyFont="true" applyProtection="false" borderId="5" fillId="10" fontId="7" numFmtId="165" xfId="0">
      <alignment horizontal="center" indent="0" shrinkToFit="false" textRotation="0" vertical="center" wrapText="false"/>
      <protection hidden="false" locked="true"/>
    </xf>
    <xf applyAlignment="true" applyBorder="true" applyFont="true" applyProtection="false" borderId="5" fillId="0" fontId="7" numFmtId="164" xfId="0">
      <alignment horizontal="center" indent="0" shrinkToFit="false" textRotation="0" vertical="center" wrapText="false"/>
      <protection hidden="false" locked="true"/>
    </xf>
    <xf applyAlignment="true" applyBorder="true" applyFont="true" applyProtection="false" borderId="0" fillId="0" fontId="8" numFmtId="165" xfId="0">
      <alignment horizontal="center" indent="0" shrinkToFit="false" textRotation="0" vertical="bottom" wrapText="false"/>
      <protection hidden="false" locked="true"/>
    </xf>
    <xf applyAlignment="true" applyBorder="true" applyFont="true" applyProtection="false" borderId="5" fillId="0" fontId="0" numFmtId="165" xfId="0">
      <alignment horizontal="center" indent="0" shrinkToFit="false" textRotation="0" vertical="bottom" wrapText="false"/>
      <protection hidden="false" locked="true"/>
    </xf>
    <xf applyAlignment="true" applyBorder="true" applyFont="false" applyProtection="false" borderId="5" fillId="10" fontId="0" numFmtId="165" xfId="0">
      <alignment horizontal="center" indent="0" shrinkToFit="false" textRotation="0" vertical="bottom" wrapText="false"/>
      <protection hidden="false" locked="true"/>
    </xf>
    <xf applyAlignment="true" applyBorder="true" applyFont="true" applyProtection="false" borderId="5" fillId="11" fontId="0" numFmtId="165" xfId="0">
      <alignment horizontal="center" indent="0" shrinkToFit="false" textRotation="0" vertical="bottom" wrapText="false"/>
      <protection hidden="false" locked="true"/>
    </xf>
    <xf applyAlignment="true" applyBorder="true" applyFont="true" applyProtection="false" borderId="5" fillId="12" fontId="0" numFmtId="165" xfId="0">
      <alignment horizontal="center" indent="0" shrinkToFit="false" textRotation="0" vertical="bottom" wrapText="false"/>
      <protection hidden="false" locked="true"/>
    </xf>
    <xf applyAlignment="true" applyBorder="true" applyFont="true" applyProtection="false" borderId="5" fillId="11" fontId="0" numFmtId="164" xfId="0">
      <alignment horizontal="center" indent="0" shrinkToFit="false" textRotation="0" vertical="bottom" wrapText="false"/>
      <protection hidden="false" locked="true"/>
    </xf>
    <xf applyAlignment="true" applyBorder="true" applyFont="false" applyProtection="false" borderId="5" fillId="0" fontId="0" numFmtId="165" xfId="0">
      <alignment horizontal="center" indent="0" shrinkToFit="false" textRotation="0" vertical="bottom" wrapText="false"/>
      <protection hidden="false" locked="true"/>
    </xf>
    <xf applyAlignment="true" applyBorder="true" applyFont="false" applyProtection="false" borderId="5" fillId="0" fontId="0" numFmtId="164" xfId="0">
      <alignment horizontal="center" indent="0" shrinkToFit="false" textRotation="0" vertical="bottom" wrapText="false"/>
      <protection hidden="false" locked="true"/>
    </xf>
    <xf applyAlignment="true" applyBorder="true" applyFont="true" applyProtection="false" borderId="5" fillId="0" fontId="0" numFmtId="164" xfId="0">
      <alignment horizontal="center" indent="0" shrinkToFit="false" textRotation="0" vertical="bottom" wrapText="false"/>
      <protection hidden="false" locked="true"/>
    </xf>
    <xf applyAlignment="true" applyBorder="true" applyFont="true" applyProtection="false" borderId="5" fillId="3" fontId="0" numFmtId="164" xfId="0">
      <alignment horizontal="center" indent="0" shrinkToFit="false" textRotation="0" vertical="bottom" wrapText="false"/>
      <protection hidden="false" locked="true"/>
    </xf>
    <xf applyAlignment="true" applyBorder="false" applyFont="false" applyProtection="false" borderId="0" fillId="0" fontId="0" numFmtId="164" xfId="0">
      <alignment horizontal="center" indent="0" shrinkToFit="false" textRotation="0" vertical="bottom" wrapText="false"/>
      <protection hidden="false" locked="true"/>
    </xf>
    <xf applyAlignment="true" applyBorder="true" applyFont="true" applyProtection="false" borderId="5" fillId="10" fontId="0" numFmtId="165" xfId="0">
      <alignment horizontal="center" indent="0" shrinkToFit="false" textRotation="0" vertical="bottom" wrapText="false"/>
      <protection hidden="false" locked="true"/>
    </xf>
    <xf applyAlignment="true" applyBorder="true" applyFont="true" applyProtection="false" borderId="5" fillId="3" fontId="0" numFmtId="165" xfId="0">
      <alignment horizontal="center" indent="0" shrinkToFit="false" textRotation="0" vertical="bottom" wrapText="false"/>
      <protection hidden="false" locked="true"/>
    </xf>
    <xf applyAlignment="true" applyBorder="true" applyFont="true" applyProtection="false" borderId="0" fillId="0" fontId="0" numFmtId="165" xfId="0">
      <alignment horizontal="center" indent="0" shrinkToFit="false" textRotation="0" vertical="center" wrapText="false"/>
      <protection hidden="false" locked="true"/>
    </xf>
    <xf applyAlignment="true" applyBorder="true" applyFont="true" applyProtection="false" borderId="5" fillId="0" fontId="0" numFmtId="164" xfId="0">
      <alignment horizontal="center" indent="0" shrinkToFit="false" textRotation="0" vertical="bottom" wrapText="true"/>
      <protection hidden="false" locked="true"/>
    </xf>
    <xf applyAlignment="true" applyBorder="false" applyFont="true" applyProtection="false" borderId="0" fillId="0" fontId="0" numFmtId="167" xfId="0">
      <alignment horizontal="center" indent="0" shrinkToFit="false" textRotation="0" vertical="center" wrapText="false"/>
      <protection hidden="false" locked="true"/>
    </xf>
    <xf applyAlignment="true" applyBorder="false" applyFont="true" applyProtection="false" borderId="0" fillId="0" fontId="0" numFmtId="170" xfId="0">
      <alignment horizontal="center" indent="0" shrinkToFit="false" textRotation="0" vertical="center" wrapText="false"/>
      <protection hidden="false" locked="true"/>
    </xf>
    <xf applyAlignment="true" applyBorder="false" applyFont="true" applyProtection="false" borderId="0" fillId="0" fontId="0" numFmtId="171" xfId="0">
      <alignment horizontal="center" indent="0" shrinkToFit="false" textRotation="0" vertical="center" wrapText="false"/>
      <protection hidden="false" locked="true"/>
    </xf>
    <xf applyAlignment="true" applyBorder="false" applyFont="true" applyProtection="false" borderId="0" fillId="0" fontId="0" numFmtId="168" xfId="0">
      <alignment horizontal="center" indent="0" shrinkToFit="false" textRotation="0" vertical="center" wrapText="false"/>
      <protection hidden="false" locked="true"/>
    </xf>
    <xf applyAlignment="true" applyBorder="false" applyFont="true" applyProtection="false" borderId="0" fillId="0" fontId="0" numFmtId="170" xfId="0">
      <alignment horizontal="center" indent="0" shrinkToFit="false" textRotation="0" vertical="center" wrapText="true"/>
      <protection hidden="false" locked="true"/>
    </xf>
    <xf applyAlignment="true" applyBorder="false" applyFont="true" applyProtection="false" borderId="0" fillId="0" fontId="0" numFmtId="171" xfId="0">
      <alignment horizontal="center" indent="0" shrinkToFit="false" textRotation="0" vertical="center" wrapText="true"/>
      <protection hidden="false" locked="true"/>
    </xf>
    <xf applyAlignment="true" applyBorder="true" applyFont="true" applyProtection="false" borderId="0" fillId="0" fontId="0" numFmtId="170" xfId="0">
      <alignment horizontal="center" indent="0" shrinkToFit="false" textRotation="0" vertical="center" wrapText="true"/>
      <protection hidden="false" locked="true"/>
    </xf>
    <xf applyAlignment="true" applyBorder="false" applyFont="true" applyProtection="false" borderId="0" fillId="0" fontId="4" numFmtId="167" xfId="0">
      <alignment horizontal="center" indent="0" shrinkToFit="false" textRotation="0" vertical="center" wrapText="false"/>
      <protection hidden="false" locked="true"/>
    </xf>
    <xf applyAlignment="true" applyBorder="false" applyFont="true" applyProtection="false" borderId="0" fillId="0" fontId="4" numFmtId="171" xfId="0">
      <alignment horizontal="center" indent="0" shrinkToFit="false" textRotation="0" vertical="center" wrapText="false"/>
      <protection hidden="false" locked="true"/>
    </xf>
    <xf applyAlignment="true" applyBorder="false" applyFont="true" applyProtection="false" borderId="0" fillId="0" fontId="4" numFmtId="168" xfId="0">
      <alignment horizontal="center" indent="0" shrinkToFit="false" textRotation="0" vertical="center" wrapText="false"/>
      <protection hidden="false" locked="true"/>
    </xf>
    <xf applyAlignment="true" applyBorder="false" applyFont="true" applyProtection="false" borderId="0" fillId="0" fontId="8" numFmtId="164" xfId="0">
      <alignment horizontal="center" indent="0" shrinkToFit="false" textRotation="0" vertical="center" wrapText="false"/>
      <protection hidden="false" locked="true"/>
    </xf>
    <xf applyAlignment="true" applyBorder="true" applyFont="true" applyProtection="false" borderId="16" fillId="0" fontId="4" numFmtId="164" xfId="0">
      <alignment horizontal="center" indent="0" shrinkToFit="false" textRotation="0" vertical="bottom" wrapText="false"/>
      <protection hidden="false" locked="true"/>
    </xf>
    <xf applyAlignment="true" applyBorder="true" applyFont="true" applyProtection="false" borderId="16" fillId="10" fontId="4" numFmtId="164" xfId="0">
      <alignment horizontal="center" indent="0" shrinkToFit="false" textRotation="0" vertical="center" wrapText="false"/>
      <protection hidden="false" locked="true"/>
    </xf>
    <xf applyAlignment="true" applyBorder="true" applyFont="true" applyProtection="false" borderId="16" fillId="0" fontId="4" numFmtId="164" xfId="0">
      <alignment horizontal="center" indent="0" shrinkToFit="false" textRotation="0" vertical="center" wrapText="false"/>
      <protection hidden="false" locked="true"/>
    </xf>
    <xf applyAlignment="true" applyBorder="true" applyFont="true" applyProtection="false" borderId="16" fillId="0" fontId="0" numFmtId="164" xfId="0">
      <alignment horizontal="center" indent="0" shrinkToFit="false" textRotation="0" vertical="center" wrapText="false"/>
      <protection hidden="false" locked="true"/>
    </xf>
    <xf applyAlignment="true" applyBorder="true" applyFont="true" applyProtection="false" borderId="16" fillId="10" fontId="4" numFmtId="168" xfId="0">
      <alignment horizontal="center" indent="0" shrinkToFit="false" textRotation="0" vertical="center" wrapText="true"/>
      <protection hidden="false" locked="true"/>
    </xf>
    <xf applyAlignment="true" applyBorder="true" applyFont="true" applyProtection="false" borderId="16" fillId="10" fontId="4" numFmtId="171" xfId="0">
      <alignment horizontal="center" indent="0" shrinkToFit="false" textRotation="0" vertical="center" wrapText="false"/>
      <protection hidden="false" locked="true"/>
    </xf>
    <xf applyAlignment="true" applyBorder="true" applyFont="true" applyProtection="false" borderId="16" fillId="0" fontId="4" numFmtId="167" xfId="0">
      <alignment horizontal="center" indent="0" shrinkToFit="false" textRotation="0" vertical="center" wrapText="false"/>
      <protection hidden="false" locked="true"/>
    </xf>
    <xf applyAlignment="true" applyBorder="true" applyFont="true" applyProtection="false" borderId="16" fillId="0" fontId="4" numFmtId="171" xfId="0">
      <alignment horizontal="center" indent="0" shrinkToFit="false" textRotation="0" vertical="center" wrapText="false"/>
      <protection hidden="false" locked="true"/>
    </xf>
    <xf applyAlignment="true" applyBorder="true" applyFont="true" applyProtection="false" borderId="16" fillId="10" fontId="4" numFmtId="169" xfId="0">
      <alignment horizontal="center" indent="0" shrinkToFit="false" textRotation="0" vertical="center" wrapText="false"/>
      <protection hidden="false" locked="true"/>
    </xf>
    <xf applyAlignment="true" applyBorder="true" applyFont="true" applyProtection="false" borderId="16" fillId="10" fontId="4" numFmtId="168" xfId="0">
      <alignment horizontal="center" indent="0" shrinkToFit="false" textRotation="0" vertical="center" wrapText="false"/>
      <protection hidden="false" locked="true"/>
    </xf>
    <xf applyAlignment="true" applyBorder="true" applyFont="true" applyProtection="false" borderId="16" fillId="10" fontId="4" numFmtId="164" xfId="0">
      <alignment horizontal="center" indent="0" shrinkToFit="false" textRotation="0" vertical="bottom" wrapText="false"/>
      <protection hidden="false" locked="true"/>
    </xf>
    <xf applyAlignment="true" applyBorder="true" applyFont="true" applyProtection="false" borderId="16" fillId="0" fontId="0" numFmtId="164" xfId="0">
      <alignment horizontal="center" indent="0" shrinkToFit="false" textRotation="0" vertical="bottom" wrapText="false"/>
      <protection hidden="false" locked="true"/>
    </xf>
    <xf applyAlignment="true" applyBorder="false" applyFont="true" applyProtection="false" borderId="0" fillId="0" fontId="11" numFmtId="164" xfId="0">
      <alignment horizontal="center" indent="0" shrinkToFit="false" textRotation="0" vertical="center" wrapText="false"/>
      <protection hidden="false" locked="true"/>
    </xf>
    <xf applyAlignment="true" applyBorder="true" applyFont="true" applyProtection="false" borderId="16" fillId="3" fontId="4" numFmtId="164" xfId="0">
      <alignment horizontal="center" indent="0" shrinkToFit="false" textRotation="0" vertical="center" wrapText="false"/>
      <protection hidden="false" locked="true"/>
    </xf>
    <xf applyAlignment="true" applyBorder="false" applyFont="true" applyProtection="false" borderId="0" fillId="0" fontId="9" numFmtId="164" xfId="0">
      <alignment horizontal="center" indent="0" shrinkToFit="false" textRotation="0" vertical="center" wrapText="false"/>
      <protection hidden="false" locked="true"/>
    </xf>
    <xf applyAlignment="true" applyBorder="true" applyFont="true" applyProtection="false" borderId="16" fillId="13" fontId="0" numFmtId="164" xfId="0">
      <alignment horizontal="center" indent="0" shrinkToFit="false" textRotation="0" vertical="center" wrapText="false"/>
      <protection hidden="false" locked="true"/>
    </xf>
    <xf applyAlignment="true" applyBorder="true" applyFont="true" applyProtection="false" borderId="16" fillId="11" fontId="0" numFmtId="167" xfId="0">
      <alignment horizontal="center" indent="0" shrinkToFit="false" textRotation="0" vertical="center" wrapText="true"/>
      <protection hidden="false" locked="true"/>
    </xf>
    <xf applyAlignment="true" applyBorder="true" applyFont="true" applyProtection="false" borderId="16" fillId="11" fontId="0" numFmtId="172" xfId="0">
      <alignment horizontal="center" indent="0" shrinkToFit="false" textRotation="0" vertical="center" wrapText="true"/>
      <protection hidden="false" locked="true"/>
    </xf>
    <xf applyAlignment="true" applyBorder="true" applyFont="true" applyProtection="false" borderId="16" fillId="11" fontId="0" numFmtId="171" xfId="0">
      <alignment horizontal="center" indent="0" shrinkToFit="false" textRotation="0" vertical="center" wrapText="true"/>
      <protection hidden="false" locked="true"/>
    </xf>
    <xf applyAlignment="true" applyBorder="true" applyFont="true" applyProtection="false" borderId="16" fillId="11" fontId="0" numFmtId="164" xfId="0">
      <alignment horizontal="center" indent="0" shrinkToFit="false" textRotation="0" vertical="bottom" wrapText="false"/>
      <protection hidden="false" locked="true"/>
    </xf>
    <xf applyAlignment="true" applyBorder="true" applyFont="true" applyProtection="false" borderId="16" fillId="11" fontId="0" numFmtId="167" xfId="0">
      <alignment horizontal="center" indent="0" shrinkToFit="false" textRotation="0" vertical="center" wrapText="false"/>
      <protection hidden="false" locked="true"/>
    </xf>
    <xf applyAlignment="true" applyBorder="true" applyFont="true" applyProtection="false" borderId="16" fillId="11" fontId="0" numFmtId="170" xfId="0">
      <alignment horizontal="center" indent="0" shrinkToFit="false" textRotation="0" vertical="center" wrapText="false"/>
      <protection hidden="false" locked="true"/>
    </xf>
    <xf applyAlignment="true" applyBorder="true" applyFont="true" applyProtection="false" borderId="16" fillId="11" fontId="0" numFmtId="171" xfId="0">
      <alignment horizontal="center" indent="0" shrinkToFit="false" textRotation="0" vertical="center" wrapText="false"/>
      <protection hidden="false" locked="true"/>
    </xf>
    <xf applyAlignment="true" applyBorder="true" applyFont="true" applyProtection="false" borderId="16" fillId="11" fontId="4" numFmtId="169" xfId="0">
      <alignment horizontal="center" indent="0" shrinkToFit="false" textRotation="0" vertical="center" wrapText="false"/>
      <protection hidden="false" locked="true"/>
    </xf>
    <xf applyAlignment="true" applyBorder="false" applyFont="true" applyProtection="false" borderId="0" fillId="0" fontId="8" numFmtId="168" xfId="0">
      <alignment horizontal="center" indent="0" shrinkToFit="false" textRotation="0" vertical="center" wrapText="false"/>
      <protection hidden="false" locked="true"/>
    </xf>
    <xf applyAlignment="true" applyBorder="false" applyFont="false" applyProtection="false" borderId="0" fillId="0" fontId="0" numFmtId="173" xfId="0">
      <alignment horizontal="center" indent="0" shrinkToFit="false" textRotation="0" vertical="bottom" wrapText="false"/>
      <protection hidden="false" locked="true"/>
    </xf>
    <xf applyAlignment="true" applyBorder="true" applyFont="true" applyProtection="false" borderId="16" fillId="11" fontId="0" numFmtId="165" xfId="0">
      <alignment horizontal="center" indent="0" shrinkToFit="false" textRotation="0" vertical="center" wrapText="false"/>
      <protection hidden="false" locked="true"/>
    </xf>
    <xf applyAlignment="true" applyBorder="true" applyFont="true" applyProtection="false" borderId="16" fillId="10" fontId="0" numFmtId="164" xfId="0">
      <alignment horizontal="center" indent="0" shrinkToFit="false" textRotation="0" vertical="center" wrapText="false"/>
      <protection hidden="false" locked="true"/>
    </xf>
    <xf applyAlignment="true" applyBorder="true" applyFont="true" applyProtection="false" borderId="16" fillId="10" fontId="0" numFmtId="167" xfId="0">
      <alignment horizontal="center" indent="0" shrinkToFit="false" textRotation="0" vertical="center" wrapText="false"/>
      <protection hidden="false" locked="true"/>
    </xf>
    <xf applyAlignment="true" applyBorder="true" applyFont="false" applyProtection="false" borderId="16" fillId="0" fontId="0" numFmtId="164" xfId="0">
      <alignment horizontal="center" indent="0" shrinkToFit="false" textRotation="0" vertical="bottom" wrapText="false"/>
      <protection hidden="false" locked="true"/>
    </xf>
    <xf applyAlignment="true" applyBorder="true" applyFont="true" applyProtection="false" borderId="16" fillId="0" fontId="0" numFmtId="167" xfId="0">
      <alignment horizontal="center" indent="0" shrinkToFit="false" textRotation="0" vertical="center" wrapText="false"/>
      <protection hidden="false" locked="true"/>
    </xf>
    <xf applyAlignment="true" applyBorder="true" applyFont="true" applyProtection="false" borderId="16" fillId="0" fontId="8" numFmtId="164" xfId="0">
      <alignment horizontal="center" indent="0" shrinkToFit="false" textRotation="0" vertical="center" wrapText="fals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FFFFFF"/>
      <rgbColor rgb="FFFF0000"/>
      <rgbColor rgb="FF00FF00"/>
      <rgbColor rgb="FF0000FF"/>
      <rgbColor rgb="FFFFFF00"/>
      <rgbColor rgb="FFFF00FF"/>
      <rgbColor rgb="FF00FFFF"/>
      <rgbColor rgb="FF800000"/>
      <rgbColor rgb="FF00AE00"/>
      <rgbColor rgb="FF000080"/>
      <rgbColor rgb="FF808000"/>
      <rgbColor rgb="FF800080"/>
      <rgbColor rgb="FF008080"/>
      <rgbColor rgb="FFC4BD97"/>
      <rgbColor rgb="FF808080"/>
      <rgbColor rgb="FF729FCF"/>
      <rgbColor rgb="FF993366"/>
      <rgbColor rgb="FFFFFFCC"/>
      <rgbColor rgb="FFCFE7F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66"/>
      <rgbColor rgb="FF99CC00"/>
      <rgbColor rgb="FFFFC000"/>
      <rgbColor rgb="FFFF9900"/>
      <rgbColor rgb="FFFF6600"/>
      <rgbColor rgb="FF558ED5"/>
      <rgbColor rgb="FF969696"/>
      <rgbColor rgb="FF003366"/>
      <rgbColor rgb="FF339966"/>
      <rgbColor rgb="FF003300"/>
      <rgbColor rgb="FF333300"/>
      <rgbColor rgb="FFDC2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G56"/>
  <sheetViews>
    <sheetView colorId="64" defaultGridColor="true" rightToLeft="false" showFormulas="false" showGridLines="true" showOutlineSymbols="true" showRowColHeaders="true" showZeros="true" tabSelected="false" topLeftCell="A26" view="normal" windowProtection="false" workbookViewId="0" zoomScale="95" zoomScaleNormal="95" zoomScalePageLayoutView="100">
      <selection activeCell="G37" activeCellId="1" pane="topLeft" sqref="T48:W50 G37"/>
    </sheetView>
  </sheetViews>
  <sheetFormatPr defaultRowHeight="15.75"/>
  <cols>
    <col collapsed="false" hidden="false" max="1" min="1" style="1" width="8.12093023255814"/>
    <col collapsed="false" hidden="false" max="2" min="2" style="2" width="27.8790697674419"/>
    <col collapsed="false" hidden="false" max="3" min="3" style="2" width="12.6279069767442"/>
    <col collapsed="false" hidden="false" max="4" min="4" style="2" width="12.5023255813953"/>
    <col collapsed="false" hidden="false" max="5" min="5" style="3" width="9.37674418604651"/>
    <col collapsed="false" hidden="false" max="6" min="6" style="3" width="41.3720930232558"/>
    <col collapsed="false" hidden="false" max="7" min="7" style="1" width="251.13023255814"/>
    <col collapsed="false" hidden="false" max="1025" min="8" style="1" width="10.8697674418605"/>
  </cols>
  <sheetData>
    <row collapsed="false" customFormat="false" customHeight="false" hidden="false" ht="18.75" outlineLevel="0" r="2">
      <c r="B2" s="4" t="s">
        <v>0</v>
      </c>
      <c r="C2" s="4"/>
      <c r="D2" s="4"/>
    </row>
    <row collapsed="false" customFormat="true" customHeight="false" hidden="false" ht="15.75" outlineLevel="0" r="3" s="5">
      <c r="A3" s="5" t="s">
        <v>1</v>
      </c>
      <c r="B3" s="6"/>
      <c r="C3" s="6"/>
      <c r="D3" s="6"/>
      <c r="E3" s="7"/>
      <c r="F3" s="7"/>
      <c r="G3" s="7"/>
    </row>
    <row collapsed="false" customFormat="true" customHeight="false" hidden="false" ht="15.75" outlineLevel="0" r="4" s="5">
      <c r="A4" s="5" t="s">
        <v>2</v>
      </c>
      <c r="B4" s="6" t="s">
        <v>3</v>
      </c>
      <c r="C4" s="6" t="s">
        <v>4</v>
      </c>
      <c r="D4" s="8" t="s">
        <v>5</v>
      </c>
      <c r="E4" s="7" t="s">
        <v>6</v>
      </c>
      <c r="F4" s="7"/>
      <c r="G4" s="7"/>
    </row>
    <row collapsed="false" customFormat="false" customHeight="false" hidden="false" ht="15.75" outlineLevel="0" r="5">
      <c r="B5" s="9" t="s">
        <v>7</v>
      </c>
      <c r="C5" s="9"/>
      <c r="D5" s="10"/>
      <c r="E5" s="11"/>
      <c r="F5" s="11"/>
      <c r="G5" s="11"/>
    </row>
    <row collapsed="false" customFormat="false" customHeight="false" hidden="false" ht="15.75" outlineLevel="0" r="6">
      <c r="A6" s="1" t="s">
        <v>8</v>
      </c>
      <c r="B6" s="12" t="s">
        <v>9</v>
      </c>
      <c r="C6" s="12" t="s">
        <v>10</v>
      </c>
      <c r="D6" s="13" t="str">
        <f aca="false">DEC2HEX(C6)</f>
        <v>1</v>
      </c>
      <c r="E6" s="1" t="s">
        <v>11</v>
      </c>
    </row>
    <row collapsed="false" customFormat="false" customHeight="false" hidden="false" ht="15.75" outlineLevel="0" r="7">
      <c r="A7" s="1" t="s">
        <v>8</v>
      </c>
      <c r="B7" s="12" t="s">
        <v>12</v>
      </c>
      <c r="C7" s="12" t="s">
        <v>13</v>
      </c>
      <c r="D7" s="13" t="str">
        <f aca="false">DEC2HEX(C7)</f>
        <v>2</v>
      </c>
      <c r="E7" s="1" t="s">
        <v>14</v>
      </c>
    </row>
    <row collapsed="false" customFormat="false" customHeight="false" hidden="false" ht="15.75" outlineLevel="0" r="8">
      <c r="A8" s="1" t="s">
        <v>8</v>
      </c>
      <c r="B8" s="12" t="s">
        <v>15</v>
      </c>
      <c r="C8" s="12" t="s">
        <v>16</v>
      </c>
      <c r="D8" s="13" t="str">
        <f aca="false">DEC2HEX(C8)</f>
        <v>3</v>
      </c>
      <c r="E8" s="1" t="s">
        <v>17</v>
      </c>
    </row>
    <row collapsed="false" customFormat="false" customHeight="false" hidden="false" ht="15.75" outlineLevel="0" r="9">
      <c r="A9" s="1" t="s">
        <v>8</v>
      </c>
      <c r="B9" s="12" t="s">
        <v>18</v>
      </c>
      <c r="C9" s="12" t="s">
        <v>19</v>
      </c>
      <c r="D9" s="13" t="str">
        <f aca="false">DEC2HEX(C9)</f>
        <v>4</v>
      </c>
      <c r="E9" s="1" t="s">
        <v>20</v>
      </c>
    </row>
    <row collapsed="false" customFormat="false" customHeight="false" hidden="false" ht="15.75" outlineLevel="0" r="10">
      <c r="A10" s="1" t="s">
        <v>8</v>
      </c>
      <c r="B10" s="12" t="s">
        <v>21</v>
      </c>
      <c r="C10" s="12" t="s">
        <v>22</v>
      </c>
      <c r="D10" s="13" t="str">
        <f aca="false">DEC2HEX(C10)</f>
        <v>5</v>
      </c>
      <c r="E10" s="1" t="s">
        <v>23</v>
      </c>
    </row>
    <row collapsed="false" customFormat="false" customHeight="false" hidden="false" ht="15.75" outlineLevel="0" r="11">
      <c r="A11" s="1" t="s">
        <v>8</v>
      </c>
      <c r="B11" s="12" t="s">
        <v>24</v>
      </c>
      <c r="C11" s="12" t="s">
        <v>25</v>
      </c>
      <c r="D11" s="13" t="str">
        <f aca="false">DEC2HEX(C11)</f>
        <v>6</v>
      </c>
      <c r="E11" s="1" t="s">
        <v>26</v>
      </c>
    </row>
    <row collapsed="false" customFormat="false" customHeight="false" hidden="false" ht="15.75" outlineLevel="0" r="12">
      <c r="A12" s="1" t="s">
        <v>8</v>
      </c>
      <c r="B12" s="12" t="s">
        <v>27</v>
      </c>
      <c r="C12" s="12" t="s">
        <v>28</v>
      </c>
      <c r="D12" s="13" t="str">
        <f aca="false">DEC2HEX(C12)</f>
        <v>7</v>
      </c>
      <c r="E12" s="1" t="s">
        <v>29</v>
      </c>
      <c r="G12" s="1" t="s">
        <v>30</v>
      </c>
    </row>
    <row collapsed="false" customFormat="false" customHeight="false" hidden="false" ht="15.75" outlineLevel="0" r="13">
      <c r="B13" s="9" t="s">
        <v>31</v>
      </c>
      <c r="C13" s="9"/>
      <c r="D13" s="13" t="str">
        <f aca="false">DEC2HEX(C13)</f>
        <v>0</v>
      </c>
    </row>
    <row collapsed="false" customFormat="false" customHeight="false" hidden="false" ht="15.75" outlineLevel="0" r="14">
      <c r="A14" s="1" t="s">
        <v>8</v>
      </c>
      <c r="B14" s="12" t="s">
        <v>32</v>
      </c>
      <c r="C14" s="12" t="s">
        <v>33</v>
      </c>
      <c r="D14" s="13" t="str">
        <f aca="false">DEC2HEX(C14)</f>
        <v>8</v>
      </c>
      <c r="E14" s="11" t="s">
        <v>34</v>
      </c>
      <c r="F14" s="11" t="s">
        <v>35</v>
      </c>
    </row>
    <row collapsed="false" customFormat="false" customHeight="false" hidden="false" ht="15.75" outlineLevel="0" r="15">
      <c r="A15" s="1" t="s">
        <v>8</v>
      </c>
      <c r="B15" s="12" t="s">
        <v>36</v>
      </c>
      <c r="C15" s="12" t="s">
        <v>37</v>
      </c>
      <c r="D15" s="13" t="str">
        <f aca="false">DEC2HEX(C15)</f>
        <v>9</v>
      </c>
      <c r="E15" s="11" t="s">
        <v>38</v>
      </c>
      <c r="F15" s="11" t="s">
        <v>39</v>
      </c>
    </row>
    <row collapsed="false" customFormat="false" customHeight="false" hidden="false" ht="15.75" outlineLevel="0" r="16">
      <c r="A16" s="1" t="s">
        <v>8</v>
      </c>
      <c r="B16" s="12" t="s">
        <v>40</v>
      </c>
      <c r="C16" s="12" t="s">
        <v>41</v>
      </c>
      <c r="D16" s="13" t="str">
        <f aca="false">DEC2HEX(C16)</f>
        <v>A</v>
      </c>
      <c r="E16" s="11" t="s">
        <v>42</v>
      </c>
      <c r="F16" s="11" t="s">
        <v>43</v>
      </c>
    </row>
    <row collapsed="false" customFormat="false" customHeight="false" hidden="false" ht="15.75" outlineLevel="0" r="17">
      <c r="A17" s="1" t="s">
        <v>8</v>
      </c>
      <c r="B17" s="12" t="s">
        <v>40</v>
      </c>
      <c r="C17" s="12" t="s">
        <v>41</v>
      </c>
      <c r="D17" s="13" t="str">
        <f aca="false">DEC2HEX(C17)</f>
        <v>A</v>
      </c>
      <c r="E17" s="1" t="s">
        <v>44</v>
      </c>
      <c r="F17" s="1" t="s">
        <v>45</v>
      </c>
    </row>
    <row collapsed="false" customFormat="false" customHeight="false" hidden="false" ht="15.75" outlineLevel="0" r="18">
      <c r="A18" s="1" t="s">
        <v>8</v>
      </c>
      <c r="B18" s="12" t="s">
        <v>46</v>
      </c>
      <c r="C18" s="12" t="s">
        <v>47</v>
      </c>
      <c r="D18" s="13" t="str">
        <f aca="false">DEC2HEX(C18)</f>
        <v>B</v>
      </c>
      <c r="E18" s="11" t="s">
        <v>48</v>
      </c>
      <c r="F18" s="11" t="s">
        <v>49</v>
      </c>
    </row>
    <row collapsed="false" customFormat="false" customHeight="false" hidden="false" ht="15.75" outlineLevel="0" r="19">
      <c r="A19" s="1" t="s">
        <v>8</v>
      </c>
      <c r="B19" s="12" t="s">
        <v>50</v>
      </c>
      <c r="C19" s="12" t="s">
        <v>51</v>
      </c>
      <c r="D19" s="13" t="str">
        <f aca="false">DEC2HEX(C19)</f>
        <v>C</v>
      </c>
      <c r="E19" s="11" t="s">
        <v>52</v>
      </c>
      <c r="F19" s="11" t="s">
        <v>53</v>
      </c>
    </row>
    <row collapsed="false" customFormat="false" customHeight="false" hidden="false" ht="15.75" outlineLevel="0" r="20">
      <c r="B20" s="9" t="s">
        <v>54</v>
      </c>
      <c r="C20" s="9"/>
      <c r="D20" s="13"/>
      <c r="E20" s="11"/>
      <c r="F20" s="11"/>
    </row>
    <row collapsed="false" customFormat="false" customHeight="false" hidden="false" ht="15.75" outlineLevel="0" r="21">
      <c r="A21" s="1" t="s">
        <v>8</v>
      </c>
      <c r="B21" s="12" t="s">
        <v>55</v>
      </c>
      <c r="C21" s="12" t="s">
        <v>56</v>
      </c>
      <c r="D21" s="13" t="str">
        <f aca="false">DEC2HEX(C21)</f>
        <v>D</v>
      </c>
      <c r="E21" s="11" t="s">
        <v>57</v>
      </c>
      <c r="F21" s="11" t="s">
        <v>58</v>
      </c>
    </row>
    <row collapsed="false" customFormat="false" customHeight="false" hidden="false" ht="15.75" outlineLevel="0" r="22">
      <c r="A22" s="1" t="s">
        <v>8</v>
      </c>
      <c r="B22" s="12" t="s">
        <v>59</v>
      </c>
      <c r="C22" s="12" t="s">
        <v>60</v>
      </c>
      <c r="D22" s="13" t="str">
        <f aca="false">DEC2HEX(C22)</f>
        <v>E</v>
      </c>
      <c r="E22" s="11" t="s">
        <v>61</v>
      </c>
      <c r="F22" s="11" t="s">
        <v>62</v>
      </c>
    </row>
    <row collapsed="false" customFormat="false" customHeight="false" hidden="false" ht="15.75" outlineLevel="0" r="23">
      <c r="A23" s="1" t="s">
        <v>8</v>
      </c>
      <c r="B23" s="12" t="s">
        <v>63</v>
      </c>
      <c r="C23" s="12" t="s">
        <v>64</v>
      </c>
      <c r="D23" s="13" t="str">
        <f aca="false">DEC2HEX(C23)</f>
        <v>F</v>
      </c>
      <c r="E23" s="11" t="s">
        <v>65</v>
      </c>
      <c r="F23" s="11" t="s">
        <v>66</v>
      </c>
      <c r="G23" s="11" t="s">
        <v>67</v>
      </c>
    </row>
    <row collapsed="false" customFormat="false" customHeight="false" hidden="false" ht="15.75" outlineLevel="0" r="24">
      <c r="B24" s="9" t="s">
        <v>68</v>
      </c>
      <c r="C24" s="9"/>
      <c r="D24" s="13"/>
      <c r="E24" s="11"/>
      <c r="F24" s="11"/>
      <c r="G24" s="11"/>
    </row>
    <row collapsed="false" customFormat="false" customHeight="false" hidden="false" ht="15.75" outlineLevel="0" r="25">
      <c r="A25" s="1" t="s">
        <v>8</v>
      </c>
      <c r="B25" s="12" t="s">
        <v>69</v>
      </c>
      <c r="C25" s="12" t="s">
        <v>70</v>
      </c>
      <c r="D25" s="13" t="str">
        <f aca="false">DEC2HEX(C25)</f>
        <v>0</v>
      </c>
      <c r="E25" s="11" t="s">
        <v>68</v>
      </c>
      <c r="F25" s="11" t="s">
        <v>71</v>
      </c>
    </row>
    <row collapsed="false" customFormat="false" customHeight="false" hidden="false" ht="15.75" outlineLevel="0" r="26">
      <c r="B26" s="12"/>
      <c r="C26" s="12"/>
      <c r="D26" s="13"/>
      <c r="E26" s="11"/>
      <c r="F26" s="11"/>
    </row>
    <row collapsed="false" customFormat="false" customHeight="false" hidden="false" ht="15.75" outlineLevel="0" r="27">
      <c r="B27" s="9" t="s">
        <v>72</v>
      </c>
      <c r="C27" s="9"/>
      <c r="D27" s="13"/>
      <c r="E27" s="11"/>
      <c r="F27" s="11"/>
      <c r="G27" s="11"/>
    </row>
    <row collapsed="false" customFormat="false" customHeight="false" hidden="false" ht="15.75" outlineLevel="0" r="28">
      <c r="A28" s="1" t="s">
        <v>73</v>
      </c>
      <c r="B28" s="12" t="n">
        <v>100010</v>
      </c>
      <c r="C28" s="12" t="s">
        <v>74</v>
      </c>
      <c r="D28" s="13" t="str">
        <f aca="false">DEC2HEX(C28)</f>
        <v>20</v>
      </c>
      <c r="E28" s="11" t="s">
        <v>75</v>
      </c>
      <c r="F28" s="11" t="s">
        <v>76</v>
      </c>
      <c r="G28" s="11" t="s">
        <v>77</v>
      </c>
    </row>
    <row collapsed="false" customFormat="false" customHeight="false" hidden="false" ht="15.75" outlineLevel="0" r="29">
      <c r="A29" s="1" t="s">
        <v>73</v>
      </c>
      <c r="B29" s="12" t="n">
        <v>100011</v>
      </c>
      <c r="C29" s="12" t="s">
        <v>78</v>
      </c>
      <c r="D29" s="13" t="str">
        <f aca="false">DEC2HEX(C29)</f>
        <v>21</v>
      </c>
      <c r="E29" s="11" t="s">
        <v>79</v>
      </c>
      <c r="F29" s="11" t="s">
        <v>80</v>
      </c>
      <c r="G29" s="11" t="s">
        <v>81</v>
      </c>
    </row>
    <row collapsed="false" customFormat="false" customHeight="false" hidden="false" ht="15.75" outlineLevel="0" r="30">
      <c r="B30" s="12"/>
      <c r="C30" s="12"/>
      <c r="D30" s="13"/>
      <c r="E30" s="11"/>
    </row>
    <row collapsed="false" customFormat="false" customHeight="false" hidden="false" ht="15.75" outlineLevel="0" r="31">
      <c r="D31" s="13"/>
    </row>
    <row collapsed="false" customFormat="false" customHeight="false" hidden="false" ht="18.75" outlineLevel="0" r="32">
      <c r="B32" s="4" t="s">
        <v>82</v>
      </c>
      <c r="C32" s="4"/>
      <c r="D32" s="13"/>
    </row>
    <row collapsed="false" customFormat="true" customHeight="false" hidden="false" ht="15.75" outlineLevel="0" r="33" s="5">
      <c r="A33" s="5" t="s">
        <v>1</v>
      </c>
      <c r="B33" s="6"/>
      <c r="C33" s="6"/>
      <c r="D33" s="13"/>
      <c r="E33" s="7"/>
      <c r="F33" s="7"/>
      <c r="G33" s="7"/>
    </row>
    <row collapsed="false" customFormat="true" customHeight="false" hidden="false" ht="15.75" outlineLevel="0" r="34" s="5">
      <c r="A34" s="5" t="s">
        <v>2</v>
      </c>
      <c r="B34" s="6" t="s">
        <v>3</v>
      </c>
      <c r="C34" s="6"/>
      <c r="D34" s="13"/>
      <c r="E34" s="7" t="s">
        <v>6</v>
      </c>
      <c r="F34" s="7"/>
      <c r="G34" s="7"/>
    </row>
    <row collapsed="false" customFormat="false" customHeight="false" hidden="false" ht="15.75" outlineLevel="0" r="35">
      <c r="B35" s="14" t="s">
        <v>83</v>
      </c>
      <c r="C35" s="14"/>
      <c r="D35" s="13"/>
    </row>
    <row collapsed="false" customFormat="false" customHeight="false" hidden="false" ht="15.75" outlineLevel="0" r="36">
      <c r="A36" s="1" t="s">
        <v>8</v>
      </c>
      <c r="B36" s="15" t="s">
        <v>84</v>
      </c>
      <c r="C36" s="15" t="s">
        <v>85</v>
      </c>
      <c r="D36" s="13" t="str">
        <f aca="false">DEC2HEX(C36)</f>
        <v>10</v>
      </c>
      <c r="E36" s="1" t="s">
        <v>86</v>
      </c>
      <c r="F36" s="1" t="s">
        <v>87</v>
      </c>
      <c r="G36" s="1" t="s">
        <v>88</v>
      </c>
    </row>
    <row collapsed="false" customFormat="false" customHeight="false" hidden="false" ht="15.75" outlineLevel="0" r="37">
      <c r="A37" s="1" t="s">
        <v>8</v>
      </c>
      <c r="B37" s="15" t="s">
        <v>89</v>
      </c>
      <c r="C37" s="15" t="s">
        <v>90</v>
      </c>
      <c r="D37" s="13" t="str">
        <f aca="false">DEC2HEX(C37)</f>
        <v>11</v>
      </c>
      <c r="E37" s="1" t="s">
        <v>91</v>
      </c>
      <c r="F37" s="1" t="s">
        <v>92</v>
      </c>
      <c r="G37" s="1" t="s">
        <v>93</v>
      </c>
    </row>
    <row collapsed="false" customFormat="false" customHeight="false" hidden="false" ht="15.75" outlineLevel="0" r="38">
      <c r="A38" s="1" t="s">
        <v>8</v>
      </c>
      <c r="B38" s="15" t="s">
        <v>94</v>
      </c>
      <c r="C38" s="15" t="s">
        <v>95</v>
      </c>
      <c r="D38" s="13" t="str">
        <f aca="false">DEC2HEX(C38)</f>
        <v>12</v>
      </c>
      <c r="E38" s="1" t="s">
        <v>96</v>
      </c>
      <c r="F38" s="1" t="s">
        <v>97</v>
      </c>
      <c r="G38" s="1" t="s">
        <v>98</v>
      </c>
    </row>
    <row collapsed="false" customFormat="false" customHeight="false" hidden="false" ht="15.75" outlineLevel="0" r="39">
      <c r="B39" s="14" t="s">
        <v>7</v>
      </c>
      <c r="C39" s="14"/>
      <c r="D39" s="13"/>
    </row>
    <row collapsed="false" customFormat="false" customHeight="false" hidden="false" ht="15.75" outlineLevel="0" r="40">
      <c r="A40" s="1" t="s">
        <v>73</v>
      </c>
      <c r="B40" s="15" t="s">
        <v>99</v>
      </c>
      <c r="C40" s="15" t="s">
        <v>100</v>
      </c>
      <c r="D40" s="13" t="str">
        <f aca="false">DEC2HEX(C40)</f>
        <v>22</v>
      </c>
      <c r="E40" s="1" t="s">
        <v>101</v>
      </c>
      <c r="F40" s="1" t="s">
        <v>102</v>
      </c>
      <c r="G40" s="1" t="s">
        <v>103</v>
      </c>
    </row>
    <row collapsed="false" customFormat="false" customHeight="false" hidden="false" ht="15.75" outlineLevel="0" r="41">
      <c r="A41" s="1" t="s">
        <v>73</v>
      </c>
      <c r="B41" s="15" t="s">
        <v>104</v>
      </c>
      <c r="C41" s="15" t="s">
        <v>105</v>
      </c>
      <c r="D41" s="13" t="str">
        <f aca="false">DEC2HEX(C41)</f>
        <v>23</v>
      </c>
      <c r="E41" s="1" t="s">
        <v>106</v>
      </c>
      <c r="F41" s="1" t="s">
        <v>107</v>
      </c>
      <c r="G41" s="1" t="s">
        <v>108</v>
      </c>
    </row>
    <row collapsed="false" customFormat="false" customHeight="false" hidden="false" ht="15.75" outlineLevel="0" r="42">
      <c r="A42" s="1" t="s">
        <v>73</v>
      </c>
      <c r="B42" s="15" t="s">
        <v>109</v>
      </c>
      <c r="C42" s="15" t="s">
        <v>110</v>
      </c>
      <c r="D42" s="13" t="str">
        <f aca="false">DEC2HEX(C42)</f>
        <v>24</v>
      </c>
      <c r="E42" s="1" t="s">
        <v>111</v>
      </c>
      <c r="G42" s="1" t="s">
        <v>112</v>
      </c>
    </row>
    <row collapsed="false" customFormat="false" customHeight="false" hidden="false" ht="15.75" outlineLevel="0" r="43">
      <c r="A43" s="1" t="s">
        <v>73</v>
      </c>
      <c r="B43" s="15" t="s">
        <v>113</v>
      </c>
      <c r="C43" s="15" t="s">
        <v>114</v>
      </c>
      <c r="D43" s="13" t="str">
        <f aca="false">DEC2HEX(C43)</f>
        <v>25</v>
      </c>
      <c r="E43" s="1" t="s">
        <v>115</v>
      </c>
    </row>
    <row collapsed="false" customFormat="false" customHeight="false" hidden="false" ht="15.75" outlineLevel="0" r="44">
      <c r="A44" s="1" t="s">
        <v>73</v>
      </c>
      <c r="B44" s="15" t="s">
        <v>116</v>
      </c>
      <c r="C44" s="15" t="s">
        <v>117</v>
      </c>
      <c r="D44" s="13" t="str">
        <f aca="false">DEC2HEX(C44)</f>
        <v>26</v>
      </c>
      <c r="E44" s="1" t="s">
        <v>118</v>
      </c>
    </row>
    <row collapsed="false" customFormat="false" customHeight="false" hidden="false" ht="15.75" outlineLevel="0" r="45">
      <c r="B45" s="14" t="s">
        <v>119</v>
      </c>
      <c r="C45" s="14"/>
      <c r="D45" s="13"/>
    </row>
    <row collapsed="false" customFormat="false" customHeight="false" hidden="false" ht="15.75" outlineLevel="0" r="46">
      <c r="A46" s="1" t="s">
        <v>73</v>
      </c>
      <c r="B46" s="15" t="s">
        <v>120</v>
      </c>
      <c r="C46" s="15" t="s">
        <v>121</v>
      </c>
      <c r="D46" s="13" t="str">
        <f aca="false">DEC2HEX(C46)</f>
        <v>27</v>
      </c>
      <c r="E46" s="1" t="s">
        <v>122</v>
      </c>
      <c r="F46" s="1" t="s">
        <v>123</v>
      </c>
      <c r="G46" s="1" t="s">
        <v>124</v>
      </c>
    </row>
    <row collapsed="false" customFormat="false" customHeight="false" hidden="false" ht="15.75" outlineLevel="0" r="47">
      <c r="A47" s="1" t="s">
        <v>73</v>
      </c>
      <c r="B47" s="15" t="s">
        <v>125</v>
      </c>
      <c r="C47" s="15" t="s">
        <v>126</v>
      </c>
      <c r="D47" s="13" t="str">
        <f aca="false">DEC2HEX(C47)</f>
        <v>28</v>
      </c>
      <c r="E47" s="1" t="s">
        <v>127</v>
      </c>
      <c r="F47" s="1" t="s">
        <v>128</v>
      </c>
    </row>
    <row collapsed="false" customFormat="false" customHeight="false" hidden="false" ht="15.75" outlineLevel="0" r="48">
      <c r="A48" s="1" t="s">
        <v>73</v>
      </c>
      <c r="B48" s="15" t="s">
        <v>129</v>
      </c>
      <c r="C48" s="15" t="s">
        <v>130</v>
      </c>
      <c r="D48" s="13" t="str">
        <f aca="false">DEC2HEX(C48)</f>
        <v>29</v>
      </c>
      <c r="E48" s="1" t="s">
        <v>131</v>
      </c>
      <c r="F48" s="1" t="s">
        <v>132</v>
      </c>
      <c r="G48" s="1" t="s">
        <v>133</v>
      </c>
    </row>
    <row collapsed="false" customFormat="false" customHeight="false" hidden="false" ht="15.75" outlineLevel="0" r="49">
      <c r="B49" s="14" t="s">
        <v>134</v>
      </c>
      <c r="C49" s="14"/>
      <c r="D49" s="13"/>
    </row>
    <row collapsed="false" customFormat="false" customHeight="false" hidden="false" ht="15.75" outlineLevel="0" r="50">
      <c r="A50" s="1" t="s">
        <v>73</v>
      </c>
      <c r="B50" s="15" t="s">
        <v>135</v>
      </c>
      <c r="C50" s="15" t="s">
        <v>136</v>
      </c>
      <c r="D50" s="13" t="str">
        <f aca="false">DEC2HEX(C50)</f>
        <v>2A</v>
      </c>
      <c r="E50" s="1" t="s">
        <v>137</v>
      </c>
      <c r="F50" s="1" t="s">
        <v>138</v>
      </c>
      <c r="G50" s="1" t="s">
        <v>139</v>
      </c>
    </row>
    <row collapsed="false" customFormat="false" customHeight="false" hidden="false" ht="15.75" outlineLevel="0" r="51">
      <c r="A51" s="1" t="s">
        <v>73</v>
      </c>
      <c r="B51" s="15" t="s">
        <v>140</v>
      </c>
      <c r="C51" s="15" t="s">
        <v>141</v>
      </c>
      <c r="D51" s="13" t="str">
        <f aca="false">DEC2HEX(C51)</f>
        <v>2B</v>
      </c>
      <c r="E51" s="1" t="s">
        <v>142</v>
      </c>
      <c r="F51" s="1" t="s">
        <v>143</v>
      </c>
      <c r="G51" s="1" t="s">
        <v>144</v>
      </c>
    </row>
    <row collapsed="false" customFormat="false" customHeight="false" hidden="false" ht="15.75" outlineLevel="0" r="52">
      <c r="A52" s="1" t="s">
        <v>73</v>
      </c>
      <c r="B52" s="15" t="s">
        <v>145</v>
      </c>
      <c r="C52" s="15" t="s">
        <v>146</v>
      </c>
      <c r="D52" s="13" t="str">
        <f aca="false">DEC2HEX(C52)</f>
        <v>2C</v>
      </c>
      <c r="E52" s="1" t="s">
        <v>147</v>
      </c>
      <c r="F52" s="1" t="s">
        <v>148</v>
      </c>
      <c r="G52" s="1" t="s">
        <v>149</v>
      </c>
    </row>
    <row collapsed="false" customFormat="false" customHeight="false" hidden="false" ht="15.75" outlineLevel="0" r="53">
      <c r="A53" s="1" t="s">
        <v>73</v>
      </c>
      <c r="B53" s="15" t="s">
        <v>150</v>
      </c>
      <c r="C53" s="15" t="s">
        <v>151</v>
      </c>
      <c r="D53" s="13" t="str">
        <f aca="false">DEC2HEX(C53)</f>
        <v>2D</v>
      </c>
      <c r="E53" s="1" t="s">
        <v>152</v>
      </c>
      <c r="F53" s="1" t="s">
        <v>153</v>
      </c>
      <c r="G53" s="1" t="s">
        <v>154</v>
      </c>
    </row>
    <row collapsed="false" customFormat="false" customHeight="false" hidden="false" ht="15.75" outlineLevel="0" r="54">
      <c r="B54" s="14" t="s">
        <v>155</v>
      </c>
      <c r="C54" s="14"/>
      <c r="D54" s="13"/>
    </row>
    <row collapsed="false" customFormat="false" customHeight="false" hidden="false" ht="15.75" outlineLevel="0" r="55">
      <c r="A55" s="1" t="s">
        <v>156</v>
      </c>
      <c r="B55" s="15" t="s">
        <v>157</v>
      </c>
      <c r="C55" s="15" t="s">
        <v>158</v>
      </c>
      <c r="D55" s="13" t="str">
        <f aca="false">DEC2HEX(C55)</f>
        <v>40</v>
      </c>
      <c r="E55" s="1" t="s">
        <v>159</v>
      </c>
      <c r="F55" s="1" t="s">
        <v>160</v>
      </c>
      <c r="G55" s="1" t="s">
        <v>161</v>
      </c>
    </row>
    <row collapsed="false" customFormat="false" customHeight="false" hidden="false" ht="15.75" outlineLevel="0" r="56">
      <c r="A56" s="1" t="s">
        <v>156</v>
      </c>
      <c r="B56" s="15" t="s">
        <v>162</v>
      </c>
      <c r="C56" s="15" t="s">
        <v>163</v>
      </c>
      <c r="D56" s="13" t="str">
        <f aca="false">DEC2HEX(C56)</f>
        <v>41</v>
      </c>
      <c r="E56" s="1" t="s">
        <v>164</v>
      </c>
      <c r="F56" s="1" t="s">
        <v>165</v>
      </c>
      <c r="G56" s="1" t="s">
        <v>166</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true"/>
  </sheetPr>
  <dimension ref="1:69"/>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00">
      <selection activeCell="A1" activeCellId="1" pane="topLeft" sqref="T48:W50 A1"/>
    </sheetView>
  </sheetViews>
  <sheetFormatPr defaultRowHeight="15.75"/>
  <cols>
    <col collapsed="false" hidden="false" max="1" min="1" style="37" width="11.7488372093023"/>
    <col collapsed="false" hidden="false" max="2" min="2" style="37" width="43.4976744186047"/>
    <col collapsed="false" hidden="false" max="3" min="3" style="131" width="8.62325581395349"/>
    <col collapsed="false" hidden="false" max="4" min="4" style="132" width="8.62325581395349"/>
    <col collapsed="false" hidden="false" max="5" min="5" style="131" width="8.62325581395349"/>
    <col collapsed="false" hidden="false" max="6" min="6" style="131" width="12.246511627907"/>
    <col collapsed="false" hidden="false" max="7" min="7" style="131" width="14.506976744186"/>
    <col collapsed="false" hidden="false" max="8" min="8" style="132" width="8.25116279069768"/>
    <col collapsed="false" hidden="false" max="9" min="9" style="133" width="21.6279069767442"/>
    <col collapsed="false" hidden="false" max="10" min="10" style="133" width="19.5023255813954"/>
    <col collapsed="false" hidden="false" max="11" min="11" style="131" width="14.506976744186"/>
    <col collapsed="false" hidden="false" max="12" min="12" style="133" width="18.5023255813954"/>
    <col collapsed="false" hidden="false" max="13" min="13" style="134" width="36"/>
    <col collapsed="false" hidden="false" max="14" min="14" style="37" width="4.74883720930233"/>
    <col collapsed="false" hidden="false" max="15" min="15" style="37" width="6.61860465116279"/>
    <col collapsed="false" hidden="false" max="16" min="16" style="37" width="5.50697674418605"/>
    <col collapsed="false" hidden="false" max="18" min="17" style="37" width="6.61860465116279"/>
    <col collapsed="false" hidden="false" max="19" min="19" style="37" width="4.74883720930233"/>
    <col collapsed="false" hidden="false" max="22" min="20" style="37" width="6.61860465116279"/>
    <col collapsed="false" hidden="false" max="23" min="23" style="37" width="4.74883720930233"/>
    <col collapsed="false" hidden="false" max="25" min="24" style="37" width="6.61860465116279"/>
    <col collapsed="false" hidden="false" max="26" min="26" style="37" width="14.1255813953488"/>
    <col collapsed="false" hidden="false" max="27" min="27" style="37" width="12.8744186046512"/>
    <col collapsed="false" hidden="false" max="28" min="28" style="37" width="5.74883720930233"/>
    <col collapsed="false" hidden="false" max="29" min="29" style="37" width="12.1255813953488"/>
    <col collapsed="false" hidden="false" max="30" min="30" style="37" width="8.25116279069768"/>
    <col collapsed="false" hidden="false" max="31" min="31" style="37" width="14.1255813953488"/>
    <col collapsed="false" hidden="false" max="32" min="32" style="37" width="38.8697674418605"/>
    <col collapsed="false" hidden="false" max="33" min="33" style="37" width="3.50232558139535"/>
    <col collapsed="false" hidden="false" max="34" min="34" style="37" width="6.13023255813954"/>
    <col collapsed="false" hidden="false" max="35" min="35" style="37" width="3.50232558139535"/>
    <col collapsed="false" hidden="false" max="36" min="36" style="37" width="6.13023255813954"/>
    <col collapsed="false" hidden="false" max="37" min="37" style="37" width="12.1255813953488"/>
    <col collapsed="false" hidden="false" max="38" min="38" style="37" width="10.7488372093023"/>
    <col collapsed="false" hidden="false" max="39" min="39" style="37" width="3.50232558139535"/>
    <col collapsed="false" hidden="false" max="40" min="40" style="37" width="6.13023255813954"/>
    <col collapsed="false" hidden="false" max="41" min="41" style="37" width="12.1255813953488"/>
    <col collapsed="false" hidden="false" max="42" min="42" style="37" width="10.5023255813953"/>
    <col collapsed="false" hidden="false" max="43" min="43" style="37" width="16"/>
    <col collapsed="false" hidden="false" max="44" min="44" style="37" width="12.1255813953488"/>
    <col collapsed="false" hidden="false" max="45" min="45" style="37" width="10.5023255813953"/>
    <col collapsed="false" hidden="false" max="46" min="46" style="37" width="15.753488372093"/>
    <col collapsed="false" hidden="false" max="47" min="47" style="37" width="3.50232558139535"/>
    <col collapsed="false" hidden="false" max="48" min="48" style="37" width="6.13023255813954"/>
    <col collapsed="false" hidden="false" max="49" min="49" style="37" width="12.1255813953488"/>
    <col collapsed="false" hidden="false" max="50" min="50" style="37" width="10.5023255813953"/>
    <col collapsed="false" hidden="false" max="51" min="51" style="37" width="15.753488372093"/>
    <col collapsed="false" hidden="false" max="52" min="52" style="37" width="3.50232558139535"/>
    <col collapsed="false" hidden="false" max="53" min="53" style="37" width="6.13023255813954"/>
    <col collapsed="false" hidden="false" max="54" min="54" style="37" width="12.1255813953488"/>
    <col collapsed="false" hidden="false" max="55" min="55" style="37" width="10.5023255813953"/>
    <col collapsed="false" hidden="false" max="56" min="56" style="37" width="15.753488372093"/>
    <col collapsed="false" hidden="false" max="57" min="57" style="37" width="3.50232558139535"/>
    <col collapsed="false" hidden="false" max="58" min="58" style="37" width="6.13023255813954"/>
    <col collapsed="false" hidden="false" max="1023" min="59" style="37" width="12.1255813953488"/>
    <col collapsed="false" hidden="false" max="1025" min="1024" style="126" width="12.1255813953488"/>
  </cols>
  <sheetData>
    <row collapsed="false" customFormat="false" customHeight="false" hidden="false" ht="15.75" outlineLevel="0" r="1">
      <c r="A1" s="17" t="s">
        <v>512</v>
      </c>
      <c r="B1" s="17"/>
      <c r="C1" s="18"/>
      <c r="D1" s="135"/>
      <c r="E1" s="18"/>
      <c r="F1" s="18"/>
      <c r="G1" s="18"/>
      <c r="H1" s="135"/>
      <c r="I1" s="136"/>
      <c r="J1" s="136"/>
      <c r="K1" s="18"/>
      <c r="L1" s="136"/>
      <c r="M1" s="19"/>
      <c r="N1" s="29"/>
      <c r="O1" s="29"/>
      <c r="P1" s="29"/>
      <c r="Q1" s="29"/>
      <c r="R1" s="29"/>
      <c r="S1" s="29"/>
      <c r="T1" s="29"/>
      <c r="U1" s="29"/>
      <c r="V1" s="29"/>
      <c r="W1" s="29"/>
      <c r="X1" s="29"/>
      <c r="Y1" s="29"/>
      <c r="Z1" s="29"/>
      <c r="AA1" s="29"/>
      <c r="AB1" s="29"/>
      <c r="AE1" s="5"/>
      <c r="AF1" s="5"/>
      <c r="AG1" s="5"/>
      <c r="AH1" s="5"/>
      <c r="AI1" s="7"/>
      <c r="AJ1" s="7"/>
      <c r="AK1" s="7"/>
      <c r="AL1" s="7"/>
      <c r="AM1" s="7"/>
    </row>
    <row collapsed="false" customFormat="false" customHeight="false" hidden="false" ht="15.75" outlineLevel="0" r="2">
      <c r="A2" s="17" t="s">
        <v>180</v>
      </c>
      <c r="B2" s="17" t="s">
        <v>181</v>
      </c>
      <c r="C2" s="18" t="s">
        <v>187</v>
      </c>
      <c r="D2" s="135" t="s">
        <v>513</v>
      </c>
      <c r="E2" s="18" t="s">
        <v>188</v>
      </c>
      <c r="F2" s="18" t="s">
        <v>514</v>
      </c>
      <c r="G2" s="18" t="s">
        <v>186</v>
      </c>
      <c r="H2" s="135" t="s">
        <v>515</v>
      </c>
      <c r="I2" s="136" t="s">
        <v>516</v>
      </c>
      <c r="J2" s="136" t="s">
        <v>517</v>
      </c>
      <c r="K2" s="18" t="s">
        <v>189</v>
      </c>
      <c r="L2" s="136" t="s">
        <v>518</v>
      </c>
      <c r="M2" s="19" t="s">
        <v>519</v>
      </c>
      <c r="N2" s="29" t="s">
        <v>193</v>
      </c>
      <c r="O2" s="29" t="s">
        <v>194</v>
      </c>
      <c r="P2" s="29" t="s">
        <v>195</v>
      </c>
      <c r="Q2" s="29" t="s">
        <v>196</v>
      </c>
      <c r="R2" s="29" t="s">
        <v>197</v>
      </c>
      <c r="S2" s="29" t="s">
        <v>198</v>
      </c>
      <c r="T2" s="29" t="s">
        <v>199</v>
      </c>
      <c r="U2" s="29" t="s">
        <v>200</v>
      </c>
      <c r="V2" s="29" t="s">
        <v>201</v>
      </c>
      <c r="W2" s="29" t="s">
        <v>202</v>
      </c>
      <c r="X2" s="29" t="s">
        <v>203</v>
      </c>
      <c r="Y2" s="29" t="s">
        <v>204</v>
      </c>
      <c r="Z2" s="29" t="s">
        <v>205</v>
      </c>
      <c r="AA2" s="29" t="s">
        <v>206</v>
      </c>
      <c r="AB2" s="29" t="s">
        <v>207</v>
      </c>
      <c r="AE2" s="5"/>
      <c r="AF2" s="5"/>
      <c r="AG2" s="5"/>
      <c r="AH2" s="5"/>
      <c r="AI2" s="7"/>
      <c r="AJ2" s="7"/>
      <c r="AK2" s="7"/>
      <c r="AL2" s="7"/>
      <c r="AM2" s="7"/>
    </row>
    <row collapsed="false" customFormat="false" customHeight="false" hidden="false" ht="15.75" outlineLevel="0" r="3">
      <c r="A3" s="29" t="s">
        <v>68</v>
      </c>
      <c r="B3" s="29" t="s">
        <v>520</v>
      </c>
      <c r="C3" s="89" t="n">
        <v>0</v>
      </c>
      <c r="D3" s="137" t="str">
        <f aca="false">DEC2BIN(C3,5)</f>
        <v>00000</v>
      </c>
      <c r="E3" s="89" t="n">
        <v>0</v>
      </c>
      <c r="F3" s="89" t="str">
        <f aca="false">DEC2BIN(E3,5)</f>
        <v>00000</v>
      </c>
      <c r="G3" s="131" t="n">
        <v>0</v>
      </c>
      <c r="H3" s="132" t="str">
        <f aca="false">DEC2BIN(G3,5)</f>
        <v>00000</v>
      </c>
      <c r="I3" s="6" t="s">
        <v>521</v>
      </c>
      <c r="J3" s="7" t="str">
        <f aca="false">SUBSTITUTE(I3,"_","")</f>
        <v>00000000000111111</v>
      </c>
      <c r="K3" s="138" t="s">
        <v>226</v>
      </c>
      <c r="L3" s="139" t="s">
        <v>226</v>
      </c>
      <c r="M3" s="140" t="str">
        <f aca="false">D3&amp;F3&amp;H3&amp;J3</f>
        <v>00000000000000000000000000111111</v>
      </c>
      <c r="N3" s="141" t="n">
        <v>0</v>
      </c>
      <c r="AE3" s="5"/>
      <c r="AF3" s="5"/>
      <c r="AG3" s="5"/>
      <c r="AH3" s="5"/>
      <c r="AI3" s="7"/>
      <c r="AJ3" s="7"/>
      <c r="AK3" s="7"/>
      <c r="AL3" s="7"/>
      <c r="AM3" s="7"/>
    </row>
    <row collapsed="false" customFormat="false" customHeight="false" hidden="false" ht="15.75" outlineLevel="0" r="4">
      <c r="A4" s="50" t="s">
        <v>522</v>
      </c>
      <c r="B4" s="29" t="s">
        <v>523</v>
      </c>
      <c r="C4" s="89" t="n">
        <v>0</v>
      </c>
      <c r="D4" s="137" t="str">
        <f aca="false">DEC2BIN(C4,5)</f>
        <v>00000</v>
      </c>
      <c r="E4" s="131" t="s">
        <v>226</v>
      </c>
      <c r="F4" s="89" t="s">
        <v>226</v>
      </c>
      <c r="G4" s="131" t="n">
        <v>0</v>
      </c>
      <c r="H4" s="132" t="str">
        <f aca="false">DEC2BIN(G4,5)</f>
        <v>00000</v>
      </c>
      <c r="I4" s="6" t="n">
        <v>100010</v>
      </c>
      <c r="J4" s="7" t="str">
        <f aca="false">SUBSTITUTE(I4,"_","")</f>
        <v>100010</v>
      </c>
      <c r="K4" s="138" t="n">
        <f aca="false">A41</f>
        <v>0</v>
      </c>
      <c r="L4" s="139" t="str">
        <f aca="false">SUBSTITUTE(B41,"_","")</f>
        <v>0000000000000000</v>
      </c>
      <c r="M4" s="140" t="str">
        <f aca="false">D4&amp;H4&amp;L4&amp;J4</f>
        <v>00000000000000000000000000100010</v>
      </c>
      <c r="N4" s="141" t="n">
        <v>0</v>
      </c>
      <c r="AC4" s="126"/>
      <c r="AD4" s="126"/>
      <c r="AE4" s="142"/>
      <c r="AF4" s="142"/>
      <c r="AG4" s="142" t="s">
        <v>524</v>
      </c>
      <c r="AH4" s="142"/>
      <c r="AI4" s="143" t="s">
        <v>525</v>
      </c>
      <c r="AJ4" s="143"/>
      <c r="AK4" s="126"/>
      <c r="AL4" s="144" t="s">
        <v>526</v>
      </c>
      <c r="AM4" s="144"/>
      <c r="AN4" s="144"/>
      <c r="AP4" s="145" t="s">
        <v>527</v>
      </c>
      <c r="AQ4" s="145" t="s">
        <v>528</v>
      </c>
      <c r="AR4" s="145"/>
      <c r="AS4" s="145" t="s">
        <v>529</v>
      </c>
      <c r="AT4" s="145" t="s">
        <v>530</v>
      </c>
      <c r="AU4" s="145" t="s">
        <v>191</v>
      </c>
      <c r="AV4" s="145" t="s">
        <v>389</v>
      </c>
      <c r="AX4" s="145" t="s">
        <v>531</v>
      </c>
      <c r="AY4" s="145" t="s">
        <v>532</v>
      </c>
      <c r="AZ4" s="145"/>
      <c r="BA4" s="145"/>
      <c r="BC4" s="145" t="s">
        <v>533</v>
      </c>
      <c r="BD4" s="145" t="s">
        <v>534</v>
      </c>
      <c r="BE4" s="145"/>
      <c r="BF4" s="145"/>
    </row>
    <row collapsed="false" customFormat="false" customHeight="false" hidden="false" ht="15.75" outlineLevel="0" r="5">
      <c r="A5" s="29" t="s">
        <v>535</v>
      </c>
      <c r="B5" s="29" t="s">
        <v>536</v>
      </c>
      <c r="C5" s="89" t="n">
        <v>0</v>
      </c>
      <c r="D5" s="137" t="str">
        <f aca="false">DEC2BIN(C5,5)</f>
        <v>00000</v>
      </c>
      <c r="E5" s="131" t="s">
        <v>226</v>
      </c>
      <c r="F5" s="89" t="s">
        <v>226</v>
      </c>
      <c r="G5" s="131" t="n">
        <v>1</v>
      </c>
      <c r="H5" s="132" t="str">
        <f aca="false">DEC2BIN(G5,5)</f>
        <v>00001</v>
      </c>
      <c r="I5" s="6" t="n">
        <v>100011</v>
      </c>
      <c r="J5" s="7" t="str">
        <f aca="false">SUBSTITUTE(I5,"_","")</f>
        <v>100011</v>
      </c>
      <c r="K5" s="131" t="n">
        <f aca="false">A42</f>
        <v>32768</v>
      </c>
      <c r="L5" s="139" t="str">
        <f aca="false">SUBSTITUTE(B42,"_","")</f>
        <v>1000000000000000</v>
      </c>
      <c r="M5" s="140" t="str">
        <f aca="false">D5&amp;H5&amp;L5&amp;J5</f>
        <v>00000000011000000000000000100011</v>
      </c>
      <c r="N5" s="37" t="n">
        <v>0</v>
      </c>
      <c r="O5" s="141" t="n">
        <f aca="false">A42</f>
        <v>32768</v>
      </c>
      <c r="AC5" s="126"/>
      <c r="AD5" s="29" t="s">
        <v>180</v>
      </c>
      <c r="AE5" s="146" t="s">
        <v>537</v>
      </c>
      <c r="AF5" s="147" t="s">
        <v>538</v>
      </c>
      <c r="AG5" s="148" t="s">
        <v>191</v>
      </c>
      <c r="AH5" s="149" t="s">
        <v>389</v>
      </c>
      <c r="AI5" s="143" t="s">
        <v>191</v>
      </c>
      <c r="AJ5" s="143" t="s">
        <v>389</v>
      </c>
      <c r="AK5" s="126"/>
      <c r="AL5" s="144" t="s">
        <v>390</v>
      </c>
      <c r="AM5" s="144" t="s">
        <v>191</v>
      </c>
      <c r="AN5" s="144" t="s">
        <v>389</v>
      </c>
      <c r="AP5" s="145" t="s">
        <v>390</v>
      </c>
      <c r="AQ5" s="145"/>
      <c r="AR5" s="145"/>
      <c r="AS5" s="145" t="s">
        <v>390</v>
      </c>
      <c r="AT5" s="145"/>
      <c r="AU5" s="145"/>
      <c r="AV5" s="145"/>
      <c r="AX5" s="145" t="s">
        <v>390</v>
      </c>
      <c r="AY5" s="145"/>
      <c r="AZ5" s="145" t="s">
        <v>191</v>
      </c>
      <c r="BA5" s="145" t="s">
        <v>389</v>
      </c>
      <c r="BC5" s="145" t="s">
        <v>390</v>
      </c>
      <c r="BD5" s="145"/>
      <c r="BE5" s="145" t="s">
        <v>191</v>
      </c>
      <c r="BF5" s="145" t="s">
        <v>389</v>
      </c>
    </row>
    <row collapsed="false" customFormat="false" customHeight="false" hidden="false" ht="15.75" outlineLevel="0" r="6">
      <c r="A6" s="29" t="s">
        <v>522</v>
      </c>
      <c r="B6" s="29" t="s">
        <v>539</v>
      </c>
      <c r="C6" s="89" t="n">
        <v>0</v>
      </c>
      <c r="D6" s="137" t="str">
        <f aca="false">DEC2BIN(C6,5)</f>
        <v>00000</v>
      </c>
      <c r="E6" s="131" t="s">
        <v>226</v>
      </c>
      <c r="F6" s="89" t="s">
        <v>226</v>
      </c>
      <c r="G6" s="131" t="n">
        <v>2</v>
      </c>
      <c r="H6" s="132" t="str">
        <f aca="false">DEC2BIN(G6,5)</f>
        <v>00010</v>
      </c>
      <c r="I6" s="6" t="n">
        <v>100010</v>
      </c>
      <c r="J6" s="7" t="str">
        <f aca="false">SUBSTITUTE(I6,"_","")</f>
        <v>100010</v>
      </c>
      <c r="K6" s="131" t="n">
        <f aca="false">A43</f>
        <v>-256</v>
      </c>
      <c r="L6" s="139" t="str">
        <f aca="false">SUBSTITUTE(B43,"_","")</f>
        <v>1111111100000000</v>
      </c>
      <c r="M6" s="140" t="str">
        <f aca="false">D6&amp;H6&amp;L6&amp;J6</f>
        <v>00000000101111111100000000100010</v>
      </c>
      <c r="N6" s="37" t="n">
        <v>0</v>
      </c>
      <c r="O6" s="37" t="n">
        <f aca="false">O5</f>
        <v>32768</v>
      </c>
      <c r="P6" s="141" t="n">
        <f aca="false">A43</f>
        <v>-256</v>
      </c>
      <c r="AC6" s="126"/>
      <c r="AD6" s="29" t="s">
        <v>68</v>
      </c>
      <c r="AE6" s="150" t="s">
        <v>540</v>
      </c>
      <c r="AF6" s="151" t="s">
        <v>541</v>
      </c>
      <c r="AG6" s="144" t="s">
        <v>226</v>
      </c>
      <c r="AH6" s="144" t="s">
        <v>226</v>
      </c>
      <c r="AI6" s="143" t="s">
        <v>226</v>
      </c>
      <c r="AJ6" s="143" t="s">
        <v>226</v>
      </c>
      <c r="AK6" s="126"/>
      <c r="AL6" s="144" t="s">
        <v>226</v>
      </c>
      <c r="AM6" s="144" t="s">
        <v>226</v>
      </c>
      <c r="AN6" s="144" t="s">
        <v>226</v>
      </c>
      <c r="AP6" s="145" t="s">
        <v>226</v>
      </c>
      <c r="AQ6" s="145" t="s">
        <v>226</v>
      </c>
      <c r="AR6" s="145"/>
      <c r="AS6" s="145" t="s">
        <v>226</v>
      </c>
      <c r="AT6" s="145" t="s">
        <v>226</v>
      </c>
      <c r="AU6" s="145" t="s">
        <v>226</v>
      </c>
      <c r="AV6" s="145" t="s">
        <v>226</v>
      </c>
      <c r="AX6" s="145" t="s">
        <v>226</v>
      </c>
      <c r="AY6" s="145" t="s">
        <v>226</v>
      </c>
      <c r="AZ6" s="145" t="s">
        <v>226</v>
      </c>
      <c r="BA6" s="145" t="s">
        <v>226</v>
      </c>
      <c r="BC6" s="145" t="s">
        <v>226</v>
      </c>
      <c r="BD6" s="145" t="s">
        <v>226</v>
      </c>
      <c r="BE6" s="145" t="s">
        <v>226</v>
      </c>
      <c r="BF6" s="145" t="s">
        <v>226</v>
      </c>
    </row>
    <row collapsed="false" customFormat="false" customHeight="false" hidden="false" ht="15.75" outlineLevel="0" r="7">
      <c r="A7" s="29" t="s">
        <v>23</v>
      </c>
      <c r="B7" s="29" t="s">
        <v>542</v>
      </c>
      <c r="C7" s="89" t="n">
        <v>2</v>
      </c>
      <c r="D7" s="137" t="str">
        <f aca="false">DEC2BIN(C7,5)</f>
        <v>00010</v>
      </c>
      <c r="E7" s="131" t="n">
        <v>0</v>
      </c>
      <c r="F7" s="89" t="str">
        <f aca="false">DEC2BIN(E7,5)</f>
        <v>00000</v>
      </c>
      <c r="G7" s="131" t="n">
        <v>2</v>
      </c>
      <c r="H7" s="132" t="str">
        <f aca="false">DEC2BIN(G7,5)</f>
        <v>00010</v>
      </c>
      <c r="I7" s="6" t="s">
        <v>21</v>
      </c>
      <c r="J7" s="7" t="str">
        <f aca="false">SUBSTITUTE(I7,"_","")</f>
        <v>00000001010000000</v>
      </c>
      <c r="K7" s="131" t="s">
        <v>226</v>
      </c>
      <c r="L7" s="133" t="s">
        <v>226</v>
      </c>
      <c r="M7" s="140" t="str">
        <f aca="false">D7&amp;F7&amp;H7&amp;J7</f>
        <v>00010000000001000000001010000000</v>
      </c>
      <c r="N7" s="37" t="n">
        <v>0</v>
      </c>
      <c r="O7" s="37" t="n">
        <f aca="false">O6</f>
        <v>32768</v>
      </c>
      <c r="P7" s="141" t="n">
        <f aca="false">A44</f>
        <v>256</v>
      </c>
      <c r="AC7" s="126"/>
      <c r="AD7" s="29" t="s">
        <v>522</v>
      </c>
      <c r="AE7" s="150" t="n">
        <v>22</v>
      </c>
      <c r="AF7" s="152" t="s">
        <v>543</v>
      </c>
      <c r="AG7" s="144" t="n">
        <v>2</v>
      </c>
      <c r="AH7" s="144" t="n">
        <v>1</v>
      </c>
      <c r="AI7" s="143" t="n">
        <v>2</v>
      </c>
      <c r="AJ7" s="143" t="n">
        <v>2</v>
      </c>
      <c r="AK7" s="126"/>
      <c r="AL7" s="144" t="s">
        <v>396</v>
      </c>
      <c r="AM7" s="144" t="n">
        <v>2</v>
      </c>
      <c r="AN7" s="144" t="n">
        <v>2</v>
      </c>
      <c r="AP7" s="145"/>
      <c r="AQ7" s="145"/>
      <c r="AR7" s="145"/>
      <c r="AS7" s="145"/>
      <c r="AT7" s="145"/>
      <c r="AU7" s="145" t="n">
        <v>1</v>
      </c>
      <c r="AV7" s="145" t="n">
        <v>3</v>
      </c>
      <c r="AX7" s="145" t="s">
        <v>395</v>
      </c>
      <c r="AY7" s="145" t="s">
        <v>396</v>
      </c>
      <c r="AZ7" s="145" t="n">
        <v>1</v>
      </c>
      <c r="BA7" s="145" t="n">
        <v>4</v>
      </c>
      <c r="BC7" s="145" t="s">
        <v>395</v>
      </c>
      <c r="BD7" s="145" t="s">
        <v>396</v>
      </c>
      <c r="BE7" s="145" t="n">
        <v>1</v>
      </c>
      <c r="BF7" s="145" t="n">
        <v>5</v>
      </c>
    </row>
    <row collapsed="false" customFormat="false" customHeight="false" hidden="false" ht="15.75" outlineLevel="0" r="8">
      <c r="A8" s="29" t="s">
        <v>11</v>
      </c>
      <c r="B8" s="29" t="s">
        <v>544</v>
      </c>
      <c r="C8" s="89" t="n">
        <v>1</v>
      </c>
      <c r="D8" s="137" t="str">
        <f aca="false">DEC2BIN(C8,5)</f>
        <v>00001</v>
      </c>
      <c r="E8" s="131" t="n">
        <v>2</v>
      </c>
      <c r="F8" s="89" t="str">
        <f aca="false">DEC2BIN(E8,5)</f>
        <v>00010</v>
      </c>
      <c r="G8" s="131" t="n">
        <v>3</v>
      </c>
      <c r="H8" s="132" t="str">
        <f aca="false">DEC2BIN(G8,5)</f>
        <v>00011</v>
      </c>
      <c r="I8" s="6" t="s">
        <v>9</v>
      </c>
      <c r="J8" s="7" t="str">
        <f aca="false">SUBSTITUTE(I8,"_","")</f>
        <v>00000000001000000</v>
      </c>
      <c r="K8" s="131" t="s">
        <v>226</v>
      </c>
      <c r="L8" s="133" t="s">
        <v>226</v>
      </c>
      <c r="M8" s="140" t="str">
        <f aca="false">D8&amp;F8&amp;H8&amp;J8</f>
        <v>00001000100001100000000001000000</v>
      </c>
      <c r="N8" s="37" t="n">
        <v>0</v>
      </c>
      <c r="O8" s="37" t="n">
        <f aca="false">O7</f>
        <v>32768</v>
      </c>
      <c r="P8" s="37" t="n">
        <f aca="false">P7</f>
        <v>256</v>
      </c>
      <c r="Q8" s="141" t="n">
        <f aca="false">O8+P8</f>
        <v>33024</v>
      </c>
      <c r="AC8" s="126"/>
      <c r="AD8" s="29" t="s">
        <v>535</v>
      </c>
      <c r="AE8" s="150" t="n">
        <v>600023</v>
      </c>
      <c r="AF8" s="152" t="s">
        <v>545</v>
      </c>
      <c r="AG8" s="144" t="n">
        <v>3</v>
      </c>
      <c r="AH8" s="144" t="n">
        <v>1</v>
      </c>
      <c r="AI8" s="143" t="n">
        <v>3</v>
      </c>
      <c r="AJ8" s="143" t="n">
        <v>2</v>
      </c>
      <c r="AK8" s="126"/>
      <c r="AL8" s="144" t="s">
        <v>546</v>
      </c>
      <c r="AM8" s="144" t="n">
        <v>3</v>
      </c>
      <c r="AN8" s="144" t="n">
        <v>2</v>
      </c>
      <c r="AP8" s="145" t="s">
        <v>395</v>
      </c>
      <c r="AQ8" s="145" t="s">
        <v>226</v>
      </c>
      <c r="AR8" s="145"/>
      <c r="AS8" s="145" t="s">
        <v>395</v>
      </c>
      <c r="AT8" s="153" t="s">
        <v>226</v>
      </c>
      <c r="AU8" s="145" t="n">
        <v>2</v>
      </c>
      <c r="AV8" s="145" t="n">
        <v>3</v>
      </c>
      <c r="AX8" s="145" t="s">
        <v>396</v>
      </c>
      <c r="AY8" s="145" t="s">
        <v>396</v>
      </c>
      <c r="AZ8" s="145" t="n">
        <v>2</v>
      </c>
      <c r="BA8" s="145" t="n">
        <v>4</v>
      </c>
      <c r="BC8" s="145" t="s">
        <v>396</v>
      </c>
      <c r="BD8" s="145" t="s">
        <v>396</v>
      </c>
      <c r="BE8" s="145" t="n">
        <v>2</v>
      </c>
      <c r="BF8" s="145" t="n">
        <v>5</v>
      </c>
    </row>
    <row collapsed="false" customFormat="false" customHeight="false" hidden="false" ht="15.75" outlineLevel="0" r="9">
      <c r="A9" s="29" t="s">
        <v>14</v>
      </c>
      <c r="B9" s="29" t="s">
        <v>547</v>
      </c>
      <c r="C9" s="89" t="n">
        <v>3</v>
      </c>
      <c r="D9" s="137" t="str">
        <f aca="false">DEC2BIN(C9,5)</f>
        <v>00011</v>
      </c>
      <c r="E9" s="131" t="n">
        <v>2</v>
      </c>
      <c r="F9" s="89" t="str">
        <f aca="false">DEC2BIN(E9,5)</f>
        <v>00010</v>
      </c>
      <c r="G9" s="131" t="n">
        <v>4</v>
      </c>
      <c r="H9" s="132" t="str">
        <f aca="false">DEC2BIN(G9,5)</f>
        <v>00100</v>
      </c>
      <c r="I9" s="6" t="s">
        <v>12</v>
      </c>
      <c r="J9" s="7" t="str">
        <f aca="false">SUBSTITUTE(I9,"_","")</f>
        <v>00000000100000000</v>
      </c>
      <c r="K9" s="131" t="s">
        <v>226</v>
      </c>
      <c r="L9" s="133" t="s">
        <v>226</v>
      </c>
      <c r="M9" s="140" t="str">
        <f aca="false">D9&amp;F9&amp;H9&amp;J9</f>
        <v>00011000100010000000000100000000</v>
      </c>
      <c r="N9" s="37" t="n">
        <v>0</v>
      </c>
      <c r="O9" s="37" t="n">
        <f aca="false">O8</f>
        <v>32768</v>
      </c>
      <c r="P9" s="37" t="n">
        <f aca="false">P8</f>
        <v>256</v>
      </c>
      <c r="Q9" s="37" t="n">
        <f aca="false">O9+P9</f>
        <v>33024</v>
      </c>
      <c r="R9" s="141" t="n">
        <f aca="false">Q9-P9</f>
        <v>32768</v>
      </c>
      <c r="AC9" s="126"/>
      <c r="AD9" s="29" t="s">
        <v>522</v>
      </c>
      <c r="AE9" s="150" t="s">
        <v>548</v>
      </c>
      <c r="AF9" s="152" t="s">
        <v>549</v>
      </c>
      <c r="AG9" s="144" t="n">
        <v>4</v>
      </c>
      <c r="AH9" s="144" t="n">
        <v>1</v>
      </c>
      <c r="AI9" s="143" t="n">
        <v>4</v>
      </c>
      <c r="AJ9" s="143" t="n">
        <v>2</v>
      </c>
      <c r="AK9" s="126"/>
      <c r="AL9" s="144" t="s">
        <v>550</v>
      </c>
      <c r="AM9" s="144" t="n">
        <v>4</v>
      </c>
      <c r="AN9" s="144" t="n">
        <v>2</v>
      </c>
      <c r="AP9" s="145" t="s">
        <v>396</v>
      </c>
      <c r="AQ9" s="145" t="s">
        <v>226</v>
      </c>
      <c r="AR9" s="145"/>
      <c r="AS9" s="145" t="s">
        <v>396</v>
      </c>
      <c r="AT9" s="153" t="s">
        <v>226</v>
      </c>
      <c r="AU9" s="145" t="n">
        <v>3</v>
      </c>
      <c r="AV9" s="145" t="n">
        <v>3</v>
      </c>
      <c r="AX9" s="145" t="s">
        <v>546</v>
      </c>
      <c r="AY9" s="145" t="s">
        <v>546</v>
      </c>
      <c r="AZ9" s="145" t="n">
        <v>3</v>
      </c>
      <c r="BA9" s="145" t="n">
        <v>4</v>
      </c>
      <c r="BC9" s="145" t="s">
        <v>546</v>
      </c>
      <c r="BD9" s="145" t="s">
        <v>546</v>
      </c>
      <c r="BE9" s="145" t="n">
        <v>3</v>
      </c>
      <c r="BF9" s="145" t="n">
        <v>5</v>
      </c>
    </row>
    <row collapsed="false" customFormat="false" customHeight="false" hidden="false" ht="15.75" outlineLevel="0" r="10">
      <c r="A10" s="29" t="s">
        <v>17</v>
      </c>
      <c r="B10" s="29" t="s">
        <v>551</v>
      </c>
      <c r="C10" s="89" t="n">
        <v>1</v>
      </c>
      <c r="D10" s="137" t="str">
        <f aca="false">DEC2BIN(C10,5)</f>
        <v>00001</v>
      </c>
      <c r="E10" s="131" t="n">
        <v>2</v>
      </c>
      <c r="F10" s="89" t="str">
        <f aca="false">DEC2BIN(E10,5)</f>
        <v>00010</v>
      </c>
      <c r="G10" s="131" t="n">
        <v>5</v>
      </c>
      <c r="H10" s="132" t="str">
        <f aca="false">DEC2BIN(G10,5)</f>
        <v>00101</v>
      </c>
      <c r="I10" s="6" t="s">
        <v>15</v>
      </c>
      <c r="J10" s="7" t="str">
        <f aca="false">SUBSTITUTE(I10,"_","")</f>
        <v>00000001000000000</v>
      </c>
      <c r="K10" s="131" t="s">
        <v>226</v>
      </c>
      <c r="L10" s="133" t="s">
        <v>226</v>
      </c>
      <c r="M10" s="140" t="str">
        <f aca="false">D10&amp;F10&amp;H10&amp;J10</f>
        <v>00001000100010100000001000000000</v>
      </c>
      <c r="N10" s="37" t="n">
        <v>0</v>
      </c>
      <c r="O10" s="37" t="n">
        <f aca="false">O9</f>
        <v>32768</v>
      </c>
      <c r="P10" s="37" t="n">
        <f aca="false">P9</f>
        <v>256</v>
      </c>
      <c r="Q10" s="37" t="n">
        <f aca="false">O10+P10</f>
        <v>33024</v>
      </c>
      <c r="R10" s="37" t="n">
        <f aca="false">Q10-P10</f>
        <v>32768</v>
      </c>
      <c r="S10" s="154" t="n">
        <v>0</v>
      </c>
      <c r="AC10" s="126"/>
      <c r="AD10" s="29" t="s">
        <v>23</v>
      </c>
      <c r="AE10" s="150" t="n">
        <v>10040280</v>
      </c>
      <c r="AF10" s="152" t="s">
        <v>552</v>
      </c>
      <c r="AG10" s="144" t="n">
        <v>5</v>
      </c>
      <c r="AH10" s="144" t="n">
        <v>1</v>
      </c>
      <c r="AI10" s="143" t="n">
        <v>5</v>
      </c>
      <c r="AJ10" s="143" t="n">
        <v>2</v>
      </c>
      <c r="AK10" s="126"/>
      <c r="AL10" s="155" t="s">
        <v>553</v>
      </c>
      <c r="AM10" s="144" t="n">
        <v>5</v>
      </c>
      <c r="AN10" s="144" t="n">
        <v>2</v>
      </c>
      <c r="AP10" s="145" t="s">
        <v>396</v>
      </c>
      <c r="AQ10" s="145" t="s">
        <v>226</v>
      </c>
      <c r="AR10" s="145"/>
      <c r="AS10" s="145" t="s">
        <v>396</v>
      </c>
      <c r="AT10" s="153" t="s">
        <v>226</v>
      </c>
      <c r="AU10" s="145" t="n">
        <v>4</v>
      </c>
      <c r="AV10" s="145" t="n">
        <v>3</v>
      </c>
      <c r="AX10" s="145" t="s">
        <v>550</v>
      </c>
      <c r="AY10" s="145" t="s">
        <v>550</v>
      </c>
      <c r="AZ10" s="145" t="n">
        <v>4</v>
      </c>
      <c r="BA10" s="145" t="n">
        <v>4</v>
      </c>
      <c r="BC10" s="145" t="s">
        <v>550</v>
      </c>
      <c r="BD10" s="145" t="s">
        <v>550</v>
      </c>
      <c r="BE10" s="145" t="n">
        <v>4</v>
      </c>
      <c r="BF10" s="145" t="n">
        <v>5</v>
      </c>
    </row>
    <row collapsed="false" customFormat="false" customHeight="false" hidden="false" ht="15.75" outlineLevel="0" r="11">
      <c r="A11" s="29" t="s">
        <v>20</v>
      </c>
      <c r="B11" s="29" t="s">
        <v>554</v>
      </c>
      <c r="C11" s="89" t="n">
        <v>1</v>
      </c>
      <c r="D11" s="137" t="str">
        <f aca="false">DEC2BIN(C11,5)</f>
        <v>00001</v>
      </c>
      <c r="E11" s="131" t="n">
        <v>2</v>
      </c>
      <c r="F11" s="89" t="str">
        <f aca="false">DEC2BIN(E11,5)</f>
        <v>00010</v>
      </c>
      <c r="G11" s="131" t="n">
        <v>6</v>
      </c>
      <c r="H11" s="132" t="str">
        <f aca="false">DEC2BIN(G11,5)</f>
        <v>00110</v>
      </c>
      <c r="I11" s="6" t="s">
        <v>18</v>
      </c>
      <c r="J11" s="7" t="str">
        <f aca="false">SUBSTITUTE(I11,"_","")</f>
        <v>00000001001000000</v>
      </c>
      <c r="K11" s="131" t="s">
        <v>226</v>
      </c>
      <c r="L11" s="133" t="s">
        <v>226</v>
      </c>
      <c r="M11" s="140" t="str">
        <f aca="false">D11&amp;F11&amp;H11&amp;J11</f>
        <v>00001000100011000000001001000000</v>
      </c>
      <c r="N11" s="37" t="n">
        <v>0</v>
      </c>
      <c r="O11" s="37" t="n">
        <f aca="false">O10</f>
        <v>32768</v>
      </c>
      <c r="P11" s="37" t="n">
        <f aca="false">P10</f>
        <v>256</v>
      </c>
      <c r="Q11" s="37" t="n">
        <f aca="false">O11+P11</f>
        <v>33024</v>
      </c>
      <c r="R11" s="37" t="n">
        <f aca="false">Q11-P11</f>
        <v>32768</v>
      </c>
      <c r="S11" s="156" t="n">
        <f aca="false">S10</f>
        <v>0</v>
      </c>
      <c r="T11" s="154" t="n">
        <v>33024</v>
      </c>
      <c r="AC11" s="126"/>
      <c r="AD11" s="29" t="s">
        <v>11</v>
      </c>
      <c r="AE11" s="150" t="n">
        <v>8860040</v>
      </c>
      <c r="AF11" s="152" t="s">
        <v>555</v>
      </c>
      <c r="AG11" s="144" t="n">
        <v>6</v>
      </c>
      <c r="AH11" s="144" t="n">
        <v>1</v>
      </c>
      <c r="AI11" s="143" t="n">
        <v>6</v>
      </c>
      <c r="AJ11" s="143" t="n">
        <v>2</v>
      </c>
      <c r="AK11" s="126"/>
      <c r="AL11" s="155" t="s">
        <v>556</v>
      </c>
      <c r="AM11" s="144" t="n">
        <v>6</v>
      </c>
      <c r="AN11" s="144" t="n">
        <v>2</v>
      </c>
      <c r="AP11" s="145" t="s">
        <v>550</v>
      </c>
      <c r="AQ11" s="145" t="s">
        <v>550</v>
      </c>
      <c r="AR11" s="145"/>
      <c r="AS11" s="145" t="s">
        <v>396</v>
      </c>
      <c r="AT11" s="153" t="s">
        <v>226</v>
      </c>
      <c r="AU11" s="145" t="n">
        <v>5</v>
      </c>
      <c r="AV11" s="145" t="n">
        <v>3</v>
      </c>
      <c r="AX11" s="145" t="s">
        <v>557</v>
      </c>
      <c r="AY11" s="145" t="s">
        <v>557</v>
      </c>
      <c r="AZ11" s="145" t="n">
        <v>5</v>
      </c>
      <c r="BA11" s="145" t="n">
        <v>4</v>
      </c>
      <c r="BC11" s="145" t="s">
        <v>557</v>
      </c>
      <c r="BD11" s="145" t="s">
        <v>557</v>
      </c>
      <c r="BE11" s="145" t="n">
        <v>5</v>
      </c>
      <c r="BF11" s="145" t="n">
        <v>5</v>
      </c>
    </row>
    <row collapsed="false" customFormat="false" customHeight="false" hidden="false" ht="15.75" outlineLevel="0" r="12">
      <c r="A12" s="29" t="s">
        <v>26</v>
      </c>
      <c r="B12" s="29" t="s">
        <v>558</v>
      </c>
      <c r="C12" s="89" t="n">
        <v>1</v>
      </c>
      <c r="D12" s="137" t="str">
        <f aca="false">DEC2BIN(C12,5)</f>
        <v>00001</v>
      </c>
      <c r="E12" s="131" t="n">
        <v>2</v>
      </c>
      <c r="F12" s="89" t="str">
        <f aca="false">DEC2BIN(E12,5)</f>
        <v>00010</v>
      </c>
      <c r="G12" s="131" t="n">
        <v>7</v>
      </c>
      <c r="H12" s="132" t="str">
        <f aca="false">DEC2BIN(G12,5)</f>
        <v>00111</v>
      </c>
      <c r="I12" s="6" t="s">
        <v>24</v>
      </c>
      <c r="J12" s="7" t="str">
        <f aca="false">SUBSTITUTE(I12,"_","")</f>
        <v>00000001011000000</v>
      </c>
      <c r="K12" s="131" t="s">
        <v>226</v>
      </c>
      <c r="L12" s="133" t="s">
        <v>226</v>
      </c>
      <c r="M12" s="140" t="str">
        <f aca="false">D12&amp;F12&amp;H12&amp;J12</f>
        <v>00001000100011100000001011000000</v>
      </c>
      <c r="N12" s="37" t="n">
        <v>0</v>
      </c>
      <c r="O12" s="37" t="n">
        <f aca="false">O11</f>
        <v>32768</v>
      </c>
      <c r="P12" s="37" t="n">
        <f aca="false">P11</f>
        <v>256</v>
      </c>
      <c r="Q12" s="37" t="n">
        <f aca="false">O12+P12</f>
        <v>33024</v>
      </c>
      <c r="R12" s="37" t="n">
        <f aca="false">Q12-P12</f>
        <v>32768</v>
      </c>
      <c r="S12" s="156" t="n">
        <f aca="false">S11</f>
        <v>0</v>
      </c>
      <c r="T12" s="37" t="n">
        <f aca="false">T11</f>
        <v>33024</v>
      </c>
      <c r="U12" s="141" t="n">
        <v>33024</v>
      </c>
      <c r="AC12" s="126"/>
      <c r="AD12" s="29" t="s">
        <v>14</v>
      </c>
      <c r="AE12" s="150" t="n">
        <v>18880100</v>
      </c>
      <c r="AF12" s="152" t="s">
        <v>559</v>
      </c>
      <c r="AG12" s="144" t="n">
        <v>7</v>
      </c>
      <c r="AH12" s="144" t="n">
        <v>1</v>
      </c>
      <c r="AI12" s="143" t="n">
        <v>7</v>
      </c>
      <c r="AJ12" s="143" t="n">
        <v>2</v>
      </c>
      <c r="AK12" s="126"/>
      <c r="AL12" s="155" t="s">
        <v>560</v>
      </c>
      <c r="AM12" s="144" t="n">
        <v>7</v>
      </c>
      <c r="AN12" s="144" t="n">
        <v>2</v>
      </c>
      <c r="AP12" s="145" t="s">
        <v>546</v>
      </c>
      <c r="AQ12" s="145" t="s">
        <v>546</v>
      </c>
      <c r="AR12" s="145"/>
      <c r="AS12" s="157" t="s">
        <v>550</v>
      </c>
      <c r="AT12" s="157" t="s">
        <v>557</v>
      </c>
      <c r="AU12" s="145" t="n">
        <v>6</v>
      </c>
      <c r="AV12" s="145" t="n">
        <v>3</v>
      </c>
      <c r="AX12" s="157" t="s">
        <v>561</v>
      </c>
      <c r="AY12" s="157" t="s">
        <v>562</v>
      </c>
      <c r="AZ12" s="145" t="n">
        <v>6</v>
      </c>
      <c r="BA12" s="145" t="n">
        <v>4</v>
      </c>
      <c r="BC12" s="157" t="s">
        <v>561</v>
      </c>
      <c r="BD12" s="157" t="s">
        <v>562</v>
      </c>
      <c r="BE12" s="145" t="n">
        <v>6</v>
      </c>
      <c r="BF12" s="145" t="n">
        <v>5</v>
      </c>
    </row>
    <row collapsed="false" customFormat="false" customHeight="false" hidden="false" ht="15.75" outlineLevel="0" r="13">
      <c r="A13" s="29" t="s">
        <v>29</v>
      </c>
      <c r="B13" s="29" t="s">
        <v>563</v>
      </c>
      <c r="C13" s="89" t="n">
        <v>2</v>
      </c>
      <c r="D13" s="137" t="str">
        <f aca="false">DEC2BIN(C13,5)</f>
        <v>00010</v>
      </c>
      <c r="E13" s="131" t="n">
        <v>0</v>
      </c>
      <c r="F13" s="89" t="str">
        <f aca="false">DEC2BIN(E13,5)</f>
        <v>00000</v>
      </c>
      <c r="G13" s="131" t="n">
        <v>8</v>
      </c>
      <c r="H13" s="132" t="str">
        <f aca="false">DEC2BIN(G13,5)</f>
        <v>01000</v>
      </c>
      <c r="I13" s="6" t="s">
        <v>27</v>
      </c>
      <c r="J13" s="7" t="str">
        <f aca="false">SUBSTITUTE(I13,"_","")</f>
        <v>00000001100000000</v>
      </c>
      <c r="K13" s="131" t="s">
        <v>226</v>
      </c>
      <c r="L13" s="133" t="s">
        <v>226</v>
      </c>
      <c r="M13" s="140" t="str">
        <f aca="false">D13&amp;F13&amp;H13&amp;J13</f>
        <v>00010000000100000000001100000000</v>
      </c>
      <c r="N13" s="37" t="n">
        <v>0</v>
      </c>
      <c r="O13" s="37" t="n">
        <f aca="false">O12</f>
        <v>32768</v>
      </c>
      <c r="P13" s="37" t="n">
        <f aca="false">P12</f>
        <v>256</v>
      </c>
      <c r="Q13" s="37" t="n">
        <f aca="false">O13+P13</f>
        <v>33024</v>
      </c>
      <c r="R13" s="37" t="n">
        <f aca="false">Q13-P13</f>
        <v>32768</v>
      </c>
      <c r="S13" s="156" t="n">
        <f aca="false">S12</f>
        <v>0</v>
      </c>
      <c r="T13" s="37" t="n">
        <f aca="false">T12</f>
        <v>33024</v>
      </c>
      <c r="U13" s="37" t="n">
        <f aca="false">U12</f>
        <v>33024</v>
      </c>
      <c r="V13" s="141" t="n">
        <v>65279</v>
      </c>
      <c r="AC13" s="126"/>
      <c r="AD13" s="29" t="s">
        <v>17</v>
      </c>
      <c r="AE13" s="150" t="s">
        <v>564</v>
      </c>
      <c r="AF13" s="152" t="s">
        <v>565</v>
      </c>
      <c r="AG13" s="144" t="n">
        <v>8</v>
      </c>
      <c r="AH13" s="144" t="n">
        <v>1</v>
      </c>
      <c r="AI13" s="143" t="n">
        <v>8</v>
      </c>
      <c r="AJ13" s="143" t="n">
        <v>2</v>
      </c>
      <c r="AK13" s="126"/>
      <c r="AL13" s="155" t="s">
        <v>566</v>
      </c>
      <c r="AM13" s="144" t="n">
        <v>8</v>
      </c>
      <c r="AN13" s="144" t="n">
        <v>2</v>
      </c>
      <c r="AP13" s="157" t="s">
        <v>396</v>
      </c>
      <c r="AQ13" s="157" t="s">
        <v>562</v>
      </c>
      <c r="AR13" s="145"/>
      <c r="AS13" s="157" t="s">
        <v>550</v>
      </c>
      <c r="AT13" s="157" t="s">
        <v>557</v>
      </c>
      <c r="AU13" s="145" t="n">
        <v>7</v>
      </c>
      <c r="AV13" s="145" t="n">
        <v>3</v>
      </c>
      <c r="AX13" s="157" t="s">
        <v>557</v>
      </c>
      <c r="AY13" s="157" t="s">
        <v>546</v>
      </c>
      <c r="AZ13" s="145" t="n">
        <v>7</v>
      </c>
      <c r="BA13" s="145" t="n">
        <v>4</v>
      </c>
      <c r="BC13" s="157" t="s">
        <v>557</v>
      </c>
      <c r="BD13" s="157" t="s">
        <v>546</v>
      </c>
      <c r="BE13" s="145" t="n">
        <v>7</v>
      </c>
      <c r="BF13" s="145" t="n">
        <v>5</v>
      </c>
    </row>
    <row collapsed="false" customFormat="false" customHeight="false" hidden="false" ht="15.75" outlineLevel="0" r="14">
      <c r="A14" s="29" t="s">
        <v>34</v>
      </c>
      <c r="B14" s="29" t="s">
        <v>567</v>
      </c>
      <c r="C14" s="89" t="n">
        <v>2</v>
      </c>
      <c r="D14" s="137" t="str">
        <f aca="false">DEC2BIN(C14,5)</f>
        <v>00010</v>
      </c>
      <c r="E14" s="131" t="n">
        <v>0</v>
      </c>
      <c r="F14" s="89" t="str">
        <f aca="false">DEC2BIN(E14,5)</f>
        <v>00000</v>
      </c>
      <c r="G14" s="131" t="n">
        <v>9</v>
      </c>
      <c r="H14" s="132" t="str">
        <f aca="false">DEC2BIN(G14,5)</f>
        <v>01001</v>
      </c>
      <c r="I14" s="6" t="s">
        <v>32</v>
      </c>
      <c r="J14" s="7" t="str">
        <f aca="false">SUBSTITUTE(I14,"_","")</f>
        <v>00000010000000000</v>
      </c>
      <c r="K14" s="131" t="s">
        <v>226</v>
      </c>
      <c r="L14" s="133" t="s">
        <v>226</v>
      </c>
      <c r="M14" s="140" t="str">
        <f aca="false">D14&amp;F14&amp;H14&amp;J14</f>
        <v>00010000000100100000010000000000</v>
      </c>
      <c r="N14" s="37" t="n">
        <v>0</v>
      </c>
      <c r="O14" s="37" t="n">
        <f aca="false">O13</f>
        <v>32768</v>
      </c>
      <c r="P14" s="37" t="n">
        <f aca="false">P13</f>
        <v>256</v>
      </c>
      <c r="Q14" s="37" t="n">
        <f aca="false">O14+P14</f>
        <v>33024</v>
      </c>
      <c r="R14" s="37" t="n">
        <f aca="false">Q14-P14</f>
        <v>32768</v>
      </c>
      <c r="S14" s="156" t="n">
        <f aca="false">S13</f>
        <v>0</v>
      </c>
      <c r="T14" s="37" t="n">
        <f aca="false">T13</f>
        <v>33024</v>
      </c>
      <c r="U14" s="37" t="n">
        <f aca="false">U13</f>
        <v>33024</v>
      </c>
      <c r="V14" s="37" t="n">
        <f aca="false">V13</f>
        <v>65279</v>
      </c>
      <c r="W14" s="141" t="n">
        <f aca="false">A48</f>
        <v>128</v>
      </c>
      <c r="AC14" s="126"/>
      <c r="AD14" s="29" t="s">
        <v>20</v>
      </c>
      <c r="AE14" s="150" t="s">
        <v>568</v>
      </c>
      <c r="AF14" s="152" t="s">
        <v>569</v>
      </c>
      <c r="AG14" s="144" t="n">
        <v>9</v>
      </c>
      <c r="AH14" s="144" t="n">
        <v>1</v>
      </c>
      <c r="AI14" s="143" t="n">
        <v>9</v>
      </c>
      <c r="AJ14" s="143" t="n">
        <v>2</v>
      </c>
      <c r="AK14" s="126"/>
      <c r="AL14" s="155" t="s">
        <v>570</v>
      </c>
      <c r="AM14" s="144" t="n">
        <v>9</v>
      </c>
      <c r="AN14" s="144" t="n">
        <v>2</v>
      </c>
      <c r="AP14" s="145" t="s">
        <v>546</v>
      </c>
      <c r="AQ14" s="145" t="s">
        <v>546</v>
      </c>
      <c r="AR14" s="145"/>
      <c r="AS14" s="157" t="s">
        <v>550</v>
      </c>
      <c r="AT14" s="157" t="s">
        <v>557</v>
      </c>
      <c r="AU14" s="145" t="n">
        <v>8</v>
      </c>
      <c r="AV14" s="145" t="n">
        <v>3</v>
      </c>
      <c r="AX14" s="157" t="s">
        <v>546</v>
      </c>
      <c r="AY14" s="157" t="s">
        <v>396</v>
      </c>
      <c r="AZ14" s="145" t="n">
        <v>8</v>
      </c>
      <c r="BA14" s="145" t="n">
        <v>4</v>
      </c>
      <c r="BC14" s="157" t="s">
        <v>546</v>
      </c>
      <c r="BD14" s="157" t="s">
        <v>396</v>
      </c>
      <c r="BE14" s="145" t="n">
        <v>8</v>
      </c>
      <c r="BF14" s="145" t="n">
        <v>5</v>
      </c>
    </row>
    <row collapsed="false" customFormat="false" customHeight="false" hidden="false" ht="15.75" outlineLevel="0" r="15">
      <c r="A15" s="29" t="s">
        <v>38</v>
      </c>
      <c r="B15" s="29" t="s">
        <v>571</v>
      </c>
      <c r="C15" s="89" t="n">
        <v>3</v>
      </c>
      <c r="D15" s="137" t="str">
        <f aca="false">DEC2BIN(C15,5)</f>
        <v>00011</v>
      </c>
      <c r="E15" s="131" t="n">
        <v>0</v>
      </c>
      <c r="F15" s="89" t="str">
        <f aca="false">DEC2BIN(E15,5)</f>
        <v>00000</v>
      </c>
      <c r="G15" s="131" t="n">
        <v>10</v>
      </c>
      <c r="H15" s="132" t="str">
        <f aca="false">DEC2BIN(G15,5)</f>
        <v>01010</v>
      </c>
      <c r="I15" s="6" t="s">
        <v>36</v>
      </c>
      <c r="J15" s="7" t="str">
        <f aca="false">SUBSTITUTE(I15,"_","")</f>
        <v>00000010001000000</v>
      </c>
      <c r="K15" s="131" t="s">
        <v>226</v>
      </c>
      <c r="L15" s="133" t="s">
        <v>226</v>
      </c>
      <c r="M15" s="140" t="str">
        <f aca="false">D15&amp;F15&amp;H15&amp;J15</f>
        <v>00011000000101000000010001000000</v>
      </c>
      <c r="N15" s="37" t="n">
        <v>0</v>
      </c>
      <c r="O15" s="37" t="n">
        <f aca="false">O14</f>
        <v>32768</v>
      </c>
      <c r="P15" s="37" t="n">
        <f aca="false">P14</f>
        <v>256</v>
      </c>
      <c r="Q15" s="37" t="n">
        <f aca="false">O15+P15</f>
        <v>33024</v>
      </c>
      <c r="R15" s="37" t="n">
        <f aca="false">Q15-P15</f>
        <v>32768</v>
      </c>
      <c r="S15" s="156" t="n">
        <f aca="false">S14</f>
        <v>0</v>
      </c>
      <c r="T15" s="37" t="n">
        <f aca="false">T14</f>
        <v>33024</v>
      </c>
      <c r="U15" s="37" t="n">
        <f aca="false">U14</f>
        <v>33024</v>
      </c>
      <c r="V15" s="37" t="n">
        <f aca="false">V14</f>
        <v>65279</v>
      </c>
      <c r="W15" s="37" t="n">
        <f aca="false">W14</f>
        <v>128</v>
      </c>
      <c r="X15" s="141" t="n">
        <f aca="false">A52</f>
        <v>16512</v>
      </c>
      <c r="AC15" s="126"/>
      <c r="AD15" s="29" t="s">
        <v>26</v>
      </c>
      <c r="AE15" s="150" t="s">
        <v>572</v>
      </c>
      <c r="AF15" s="152" t="s">
        <v>573</v>
      </c>
      <c r="AG15" s="144" t="s">
        <v>228</v>
      </c>
      <c r="AH15" s="144" t="n">
        <v>1</v>
      </c>
      <c r="AI15" s="143" t="s">
        <v>228</v>
      </c>
      <c r="AJ15" s="143" t="n">
        <v>2</v>
      </c>
      <c r="AK15" s="126"/>
      <c r="AL15" s="155" t="s">
        <v>574</v>
      </c>
      <c r="AM15" s="144" t="s">
        <v>228</v>
      </c>
      <c r="AN15" s="144" t="n">
        <v>2</v>
      </c>
      <c r="AP15" s="145" t="s">
        <v>546</v>
      </c>
      <c r="AQ15" s="145" t="s">
        <v>546</v>
      </c>
      <c r="AR15" s="145"/>
      <c r="AS15" s="157" t="s">
        <v>550</v>
      </c>
      <c r="AT15" s="157" t="s">
        <v>557</v>
      </c>
      <c r="AU15" s="145" t="n">
        <v>9</v>
      </c>
      <c r="AV15" s="145" t="n">
        <v>3</v>
      </c>
      <c r="AX15" s="157" t="s">
        <v>550</v>
      </c>
      <c r="AY15" s="157" t="s">
        <v>562</v>
      </c>
      <c r="AZ15" s="145" t="n">
        <v>9</v>
      </c>
      <c r="BA15" s="145" t="n">
        <v>4</v>
      </c>
      <c r="BC15" s="157" t="s">
        <v>550</v>
      </c>
      <c r="BD15" s="157" t="s">
        <v>562</v>
      </c>
      <c r="BE15" s="145" t="n">
        <v>9</v>
      </c>
      <c r="BF15" s="145" t="n">
        <v>5</v>
      </c>
    </row>
    <row collapsed="false" customFormat="false" customHeight="false" hidden="false" ht="15.75" outlineLevel="0" r="16">
      <c r="A16" s="17" t="s">
        <v>575</v>
      </c>
      <c r="B16" s="29" t="s">
        <v>576</v>
      </c>
      <c r="C16" s="89" t="n">
        <v>4</v>
      </c>
      <c r="D16" s="137" t="str">
        <f aca="false">DEC2BIN(C16,5)</f>
        <v>00100</v>
      </c>
      <c r="E16" s="131" t="n">
        <v>0</v>
      </c>
      <c r="F16" s="89" t="str">
        <f aca="false">DEC2BIN(E16,5)</f>
        <v>00000</v>
      </c>
      <c r="G16" s="131" t="n">
        <v>11</v>
      </c>
      <c r="H16" s="132" t="str">
        <f aca="false">DEC2BIN(G16,5)</f>
        <v>01011</v>
      </c>
      <c r="I16" s="6" t="s">
        <v>40</v>
      </c>
      <c r="J16" s="7" t="str">
        <f aca="false">SUBSTITUTE(I16,"_","")</f>
        <v>00000010011000000</v>
      </c>
      <c r="K16" s="131" t="s">
        <v>226</v>
      </c>
      <c r="L16" s="133" t="s">
        <v>226</v>
      </c>
      <c r="M16" s="140" t="str">
        <f aca="false">D16&amp;F16&amp;H16&amp;J16</f>
        <v>00100000000101100000010011000000</v>
      </c>
      <c r="N16" s="37" t="n">
        <v>0</v>
      </c>
      <c r="O16" s="37" t="n">
        <f aca="false">O15</f>
        <v>32768</v>
      </c>
      <c r="P16" s="37" t="n">
        <f aca="false">P15</f>
        <v>256</v>
      </c>
      <c r="Q16" s="37" t="n">
        <f aca="false">O16+P16</f>
        <v>33024</v>
      </c>
      <c r="R16" s="37" t="n">
        <f aca="false">Q16-P16</f>
        <v>32768</v>
      </c>
      <c r="S16" s="156" t="n">
        <f aca="false">S15</f>
        <v>0</v>
      </c>
      <c r="T16" s="37" t="n">
        <f aca="false">T15</f>
        <v>33024</v>
      </c>
      <c r="U16" s="37" t="n">
        <f aca="false">U15</f>
        <v>33024</v>
      </c>
      <c r="V16" s="37" t="n">
        <f aca="false">V15</f>
        <v>65279</v>
      </c>
      <c r="W16" s="37" t="n">
        <f aca="false">W15</f>
        <v>128</v>
      </c>
      <c r="X16" s="37" t="n">
        <f aca="false">X15</f>
        <v>16512</v>
      </c>
      <c r="Y16" s="141" t="n">
        <f aca="false">A56</f>
        <v>65536</v>
      </c>
      <c r="AC16" s="126"/>
      <c r="AD16" s="29" t="s">
        <v>29</v>
      </c>
      <c r="AE16" s="150" t="n">
        <v>10100300</v>
      </c>
      <c r="AF16" s="152" t="s">
        <v>577</v>
      </c>
      <c r="AG16" s="144" t="s">
        <v>340</v>
      </c>
      <c r="AH16" s="144" t="n">
        <v>1</v>
      </c>
      <c r="AI16" s="143" t="s">
        <v>340</v>
      </c>
      <c r="AJ16" s="143" t="n">
        <v>2</v>
      </c>
      <c r="AK16" s="126"/>
      <c r="AL16" s="155" t="s">
        <v>578</v>
      </c>
      <c r="AM16" s="144" t="s">
        <v>340</v>
      </c>
      <c r="AN16" s="144" t="n">
        <v>2</v>
      </c>
      <c r="AP16" s="145" t="s">
        <v>546</v>
      </c>
      <c r="AQ16" s="145" t="s">
        <v>546</v>
      </c>
      <c r="AR16" s="145"/>
      <c r="AS16" s="157" t="s">
        <v>550</v>
      </c>
      <c r="AT16" s="157" t="s">
        <v>557</v>
      </c>
      <c r="AU16" s="145" t="s">
        <v>228</v>
      </c>
      <c r="AV16" s="145" t="n">
        <v>3</v>
      </c>
      <c r="AX16" s="157" t="s">
        <v>579</v>
      </c>
      <c r="AY16" s="157" t="s">
        <v>562</v>
      </c>
      <c r="AZ16" s="145" t="s">
        <v>228</v>
      </c>
      <c r="BA16" s="145" t="n">
        <v>4</v>
      </c>
      <c r="BC16" s="157" t="s">
        <v>579</v>
      </c>
      <c r="BD16" s="157" t="s">
        <v>562</v>
      </c>
      <c r="BE16" s="145" t="s">
        <v>228</v>
      </c>
      <c r="BF16" s="145" t="n">
        <v>5</v>
      </c>
    </row>
    <row collapsed="false" customFormat="false" customHeight="false" hidden="false" ht="31.5" outlineLevel="0" r="17">
      <c r="A17" s="29" t="s">
        <v>48</v>
      </c>
      <c r="B17" s="29" t="s">
        <v>580</v>
      </c>
      <c r="C17" s="89" t="n">
        <v>5</v>
      </c>
      <c r="D17" s="137" t="str">
        <f aca="false">DEC2BIN(C17,5)</f>
        <v>00101</v>
      </c>
      <c r="E17" s="131" t="n">
        <v>0</v>
      </c>
      <c r="F17" s="89" t="str">
        <f aca="false">DEC2BIN(E17,5)</f>
        <v>00000</v>
      </c>
      <c r="G17" s="131" t="n">
        <v>12</v>
      </c>
      <c r="H17" s="132" t="str">
        <f aca="false">DEC2BIN(G17,5)</f>
        <v>01100</v>
      </c>
      <c r="I17" s="6" t="s">
        <v>46</v>
      </c>
      <c r="J17" s="7" t="str">
        <f aca="false">SUBSTITUTE(I17,"_","")</f>
        <v>00000011001000000</v>
      </c>
      <c r="K17" s="131" t="s">
        <v>226</v>
      </c>
      <c r="L17" s="133" t="s">
        <v>226</v>
      </c>
      <c r="M17" s="140" t="str">
        <f aca="false">D17&amp;F17&amp;H17&amp;J17</f>
        <v>00101000000110000000011001000000</v>
      </c>
      <c r="N17" s="37" t="n">
        <v>0</v>
      </c>
      <c r="O17" s="37" t="n">
        <f aca="false">O16</f>
        <v>32768</v>
      </c>
      <c r="P17" s="37" t="n">
        <f aca="false">P16</f>
        <v>256</v>
      </c>
      <c r="Q17" s="37" t="n">
        <f aca="false">O17+P17</f>
        <v>33024</v>
      </c>
      <c r="R17" s="37" t="n">
        <f aca="false">Q17-P17</f>
        <v>32768</v>
      </c>
      <c r="S17" s="156" t="n">
        <f aca="false">S16</f>
        <v>0</v>
      </c>
      <c r="T17" s="37" t="n">
        <f aca="false">T16</f>
        <v>33024</v>
      </c>
      <c r="U17" s="37" t="n">
        <f aca="false">U16</f>
        <v>33024</v>
      </c>
      <c r="V17" s="37" t="n">
        <f aca="false">V16</f>
        <v>65279</v>
      </c>
      <c r="W17" s="37" t="n">
        <f aca="false">W16</f>
        <v>128</v>
      </c>
      <c r="X17" s="37" t="n">
        <f aca="false">X16</f>
        <v>16512</v>
      </c>
      <c r="Y17" s="37" t="n">
        <f aca="false">Y16</f>
        <v>65536</v>
      </c>
      <c r="Z17" s="141" t="str">
        <f aca="false">""&amp;A64&amp;"|"&amp;A66&amp;""</f>
        <v>0|1073741824</v>
      </c>
      <c r="AC17" s="126"/>
      <c r="AD17" s="29" t="s">
        <v>34</v>
      </c>
      <c r="AE17" s="150" t="n">
        <v>10120400</v>
      </c>
      <c r="AF17" s="152" t="s">
        <v>581</v>
      </c>
      <c r="AG17" s="144" t="s">
        <v>375</v>
      </c>
      <c r="AH17" s="144" t="n">
        <v>1</v>
      </c>
      <c r="AI17" s="143" t="s">
        <v>375</v>
      </c>
      <c r="AJ17" s="143" t="n">
        <v>2</v>
      </c>
      <c r="AK17" s="126"/>
      <c r="AL17" s="155" t="s">
        <v>582</v>
      </c>
      <c r="AM17" s="144" t="s">
        <v>375</v>
      </c>
      <c r="AN17" s="144" t="n">
        <v>2</v>
      </c>
      <c r="AP17" s="157" t="s">
        <v>550</v>
      </c>
      <c r="AQ17" s="157" t="s">
        <v>557</v>
      </c>
      <c r="AR17" s="145"/>
      <c r="AS17" s="145" t="s">
        <v>579</v>
      </c>
      <c r="AT17" s="145" t="s">
        <v>226</v>
      </c>
      <c r="AU17" s="145" t="s">
        <v>340</v>
      </c>
      <c r="AV17" s="145" t="n">
        <v>3</v>
      </c>
      <c r="AX17" s="157" t="s">
        <v>583</v>
      </c>
      <c r="AY17" s="157" t="s">
        <v>584</v>
      </c>
      <c r="AZ17" s="145" t="s">
        <v>340</v>
      </c>
      <c r="BA17" s="145" t="n">
        <v>4</v>
      </c>
      <c r="BC17" s="157" t="s">
        <v>583</v>
      </c>
      <c r="BD17" s="157" t="s">
        <v>584</v>
      </c>
      <c r="BE17" s="145" t="s">
        <v>340</v>
      </c>
      <c r="BF17" s="145" t="n">
        <v>5</v>
      </c>
    </row>
    <row collapsed="false" customFormat="false" customHeight="false" hidden="false" ht="31.5" outlineLevel="0" r="18">
      <c r="A18" s="29" t="s">
        <v>52</v>
      </c>
      <c r="B18" s="29" t="s">
        <v>585</v>
      </c>
      <c r="C18" s="89" t="n">
        <v>6</v>
      </c>
      <c r="D18" s="137" t="str">
        <f aca="false">DEC2BIN(C18,5)</f>
        <v>00110</v>
      </c>
      <c r="E18" s="131" t="n">
        <v>0</v>
      </c>
      <c r="F18" s="89" t="str">
        <f aca="false">DEC2BIN(E18,5)</f>
        <v>00000</v>
      </c>
      <c r="G18" s="131" t="n">
        <v>13</v>
      </c>
      <c r="H18" s="132" t="str">
        <f aca="false">DEC2BIN(G18,5)</f>
        <v>01101</v>
      </c>
      <c r="I18" s="6" t="s">
        <v>50</v>
      </c>
      <c r="J18" s="7" t="str">
        <f aca="false">SUBSTITUTE(I18,"_","")</f>
        <v>00000011010000000</v>
      </c>
      <c r="K18" s="131" t="s">
        <v>226</v>
      </c>
      <c r="L18" s="133" t="s">
        <v>226</v>
      </c>
      <c r="M18" s="140" t="str">
        <f aca="false">D18&amp;F18&amp;H18&amp;J18</f>
        <v>00110000000110100000011010000000</v>
      </c>
      <c r="N18" s="37" t="n">
        <v>0</v>
      </c>
      <c r="O18" s="37" t="n">
        <f aca="false">O17</f>
        <v>32768</v>
      </c>
      <c r="P18" s="37" t="n">
        <f aca="false">P17</f>
        <v>256</v>
      </c>
      <c r="Q18" s="37" t="n">
        <f aca="false">O18+P18</f>
        <v>33024</v>
      </c>
      <c r="R18" s="37" t="n">
        <f aca="false">Q18-P18</f>
        <v>32768</v>
      </c>
      <c r="S18" s="156" t="n">
        <f aca="false">S17</f>
        <v>0</v>
      </c>
      <c r="T18" s="37" t="n">
        <f aca="false">T17</f>
        <v>33024</v>
      </c>
      <c r="U18" s="37" t="n">
        <f aca="false">U17</f>
        <v>33024</v>
      </c>
      <c r="V18" s="37" t="n">
        <f aca="false">V17</f>
        <v>65279</v>
      </c>
      <c r="W18" s="37" t="n">
        <f aca="false">W17</f>
        <v>128</v>
      </c>
      <c r="X18" s="37" t="n">
        <f aca="false">X17</f>
        <v>16512</v>
      </c>
      <c r="Y18" s="37" t="n">
        <f aca="false">Y17</f>
        <v>65536</v>
      </c>
      <c r="Z18" s="37" t="str">
        <f aca="false">Z17</f>
        <v>0|1073741824</v>
      </c>
      <c r="AA18" s="141" t="str">
        <f aca="false">""&amp;A60&amp;"|"&amp;A62&amp;""</f>
        <v>66048|66049</v>
      </c>
      <c r="AC18" s="126"/>
      <c r="AD18" s="29" t="s">
        <v>38</v>
      </c>
      <c r="AE18" s="150" t="n">
        <v>18140440</v>
      </c>
      <c r="AF18" s="152" t="s">
        <v>586</v>
      </c>
      <c r="AG18" s="144" t="s">
        <v>423</v>
      </c>
      <c r="AH18" s="144" t="n">
        <v>1</v>
      </c>
      <c r="AI18" s="143" t="s">
        <v>423</v>
      </c>
      <c r="AJ18" s="143" t="n">
        <v>2</v>
      </c>
      <c r="AK18" s="126"/>
      <c r="AL18" s="155" t="s">
        <v>587</v>
      </c>
      <c r="AM18" s="144" t="s">
        <v>423</v>
      </c>
      <c r="AN18" s="144" t="n">
        <v>2</v>
      </c>
      <c r="AP18" s="157" t="s">
        <v>550</v>
      </c>
      <c r="AQ18" s="157" t="s">
        <v>557</v>
      </c>
      <c r="AR18" s="145"/>
      <c r="AS18" s="145" t="s">
        <v>583</v>
      </c>
      <c r="AT18" s="145" t="s">
        <v>226</v>
      </c>
      <c r="AU18" s="145" t="s">
        <v>375</v>
      </c>
      <c r="AV18" s="145" t="n">
        <v>3</v>
      </c>
      <c r="AX18" s="157" t="s">
        <v>588</v>
      </c>
      <c r="AY18" s="157" t="s">
        <v>589</v>
      </c>
      <c r="AZ18" s="145" t="s">
        <v>375</v>
      </c>
      <c r="BA18" s="145" t="n">
        <v>4</v>
      </c>
      <c r="BC18" s="157" t="s">
        <v>588</v>
      </c>
      <c r="BD18" s="157" t="s">
        <v>589</v>
      </c>
      <c r="BE18" s="145" t="s">
        <v>375</v>
      </c>
      <c r="BF18" s="145" t="n">
        <v>5</v>
      </c>
    </row>
    <row collapsed="false" customFormat="false" customHeight="false" hidden="false" ht="15.75" outlineLevel="0" r="19">
      <c r="I19" s="37"/>
      <c r="J19" s="37"/>
      <c r="AC19" s="126"/>
      <c r="AD19" s="29" t="s">
        <v>575</v>
      </c>
      <c r="AE19" s="150" t="s">
        <v>590</v>
      </c>
      <c r="AF19" s="152" t="s">
        <v>591</v>
      </c>
      <c r="AG19" s="144" t="s">
        <v>448</v>
      </c>
      <c r="AH19" s="144" t="n">
        <v>1</v>
      </c>
      <c r="AI19" s="143" t="s">
        <v>448</v>
      </c>
      <c r="AJ19" s="143" t="n">
        <v>2</v>
      </c>
      <c r="AK19" s="126"/>
      <c r="AL19" s="155" t="s">
        <v>592</v>
      </c>
      <c r="AM19" s="144" t="s">
        <v>448</v>
      </c>
      <c r="AN19" s="144" t="n">
        <v>2</v>
      </c>
      <c r="AP19" s="157" t="s">
        <v>396</v>
      </c>
      <c r="AQ19" s="157" t="s">
        <v>562</v>
      </c>
      <c r="AR19" s="145"/>
      <c r="AS19" s="145" t="s">
        <v>588</v>
      </c>
      <c r="AT19" s="145" t="s">
        <v>226</v>
      </c>
      <c r="AU19" s="145" t="s">
        <v>423</v>
      </c>
      <c r="AV19" s="145" t="n">
        <v>3</v>
      </c>
      <c r="AX19" s="157" t="s">
        <v>396</v>
      </c>
      <c r="AY19" s="157" t="s">
        <v>593</v>
      </c>
      <c r="AZ19" s="145" t="s">
        <v>423</v>
      </c>
      <c r="BA19" s="145" t="n">
        <v>4</v>
      </c>
      <c r="BC19" s="157" t="s">
        <v>396</v>
      </c>
      <c r="BD19" s="157" t="s">
        <v>593</v>
      </c>
      <c r="BE19" s="145" t="s">
        <v>423</v>
      </c>
      <c r="BF19" s="145" t="n">
        <v>5</v>
      </c>
    </row>
    <row collapsed="false" customFormat="false" customHeight="false" hidden="false" ht="15.75" outlineLevel="0" r="20">
      <c r="A20" s="17" t="s">
        <v>180</v>
      </c>
      <c r="B20" s="17" t="s">
        <v>181</v>
      </c>
      <c r="C20" s="158" t="s">
        <v>594</v>
      </c>
      <c r="D20" s="158" t="s">
        <v>595</v>
      </c>
      <c r="E20" s="158" t="s">
        <v>596</v>
      </c>
      <c r="F20" s="158" t="s">
        <v>597</v>
      </c>
      <c r="G20" s="159" t="s">
        <v>190</v>
      </c>
      <c r="H20" s="160"/>
      <c r="I20" s="161" t="s">
        <v>537</v>
      </c>
      <c r="J20" s="126"/>
      <c r="K20" s="126"/>
      <c r="L20" s="126"/>
      <c r="N20" s="29" t="s">
        <v>193</v>
      </c>
      <c r="O20" s="29" t="s">
        <v>194</v>
      </c>
      <c r="P20" s="29" t="s">
        <v>195</v>
      </c>
      <c r="Q20" s="29" t="s">
        <v>196</v>
      </c>
      <c r="R20" s="29" t="s">
        <v>197</v>
      </c>
      <c r="S20" s="29" t="s">
        <v>198</v>
      </c>
      <c r="T20" s="29" t="s">
        <v>199</v>
      </c>
      <c r="U20" s="29" t="s">
        <v>200</v>
      </c>
      <c r="V20" s="29" t="s">
        <v>201</v>
      </c>
      <c r="W20" s="29" t="s">
        <v>202</v>
      </c>
      <c r="X20" s="29" t="s">
        <v>203</v>
      </c>
      <c r="Y20" s="29" t="s">
        <v>204</v>
      </c>
      <c r="Z20" s="29" t="s">
        <v>205</v>
      </c>
      <c r="AA20" s="29" t="s">
        <v>206</v>
      </c>
      <c r="AC20" s="126"/>
      <c r="AD20" s="29" t="s">
        <v>48</v>
      </c>
      <c r="AE20" s="150" t="n">
        <v>28180640</v>
      </c>
      <c r="AF20" s="152" t="s">
        <v>598</v>
      </c>
      <c r="AG20" s="144" t="s">
        <v>599</v>
      </c>
      <c r="AH20" s="144" t="n">
        <v>1</v>
      </c>
      <c r="AI20" s="143" t="s">
        <v>599</v>
      </c>
      <c r="AJ20" s="143" t="n">
        <v>2</v>
      </c>
      <c r="AK20" s="126"/>
      <c r="AL20" s="155" t="s">
        <v>600</v>
      </c>
      <c r="AM20" s="144" t="s">
        <v>599</v>
      </c>
      <c r="AN20" s="144" t="n">
        <v>2</v>
      </c>
      <c r="AP20" s="157" t="s">
        <v>396</v>
      </c>
      <c r="AQ20" s="157" t="s">
        <v>546</v>
      </c>
      <c r="AR20" s="145"/>
      <c r="AS20" s="145" t="s">
        <v>396</v>
      </c>
      <c r="AT20" s="145" t="s">
        <v>226</v>
      </c>
      <c r="AU20" s="145" t="s">
        <v>448</v>
      </c>
      <c r="AV20" s="145" t="n">
        <v>3</v>
      </c>
      <c r="AX20" s="157" t="s">
        <v>396</v>
      </c>
      <c r="AY20" s="157" t="s">
        <v>601</v>
      </c>
      <c r="AZ20" s="145" t="s">
        <v>448</v>
      </c>
      <c r="BA20" s="145" t="n">
        <v>4</v>
      </c>
      <c r="BC20" s="157" t="s">
        <v>396</v>
      </c>
      <c r="BD20" s="157" t="s">
        <v>601</v>
      </c>
      <c r="BE20" s="145" t="s">
        <v>448</v>
      </c>
      <c r="BF20" s="145" t="n">
        <v>5</v>
      </c>
    </row>
    <row collapsed="false" customFormat="false" customHeight="false" hidden="false" ht="15.75" outlineLevel="0" r="21">
      <c r="A21" s="29" t="s">
        <v>68</v>
      </c>
      <c r="B21" s="29" t="s">
        <v>520</v>
      </c>
      <c r="C21" s="162" t="str">
        <f aca="false">BIN2HEX(D3)</f>
        <v>0</v>
      </c>
      <c r="D21" s="162" t="str">
        <f aca="false">BIN2HEX(F3)</f>
        <v>0</v>
      </c>
      <c r="E21" s="162" t="str">
        <f aca="false">BIN2HEX(H3)</f>
        <v>0</v>
      </c>
      <c r="F21" s="162" t="s">
        <v>602</v>
      </c>
      <c r="G21" s="163" t="s">
        <v>226</v>
      </c>
      <c r="H21" s="164"/>
      <c r="I21" s="165" t="s">
        <v>540</v>
      </c>
      <c r="J21" s="126"/>
      <c r="K21" s="126"/>
      <c r="L21" s="126"/>
      <c r="M21" s="37"/>
      <c r="N21" s="166" t="str">
        <f aca="false">DEC2HEX(N3)</f>
        <v>0</v>
      </c>
      <c r="O21" s="134"/>
      <c r="P21" s="134"/>
      <c r="Q21" s="134"/>
      <c r="R21" s="134"/>
      <c r="S21" s="134"/>
      <c r="T21" s="134"/>
      <c r="U21" s="134"/>
      <c r="V21" s="134"/>
      <c r="W21" s="134"/>
      <c r="X21" s="134"/>
      <c r="Y21" s="134"/>
      <c r="Z21" s="134"/>
      <c r="AA21" s="134"/>
      <c r="AD21" s="29" t="s">
        <v>52</v>
      </c>
      <c r="AE21" s="150" t="s">
        <v>603</v>
      </c>
      <c r="AF21" s="152" t="s">
        <v>604</v>
      </c>
      <c r="AG21" s="144" t="n">
        <v>10</v>
      </c>
      <c r="AH21" s="144" t="n">
        <v>1</v>
      </c>
      <c r="AI21" s="143" t="n">
        <v>10</v>
      </c>
      <c r="AJ21" s="143" t="n">
        <v>2</v>
      </c>
      <c r="AK21" s="126"/>
      <c r="AL21" s="155" t="s">
        <v>605</v>
      </c>
      <c r="AM21" s="144" t="n">
        <v>10</v>
      </c>
      <c r="AN21" s="144" t="n">
        <v>2</v>
      </c>
      <c r="AP21" s="157" t="s">
        <v>396</v>
      </c>
      <c r="AQ21" s="157" t="s">
        <v>396</v>
      </c>
      <c r="AR21" s="145"/>
      <c r="AS21" s="145" t="s">
        <v>396</v>
      </c>
      <c r="AT21" s="145" t="s">
        <v>226</v>
      </c>
      <c r="AU21" s="145" t="s">
        <v>599</v>
      </c>
      <c r="AV21" s="145" t="n">
        <v>3</v>
      </c>
      <c r="AX21" s="157" t="s">
        <v>396</v>
      </c>
      <c r="AY21" s="157" t="s">
        <v>396</v>
      </c>
      <c r="AZ21" s="145" t="s">
        <v>599</v>
      </c>
      <c r="BA21" s="145" t="n">
        <v>4</v>
      </c>
      <c r="BC21" s="157" t="s">
        <v>396</v>
      </c>
      <c r="BD21" s="157" t="s">
        <v>396</v>
      </c>
      <c r="BE21" s="145" t="s">
        <v>599</v>
      </c>
      <c r="BF21" s="145" t="n">
        <v>5</v>
      </c>
    </row>
    <row collapsed="false" customFormat="false" customHeight="false" hidden="false" ht="15.75" outlineLevel="0" r="22">
      <c r="A22" s="50" t="s">
        <v>522</v>
      </c>
      <c r="B22" s="29" t="s">
        <v>523</v>
      </c>
      <c r="C22" s="162" t="str">
        <f aca="false">BIN2HEX(D4)</f>
        <v>0</v>
      </c>
      <c r="D22" s="162" t="s">
        <v>226</v>
      </c>
      <c r="E22" s="162" t="str">
        <f aca="false">BIN2HEX(H4)</f>
        <v>0</v>
      </c>
      <c r="F22" s="162" t="str">
        <f aca="false">BIN2HEX(J4)</f>
        <v>22</v>
      </c>
      <c r="G22" s="163" t="str">
        <f aca="false">DEC2HEX(K4)</f>
        <v>0</v>
      </c>
      <c r="H22" s="164"/>
      <c r="I22" s="165" t="n">
        <v>22</v>
      </c>
      <c r="J22" s="126"/>
      <c r="K22" s="126"/>
      <c r="L22" s="126"/>
      <c r="M22" s="37"/>
      <c r="N22" s="166" t="str">
        <f aca="false">DEC2HEX(N4)</f>
        <v>0</v>
      </c>
      <c r="O22" s="134"/>
      <c r="P22" s="134"/>
      <c r="Q22" s="134"/>
      <c r="R22" s="134"/>
      <c r="S22" s="134"/>
      <c r="T22" s="134"/>
      <c r="U22" s="134"/>
      <c r="V22" s="134"/>
      <c r="W22" s="134"/>
      <c r="X22" s="134"/>
      <c r="Y22" s="134"/>
      <c r="Z22" s="134"/>
      <c r="AA22" s="134"/>
      <c r="AN22" s="167"/>
      <c r="AP22" s="157" t="s">
        <v>396</v>
      </c>
      <c r="AQ22" s="157" t="s">
        <v>562</v>
      </c>
      <c r="AR22" s="145"/>
      <c r="AS22" s="145" t="s">
        <v>396</v>
      </c>
      <c r="AT22" s="145" t="s">
        <v>226</v>
      </c>
      <c r="AU22" s="145" t="n">
        <v>10</v>
      </c>
      <c r="AV22" s="145" t="n">
        <v>3</v>
      </c>
      <c r="AX22" s="157" t="s">
        <v>396</v>
      </c>
      <c r="AY22" s="157" t="s">
        <v>606</v>
      </c>
      <c r="AZ22" s="145" t="n">
        <v>10</v>
      </c>
      <c r="BA22" s="145" t="n">
        <v>4</v>
      </c>
      <c r="BC22" s="157" t="s">
        <v>396</v>
      </c>
      <c r="BD22" s="157" t="s">
        <v>606</v>
      </c>
      <c r="BE22" s="145" t="n">
        <v>10</v>
      </c>
      <c r="BF22" s="145" t="n">
        <v>5</v>
      </c>
    </row>
    <row collapsed="false" customFormat="false" customHeight="false" hidden="false" ht="15.75" outlineLevel="0" r="23">
      <c r="A23" s="29" t="s">
        <v>535</v>
      </c>
      <c r="B23" s="29" t="s">
        <v>536</v>
      </c>
      <c r="C23" s="162" t="str">
        <f aca="false">BIN2HEX(D5)</f>
        <v>0</v>
      </c>
      <c r="D23" s="162" t="s">
        <v>226</v>
      </c>
      <c r="E23" s="162" t="str">
        <f aca="false">BIN2HEX(H5)</f>
        <v>1</v>
      </c>
      <c r="F23" s="162" t="str">
        <f aca="false">BIN2HEX(J5)</f>
        <v>23</v>
      </c>
      <c r="G23" s="163" t="str">
        <f aca="false">DEC2HEX(K5)</f>
        <v>8000</v>
      </c>
      <c r="H23" s="164"/>
      <c r="I23" s="165" t="n">
        <v>600023</v>
      </c>
      <c r="J23" s="126"/>
      <c r="K23" s="126"/>
      <c r="L23" s="126"/>
      <c r="M23" s="37"/>
      <c r="N23" s="134" t="str">
        <f aca="false">DEC2HEX(N5)</f>
        <v>0</v>
      </c>
      <c r="O23" s="166" t="str">
        <f aca="false">DEC2HEX(O5)</f>
        <v>8000</v>
      </c>
      <c r="P23" s="134"/>
      <c r="Q23" s="134"/>
      <c r="R23" s="134"/>
      <c r="S23" s="134"/>
      <c r="T23" s="134"/>
      <c r="U23" s="134"/>
      <c r="V23" s="134"/>
      <c r="W23" s="134"/>
      <c r="X23" s="134"/>
      <c r="Y23" s="134"/>
      <c r="Z23" s="134"/>
      <c r="AA23" s="134"/>
      <c r="AE23" s="126"/>
      <c r="AF23" s="126"/>
      <c r="AG23" s="126"/>
      <c r="AH23" s="126"/>
    </row>
    <row collapsed="false" customFormat="false" customHeight="false" hidden="false" ht="15.75" outlineLevel="0" r="24">
      <c r="A24" s="29" t="s">
        <v>522</v>
      </c>
      <c r="B24" s="29" t="s">
        <v>539</v>
      </c>
      <c r="C24" s="162" t="str">
        <f aca="false">BIN2HEX(D6)</f>
        <v>0</v>
      </c>
      <c r="D24" s="162" t="e">
        <f aca="false">BIN2HEX(F6)</f>
        <v>#VALUE!</v>
      </c>
      <c r="E24" s="162" t="str">
        <f aca="false">BIN2HEX(H6)</f>
        <v>2</v>
      </c>
      <c r="F24" s="162" t="str">
        <f aca="false">BIN2HEX(J6)</f>
        <v>22</v>
      </c>
      <c r="G24" s="168" t="s">
        <v>607</v>
      </c>
      <c r="H24" s="164"/>
      <c r="I24" s="165" t="s">
        <v>548</v>
      </c>
      <c r="J24" s="126"/>
      <c r="K24" s="126"/>
      <c r="L24" s="126"/>
      <c r="M24" s="37"/>
      <c r="N24" s="134" t="str">
        <f aca="false">DEC2HEX(N6)</f>
        <v>0</v>
      </c>
      <c r="O24" s="134" t="str">
        <f aca="false">DEC2HEX(O6)</f>
        <v>8000</v>
      </c>
      <c r="P24" s="166" t="s">
        <v>607</v>
      </c>
      <c r="Q24" s="134"/>
      <c r="R24" s="134"/>
      <c r="S24" s="134"/>
      <c r="T24" s="134"/>
      <c r="U24" s="134"/>
      <c r="V24" s="134"/>
      <c r="W24" s="134"/>
      <c r="X24" s="134"/>
      <c r="Y24" s="134"/>
      <c r="Z24" s="134"/>
      <c r="AA24" s="134"/>
      <c r="AE24" s="126"/>
      <c r="AF24" s="126"/>
      <c r="AG24" s="126"/>
      <c r="AH24" s="126"/>
      <c r="AP24" s="126"/>
      <c r="AQ24" s="126"/>
      <c r="AR24" s="126"/>
      <c r="AS24" s="126"/>
      <c r="AT24" s="126"/>
      <c r="AU24" s="126"/>
      <c r="AV24" s="126"/>
      <c r="AW24" s="126"/>
      <c r="AX24" s="126"/>
      <c r="AY24" s="126"/>
      <c r="AZ24" s="126"/>
      <c r="BA24" s="126"/>
      <c r="BB24" s="126"/>
      <c r="BC24" s="126"/>
      <c r="BD24" s="126"/>
      <c r="BE24" s="126"/>
      <c r="BF24" s="126"/>
    </row>
    <row collapsed="false" customFormat="false" customHeight="false" hidden="false" ht="15.75" outlineLevel="0" r="25">
      <c r="A25" s="29" t="s">
        <v>23</v>
      </c>
      <c r="B25" s="29" t="s">
        <v>542</v>
      </c>
      <c r="C25" s="162" t="str">
        <f aca="false">BIN2HEX(D7)</f>
        <v>2</v>
      </c>
      <c r="D25" s="162" t="str">
        <f aca="false">BIN2HEX(F7)</f>
        <v>0</v>
      </c>
      <c r="E25" s="162" t="str">
        <f aca="false">BIN2HEX(H7)</f>
        <v>2</v>
      </c>
      <c r="F25" s="162" t="n">
        <v>280</v>
      </c>
      <c r="G25" s="163" t="s">
        <v>226</v>
      </c>
      <c r="H25" s="164"/>
      <c r="I25" s="165" t="n">
        <v>10040280</v>
      </c>
      <c r="J25" s="126"/>
      <c r="K25" s="126"/>
      <c r="L25" s="126"/>
      <c r="M25" s="37"/>
      <c r="N25" s="134" t="str">
        <f aca="false">DEC2HEX(N7)</f>
        <v>0</v>
      </c>
      <c r="O25" s="134" t="str">
        <f aca="false">DEC2HEX(O7)</f>
        <v>8000</v>
      </c>
      <c r="P25" s="166" t="str">
        <f aca="false">DEC2HEX(P7)</f>
        <v>100</v>
      </c>
      <c r="Q25" s="134"/>
      <c r="R25" s="134"/>
      <c r="S25" s="134"/>
      <c r="T25" s="134"/>
      <c r="U25" s="134"/>
      <c r="V25" s="134"/>
      <c r="W25" s="134"/>
      <c r="X25" s="134"/>
      <c r="Y25" s="134"/>
      <c r="Z25" s="134"/>
      <c r="AA25" s="134"/>
      <c r="AE25" s="126"/>
      <c r="AF25" s="126"/>
      <c r="AG25" s="126"/>
      <c r="AH25" s="126"/>
      <c r="AP25" s="126"/>
      <c r="AQ25" s="126"/>
      <c r="AR25" s="126"/>
      <c r="AS25" s="126"/>
      <c r="AT25" s="126"/>
      <c r="AU25" s="126"/>
      <c r="AV25" s="126"/>
      <c r="AW25" s="126"/>
      <c r="AX25" s="126"/>
      <c r="AY25" s="126"/>
      <c r="AZ25" s="126"/>
      <c r="BA25" s="126"/>
      <c r="BB25" s="126"/>
      <c r="BC25" s="126"/>
      <c r="BD25" s="126"/>
      <c r="BE25" s="126"/>
      <c r="BF25" s="126"/>
    </row>
    <row collapsed="false" customFormat="false" customHeight="false" hidden="false" ht="15.75" outlineLevel="0" r="26">
      <c r="A26" s="29" t="s">
        <v>11</v>
      </c>
      <c r="B26" s="29" t="s">
        <v>544</v>
      </c>
      <c r="C26" s="162" t="str">
        <f aca="false">BIN2HEX(D8)</f>
        <v>1</v>
      </c>
      <c r="D26" s="162" t="str">
        <f aca="false">BIN2HEX(F8)</f>
        <v>2</v>
      </c>
      <c r="E26" s="162" t="str">
        <f aca="false">BIN2HEX(H8)</f>
        <v>3</v>
      </c>
      <c r="F26" s="162" t="n">
        <v>40</v>
      </c>
      <c r="G26" s="163" t="s">
        <v>226</v>
      </c>
      <c r="H26" s="164"/>
      <c r="I26" s="165" t="n">
        <v>8860040</v>
      </c>
      <c r="J26" s="126"/>
      <c r="K26" s="126"/>
      <c r="L26" s="126"/>
      <c r="M26" s="37"/>
      <c r="N26" s="134" t="str">
        <f aca="false">DEC2HEX(N8)</f>
        <v>0</v>
      </c>
      <c r="O26" s="134" t="str">
        <f aca="false">DEC2HEX(O8)</f>
        <v>8000</v>
      </c>
      <c r="P26" s="134" t="str">
        <f aca="false">DEC2HEX(P8)</f>
        <v>100</v>
      </c>
      <c r="Q26" s="166" t="str">
        <f aca="false">DEC2HEX(Q8)</f>
        <v>8100</v>
      </c>
      <c r="R26" s="134"/>
      <c r="S26" s="134"/>
      <c r="T26" s="134"/>
      <c r="U26" s="134"/>
      <c r="V26" s="134"/>
      <c r="W26" s="134"/>
      <c r="X26" s="134"/>
      <c r="Y26" s="134"/>
      <c r="Z26" s="134"/>
      <c r="AA26" s="134"/>
      <c r="AE26" s="126"/>
      <c r="AF26" s="126"/>
      <c r="AG26" s="126"/>
      <c r="AH26" s="126"/>
      <c r="AP26" s="126"/>
      <c r="AQ26" s="126"/>
      <c r="AR26" s="126"/>
      <c r="AS26" s="126"/>
      <c r="AT26" s="126"/>
      <c r="AU26" s="126"/>
      <c r="AV26" s="126"/>
      <c r="AW26" s="126"/>
      <c r="AX26" s="126"/>
      <c r="AY26" s="126"/>
      <c r="AZ26" s="126"/>
      <c r="BA26" s="126"/>
      <c r="BB26" s="126"/>
      <c r="BC26" s="126"/>
      <c r="BD26" s="126"/>
      <c r="BE26" s="126"/>
      <c r="BF26" s="126"/>
    </row>
    <row collapsed="false" customFormat="false" customHeight="false" hidden="false" ht="15.75" outlineLevel="0" r="27">
      <c r="A27" s="29" t="s">
        <v>14</v>
      </c>
      <c r="B27" s="29" t="s">
        <v>547</v>
      </c>
      <c r="C27" s="162" t="str">
        <f aca="false">BIN2HEX(D9)</f>
        <v>3</v>
      </c>
      <c r="D27" s="162" t="str">
        <f aca="false">BIN2HEX(F9)</f>
        <v>2</v>
      </c>
      <c r="E27" s="162" t="str">
        <f aca="false">BIN2HEX(H9)</f>
        <v>4</v>
      </c>
      <c r="F27" s="162" t="n">
        <v>100</v>
      </c>
      <c r="G27" s="163" t="s">
        <v>226</v>
      </c>
      <c r="H27" s="164"/>
      <c r="I27" s="165" t="n">
        <v>18880100</v>
      </c>
      <c r="J27" s="126"/>
      <c r="K27" s="126"/>
      <c r="L27" s="126"/>
      <c r="M27" s="37"/>
      <c r="N27" s="134" t="str">
        <f aca="false">DEC2HEX(N9)</f>
        <v>0</v>
      </c>
      <c r="O27" s="134" t="str">
        <f aca="false">DEC2HEX(O9)</f>
        <v>8000</v>
      </c>
      <c r="P27" s="134" t="str">
        <f aca="false">DEC2HEX(P9)</f>
        <v>100</v>
      </c>
      <c r="Q27" s="134" t="str">
        <f aca="false">DEC2HEX(Q9)</f>
        <v>8100</v>
      </c>
      <c r="R27" s="166" t="str">
        <f aca="false">DEC2HEX(R9)</f>
        <v>8000</v>
      </c>
      <c r="S27" s="134"/>
      <c r="T27" s="134"/>
      <c r="U27" s="134"/>
      <c r="V27" s="134"/>
      <c r="W27" s="134"/>
      <c r="X27" s="134"/>
      <c r="Y27" s="134"/>
      <c r="Z27" s="134"/>
      <c r="AA27" s="134"/>
      <c r="AE27" s="126"/>
      <c r="AF27" s="126"/>
      <c r="AG27" s="126"/>
      <c r="AH27" s="126"/>
      <c r="AP27" s="126"/>
      <c r="AQ27" s="126"/>
      <c r="AR27" s="126"/>
      <c r="AS27" s="126"/>
      <c r="AT27" s="126"/>
      <c r="AU27" s="126"/>
      <c r="AV27" s="126"/>
      <c r="AW27" s="126"/>
      <c r="AX27" s="126"/>
      <c r="AY27" s="126"/>
      <c r="AZ27" s="126"/>
      <c r="BA27" s="126"/>
      <c r="BB27" s="126"/>
      <c r="BC27" s="126"/>
      <c r="BD27" s="126"/>
      <c r="BE27" s="126"/>
      <c r="BF27" s="126"/>
    </row>
    <row collapsed="false" customFormat="false" customHeight="false" hidden="false" ht="15.75" outlineLevel="0" r="28">
      <c r="A28" s="29" t="s">
        <v>17</v>
      </c>
      <c r="B28" s="29" t="s">
        <v>551</v>
      </c>
      <c r="C28" s="162" t="str">
        <f aca="false">BIN2HEX(D10)</f>
        <v>1</v>
      </c>
      <c r="D28" s="162" t="str">
        <f aca="false">BIN2HEX(F10)</f>
        <v>2</v>
      </c>
      <c r="E28" s="162" t="str">
        <f aca="false">BIN2HEX(H10)</f>
        <v>5</v>
      </c>
      <c r="F28" s="162" t="n">
        <v>200</v>
      </c>
      <c r="G28" s="163" t="s">
        <v>226</v>
      </c>
      <c r="H28" s="164"/>
      <c r="I28" s="165" t="s">
        <v>564</v>
      </c>
      <c r="J28" s="126"/>
      <c r="K28" s="126"/>
      <c r="L28" s="126"/>
      <c r="M28" s="37"/>
      <c r="N28" s="134" t="str">
        <f aca="false">DEC2HEX(N10)</f>
        <v>0</v>
      </c>
      <c r="O28" s="134" t="str">
        <f aca="false">DEC2HEX(O10)</f>
        <v>8000</v>
      </c>
      <c r="P28" s="134" t="str">
        <f aca="false">DEC2HEX(P10)</f>
        <v>100</v>
      </c>
      <c r="Q28" s="134" t="str">
        <f aca="false">DEC2HEX(Q10)</f>
        <v>8100</v>
      </c>
      <c r="R28" s="134" t="str">
        <f aca="false">DEC2HEX(R10)</f>
        <v>8000</v>
      </c>
      <c r="S28" s="166" t="str">
        <f aca="false">DEC2HEX(S10)</f>
        <v>0</v>
      </c>
      <c r="T28" s="134"/>
      <c r="U28" s="134"/>
      <c r="V28" s="134"/>
      <c r="W28" s="134"/>
      <c r="X28" s="134"/>
      <c r="Y28" s="134"/>
      <c r="Z28" s="134"/>
      <c r="AA28" s="134"/>
      <c r="AE28" s="126"/>
      <c r="AF28" s="126"/>
      <c r="AG28" s="126"/>
      <c r="AH28" s="126"/>
      <c r="AP28" s="126"/>
      <c r="AQ28" s="126"/>
      <c r="AR28" s="126"/>
      <c r="AS28" s="126"/>
      <c r="AT28" s="126"/>
      <c r="AU28" s="126"/>
      <c r="AV28" s="126"/>
      <c r="AW28" s="126"/>
      <c r="AX28" s="126"/>
      <c r="AY28" s="126"/>
      <c r="AZ28" s="126"/>
      <c r="BA28" s="126"/>
      <c r="BB28" s="126"/>
      <c r="BC28" s="126"/>
      <c r="BD28" s="126"/>
      <c r="BE28" s="126"/>
      <c r="BF28" s="126"/>
    </row>
    <row collapsed="false" customFormat="false" customHeight="false" hidden="false" ht="15.75" outlineLevel="0" r="29">
      <c r="A29" s="29" t="s">
        <v>20</v>
      </c>
      <c r="B29" s="29" t="s">
        <v>554</v>
      </c>
      <c r="C29" s="162" t="str">
        <f aca="false">BIN2HEX(D11)</f>
        <v>1</v>
      </c>
      <c r="D29" s="162" t="str">
        <f aca="false">BIN2HEX(F11)</f>
        <v>2</v>
      </c>
      <c r="E29" s="162" t="str">
        <f aca="false">BIN2HEX(H11)</f>
        <v>6</v>
      </c>
      <c r="F29" s="162" t="n">
        <v>240</v>
      </c>
      <c r="G29" s="163" t="s">
        <v>226</v>
      </c>
      <c r="H29" s="164"/>
      <c r="I29" s="165" t="s">
        <v>568</v>
      </c>
      <c r="J29" s="126"/>
      <c r="K29" s="126"/>
      <c r="L29" s="126"/>
      <c r="M29" s="37"/>
      <c r="N29" s="134" t="str">
        <f aca="false">DEC2HEX(N11)</f>
        <v>0</v>
      </c>
      <c r="O29" s="134" t="str">
        <f aca="false">DEC2HEX(O11)</f>
        <v>8000</v>
      </c>
      <c r="P29" s="134" t="str">
        <f aca="false">DEC2HEX(P11)</f>
        <v>100</v>
      </c>
      <c r="Q29" s="134" t="str">
        <f aca="false">DEC2HEX(Q11)</f>
        <v>8100</v>
      </c>
      <c r="R29" s="134" t="str">
        <f aca="false">DEC2HEX(R11)</f>
        <v>8000</v>
      </c>
      <c r="S29" s="134" t="str">
        <f aca="false">DEC2HEX(S11)</f>
        <v>0</v>
      </c>
      <c r="T29" s="166" t="str">
        <f aca="false">DEC2HEX(T11)</f>
        <v>8100</v>
      </c>
      <c r="U29" s="134"/>
      <c r="V29" s="134"/>
      <c r="W29" s="134"/>
      <c r="X29" s="134"/>
      <c r="Y29" s="134"/>
      <c r="Z29" s="134"/>
      <c r="AA29" s="134"/>
      <c r="AE29" s="126"/>
      <c r="AF29" s="126"/>
      <c r="AG29" s="126"/>
      <c r="AH29" s="126"/>
      <c r="AP29" s="126"/>
      <c r="AQ29" s="126"/>
      <c r="AR29" s="126"/>
      <c r="AS29" s="126"/>
      <c r="AT29" s="126"/>
      <c r="AU29" s="126"/>
      <c r="AV29" s="126"/>
      <c r="AW29" s="126"/>
      <c r="AX29" s="126"/>
      <c r="AY29" s="126"/>
      <c r="AZ29" s="126"/>
      <c r="BA29" s="126"/>
      <c r="BB29" s="126"/>
      <c r="BC29" s="126"/>
      <c r="BD29" s="126"/>
      <c r="BE29" s="126"/>
      <c r="BF29" s="126"/>
    </row>
    <row collapsed="false" customFormat="false" customHeight="false" hidden="false" ht="15.75" outlineLevel="0" r="30">
      <c r="A30" s="29" t="s">
        <v>26</v>
      </c>
      <c r="B30" s="29" t="s">
        <v>558</v>
      </c>
      <c r="C30" s="162" t="str">
        <f aca="false">BIN2HEX(D12)</f>
        <v>1</v>
      </c>
      <c r="D30" s="162" t="str">
        <f aca="false">BIN2HEX(F12)</f>
        <v>2</v>
      </c>
      <c r="E30" s="162" t="str">
        <f aca="false">BIN2HEX(H12)</f>
        <v>7</v>
      </c>
      <c r="F30" s="162" t="s">
        <v>608</v>
      </c>
      <c r="G30" s="163" t="s">
        <v>226</v>
      </c>
      <c r="H30" s="164"/>
      <c r="I30" s="165" t="s">
        <v>572</v>
      </c>
      <c r="J30" s="126"/>
      <c r="K30" s="126"/>
      <c r="L30" s="126"/>
      <c r="M30" s="37"/>
      <c r="N30" s="134" t="str">
        <f aca="false">DEC2HEX(N12)</f>
        <v>0</v>
      </c>
      <c r="O30" s="134" t="str">
        <f aca="false">DEC2HEX(O12)</f>
        <v>8000</v>
      </c>
      <c r="P30" s="134" t="str">
        <f aca="false">DEC2HEX(P12)</f>
        <v>100</v>
      </c>
      <c r="Q30" s="134" t="str">
        <f aca="false">DEC2HEX(Q12)</f>
        <v>8100</v>
      </c>
      <c r="R30" s="134" t="str">
        <f aca="false">DEC2HEX(R12)</f>
        <v>8000</v>
      </c>
      <c r="S30" s="134" t="str">
        <f aca="false">DEC2HEX(S12)</f>
        <v>0</v>
      </c>
      <c r="T30" s="134" t="str">
        <f aca="false">DEC2HEX(T12)</f>
        <v>8100</v>
      </c>
      <c r="U30" s="166" t="str">
        <f aca="false">DEC2HEX(U12)</f>
        <v>8100</v>
      </c>
      <c r="V30" s="134"/>
      <c r="W30" s="134"/>
      <c r="X30" s="134"/>
      <c r="Y30" s="134"/>
      <c r="Z30" s="134"/>
      <c r="AA30" s="134"/>
      <c r="AE30" s="126"/>
      <c r="AF30" s="126"/>
      <c r="AG30" s="126"/>
      <c r="AH30" s="126"/>
      <c r="AP30" s="126"/>
      <c r="AQ30" s="126"/>
      <c r="AR30" s="126"/>
      <c r="AS30" s="126"/>
      <c r="AT30" s="126"/>
      <c r="AU30" s="126"/>
      <c r="AV30" s="126"/>
      <c r="AW30" s="126"/>
      <c r="AX30" s="126"/>
      <c r="AY30" s="126"/>
      <c r="AZ30" s="126"/>
      <c r="BA30" s="126"/>
      <c r="BB30" s="126"/>
      <c r="BC30" s="126"/>
      <c r="BD30" s="126"/>
      <c r="BE30" s="126"/>
      <c r="BF30" s="126"/>
    </row>
    <row collapsed="false" customFormat="false" customHeight="false" hidden="false" ht="15.75" outlineLevel="0" r="31">
      <c r="A31" s="29" t="s">
        <v>29</v>
      </c>
      <c r="B31" s="29" t="s">
        <v>563</v>
      </c>
      <c r="C31" s="162" t="str">
        <f aca="false">BIN2HEX(D13)</f>
        <v>2</v>
      </c>
      <c r="D31" s="162" t="str">
        <f aca="false">BIN2HEX(F13)</f>
        <v>0</v>
      </c>
      <c r="E31" s="162" t="str">
        <f aca="false">BIN2HEX(H13)</f>
        <v>8</v>
      </c>
      <c r="F31" s="162" t="n">
        <v>300</v>
      </c>
      <c r="G31" s="163" t="s">
        <v>226</v>
      </c>
      <c r="H31" s="164"/>
      <c r="I31" s="165" t="n">
        <v>10100300</v>
      </c>
      <c r="J31" s="126"/>
      <c r="K31" s="126"/>
      <c r="L31" s="126"/>
      <c r="M31" s="37"/>
      <c r="N31" s="134" t="str">
        <f aca="false">DEC2HEX(N13)</f>
        <v>0</v>
      </c>
      <c r="O31" s="134" t="str">
        <f aca="false">DEC2HEX(O13)</f>
        <v>8000</v>
      </c>
      <c r="P31" s="134" t="str">
        <f aca="false">DEC2HEX(P13)</f>
        <v>100</v>
      </c>
      <c r="Q31" s="134" t="str">
        <f aca="false">DEC2HEX(Q13)</f>
        <v>8100</v>
      </c>
      <c r="R31" s="134" t="str">
        <f aca="false">DEC2HEX(R13)</f>
        <v>8000</v>
      </c>
      <c r="S31" s="134" t="str">
        <f aca="false">DEC2HEX(S13)</f>
        <v>0</v>
      </c>
      <c r="T31" s="134" t="str">
        <f aca="false">DEC2HEX(T13)</f>
        <v>8100</v>
      </c>
      <c r="U31" s="134" t="str">
        <f aca="false">DEC2HEX(U13)</f>
        <v>8100</v>
      </c>
      <c r="V31" s="166" t="str">
        <f aca="false">DEC2HEX(V13)</f>
        <v>FEFF</v>
      </c>
      <c r="W31" s="134"/>
      <c r="X31" s="134"/>
      <c r="Y31" s="134"/>
      <c r="Z31" s="134"/>
      <c r="AA31" s="134"/>
      <c r="AE31" s="126"/>
      <c r="AF31" s="126"/>
      <c r="AG31" s="126"/>
      <c r="AH31" s="126"/>
      <c r="AP31" s="126"/>
      <c r="AQ31" s="126"/>
      <c r="AR31" s="126"/>
      <c r="AS31" s="126"/>
      <c r="AT31" s="126"/>
      <c r="AU31" s="126"/>
      <c r="AV31" s="126"/>
      <c r="AW31" s="126"/>
      <c r="AX31" s="126"/>
      <c r="AY31" s="126"/>
      <c r="AZ31" s="126"/>
      <c r="BA31" s="126"/>
      <c r="BB31" s="126"/>
      <c r="BC31" s="126"/>
      <c r="BD31" s="126"/>
      <c r="BE31" s="126"/>
      <c r="BF31" s="126"/>
    </row>
    <row collapsed="false" customFormat="false" customHeight="false" hidden="false" ht="15.75" outlineLevel="0" r="32">
      <c r="A32" s="29" t="s">
        <v>34</v>
      </c>
      <c r="B32" s="29" t="s">
        <v>567</v>
      </c>
      <c r="C32" s="162" t="str">
        <f aca="false">BIN2HEX(D14)</f>
        <v>2</v>
      </c>
      <c r="D32" s="162" t="str">
        <f aca="false">BIN2HEX(F14)</f>
        <v>0</v>
      </c>
      <c r="E32" s="162" t="str">
        <f aca="false">BIN2HEX(H14)</f>
        <v>9</v>
      </c>
      <c r="F32" s="162" t="n">
        <v>400</v>
      </c>
      <c r="G32" s="163" t="s">
        <v>226</v>
      </c>
      <c r="H32" s="164"/>
      <c r="I32" s="165" t="n">
        <v>10120400</v>
      </c>
      <c r="J32" s="126"/>
      <c r="K32" s="126"/>
      <c r="L32" s="126"/>
      <c r="M32" s="37"/>
      <c r="N32" s="134" t="str">
        <f aca="false">DEC2HEX(N14)</f>
        <v>0</v>
      </c>
      <c r="O32" s="134" t="str">
        <f aca="false">DEC2HEX(O14)</f>
        <v>8000</v>
      </c>
      <c r="P32" s="134" t="str">
        <f aca="false">DEC2HEX(P14)</f>
        <v>100</v>
      </c>
      <c r="Q32" s="134" t="str">
        <f aca="false">DEC2HEX(Q14)</f>
        <v>8100</v>
      </c>
      <c r="R32" s="134" t="str">
        <f aca="false">DEC2HEX(R14)</f>
        <v>8000</v>
      </c>
      <c r="S32" s="134" t="str">
        <f aca="false">DEC2HEX(S14)</f>
        <v>0</v>
      </c>
      <c r="T32" s="134" t="str">
        <f aca="false">DEC2HEX(T14)</f>
        <v>8100</v>
      </c>
      <c r="U32" s="134" t="str">
        <f aca="false">DEC2HEX(U14)</f>
        <v>8100</v>
      </c>
      <c r="V32" s="134" t="str">
        <f aca="false">V31</f>
        <v>FEFF</v>
      </c>
      <c r="W32" s="166" t="str">
        <f aca="false">DEC2HEX(W14)</f>
        <v>80</v>
      </c>
      <c r="X32" s="134"/>
      <c r="Y32" s="134"/>
      <c r="Z32" s="134"/>
      <c r="AA32" s="134"/>
      <c r="AE32" s="126"/>
      <c r="AF32" s="126"/>
      <c r="AG32" s="126"/>
      <c r="AH32" s="126"/>
      <c r="AP32" s="126"/>
      <c r="AQ32" s="126"/>
      <c r="AR32" s="126"/>
      <c r="AS32" s="126"/>
      <c r="AT32" s="126"/>
      <c r="AU32" s="126"/>
      <c r="AV32" s="126"/>
      <c r="AW32" s="126"/>
      <c r="AX32" s="126"/>
      <c r="AY32" s="126"/>
      <c r="AZ32" s="126"/>
      <c r="BA32" s="126"/>
      <c r="BB32" s="126"/>
      <c r="BC32" s="126"/>
      <c r="BD32" s="126"/>
      <c r="BE32" s="126"/>
      <c r="BF32" s="126"/>
    </row>
    <row collapsed="false" customFormat="false" customHeight="false" hidden="false" ht="15.75" outlineLevel="0" r="33">
      <c r="A33" s="29" t="s">
        <v>38</v>
      </c>
      <c r="B33" s="29" t="s">
        <v>571</v>
      </c>
      <c r="C33" s="162" t="str">
        <f aca="false">BIN2HEX(D15)</f>
        <v>3</v>
      </c>
      <c r="D33" s="162" t="str">
        <f aca="false">BIN2HEX(F15)</f>
        <v>0</v>
      </c>
      <c r="E33" s="162" t="str">
        <f aca="false">BIN2HEX(H15)</f>
        <v>A</v>
      </c>
      <c r="F33" s="162" t="n">
        <v>440</v>
      </c>
      <c r="G33" s="163" t="s">
        <v>226</v>
      </c>
      <c r="H33" s="164"/>
      <c r="I33" s="165" t="n">
        <v>18140440</v>
      </c>
      <c r="J33" s="126"/>
      <c r="K33" s="126"/>
      <c r="L33" s="126"/>
      <c r="M33" s="37"/>
      <c r="N33" s="134" t="str">
        <f aca="false">DEC2HEX(N15)</f>
        <v>0</v>
      </c>
      <c r="O33" s="134" t="str">
        <f aca="false">DEC2HEX(O15)</f>
        <v>8000</v>
      </c>
      <c r="P33" s="134" t="str">
        <f aca="false">DEC2HEX(P15)</f>
        <v>100</v>
      </c>
      <c r="Q33" s="134" t="str">
        <f aca="false">DEC2HEX(Q15)</f>
        <v>8100</v>
      </c>
      <c r="R33" s="134" t="str">
        <f aca="false">DEC2HEX(R15)</f>
        <v>8000</v>
      </c>
      <c r="S33" s="134" t="str">
        <f aca="false">DEC2HEX(S15)</f>
        <v>0</v>
      </c>
      <c r="T33" s="134" t="str">
        <f aca="false">DEC2HEX(T15)</f>
        <v>8100</v>
      </c>
      <c r="U33" s="134" t="str">
        <f aca="false">DEC2HEX(U15)</f>
        <v>8100</v>
      </c>
      <c r="V33" s="134" t="str">
        <f aca="false">V32</f>
        <v>FEFF</v>
      </c>
      <c r="W33" s="134" t="str">
        <f aca="false">W32</f>
        <v>80</v>
      </c>
      <c r="X33" s="166" t="str">
        <f aca="false">DEC2HEX(X15)</f>
        <v>4080</v>
      </c>
      <c r="Y33" s="134"/>
      <c r="Z33" s="134"/>
      <c r="AA33" s="134"/>
      <c r="AE33" s="126"/>
      <c r="AF33" s="126"/>
      <c r="AG33" s="126"/>
      <c r="AH33" s="126"/>
      <c r="AP33" s="126"/>
      <c r="AQ33" s="126"/>
      <c r="AR33" s="126"/>
      <c r="AS33" s="126"/>
      <c r="AT33" s="126"/>
      <c r="AU33" s="126"/>
      <c r="AV33" s="126"/>
      <c r="AW33" s="126"/>
      <c r="AX33" s="126"/>
      <c r="AY33" s="126"/>
      <c r="AZ33" s="126"/>
      <c r="BA33" s="126"/>
      <c r="BB33" s="126"/>
      <c r="BC33" s="126"/>
      <c r="BD33" s="126"/>
      <c r="BE33" s="126"/>
      <c r="BF33" s="126"/>
    </row>
    <row collapsed="false" customFormat="false" customHeight="false" hidden="false" ht="15.75" outlineLevel="0" r="34">
      <c r="A34" s="17" t="s">
        <v>575</v>
      </c>
      <c r="B34" s="29" t="s">
        <v>576</v>
      </c>
      <c r="C34" s="162" t="str">
        <f aca="false">BIN2HEX(D16)</f>
        <v>4</v>
      </c>
      <c r="D34" s="162" t="str">
        <f aca="false">BIN2HEX(F16)</f>
        <v>0</v>
      </c>
      <c r="E34" s="162" t="str">
        <f aca="false">BIN2HEX(H16)</f>
        <v>B</v>
      </c>
      <c r="F34" s="162" t="s">
        <v>609</v>
      </c>
      <c r="G34" s="163" t="s">
        <v>226</v>
      </c>
      <c r="H34" s="164"/>
      <c r="I34" s="165" t="s">
        <v>590</v>
      </c>
      <c r="J34" s="126"/>
      <c r="K34" s="126"/>
      <c r="L34" s="126"/>
      <c r="M34" s="37"/>
      <c r="N34" s="134" t="str">
        <f aca="false">DEC2HEX(N16)</f>
        <v>0</v>
      </c>
      <c r="O34" s="134" t="str">
        <f aca="false">DEC2HEX(O16)</f>
        <v>8000</v>
      </c>
      <c r="P34" s="134" t="str">
        <f aca="false">DEC2HEX(P16)</f>
        <v>100</v>
      </c>
      <c r="Q34" s="134" t="str">
        <f aca="false">DEC2HEX(Q16)</f>
        <v>8100</v>
      </c>
      <c r="R34" s="134" t="str">
        <f aca="false">DEC2HEX(R16)</f>
        <v>8000</v>
      </c>
      <c r="S34" s="134" t="str">
        <f aca="false">DEC2HEX(S16)</f>
        <v>0</v>
      </c>
      <c r="T34" s="134" t="str">
        <f aca="false">DEC2HEX(T16)</f>
        <v>8100</v>
      </c>
      <c r="U34" s="134" t="str">
        <f aca="false">DEC2HEX(U16)</f>
        <v>8100</v>
      </c>
      <c r="V34" s="134" t="str">
        <f aca="false">V33</f>
        <v>FEFF</v>
      </c>
      <c r="W34" s="134" t="str">
        <f aca="false">W33</f>
        <v>80</v>
      </c>
      <c r="X34" s="134" t="str">
        <f aca="false">X33</f>
        <v>4080</v>
      </c>
      <c r="Y34" s="166" t="str">
        <f aca="false">DEC2HEX(Y16)</f>
        <v>10000</v>
      </c>
      <c r="Z34" s="134"/>
      <c r="AA34" s="134"/>
      <c r="AE34" s="126"/>
      <c r="AF34" s="126"/>
      <c r="AG34" s="126"/>
      <c r="AH34" s="126"/>
      <c r="AP34" s="126"/>
      <c r="AQ34" s="126"/>
      <c r="AR34" s="126"/>
      <c r="AS34" s="126"/>
      <c r="AT34" s="126"/>
      <c r="AU34" s="126"/>
      <c r="AV34" s="126"/>
      <c r="AW34" s="126"/>
      <c r="AX34" s="126"/>
      <c r="AY34" s="126"/>
      <c r="AZ34" s="126"/>
      <c r="BA34" s="126"/>
      <c r="BB34" s="126"/>
      <c r="BC34" s="126"/>
      <c r="BD34" s="126"/>
      <c r="BE34" s="126"/>
      <c r="BF34" s="126"/>
    </row>
    <row collapsed="false" customFormat="false" customHeight="false" hidden="false" ht="31.5" outlineLevel="0" r="35">
      <c r="A35" s="29" t="s">
        <v>48</v>
      </c>
      <c r="B35" s="29" t="s">
        <v>580</v>
      </c>
      <c r="C35" s="162" t="str">
        <f aca="false">BIN2HEX(D17)</f>
        <v>5</v>
      </c>
      <c r="D35" s="162" t="str">
        <f aca="false">BIN2HEX(F17)</f>
        <v>0</v>
      </c>
      <c r="E35" s="162" t="str">
        <f aca="false">BIN2HEX(H17)</f>
        <v>C</v>
      </c>
      <c r="F35" s="162" t="n">
        <v>640</v>
      </c>
      <c r="G35" s="163" t="s">
        <v>226</v>
      </c>
      <c r="H35" s="164"/>
      <c r="I35" s="165" t="n">
        <v>28180640</v>
      </c>
      <c r="J35" s="126"/>
      <c r="K35" s="126"/>
      <c r="L35" s="126"/>
      <c r="M35" s="37"/>
      <c r="N35" s="134" t="str">
        <f aca="false">DEC2HEX(N17)</f>
        <v>0</v>
      </c>
      <c r="O35" s="134" t="str">
        <f aca="false">DEC2HEX(O17)</f>
        <v>8000</v>
      </c>
      <c r="P35" s="134" t="str">
        <f aca="false">DEC2HEX(P17)</f>
        <v>100</v>
      </c>
      <c r="Q35" s="134" t="str">
        <f aca="false">DEC2HEX(Q17)</f>
        <v>8100</v>
      </c>
      <c r="R35" s="134" t="str">
        <f aca="false">DEC2HEX(R17)</f>
        <v>8000</v>
      </c>
      <c r="S35" s="134" t="str">
        <f aca="false">DEC2HEX(S17)</f>
        <v>0</v>
      </c>
      <c r="T35" s="134" t="str">
        <f aca="false">DEC2HEX(T17)</f>
        <v>8100</v>
      </c>
      <c r="U35" s="134" t="str">
        <f aca="false">DEC2HEX(U17)</f>
        <v>8100</v>
      </c>
      <c r="V35" s="134" t="str">
        <f aca="false">V34</f>
        <v>FEFF</v>
      </c>
      <c r="W35" s="134" t="str">
        <f aca="false">W34</f>
        <v>80</v>
      </c>
      <c r="X35" s="134" t="str">
        <f aca="false">X34</f>
        <v>4080</v>
      </c>
      <c r="Y35" s="134" t="str">
        <f aca="false">DEC2HEX(Y17)</f>
        <v>10000</v>
      </c>
      <c r="Z35" s="141" t="str">
        <f aca="false">""&amp;DEC2HEX(A64)&amp;"|"&amp;DEC2HEX(A66)&amp;""</f>
        <v>0|40000000</v>
      </c>
      <c r="AA35" s="134"/>
      <c r="AE35" s="126"/>
      <c r="AF35" s="126"/>
      <c r="AG35" s="126"/>
      <c r="AH35" s="126"/>
      <c r="AP35" s="126"/>
      <c r="AQ35" s="126"/>
      <c r="AR35" s="126"/>
      <c r="AS35" s="126"/>
      <c r="AT35" s="126"/>
      <c r="AU35" s="126"/>
      <c r="AV35" s="126"/>
      <c r="AW35" s="126"/>
      <c r="AX35" s="126"/>
      <c r="AY35" s="126"/>
      <c r="AZ35" s="126"/>
      <c r="BA35" s="126"/>
      <c r="BB35" s="126"/>
      <c r="BC35" s="126"/>
      <c r="BD35" s="126"/>
      <c r="BE35" s="126"/>
      <c r="BF35" s="126"/>
    </row>
    <row collapsed="false" customFormat="false" customHeight="false" hidden="false" ht="31.5" outlineLevel="0" r="36">
      <c r="A36" s="29" t="s">
        <v>52</v>
      </c>
      <c r="B36" s="29" t="s">
        <v>585</v>
      </c>
      <c r="C36" s="162" t="str">
        <f aca="false">BIN2HEX(D18)</f>
        <v>6</v>
      </c>
      <c r="D36" s="162" t="str">
        <f aca="false">BIN2HEX(F18)</f>
        <v>0</v>
      </c>
      <c r="E36" s="162" t="str">
        <f aca="false">BIN2HEX(H18)</f>
        <v>D</v>
      </c>
      <c r="F36" s="162" t="n">
        <v>680</v>
      </c>
      <c r="G36" s="163" t="s">
        <v>226</v>
      </c>
      <c r="H36" s="164"/>
      <c r="I36" s="165" t="s">
        <v>603</v>
      </c>
      <c r="J36" s="126"/>
      <c r="K36" s="126"/>
      <c r="L36" s="126"/>
      <c r="M36" s="37"/>
      <c r="N36" s="134" t="str">
        <f aca="false">DEC2HEX(N18)</f>
        <v>0</v>
      </c>
      <c r="O36" s="134" t="str">
        <f aca="false">DEC2HEX(O18)</f>
        <v>8000</v>
      </c>
      <c r="P36" s="134" t="str">
        <f aca="false">DEC2HEX(P18)</f>
        <v>100</v>
      </c>
      <c r="Q36" s="134" t="str">
        <f aca="false">DEC2HEX(Q18)</f>
        <v>8100</v>
      </c>
      <c r="R36" s="134" t="str">
        <f aca="false">DEC2HEX(R18)</f>
        <v>8000</v>
      </c>
      <c r="S36" s="134" t="str">
        <f aca="false">DEC2HEX(S18)</f>
        <v>0</v>
      </c>
      <c r="T36" s="134" t="str">
        <f aca="false">DEC2HEX(T18)</f>
        <v>8100</v>
      </c>
      <c r="U36" s="134" t="str">
        <f aca="false">DEC2HEX(U18)</f>
        <v>8100</v>
      </c>
      <c r="V36" s="134" t="str">
        <f aca="false">V35</f>
        <v>FEFF</v>
      </c>
      <c r="W36" s="134" t="str">
        <f aca="false">W35</f>
        <v>80</v>
      </c>
      <c r="X36" s="134" t="str">
        <f aca="false">X35</f>
        <v>4080</v>
      </c>
      <c r="Y36" s="134" t="str">
        <f aca="false">DEC2HEX(Y18)</f>
        <v>10000</v>
      </c>
      <c r="Z36" s="134" t="str">
        <f aca="false">Z35</f>
        <v>0|40000000</v>
      </c>
      <c r="AA36" s="141" t="str">
        <f aca="false">""&amp;DEC2HEX(A60)&amp;"|"&amp;DEC2HEX(A62)&amp;""</f>
        <v>10200|10201</v>
      </c>
      <c r="AE36" s="126"/>
      <c r="AF36" s="126"/>
      <c r="AG36" s="126"/>
      <c r="AH36" s="126"/>
      <c r="AP36" s="126"/>
      <c r="AQ36" s="126"/>
      <c r="AR36" s="126"/>
      <c r="AS36" s="126"/>
      <c r="AT36" s="126"/>
      <c r="AU36" s="126"/>
      <c r="AV36" s="126"/>
      <c r="AW36" s="126"/>
      <c r="AX36" s="126"/>
      <c r="AY36" s="126"/>
      <c r="AZ36" s="126"/>
      <c r="BA36" s="126"/>
      <c r="BB36" s="126"/>
      <c r="BC36" s="126"/>
      <c r="BD36" s="126"/>
      <c r="BE36" s="126"/>
      <c r="BF36" s="126"/>
    </row>
    <row collapsed="false" customFormat="true" customHeight="false" hidden="false" ht="15.75" outlineLevel="0" r="37" s="37">
      <c r="E37" s="131"/>
      <c r="F37" s="131"/>
      <c r="K37" s="131"/>
      <c r="AE37" s="126"/>
      <c r="AF37" s="126"/>
      <c r="AG37" s="126"/>
      <c r="AH37" s="126"/>
      <c r="AP37" s="126"/>
      <c r="AQ37" s="126"/>
      <c r="AR37" s="126"/>
      <c r="AS37" s="126"/>
      <c r="AT37" s="126"/>
      <c r="AU37" s="126"/>
      <c r="AV37" s="126"/>
      <c r="AW37" s="126"/>
      <c r="AX37" s="126"/>
      <c r="AY37" s="126"/>
      <c r="AZ37" s="126"/>
      <c r="BA37" s="126"/>
      <c r="BB37" s="126"/>
      <c r="BC37" s="126"/>
      <c r="BD37" s="126"/>
      <c r="BE37" s="126"/>
      <c r="BF37" s="126"/>
      <c r="AMJ37" s="126"/>
    </row>
    <row collapsed="false" customFormat="false" customHeight="false" hidden="false" ht="15.75" outlineLevel="0" r="38">
      <c r="AE38" s="126"/>
      <c r="AF38" s="126"/>
      <c r="AG38" s="126"/>
      <c r="AH38" s="126"/>
      <c r="AP38" s="126"/>
      <c r="AQ38" s="126"/>
      <c r="AR38" s="126"/>
      <c r="AS38" s="126"/>
      <c r="AT38" s="126"/>
      <c r="AU38" s="126"/>
      <c r="AV38" s="126"/>
      <c r="AW38" s="126"/>
      <c r="AX38" s="126"/>
      <c r="AY38" s="126"/>
      <c r="AZ38" s="126"/>
      <c r="BA38" s="126"/>
      <c r="BB38" s="126"/>
      <c r="BC38" s="126"/>
      <c r="BD38" s="126"/>
      <c r="BE38" s="126"/>
      <c r="BF38" s="126"/>
    </row>
    <row collapsed="false" customFormat="false" customHeight="false" hidden="false" ht="15.75" outlineLevel="0" r="39">
      <c r="L39" s="126"/>
      <c r="AE39" s="126"/>
      <c r="AF39" s="126"/>
      <c r="AG39" s="126"/>
      <c r="AH39" s="126"/>
      <c r="AL39" s="126"/>
      <c r="AP39" s="126"/>
      <c r="AQ39" s="126"/>
      <c r="AR39" s="126"/>
      <c r="AS39" s="126"/>
      <c r="AT39" s="126"/>
      <c r="AU39" s="126"/>
      <c r="AV39" s="126"/>
      <c r="AW39" s="126"/>
      <c r="AX39" s="126"/>
      <c r="AY39" s="126"/>
      <c r="AZ39" s="126"/>
      <c r="BA39" s="126"/>
      <c r="BB39" s="126"/>
      <c r="BC39" s="126"/>
      <c r="BD39" s="126"/>
      <c r="BE39" s="126"/>
      <c r="BF39" s="126"/>
    </row>
    <row collapsed="false" customFormat="false" customHeight="false" hidden="false" ht="15.75" outlineLevel="0" r="40">
      <c r="AE40" s="126"/>
      <c r="AF40" s="126"/>
      <c r="AG40" s="126"/>
      <c r="AH40" s="126"/>
      <c r="AL40" s="126"/>
      <c r="AP40" s="126"/>
      <c r="AQ40" s="126"/>
      <c r="AR40" s="126"/>
      <c r="AS40" s="126"/>
      <c r="AT40" s="126"/>
      <c r="AU40" s="126"/>
      <c r="AV40" s="126"/>
      <c r="AW40" s="126"/>
      <c r="AX40" s="126"/>
      <c r="AY40" s="126"/>
      <c r="AZ40" s="126"/>
      <c r="BA40" s="126"/>
      <c r="BB40" s="126"/>
      <c r="BC40" s="126"/>
      <c r="BD40" s="126"/>
      <c r="BE40" s="126"/>
      <c r="BF40" s="126"/>
    </row>
    <row collapsed="false" customFormat="false" customHeight="false" hidden="false" ht="15.75" outlineLevel="0" r="41">
      <c r="A41" s="169" t="n">
        <v>0</v>
      </c>
      <c r="B41" s="169" t="s">
        <v>610</v>
      </c>
      <c r="AL41" s="126"/>
      <c r="AP41" s="126"/>
      <c r="AQ41" s="126"/>
      <c r="AR41" s="126"/>
      <c r="AS41" s="126"/>
      <c r="AT41" s="126"/>
      <c r="AU41" s="126"/>
      <c r="AV41" s="126"/>
      <c r="AW41" s="126"/>
      <c r="AX41" s="126"/>
      <c r="AY41" s="126"/>
      <c r="AZ41" s="126"/>
      <c r="BA41" s="126"/>
      <c r="BB41" s="126"/>
      <c r="BC41" s="126"/>
      <c r="BD41" s="126"/>
      <c r="BE41" s="126"/>
      <c r="BF41" s="126"/>
    </row>
    <row collapsed="false" customFormat="false" customHeight="false" hidden="false" ht="15.75" outlineLevel="0" r="42">
      <c r="A42" s="170" t="n">
        <v>32768</v>
      </c>
      <c r="B42" s="169" t="s">
        <v>611</v>
      </c>
      <c r="AL42" s="126"/>
      <c r="AP42" s="126"/>
      <c r="AQ42" s="126"/>
      <c r="AR42" s="126"/>
      <c r="AS42" s="126"/>
      <c r="AT42" s="126"/>
      <c r="AU42" s="126"/>
      <c r="AV42" s="126"/>
      <c r="AW42" s="126"/>
      <c r="AX42" s="126"/>
      <c r="AY42" s="126"/>
      <c r="AZ42" s="126"/>
      <c r="BA42" s="126"/>
      <c r="BB42" s="126"/>
      <c r="BC42" s="126"/>
      <c r="BD42" s="126"/>
      <c r="BE42" s="126"/>
      <c r="BF42" s="126"/>
    </row>
    <row collapsed="false" customFormat="false" customHeight="false" hidden="false" ht="15.75" outlineLevel="0" r="43">
      <c r="A43" s="170" t="n">
        <v>-256</v>
      </c>
      <c r="B43" s="169" t="s">
        <v>612</v>
      </c>
      <c r="AL43" s="126"/>
    </row>
    <row collapsed="false" customFormat="false" customHeight="false" hidden="false" ht="15.75" outlineLevel="0" r="44">
      <c r="A44" s="170" t="n">
        <v>256</v>
      </c>
      <c r="B44" s="169" t="s">
        <v>613</v>
      </c>
      <c r="AL44" s="126"/>
    </row>
    <row collapsed="false" customFormat="false" customHeight="false" hidden="false" ht="15.75" outlineLevel="0" r="45">
      <c r="A45" s="145"/>
      <c r="B45" s="145"/>
      <c r="AL45" s="126"/>
    </row>
    <row collapsed="false" customFormat="false" customHeight="false" hidden="false" ht="15.75" outlineLevel="0" r="46">
      <c r="A46" s="171" t="n">
        <v>256</v>
      </c>
      <c r="B46" s="145" t="s">
        <v>614</v>
      </c>
      <c r="AL46" s="126"/>
    </row>
    <row collapsed="false" customFormat="false" customHeight="false" hidden="false" ht="15.75" outlineLevel="0" r="47">
      <c r="A47" s="171" t="s">
        <v>34</v>
      </c>
      <c r="B47" s="145" t="s">
        <v>615</v>
      </c>
      <c r="AL47" s="126"/>
    </row>
    <row collapsed="false" customFormat="false" customHeight="false" hidden="false" ht="15.75" outlineLevel="0" r="48">
      <c r="A48" s="145" t="n">
        <v>128</v>
      </c>
      <c r="B48" s="172" t="str">
        <f aca="false">SUBSTITUTE(B47,"_","")</f>
        <v>00000000000000000000000010000000</v>
      </c>
      <c r="AL48" s="126"/>
    </row>
    <row collapsed="false" customFormat="false" customHeight="false" hidden="false" ht="15.75" outlineLevel="0" r="49">
      <c r="A49" s="145"/>
      <c r="B49" s="172"/>
      <c r="AL49" s="126"/>
    </row>
    <row collapsed="false" customFormat="false" customHeight="false" hidden="false" ht="15.75" outlineLevel="0" r="50">
      <c r="A50" s="169" t="n">
        <f aca="false">Q8</f>
        <v>33024</v>
      </c>
      <c r="B50" s="169" t="s">
        <v>616</v>
      </c>
      <c r="AL50" s="126"/>
    </row>
    <row collapsed="false" customFormat="false" customHeight="false" hidden="false" ht="15.75" outlineLevel="0" r="51">
      <c r="A51" s="169" t="s">
        <v>38</v>
      </c>
      <c r="B51" s="169" t="s">
        <v>617</v>
      </c>
      <c r="AL51" s="126"/>
    </row>
    <row collapsed="false" customFormat="false" customHeight="false" hidden="false" ht="15.75" outlineLevel="0" r="52">
      <c r="A52" s="169" t="n">
        <v>16512</v>
      </c>
      <c r="B52" s="170" t="str">
        <f aca="false">SUBSTITUTE(B51,"_","")</f>
        <v>00000000000000000100000010000000</v>
      </c>
      <c r="AL52" s="126"/>
    </row>
    <row collapsed="false" customFormat="false" customHeight="false" hidden="false" ht="15.75" outlineLevel="0" r="53">
      <c r="A53" s="145"/>
      <c r="B53" s="145"/>
      <c r="AL53" s="126"/>
    </row>
    <row collapsed="false" customFormat="false" customHeight="false" hidden="false" ht="15.75" outlineLevel="0" r="54">
      <c r="A54" s="173" t="n">
        <f aca="false">A42</f>
        <v>32768</v>
      </c>
      <c r="B54" s="145" t="s">
        <v>618</v>
      </c>
      <c r="AL54" s="126"/>
    </row>
    <row collapsed="false" customFormat="false" customHeight="false" hidden="false" ht="15.75" outlineLevel="0" r="55">
      <c r="A55" s="145" t="s">
        <v>575</v>
      </c>
      <c r="B55" s="145" t="s">
        <v>619</v>
      </c>
      <c r="AL55" s="126"/>
    </row>
    <row collapsed="false" customFormat="false" customHeight="false" hidden="false" ht="15.75" outlineLevel="0" r="56">
      <c r="A56" s="145" t="n">
        <v>65536</v>
      </c>
      <c r="B56" s="172" t="str">
        <f aca="false">SUBSTITUTE(B55,"_","")</f>
        <v>00000000000000010000000000000000</v>
      </c>
      <c r="AL56" s="126"/>
    </row>
    <row collapsed="false" customFormat="false" customHeight="false" hidden="false" ht="15.75" outlineLevel="0" r="57">
      <c r="A57" s="145"/>
      <c r="B57" s="145"/>
    </row>
    <row collapsed="false" customFormat="false" customHeight="false" hidden="false" ht="15.75" outlineLevel="0" r="58">
      <c r="A58" s="169" t="n">
        <f aca="false">T11</f>
        <v>33024</v>
      </c>
      <c r="B58" s="169" t="s">
        <v>616</v>
      </c>
    </row>
    <row collapsed="false" customFormat="false" customHeight="false" hidden="false" ht="15.75" outlineLevel="0" r="59">
      <c r="A59" s="169" t="s">
        <v>620</v>
      </c>
      <c r="B59" s="169" t="s">
        <v>621</v>
      </c>
    </row>
    <row collapsed="false" customFormat="false" customHeight="false" hidden="false" ht="15.75" outlineLevel="0" r="60">
      <c r="A60" s="169" t="n">
        <v>66048</v>
      </c>
      <c r="B60" s="170" t="str">
        <f aca="false">SUBSTITUTE(B59,"_","")</f>
        <v>00000000000000010000001000000000</v>
      </c>
    </row>
    <row collapsed="false" customFormat="false" customHeight="false" hidden="false" ht="15.75" outlineLevel="0" r="61">
      <c r="A61" s="169" t="s">
        <v>622</v>
      </c>
      <c r="B61" s="169" t="s">
        <v>623</v>
      </c>
    </row>
    <row collapsed="false" customFormat="false" customHeight="false" hidden="false" ht="15.75" outlineLevel="0" r="62">
      <c r="A62" s="169" t="n">
        <v>66049</v>
      </c>
      <c r="B62" s="170" t="str">
        <f aca="false">SUBSTITUTE(B61,"_","")</f>
        <v>00000000000000010000001000000001</v>
      </c>
    </row>
    <row collapsed="false" customFormat="false" customHeight="false" hidden="false" ht="15.75" outlineLevel="0" r="63">
      <c r="A63" s="145"/>
      <c r="B63" s="145"/>
    </row>
    <row collapsed="false" customFormat="false" customHeight="false" hidden="false" ht="15.75" outlineLevel="0" r="64">
      <c r="A64" s="145" t="n">
        <f aca="false">S10</f>
        <v>0</v>
      </c>
      <c r="B64" s="145" t="s">
        <v>624</v>
      </c>
    </row>
    <row collapsed="false" customFormat="false" customHeight="false" hidden="false" ht="15.75" outlineLevel="0" r="65">
      <c r="A65" s="145" t="s">
        <v>625</v>
      </c>
      <c r="B65" s="145" t="s">
        <v>626</v>
      </c>
    </row>
    <row collapsed="false" customFormat="false" customHeight="false" hidden="false" ht="15.75" outlineLevel="0" r="66">
      <c r="A66" s="145" t="n">
        <v>1073741824</v>
      </c>
      <c r="B66" s="172" t="str">
        <f aca="false">SUBSTITUTE(B65,"_","")</f>
        <v>1000000000000000000000000000000</v>
      </c>
    </row>
    <row collapsed="false" customFormat="false" customHeight="false" hidden="false" ht="15.75" outlineLevel="0" r="69">
      <c r="M69" s="165" t="n">
        <v>10040280</v>
      </c>
    </row>
  </sheetData>
  <mergeCells count="3">
    <mergeCell ref="AG4:AH4"/>
    <mergeCell ref="AI4:AJ4"/>
    <mergeCell ref="AL4:AN4"/>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U7"/>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00">
      <selection activeCell="A7" activeCellId="1" pane="topLeft" sqref="T48:W50 A7"/>
    </sheetView>
  </sheetViews>
  <sheetFormatPr defaultRowHeight="15.75"/>
  <cols>
    <col collapsed="false" hidden="false" max="1" min="1" style="16" width="8.25116279069768"/>
    <col collapsed="false" hidden="false" max="2" min="2" style="16" width="13.1255813953488"/>
    <col collapsed="false" hidden="false" max="3" min="3" style="16" width="10.3767441860465"/>
    <col collapsed="false" hidden="false" max="4" min="4" style="16" width="13.0046511627907"/>
    <col collapsed="false" hidden="false" max="5" min="5" style="16" width="16.8744186046512"/>
    <col collapsed="false" hidden="false" max="6" min="6" style="16" width="7.49767441860465"/>
    <col collapsed="false" hidden="false" max="7" min="7" style="16" width="8"/>
    <col collapsed="false" hidden="false" max="8" min="8" style="16" width="11.1255813953488"/>
    <col collapsed="false" hidden="false" max="10" min="9" style="16" width="8.12093023255814"/>
    <col collapsed="false" hidden="false" max="12" min="11" style="16" width="16.753488372093"/>
    <col collapsed="false" hidden="false" max="14" min="13" style="16" width="8.25116279069768"/>
    <col collapsed="false" hidden="false" max="15" min="15" style="16" width="17.3767441860465"/>
    <col collapsed="false" hidden="false" max="1025" min="16" style="16" width="8.25116279069768"/>
  </cols>
  <sheetData>
    <row collapsed="false" customFormat="false" customHeight="false" hidden="false" ht="15.75" outlineLevel="0" r="1">
      <c r="A1" s="17" t="s">
        <v>86</v>
      </c>
      <c r="B1" s="17"/>
      <c r="C1" s="17"/>
      <c r="D1" s="17"/>
      <c r="E1" s="17" t="s">
        <v>167</v>
      </c>
      <c r="F1" s="17"/>
      <c r="G1" s="17"/>
      <c r="H1" s="18"/>
      <c r="I1" s="18"/>
      <c r="J1" s="18"/>
      <c r="K1" s="18"/>
      <c r="L1" s="18"/>
      <c r="M1" s="19"/>
      <c r="N1" s="19"/>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row>
    <row collapsed="false" customFormat="false" customHeight="false" hidden="false" ht="31.5" outlineLevel="0" r="2">
      <c r="A2" s="17"/>
      <c r="B2" s="17"/>
      <c r="C2" s="17"/>
      <c r="D2" s="17"/>
      <c r="E2" s="17" t="s">
        <v>168</v>
      </c>
      <c r="F2" s="17" t="s">
        <v>2</v>
      </c>
      <c r="G2" s="17" t="s">
        <v>169</v>
      </c>
      <c r="H2" s="17" t="s">
        <v>170</v>
      </c>
      <c r="I2" s="18" t="s">
        <v>171</v>
      </c>
      <c r="J2" s="18" t="s">
        <v>172</v>
      </c>
      <c r="K2" s="18"/>
      <c r="L2" s="18"/>
      <c r="M2" s="19"/>
      <c r="N2" s="19"/>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row>
    <row collapsed="false" customFormat="false" customHeight="false" hidden="false" ht="31.5" outlineLevel="0" r="3">
      <c r="A3" s="17"/>
      <c r="B3" s="17"/>
      <c r="C3" s="17"/>
      <c r="D3" s="17"/>
      <c r="E3" s="17" t="s">
        <v>173</v>
      </c>
      <c r="F3" s="17" t="s">
        <v>2</v>
      </c>
      <c r="G3" s="17" t="s">
        <v>169</v>
      </c>
      <c r="H3" s="17" t="s">
        <v>170</v>
      </c>
      <c r="I3" s="18" t="s">
        <v>171</v>
      </c>
      <c r="J3" s="18"/>
      <c r="K3" s="18" t="s">
        <v>174</v>
      </c>
      <c r="L3" s="18"/>
      <c r="M3" s="19"/>
      <c r="N3" s="19"/>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row>
    <row collapsed="false" customFormat="false" customHeight="false" hidden="false" ht="15.75" outlineLevel="0" r="4">
      <c r="A4" s="17"/>
      <c r="B4" s="17"/>
      <c r="C4" s="17"/>
      <c r="D4" s="17"/>
      <c r="E4" s="17" t="s">
        <v>175</v>
      </c>
      <c r="F4" s="17" t="s">
        <v>2</v>
      </c>
      <c r="G4" s="17" t="s">
        <v>169</v>
      </c>
      <c r="H4" s="17"/>
      <c r="I4" s="18"/>
      <c r="J4" s="18"/>
      <c r="K4" s="18" t="s">
        <v>174</v>
      </c>
      <c r="L4" s="18"/>
      <c r="M4" s="19"/>
      <c r="N4" s="19"/>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row>
    <row collapsed="false" customFormat="false" customHeight="false" hidden="false" ht="47.25" outlineLevel="0" r="5">
      <c r="A5" s="17"/>
      <c r="B5" s="17"/>
      <c r="C5" s="17"/>
      <c r="D5" s="17"/>
      <c r="E5" s="17"/>
      <c r="F5" s="17"/>
      <c r="G5" s="17"/>
      <c r="H5" s="18"/>
      <c r="I5" s="18"/>
      <c r="J5" s="18"/>
      <c r="K5" s="18" t="str">
        <f aca="false">"-"&amp;2^15&amp;"&lt;VAL&lt;"&amp;2^16</f>
        <v>-32768&lt;VAL&lt;65536</v>
      </c>
      <c r="L5" s="18" t="str">
        <f aca="false">"-"&amp;2^15&amp;"&lt;VAL&lt;"&amp;2^16</f>
        <v>-32768&lt;VAL&lt;65536</v>
      </c>
      <c r="O5" s="19" t="s">
        <v>176</v>
      </c>
      <c r="P5" s="17" t="s">
        <v>177</v>
      </c>
      <c r="Q5" s="17" t="s">
        <v>178</v>
      </c>
      <c r="R5" s="17" t="s">
        <v>179</v>
      </c>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collapsed="false" customFormat="false" customHeight="false" hidden="false" ht="47.25" outlineLevel="0" r="6">
      <c r="A6" s="20" t="s">
        <v>180</v>
      </c>
      <c r="B6" s="21" t="s">
        <v>181</v>
      </c>
      <c r="C6" s="22" t="s">
        <v>182</v>
      </c>
      <c r="D6" s="23" t="s">
        <v>183</v>
      </c>
      <c r="E6" s="23" t="s">
        <v>184</v>
      </c>
      <c r="F6" s="23" t="s">
        <v>185</v>
      </c>
      <c r="G6" s="23" t="s">
        <v>180</v>
      </c>
      <c r="H6" s="24" t="s">
        <v>186</v>
      </c>
      <c r="I6" s="24" t="s">
        <v>187</v>
      </c>
      <c r="J6" s="24" t="s">
        <v>188</v>
      </c>
      <c r="K6" s="24" t="s">
        <v>189</v>
      </c>
      <c r="L6" s="24" t="s">
        <v>190</v>
      </c>
      <c r="M6" s="25" t="s">
        <v>191</v>
      </c>
      <c r="N6" s="25" t="s">
        <v>192</v>
      </c>
      <c r="O6" s="26" t="s">
        <v>193</v>
      </c>
      <c r="P6" s="23" t="s">
        <v>194</v>
      </c>
      <c r="Q6" s="27" t="s">
        <v>195</v>
      </c>
      <c r="R6" s="23" t="s">
        <v>196</v>
      </c>
      <c r="S6" s="28" t="s">
        <v>197</v>
      </c>
      <c r="T6" s="29" t="s">
        <v>198</v>
      </c>
      <c r="U6" s="29" t="s">
        <v>199</v>
      </c>
      <c r="V6" s="29" t="s">
        <v>200</v>
      </c>
      <c r="W6" s="29" t="s">
        <v>201</v>
      </c>
      <c r="X6" s="29" t="s">
        <v>202</v>
      </c>
      <c r="Y6" s="29" t="s">
        <v>203</v>
      </c>
      <c r="Z6" s="29" t="s">
        <v>204</v>
      </c>
      <c r="AA6" s="29" t="s">
        <v>205</v>
      </c>
      <c r="AB6" s="29" t="s">
        <v>206</v>
      </c>
      <c r="AC6" s="29" t="s">
        <v>207</v>
      </c>
      <c r="AD6" s="29" t="s">
        <v>208</v>
      </c>
      <c r="AE6" s="29" t="s">
        <v>209</v>
      </c>
      <c r="AF6" s="29" t="s">
        <v>210</v>
      </c>
      <c r="AG6" s="29" t="s">
        <v>211</v>
      </c>
      <c r="AH6" s="29" t="s">
        <v>212</v>
      </c>
      <c r="AI6" s="29" t="s">
        <v>213</v>
      </c>
      <c r="AJ6" s="29" t="s">
        <v>214</v>
      </c>
      <c r="AK6" s="29" t="s">
        <v>215</v>
      </c>
      <c r="AL6" s="29" t="s">
        <v>216</v>
      </c>
      <c r="AM6" s="29" t="s">
        <v>217</v>
      </c>
      <c r="AN6" s="29" t="s">
        <v>218</v>
      </c>
      <c r="AO6" s="29" t="s">
        <v>219</v>
      </c>
      <c r="AP6" s="29" t="s">
        <v>220</v>
      </c>
      <c r="AQ6" s="29" t="s">
        <v>221</v>
      </c>
      <c r="AR6" s="29" t="s">
        <v>222</v>
      </c>
      <c r="AS6" s="29" t="s">
        <v>223</v>
      </c>
      <c r="AT6" s="29" t="s">
        <v>224</v>
      </c>
      <c r="AU6" s="29" t="s">
        <v>225</v>
      </c>
    </row>
    <row collapsed="false" customFormat="false" customHeight="false" hidden="false" ht="31.5" outlineLevel="0" r="7">
      <c r="A7" s="30" t="str">
        <f aca="false">IF(AND(F7="B",IF(OR(G7="LD",G7="LDU",G7="ADD",G7="SUB",G7="AND",G7="OR",G7="XOR"),1,0)),CONCATENATE(G7,"#"),G7)</f>
        <v>NOP</v>
      </c>
      <c r="B7" s="29" t="s">
        <v>226</v>
      </c>
      <c r="C7" s="29" t="s">
        <v>227</v>
      </c>
      <c r="D7" s="29" t="str">
        <f aca="false">IF(F7="A",CONCATENATE(F7," ",G7," R",H7,",R",I7,",",J7),IF(F7="B",CONCATENATE(F7," ",G7," R",H7,",R",I7,",",K7),CONCATENATE(F7," ",G7," ",K7)))</f>
        <v>A NOP R0,R0,0</v>
      </c>
      <c r="E7" s="31"/>
      <c r="F7" s="30" t="s">
        <v>228</v>
      </c>
      <c r="G7" s="30" t="s">
        <v>68</v>
      </c>
      <c r="H7" s="32" t="n">
        <v>0</v>
      </c>
      <c r="I7" s="32" t="n">
        <v>0</v>
      </c>
      <c r="J7" s="32" t="n">
        <v>0</v>
      </c>
      <c r="K7" s="33" t="s">
        <v>226</v>
      </c>
      <c r="L7" s="33" t="s">
        <v>226</v>
      </c>
      <c r="M7" s="34" t="n">
        <v>0</v>
      </c>
      <c r="N7" s="29"/>
      <c r="O7" s="28" t="n">
        <v>0</v>
      </c>
      <c r="P7" s="28"/>
      <c r="Q7" s="29"/>
      <c r="R7" s="29"/>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U7"/>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00">
      <selection activeCell="A1" activeCellId="1" pane="topLeft" sqref="T48:W50 A1"/>
    </sheetView>
  </sheetViews>
  <sheetFormatPr defaultRowHeight="15.75"/>
  <cols>
    <col collapsed="false" hidden="false" max="1" min="1" style="16" width="8.25116279069768"/>
    <col collapsed="false" hidden="false" max="2" min="2" style="16" width="13.1255813953488"/>
    <col collapsed="false" hidden="false" max="3" min="3" style="16" width="10.3767441860465"/>
    <col collapsed="false" hidden="false" max="4" min="4" style="16" width="13.0046511627907"/>
    <col collapsed="false" hidden="false" max="5" min="5" style="16" width="16.8744186046512"/>
    <col collapsed="false" hidden="false" max="6" min="6" style="16" width="7.49767441860465"/>
    <col collapsed="false" hidden="false" max="7" min="7" style="16" width="8"/>
    <col collapsed="false" hidden="false" max="8" min="8" style="16" width="11.1255813953488"/>
    <col collapsed="false" hidden="false" max="10" min="9" style="16" width="8.12093023255814"/>
    <col collapsed="false" hidden="false" max="12" min="11" style="16" width="16.753488372093"/>
    <col collapsed="false" hidden="false" max="14" min="13" style="16" width="8.25116279069768"/>
    <col collapsed="false" hidden="false" max="15" min="15" style="16" width="17.3767441860465"/>
    <col collapsed="false" hidden="false" max="1025" min="16" style="16" width="8.25116279069768"/>
  </cols>
  <sheetData>
    <row collapsed="false" customFormat="false" customHeight="false" hidden="false" ht="15.75" outlineLevel="0" r="1">
      <c r="A1" s="17" t="s">
        <v>229</v>
      </c>
      <c r="B1" s="17"/>
      <c r="C1" s="17"/>
      <c r="D1" s="17"/>
      <c r="E1" s="17" t="s">
        <v>167</v>
      </c>
      <c r="F1" s="17"/>
      <c r="G1" s="17"/>
      <c r="H1" s="18"/>
      <c r="I1" s="18"/>
      <c r="J1" s="18"/>
      <c r="K1" s="18"/>
      <c r="L1" s="18"/>
      <c r="M1" s="19"/>
      <c r="N1" s="19"/>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row>
    <row collapsed="false" customFormat="false" customHeight="false" hidden="false" ht="31.5" outlineLevel="0" r="2">
      <c r="A2" s="17"/>
      <c r="B2" s="17"/>
      <c r="C2" s="17"/>
      <c r="D2" s="17"/>
      <c r="E2" s="17" t="s">
        <v>168</v>
      </c>
      <c r="F2" s="17" t="s">
        <v>2</v>
      </c>
      <c r="G2" s="17" t="s">
        <v>169</v>
      </c>
      <c r="H2" s="17" t="s">
        <v>170</v>
      </c>
      <c r="I2" s="18" t="s">
        <v>171</v>
      </c>
      <c r="J2" s="18" t="s">
        <v>172</v>
      </c>
      <c r="K2" s="18"/>
      <c r="L2" s="18"/>
      <c r="M2" s="19"/>
      <c r="N2" s="19"/>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row>
    <row collapsed="false" customFormat="false" customHeight="false" hidden="false" ht="31.5" outlineLevel="0" r="3">
      <c r="A3" s="17"/>
      <c r="B3" s="17"/>
      <c r="C3" s="17"/>
      <c r="D3" s="17"/>
      <c r="E3" s="17" t="s">
        <v>173</v>
      </c>
      <c r="F3" s="17" t="s">
        <v>2</v>
      </c>
      <c r="G3" s="17" t="s">
        <v>169</v>
      </c>
      <c r="H3" s="17" t="s">
        <v>170</v>
      </c>
      <c r="I3" s="18" t="s">
        <v>171</v>
      </c>
      <c r="J3" s="18"/>
      <c r="K3" s="18" t="s">
        <v>174</v>
      </c>
      <c r="L3" s="18"/>
      <c r="M3" s="19"/>
      <c r="N3" s="19"/>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row>
    <row collapsed="false" customFormat="false" customHeight="false" hidden="false" ht="15.75" outlineLevel="0" r="4">
      <c r="A4" s="17"/>
      <c r="B4" s="17"/>
      <c r="C4" s="17"/>
      <c r="D4" s="17"/>
      <c r="E4" s="17" t="s">
        <v>175</v>
      </c>
      <c r="F4" s="17" t="s">
        <v>2</v>
      </c>
      <c r="G4" s="17" t="s">
        <v>169</v>
      </c>
      <c r="H4" s="17"/>
      <c r="I4" s="18"/>
      <c r="J4" s="18"/>
      <c r="K4" s="18" t="s">
        <v>174</v>
      </c>
      <c r="L4" s="18"/>
      <c r="M4" s="19"/>
      <c r="N4" s="19"/>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row>
    <row collapsed="false" customFormat="false" customHeight="false" hidden="false" ht="47.25" outlineLevel="0" r="5">
      <c r="A5" s="17"/>
      <c r="B5" s="17"/>
      <c r="C5" s="17"/>
      <c r="D5" s="17"/>
      <c r="E5" s="17"/>
      <c r="F5" s="17"/>
      <c r="G5" s="17"/>
      <c r="H5" s="18"/>
      <c r="I5" s="18"/>
      <c r="J5" s="18"/>
      <c r="K5" s="18" t="str">
        <f aca="false">"-"&amp;2^15&amp;"&lt;VAL&lt;"&amp;2^16</f>
        <v>-32768&lt;VAL&lt;65536</v>
      </c>
      <c r="L5" s="18" t="str">
        <f aca="false">"-"&amp;2^15&amp;"&lt;VAL&lt;"&amp;2^16</f>
        <v>-32768&lt;VAL&lt;65536</v>
      </c>
      <c r="O5" s="19" t="s">
        <v>176</v>
      </c>
      <c r="P5" s="17" t="s">
        <v>177</v>
      </c>
      <c r="Q5" s="17" t="s">
        <v>178</v>
      </c>
      <c r="R5" s="17" t="s">
        <v>179</v>
      </c>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collapsed="false" customFormat="false" customHeight="false" hidden="false" ht="47.25" outlineLevel="0" r="6">
      <c r="A6" s="20" t="s">
        <v>180</v>
      </c>
      <c r="B6" s="21" t="s">
        <v>181</v>
      </c>
      <c r="C6" s="22" t="s">
        <v>182</v>
      </c>
      <c r="D6" s="23" t="s">
        <v>183</v>
      </c>
      <c r="E6" s="23" t="s">
        <v>184</v>
      </c>
      <c r="F6" s="23" t="s">
        <v>185</v>
      </c>
      <c r="G6" s="23" t="s">
        <v>180</v>
      </c>
      <c r="H6" s="24" t="s">
        <v>186</v>
      </c>
      <c r="I6" s="24" t="s">
        <v>187</v>
      </c>
      <c r="J6" s="24" t="s">
        <v>188</v>
      </c>
      <c r="K6" s="24" t="s">
        <v>189</v>
      </c>
      <c r="L6" s="24" t="s">
        <v>190</v>
      </c>
      <c r="M6" s="25" t="s">
        <v>191</v>
      </c>
      <c r="N6" s="25" t="s">
        <v>192</v>
      </c>
      <c r="O6" s="26" t="s">
        <v>193</v>
      </c>
      <c r="P6" s="23" t="s">
        <v>194</v>
      </c>
      <c r="Q6" s="27" t="s">
        <v>195</v>
      </c>
      <c r="R6" s="23" t="s">
        <v>196</v>
      </c>
      <c r="S6" s="28" t="s">
        <v>197</v>
      </c>
      <c r="T6" s="29" t="s">
        <v>198</v>
      </c>
      <c r="U6" s="29" t="s">
        <v>199</v>
      </c>
      <c r="V6" s="29" t="s">
        <v>200</v>
      </c>
      <c r="W6" s="29" t="s">
        <v>201</v>
      </c>
      <c r="X6" s="29" t="s">
        <v>202</v>
      </c>
      <c r="Y6" s="29" t="s">
        <v>203</v>
      </c>
      <c r="Z6" s="29" t="s">
        <v>204</v>
      </c>
      <c r="AA6" s="29" t="s">
        <v>205</v>
      </c>
      <c r="AB6" s="29" t="s">
        <v>206</v>
      </c>
      <c r="AC6" s="29" t="s">
        <v>207</v>
      </c>
      <c r="AD6" s="29" t="s">
        <v>208</v>
      </c>
      <c r="AE6" s="29" t="s">
        <v>209</v>
      </c>
      <c r="AF6" s="29" t="s">
        <v>210</v>
      </c>
      <c r="AG6" s="29" t="s">
        <v>211</v>
      </c>
      <c r="AH6" s="29" t="s">
        <v>212</v>
      </c>
      <c r="AI6" s="29" t="s">
        <v>213</v>
      </c>
      <c r="AJ6" s="29" t="s">
        <v>214</v>
      </c>
      <c r="AK6" s="29" t="s">
        <v>215</v>
      </c>
      <c r="AL6" s="29" t="s">
        <v>216</v>
      </c>
      <c r="AM6" s="29" t="s">
        <v>217</v>
      </c>
      <c r="AN6" s="29" t="s">
        <v>218</v>
      </c>
      <c r="AO6" s="29" t="s">
        <v>219</v>
      </c>
      <c r="AP6" s="29" t="s">
        <v>220</v>
      </c>
      <c r="AQ6" s="29" t="s">
        <v>221</v>
      </c>
      <c r="AR6" s="29" t="s">
        <v>222</v>
      </c>
      <c r="AS6" s="29" t="s">
        <v>223</v>
      </c>
      <c r="AT6" s="29" t="s">
        <v>224</v>
      </c>
      <c r="AU6" s="29" t="s">
        <v>225</v>
      </c>
    </row>
    <row collapsed="false" customFormat="false" customHeight="false" hidden="false" ht="31.5" outlineLevel="0" r="7">
      <c r="A7" s="30" t="str">
        <f aca="false">IF(AND(F7="B",IF(OR(G7="LD",G7="LDU",G7="ADD",G7="SUB",G7="AND",G7="OR",G7="XOR"),1,0)),CONCATENATE(G7,"#"),G7)</f>
        <v>NOP</v>
      </c>
      <c r="B7" s="29" t="s">
        <v>226</v>
      </c>
      <c r="C7" s="29" t="s">
        <v>227</v>
      </c>
      <c r="D7" s="29" t="str">
        <f aca="false">IF(F7="A",CONCATENATE(F7," ",G7," R",H7,",R",I7,",",J7),IF(F7="B",CONCATENATE(F7," ",G7," R",H7,",R",I7,",",K7),CONCATENATE(F7," ",G7," ",K7)))</f>
        <v>A NOP R0,R0,0</v>
      </c>
      <c r="E7" s="31"/>
      <c r="F7" s="30" t="s">
        <v>228</v>
      </c>
      <c r="G7" s="30" t="s">
        <v>68</v>
      </c>
      <c r="H7" s="32" t="n">
        <v>0</v>
      </c>
      <c r="I7" s="32" t="n">
        <v>0</v>
      </c>
      <c r="J7" s="32" t="n">
        <v>0</v>
      </c>
      <c r="K7" s="33" t="s">
        <v>226</v>
      </c>
      <c r="L7" s="33" t="s">
        <v>226</v>
      </c>
      <c r="M7" s="34" t="n">
        <v>0</v>
      </c>
      <c r="N7" s="29"/>
      <c r="O7" s="28" t="n">
        <v>0</v>
      </c>
      <c r="P7" s="28"/>
      <c r="Q7" s="29"/>
      <c r="R7" s="29"/>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U7"/>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00">
      <selection activeCell="A2" activeCellId="1" pane="topLeft" sqref="T48:W50 A2"/>
    </sheetView>
  </sheetViews>
  <sheetFormatPr defaultRowHeight="15.75"/>
  <cols>
    <col collapsed="false" hidden="false" max="1" min="1" style="16" width="8.25116279069768"/>
    <col collapsed="false" hidden="false" max="2" min="2" style="16" width="13.1255813953488"/>
    <col collapsed="false" hidden="false" max="3" min="3" style="16" width="10.3767441860465"/>
    <col collapsed="false" hidden="false" max="4" min="4" style="16" width="13.0046511627907"/>
    <col collapsed="false" hidden="false" max="5" min="5" style="16" width="16.8744186046512"/>
    <col collapsed="false" hidden="false" max="6" min="6" style="16" width="7.49767441860465"/>
    <col collapsed="false" hidden="false" max="7" min="7" style="16" width="8"/>
    <col collapsed="false" hidden="false" max="8" min="8" style="16" width="11.1255813953488"/>
    <col collapsed="false" hidden="false" max="10" min="9" style="16" width="8.12093023255814"/>
    <col collapsed="false" hidden="false" max="12" min="11" style="16" width="16.753488372093"/>
    <col collapsed="false" hidden="false" max="14" min="13" style="16" width="8.25116279069768"/>
    <col collapsed="false" hidden="false" max="15" min="15" style="16" width="17.3767441860465"/>
    <col collapsed="false" hidden="false" max="1025" min="16" style="16" width="8.25116279069768"/>
  </cols>
  <sheetData>
    <row collapsed="false" customFormat="false" customHeight="false" hidden="false" ht="31.5" outlineLevel="0" r="1">
      <c r="A1" s="17" t="s">
        <v>230</v>
      </c>
      <c r="B1" s="17"/>
      <c r="C1" s="17"/>
      <c r="D1" s="17"/>
      <c r="E1" s="17" t="s">
        <v>167</v>
      </c>
      <c r="F1" s="17"/>
      <c r="G1" s="17"/>
      <c r="H1" s="18"/>
      <c r="I1" s="18"/>
      <c r="J1" s="18"/>
      <c r="K1" s="18"/>
      <c r="L1" s="18"/>
      <c r="M1" s="19"/>
      <c r="N1" s="19"/>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row>
    <row collapsed="false" customFormat="false" customHeight="false" hidden="false" ht="126" outlineLevel="0" r="2">
      <c r="A2" s="35" t="s">
        <v>231</v>
      </c>
      <c r="B2" s="17"/>
      <c r="C2" s="17"/>
      <c r="D2" s="17"/>
      <c r="E2" s="17" t="s">
        <v>168</v>
      </c>
      <c r="F2" s="17" t="s">
        <v>2</v>
      </c>
      <c r="G2" s="17" t="s">
        <v>169</v>
      </c>
      <c r="H2" s="17" t="s">
        <v>170</v>
      </c>
      <c r="I2" s="18" t="s">
        <v>171</v>
      </c>
      <c r="J2" s="18" t="s">
        <v>172</v>
      </c>
      <c r="K2" s="18"/>
      <c r="L2" s="18"/>
      <c r="M2" s="19"/>
      <c r="N2" s="19"/>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row>
    <row collapsed="false" customFormat="false" customHeight="false" hidden="false" ht="31.5" outlineLevel="0" r="3">
      <c r="A3" s="17"/>
      <c r="B3" s="17"/>
      <c r="C3" s="17"/>
      <c r="D3" s="17"/>
      <c r="E3" s="17" t="s">
        <v>173</v>
      </c>
      <c r="F3" s="17" t="s">
        <v>2</v>
      </c>
      <c r="G3" s="17" t="s">
        <v>169</v>
      </c>
      <c r="H3" s="17" t="s">
        <v>170</v>
      </c>
      <c r="I3" s="18" t="s">
        <v>171</v>
      </c>
      <c r="J3" s="18"/>
      <c r="K3" s="18" t="s">
        <v>174</v>
      </c>
      <c r="L3" s="18"/>
      <c r="M3" s="19"/>
      <c r="N3" s="19"/>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row>
    <row collapsed="false" customFormat="false" customHeight="false" hidden="false" ht="15.75" outlineLevel="0" r="4">
      <c r="A4" s="17"/>
      <c r="B4" s="17"/>
      <c r="C4" s="17"/>
      <c r="D4" s="17"/>
      <c r="E4" s="17" t="s">
        <v>175</v>
      </c>
      <c r="F4" s="17" t="s">
        <v>2</v>
      </c>
      <c r="G4" s="17" t="s">
        <v>169</v>
      </c>
      <c r="H4" s="17"/>
      <c r="I4" s="18"/>
      <c r="J4" s="18"/>
      <c r="K4" s="18" t="s">
        <v>174</v>
      </c>
      <c r="L4" s="18"/>
      <c r="M4" s="19"/>
      <c r="N4" s="19"/>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row>
    <row collapsed="false" customFormat="false" customHeight="false" hidden="false" ht="47.25" outlineLevel="0" r="5">
      <c r="A5" s="17"/>
      <c r="B5" s="17"/>
      <c r="C5" s="17"/>
      <c r="D5" s="17"/>
      <c r="E5" s="17"/>
      <c r="F5" s="17"/>
      <c r="G5" s="17"/>
      <c r="H5" s="18"/>
      <c r="I5" s="18"/>
      <c r="J5" s="18"/>
      <c r="K5" s="18" t="str">
        <f aca="false">"-"&amp;2^15&amp;"&lt;VAL&lt;"&amp;2^16</f>
        <v>-32768&lt;VAL&lt;65536</v>
      </c>
      <c r="L5" s="18" t="str">
        <f aca="false">"-"&amp;2^15&amp;"&lt;VAL&lt;"&amp;2^16</f>
        <v>-32768&lt;VAL&lt;65536</v>
      </c>
      <c r="O5" s="19" t="s">
        <v>176</v>
      </c>
      <c r="P5" s="17" t="s">
        <v>177</v>
      </c>
      <c r="Q5" s="17" t="s">
        <v>178</v>
      </c>
      <c r="R5" s="17" t="s">
        <v>179</v>
      </c>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collapsed="false" customFormat="false" customHeight="false" hidden="false" ht="47.25" outlineLevel="0" r="6">
      <c r="A6" s="20" t="s">
        <v>180</v>
      </c>
      <c r="B6" s="21" t="s">
        <v>181</v>
      </c>
      <c r="C6" s="22" t="s">
        <v>182</v>
      </c>
      <c r="D6" s="23" t="s">
        <v>183</v>
      </c>
      <c r="E6" s="23" t="s">
        <v>184</v>
      </c>
      <c r="F6" s="23" t="s">
        <v>185</v>
      </c>
      <c r="G6" s="23" t="s">
        <v>180</v>
      </c>
      <c r="H6" s="24" t="s">
        <v>186</v>
      </c>
      <c r="I6" s="24" t="s">
        <v>187</v>
      </c>
      <c r="J6" s="24" t="s">
        <v>188</v>
      </c>
      <c r="K6" s="24" t="s">
        <v>189</v>
      </c>
      <c r="L6" s="24" t="s">
        <v>190</v>
      </c>
      <c r="M6" s="25" t="s">
        <v>191</v>
      </c>
      <c r="N6" s="25" t="s">
        <v>192</v>
      </c>
      <c r="O6" s="26" t="s">
        <v>193</v>
      </c>
      <c r="P6" s="23" t="s">
        <v>194</v>
      </c>
      <c r="Q6" s="27" t="s">
        <v>195</v>
      </c>
      <c r="R6" s="23" t="s">
        <v>196</v>
      </c>
      <c r="S6" s="28" t="s">
        <v>197</v>
      </c>
      <c r="T6" s="29" t="s">
        <v>198</v>
      </c>
      <c r="U6" s="29" t="s">
        <v>199</v>
      </c>
      <c r="V6" s="29" t="s">
        <v>200</v>
      </c>
      <c r="W6" s="29" t="s">
        <v>201</v>
      </c>
      <c r="X6" s="29" t="s">
        <v>202</v>
      </c>
      <c r="Y6" s="29" t="s">
        <v>203</v>
      </c>
      <c r="Z6" s="29" t="s">
        <v>204</v>
      </c>
      <c r="AA6" s="29" t="s">
        <v>205</v>
      </c>
      <c r="AB6" s="29" t="s">
        <v>206</v>
      </c>
      <c r="AC6" s="29" t="s">
        <v>207</v>
      </c>
      <c r="AD6" s="29" t="s">
        <v>208</v>
      </c>
      <c r="AE6" s="29" t="s">
        <v>209</v>
      </c>
      <c r="AF6" s="29" t="s">
        <v>210</v>
      </c>
      <c r="AG6" s="29" t="s">
        <v>211</v>
      </c>
      <c r="AH6" s="29" t="s">
        <v>212</v>
      </c>
      <c r="AI6" s="29" t="s">
        <v>213</v>
      </c>
      <c r="AJ6" s="29" t="s">
        <v>214</v>
      </c>
      <c r="AK6" s="29" t="s">
        <v>215</v>
      </c>
      <c r="AL6" s="29" t="s">
        <v>216</v>
      </c>
      <c r="AM6" s="29" t="s">
        <v>217</v>
      </c>
      <c r="AN6" s="29" t="s">
        <v>218</v>
      </c>
      <c r="AO6" s="29" t="s">
        <v>219</v>
      </c>
      <c r="AP6" s="29" t="s">
        <v>220</v>
      </c>
      <c r="AQ6" s="29" t="s">
        <v>221</v>
      </c>
      <c r="AR6" s="29" t="s">
        <v>222</v>
      </c>
      <c r="AS6" s="29" t="s">
        <v>223</v>
      </c>
      <c r="AT6" s="29" t="s">
        <v>224</v>
      </c>
      <c r="AU6" s="29" t="s">
        <v>225</v>
      </c>
    </row>
    <row collapsed="false" customFormat="false" customHeight="false" hidden="false" ht="31.5" outlineLevel="0" r="7">
      <c r="A7" s="30" t="str">
        <f aca="false">IF(AND(F7="B",IF(OR(G7="LD",G7="LDU",G7="ADD",G7="SUB",G7="AND",G7="OR",G7="XOR"),1,0)),CONCATENATE(G7,"#"),G7)</f>
        <v>NOP</v>
      </c>
      <c r="B7" s="29" t="s">
        <v>226</v>
      </c>
      <c r="C7" s="29" t="s">
        <v>227</v>
      </c>
      <c r="D7" s="29" t="str">
        <f aca="false">IF(F7="A",CONCATENATE(F7," ",G7," R",H7,",R",I7,",",J7),IF(F7="B",CONCATENATE(F7," ",G7," R",H7,",R",I7,",",K7),CONCATENATE(F7," ",G7," ",K7)))</f>
        <v>A NOP R0,R0,0</v>
      </c>
      <c r="E7" s="31"/>
      <c r="F7" s="30" t="s">
        <v>228</v>
      </c>
      <c r="G7" s="30" t="s">
        <v>68</v>
      </c>
      <c r="H7" s="32" t="n">
        <v>0</v>
      </c>
      <c r="I7" s="32" t="n">
        <v>0</v>
      </c>
      <c r="J7" s="32" t="n">
        <v>0</v>
      </c>
      <c r="K7" s="33" t="s">
        <v>226</v>
      </c>
      <c r="L7" s="33" t="s">
        <v>226</v>
      </c>
      <c r="M7" s="34" t="n">
        <v>0</v>
      </c>
      <c r="N7" s="29"/>
      <c r="O7" s="28" t="n">
        <v>0</v>
      </c>
      <c r="P7" s="28"/>
      <c r="Q7" s="29"/>
      <c r="R7" s="29"/>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P2"/>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00">
      <selection activeCell="A2" activeCellId="1" pane="topLeft" sqref="T48:W50 A2"/>
    </sheetView>
  </sheetViews>
  <sheetFormatPr defaultRowHeight="15.75"/>
  <cols>
    <col collapsed="false" hidden="false" max="1" min="1" style="0" width="12.5023255813953"/>
    <col collapsed="false" hidden="false" max="3" min="2" style="0" width="13.1255813953488"/>
    <col collapsed="false" hidden="false" max="4" min="4" style="0" width="8.62325581395349"/>
    <col collapsed="false" hidden="false" max="5" min="5" style="0" width="21.7488372093023"/>
    <col collapsed="false" hidden="false" max="1025" min="6" style="0" width="8.62325581395349"/>
  </cols>
  <sheetData>
    <row collapsed="false" customFormat="false" customHeight="false" hidden="false" ht="15.75" outlineLevel="0" r="1">
      <c r="A1" s="0" t="s">
        <v>232</v>
      </c>
      <c r="E1" s="36" t="s">
        <v>233</v>
      </c>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row>
    <row collapsed="false" customFormat="false" customHeight="false" hidden="false" ht="15.75" outlineLevel="0" r="2">
      <c r="A2" s="37" t="s">
        <v>180</v>
      </c>
      <c r="B2" s="37" t="s">
        <v>181</v>
      </c>
      <c r="C2" s="37" t="s">
        <v>234</v>
      </c>
      <c r="D2" s="37" t="s">
        <v>191</v>
      </c>
      <c r="E2" s="29" t="s">
        <v>193</v>
      </c>
      <c r="F2" s="29" t="s">
        <v>194</v>
      </c>
      <c r="G2" s="29" t="s">
        <v>195</v>
      </c>
      <c r="H2" s="29" t="s">
        <v>196</v>
      </c>
      <c r="I2" s="29" t="s">
        <v>197</v>
      </c>
      <c r="J2" s="29" t="s">
        <v>198</v>
      </c>
      <c r="K2" s="29" t="s">
        <v>199</v>
      </c>
      <c r="L2" s="29" t="s">
        <v>200</v>
      </c>
      <c r="M2" s="29" t="s">
        <v>201</v>
      </c>
      <c r="N2" s="29" t="s">
        <v>202</v>
      </c>
      <c r="O2" s="29" t="s">
        <v>203</v>
      </c>
      <c r="P2" s="29" t="s">
        <v>204</v>
      </c>
      <c r="Q2" s="29" t="s">
        <v>205</v>
      </c>
      <c r="R2" s="29" t="s">
        <v>206</v>
      </c>
      <c r="S2" s="29" t="s">
        <v>207</v>
      </c>
      <c r="T2" s="29" t="s">
        <v>208</v>
      </c>
      <c r="U2" s="29" t="s">
        <v>209</v>
      </c>
      <c r="V2" s="29" t="s">
        <v>210</v>
      </c>
      <c r="W2" s="29" t="s">
        <v>211</v>
      </c>
      <c r="X2" s="29" t="s">
        <v>212</v>
      </c>
      <c r="Y2" s="29" t="s">
        <v>213</v>
      </c>
      <c r="Z2" s="29" t="s">
        <v>214</v>
      </c>
      <c r="AA2" s="29" t="s">
        <v>215</v>
      </c>
      <c r="AB2" s="29" t="s">
        <v>216</v>
      </c>
      <c r="AC2" s="29" t="s">
        <v>217</v>
      </c>
      <c r="AD2" s="29" t="s">
        <v>218</v>
      </c>
      <c r="AE2" s="29" t="s">
        <v>219</v>
      </c>
      <c r="AF2" s="29" t="s">
        <v>220</v>
      </c>
      <c r="AG2" s="29" t="s">
        <v>221</v>
      </c>
      <c r="AH2" s="29" t="s">
        <v>222</v>
      </c>
      <c r="AI2" s="29" t="s">
        <v>223</v>
      </c>
      <c r="AJ2" s="29" t="s">
        <v>224</v>
      </c>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B3"/>
  <sheetViews>
    <sheetView colorId="64" defaultGridColor="true" rightToLeft="false" showFormulas="false" showGridLines="true" showOutlineSymbols="true" showRowColHeaders="true" showZeros="true" tabSelected="false" topLeftCell="D1" view="normal" windowProtection="false" workbookViewId="0" zoomScale="95" zoomScaleNormal="95" zoomScalePageLayoutView="100">
      <selection activeCell="E45" activeCellId="1" pane="topLeft" sqref="T48:W50 E45"/>
    </sheetView>
  </sheetViews>
  <sheetFormatPr defaultRowHeight="15.75"/>
  <cols>
    <col collapsed="false" hidden="false" max="1" min="1" style="0" width="8.62325581395349"/>
    <col collapsed="false" hidden="false" max="2" min="2" style="0" width="13.1255813953488"/>
    <col collapsed="false" hidden="false" max="4" min="3" style="0" width="8.62325581395349"/>
    <col collapsed="false" hidden="false" max="5" min="5" style="0" width="21.7488372093023"/>
    <col collapsed="false" hidden="false" max="6" min="6" style="0" width="11.6232558139535"/>
    <col collapsed="false" hidden="false" max="7" min="7" style="0" width="19.5023255813954"/>
    <col collapsed="false" hidden="false" max="68" min="8" style="0" width="8.62325581395349"/>
    <col collapsed="false" hidden="false" max="69" min="69" style="0" width="11.6232558139535"/>
    <col collapsed="false" hidden="false" max="1025" min="70" style="0" width="8.62325581395349"/>
  </cols>
  <sheetData>
    <row collapsed="false" customFormat="false" customHeight="false" hidden="false" ht="15.75" outlineLevel="0" r="1">
      <c r="A1" s="0" t="s">
        <v>235</v>
      </c>
    </row>
    <row collapsed="false" customFormat="false" customHeight="false" hidden="false" ht="15.75" outlineLevel="0" r="2">
      <c r="E2" s="39" t="s">
        <v>236</v>
      </c>
      <c r="F2" s="36" t="s">
        <v>237</v>
      </c>
      <c r="G2" s="37" t="s">
        <v>238</v>
      </c>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40" t="s">
        <v>237</v>
      </c>
    </row>
    <row collapsed="false" customFormat="false" customHeight="false" hidden="false" ht="15.75" outlineLevel="0" r="3">
      <c r="A3" s="37" t="s">
        <v>180</v>
      </c>
      <c r="B3" s="37" t="s">
        <v>181</v>
      </c>
      <c r="C3" s="37" t="s">
        <v>234</v>
      </c>
      <c r="D3" s="37" t="s">
        <v>191</v>
      </c>
      <c r="E3" s="30" t="s">
        <v>193</v>
      </c>
      <c r="F3" s="29" t="s">
        <v>194</v>
      </c>
      <c r="G3" s="29" t="s">
        <v>195</v>
      </c>
      <c r="H3" s="29" t="s">
        <v>196</v>
      </c>
      <c r="I3" s="29" t="s">
        <v>197</v>
      </c>
      <c r="J3" s="29" t="s">
        <v>198</v>
      </c>
      <c r="K3" s="29" t="s">
        <v>199</v>
      </c>
      <c r="L3" s="29" t="s">
        <v>200</v>
      </c>
      <c r="M3" s="29" t="s">
        <v>201</v>
      </c>
      <c r="N3" s="29" t="s">
        <v>202</v>
      </c>
      <c r="O3" s="29" t="s">
        <v>203</v>
      </c>
      <c r="P3" s="29" t="s">
        <v>204</v>
      </c>
      <c r="Q3" s="29" t="s">
        <v>205</v>
      </c>
      <c r="R3" s="29" t="s">
        <v>206</v>
      </c>
      <c r="S3" s="29" t="s">
        <v>207</v>
      </c>
      <c r="T3" s="29" t="s">
        <v>208</v>
      </c>
      <c r="U3" s="29" t="s">
        <v>209</v>
      </c>
      <c r="V3" s="29" t="s">
        <v>210</v>
      </c>
      <c r="W3" s="29" t="s">
        <v>211</v>
      </c>
      <c r="X3" s="29" t="s">
        <v>212</v>
      </c>
      <c r="Y3" s="29" t="s">
        <v>213</v>
      </c>
      <c r="Z3" s="29" t="s">
        <v>214</v>
      </c>
      <c r="AA3" s="29" t="s">
        <v>215</v>
      </c>
      <c r="AB3" s="29" t="s">
        <v>216</v>
      </c>
      <c r="AC3" s="29" t="s">
        <v>217</v>
      </c>
      <c r="AD3" s="29" t="s">
        <v>218</v>
      </c>
      <c r="AE3" s="29" t="s">
        <v>219</v>
      </c>
      <c r="AF3" s="29" t="s">
        <v>220</v>
      </c>
      <c r="AG3" s="29" t="s">
        <v>221</v>
      </c>
      <c r="AH3" s="29" t="s">
        <v>222</v>
      </c>
      <c r="AI3" s="29" t="s">
        <v>223</v>
      </c>
      <c r="AJ3" s="29" t="s">
        <v>224</v>
      </c>
      <c r="AK3" s="29" t="s">
        <v>225</v>
      </c>
      <c r="AL3" s="29" t="s">
        <v>239</v>
      </c>
      <c r="AM3" s="29" t="s">
        <v>240</v>
      </c>
      <c r="AN3" s="29" t="s">
        <v>241</v>
      </c>
      <c r="AO3" s="29" t="s">
        <v>242</v>
      </c>
      <c r="AP3" s="29" t="s">
        <v>243</v>
      </c>
      <c r="AQ3" s="29" t="s">
        <v>244</v>
      </c>
      <c r="AR3" s="29" t="s">
        <v>245</v>
      </c>
      <c r="AS3" s="29" t="s">
        <v>246</v>
      </c>
      <c r="AT3" s="29" t="s">
        <v>247</v>
      </c>
      <c r="AU3" s="29" t="s">
        <v>248</v>
      </c>
      <c r="AV3" s="29" t="s">
        <v>249</v>
      </c>
      <c r="AW3" s="29" t="s">
        <v>250</v>
      </c>
      <c r="AX3" s="29" t="s">
        <v>251</v>
      </c>
      <c r="AY3" s="29" t="s">
        <v>252</v>
      </c>
      <c r="AZ3" s="29" t="s">
        <v>253</v>
      </c>
      <c r="BA3" s="29" t="s">
        <v>254</v>
      </c>
      <c r="BB3" s="29" t="s">
        <v>255</v>
      </c>
      <c r="BC3" s="29" t="s">
        <v>256</v>
      </c>
      <c r="BD3" s="29" t="s">
        <v>257</v>
      </c>
      <c r="BE3" s="29" t="s">
        <v>258</v>
      </c>
      <c r="BF3" s="29" t="s">
        <v>259</v>
      </c>
      <c r="BG3" s="29" t="s">
        <v>260</v>
      </c>
      <c r="BH3" s="29" t="s">
        <v>261</v>
      </c>
      <c r="BI3" s="29" t="s">
        <v>262</v>
      </c>
      <c r="BJ3" s="29" t="s">
        <v>263</v>
      </c>
      <c r="BK3" s="29" t="s">
        <v>264</v>
      </c>
      <c r="BL3" s="29" t="s">
        <v>265</v>
      </c>
      <c r="BM3" s="29" t="s">
        <v>266</v>
      </c>
      <c r="BN3" s="29" t="s">
        <v>267</v>
      </c>
      <c r="BO3" s="34" t="s">
        <v>268</v>
      </c>
      <c r="BP3" s="29" t="s">
        <v>269</v>
      </c>
      <c r="BQ3" s="41" t="s">
        <v>270</v>
      </c>
      <c r="BR3" s="29" t="s">
        <v>271</v>
      </c>
      <c r="BS3" s="29" t="s">
        <v>272</v>
      </c>
      <c r="BT3" s="29" t="s">
        <v>273</v>
      </c>
      <c r="BU3" s="29" t="s">
        <v>274</v>
      </c>
      <c r="BV3" s="29" t="s">
        <v>275</v>
      </c>
      <c r="BW3" s="29" t="s">
        <v>276</v>
      </c>
      <c r="BX3" s="29" t="s">
        <v>277</v>
      </c>
      <c r="BY3" s="29" t="s">
        <v>278</v>
      </c>
      <c r="BZ3" s="29" t="s">
        <v>279</v>
      </c>
      <c r="CA3" s="29" t="s">
        <v>280</v>
      </c>
      <c r="CB3" s="29" t="s">
        <v>281</v>
      </c>
      <c r="CC3" s="29" t="s">
        <v>282</v>
      </c>
      <c r="CD3" s="29" t="s">
        <v>283</v>
      </c>
      <c r="CE3" s="29" t="s">
        <v>284</v>
      </c>
      <c r="CF3" s="29" t="s">
        <v>285</v>
      </c>
      <c r="CG3" s="29" t="s">
        <v>286</v>
      </c>
      <c r="CH3" s="29" t="s">
        <v>287</v>
      </c>
      <c r="CI3" s="29" t="s">
        <v>288</v>
      </c>
      <c r="CJ3" s="29" t="s">
        <v>289</v>
      </c>
      <c r="CK3" s="29" t="s">
        <v>290</v>
      </c>
      <c r="CL3" s="29" t="s">
        <v>291</v>
      </c>
      <c r="CM3" s="29" t="s">
        <v>292</v>
      </c>
      <c r="CN3" s="29" t="s">
        <v>293</v>
      </c>
      <c r="CO3" s="29" t="s">
        <v>294</v>
      </c>
      <c r="CP3" s="29" t="s">
        <v>295</v>
      </c>
      <c r="CQ3" s="29" t="s">
        <v>296</v>
      </c>
      <c r="CR3" s="29" t="s">
        <v>297</v>
      </c>
      <c r="CS3" s="29" t="s">
        <v>298</v>
      </c>
      <c r="CT3" s="29" t="s">
        <v>299</v>
      </c>
      <c r="CU3" s="29" t="s">
        <v>300</v>
      </c>
      <c r="CV3" s="29" t="s">
        <v>301</v>
      </c>
      <c r="CW3" s="29" t="s">
        <v>302</v>
      </c>
      <c r="CX3" s="29" t="s">
        <v>303</v>
      </c>
      <c r="CY3" s="29" t="s">
        <v>304</v>
      </c>
      <c r="CZ3" s="29" t="s">
        <v>305</v>
      </c>
      <c r="DA3" s="29" t="s">
        <v>306</v>
      </c>
      <c r="DB3" s="29" t="s">
        <v>307</v>
      </c>
      <c r="DC3" s="29" t="s">
        <v>308</v>
      </c>
      <c r="DD3" s="29" t="s">
        <v>309</v>
      </c>
      <c r="DE3" s="29" t="s">
        <v>310</v>
      </c>
      <c r="DF3" s="29" t="s">
        <v>311</v>
      </c>
      <c r="DG3" s="29" t="s">
        <v>312</v>
      </c>
      <c r="DH3" s="29" t="s">
        <v>313</v>
      </c>
      <c r="DI3" s="29" t="s">
        <v>314</v>
      </c>
      <c r="DJ3" s="29" t="s">
        <v>315</v>
      </c>
      <c r="DK3" s="29" t="s">
        <v>316</v>
      </c>
      <c r="DL3" s="29" t="s">
        <v>317</v>
      </c>
      <c r="DM3" s="29" t="s">
        <v>318</v>
      </c>
      <c r="DN3" s="29" t="s">
        <v>319</v>
      </c>
      <c r="DO3" s="29" t="s">
        <v>320</v>
      </c>
      <c r="DP3" s="29" t="s">
        <v>321</v>
      </c>
      <c r="DQ3" s="29" t="s">
        <v>322</v>
      </c>
      <c r="DR3" s="29" t="s">
        <v>323</v>
      </c>
      <c r="DS3" s="29" t="s">
        <v>324</v>
      </c>
      <c r="DT3" s="29" t="s">
        <v>325</v>
      </c>
      <c r="DU3" s="29" t="s">
        <v>326</v>
      </c>
      <c r="DV3" s="29" t="s">
        <v>327</v>
      </c>
      <c r="DW3" s="29" t="s">
        <v>328</v>
      </c>
      <c r="DX3" s="29" t="s">
        <v>329</v>
      </c>
      <c r="DY3" s="29" t="s">
        <v>330</v>
      </c>
      <c r="DZ3" s="29" t="s">
        <v>331</v>
      </c>
      <c r="EA3" s="29" t="s">
        <v>332</v>
      </c>
      <c r="EB3" s="29" t="s">
        <v>333</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U7"/>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00">
      <selection activeCell="A1" activeCellId="1" pane="topLeft" sqref="T48:W50 A1"/>
    </sheetView>
  </sheetViews>
  <sheetFormatPr defaultRowHeight="15.75"/>
  <cols>
    <col collapsed="false" hidden="false" max="1" min="1" style="16" width="8.25116279069768"/>
    <col collapsed="false" hidden="false" max="2" min="2" style="16" width="13.1255813953488"/>
    <col collapsed="false" hidden="false" max="3" min="3" style="16" width="10.3767441860465"/>
    <col collapsed="false" hidden="false" max="4" min="4" style="16" width="13.0046511627907"/>
    <col collapsed="false" hidden="false" max="5" min="5" style="16" width="16.8744186046512"/>
    <col collapsed="false" hidden="false" max="6" min="6" style="16" width="7.49767441860465"/>
    <col collapsed="false" hidden="false" max="7" min="7" style="16" width="8"/>
    <col collapsed="false" hidden="false" max="8" min="8" style="16" width="11.1255813953488"/>
    <col collapsed="false" hidden="false" max="10" min="9" style="16" width="8.12093023255814"/>
    <col collapsed="false" hidden="false" max="12" min="11" style="16" width="16.753488372093"/>
    <col collapsed="false" hidden="false" max="14" min="13" style="16" width="8.25116279069768"/>
    <col collapsed="false" hidden="false" max="15" min="15" style="16" width="17.3767441860465"/>
    <col collapsed="false" hidden="false" max="1025" min="16" style="16" width="8.25116279069768"/>
  </cols>
  <sheetData>
    <row collapsed="false" customFormat="false" customHeight="false" hidden="false" ht="31.5" outlineLevel="0" r="1">
      <c r="A1" s="17" t="s">
        <v>334</v>
      </c>
      <c r="B1" s="17"/>
      <c r="C1" s="17"/>
      <c r="D1" s="17"/>
      <c r="E1" s="17" t="s">
        <v>167</v>
      </c>
      <c r="F1" s="17"/>
      <c r="G1" s="17"/>
      <c r="H1" s="18"/>
      <c r="I1" s="18"/>
      <c r="J1" s="18"/>
      <c r="K1" s="18"/>
      <c r="L1" s="18"/>
      <c r="M1" s="19"/>
      <c r="N1" s="19"/>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row>
    <row collapsed="false" customFormat="false" customHeight="false" hidden="false" ht="31.5" outlineLevel="0" r="2">
      <c r="A2" s="17"/>
      <c r="B2" s="17"/>
      <c r="C2" s="17"/>
      <c r="D2" s="17"/>
      <c r="E2" s="17" t="s">
        <v>168</v>
      </c>
      <c r="F2" s="17" t="s">
        <v>2</v>
      </c>
      <c r="G2" s="17" t="s">
        <v>169</v>
      </c>
      <c r="H2" s="17" t="s">
        <v>170</v>
      </c>
      <c r="I2" s="18" t="s">
        <v>171</v>
      </c>
      <c r="J2" s="18" t="s">
        <v>172</v>
      </c>
      <c r="K2" s="18"/>
      <c r="L2" s="18"/>
      <c r="M2" s="19"/>
      <c r="N2" s="19"/>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row>
    <row collapsed="false" customFormat="false" customHeight="false" hidden="false" ht="31.5" outlineLevel="0" r="3">
      <c r="A3" s="17"/>
      <c r="B3" s="17"/>
      <c r="C3" s="17"/>
      <c r="D3" s="17"/>
      <c r="E3" s="17" t="s">
        <v>173</v>
      </c>
      <c r="F3" s="17" t="s">
        <v>2</v>
      </c>
      <c r="G3" s="17" t="s">
        <v>169</v>
      </c>
      <c r="H3" s="17" t="s">
        <v>170</v>
      </c>
      <c r="I3" s="18" t="s">
        <v>171</v>
      </c>
      <c r="J3" s="18"/>
      <c r="K3" s="18" t="s">
        <v>174</v>
      </c>
      <c r="L3" s="18"/>
      <c r="M3" s="19"/>
      <c r="N3" s="19"/>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row>
    <row collapsed="false" customFormat="false" customHeight="false" hidden="false" ht="15.75" outlineLevel="0" r="4">
      <c r="A4" s="17"/>
      <c r="B4" s="17"/>
      <c r="C4" s="17"/>
      <c r="D4" s="17"/>
      <c r="E4" s="17" t="s">
        <v>175</v>
      </c>
      <c r="F4" s="17" t="s">
        <v>2</v>
      </c>
      <c r="G4" s="17" t="s">
        <v>169</v>
      </c>
      <c r="H4" s="17"/>
      <c r="I4" s="18"/>
      <c r="J4" s="18"/>
      <c r="K4" s="18" t="s">
        <v>174</v>
      </c>
      <c r="L4" s="18"/>
      <c r="M4" s="19"/>
      <c r="N4" s="19"/>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row>
    <row collapsed="false" customFormat="false" customHeight="false" hidden="false" ht="47.25" outlineLevel="0" r="5">
      <c r="A5" s="17"/>
      <c r="B5" s="17"/>
      <c r="C5" s="17"/>
      <c r="D5" s="17"/>
      <c r="E5" s="17"/>
      <c r="F5" s="17"/>
      <c r="G5" s="17"/>
      <c r="H5" s="18"/>
      <c r="I5" s="18"/>
      <c r="J5" s="18"/>
      <c r="K5" s="18" t="str">
        <f aca="false">"-"&amp;2^15&amp;"&lt;VAL&lt;"&amp;2^16</f>
        <v>-32768&lt;VAL&lt;65536</v>
      </c>
      <c r="L5" s="18" t="str">
        <f aca="false">"-"&amp;2^15&amp;"&lt;VAL&lt;"&amp;2^16</f>
        <v>-32768&lt;VAL&lt;65536</v>
      </c>
      <c r="O5" s="19" t="s">
        <v>176</v>
      </c>
      <c r="P5" s="17" t="s">
        <v>177</v>
      </c>
      <c r="Q5" s="17" t="s">
        <v>178</v>
      </c>
      <c r="R5" s="17" t="s">
        <v>179</v>
      </c>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collapsed="false" customFormat="false" customHeight="false" hidden="false" ht="47.25" outlineLevel="0" r="6">
      <c r="A6" s="20" t="s">
        <v>180</v>
      </c>
      <c r="B6" s="21" t="s">
        <v>181</v>
      </c>
      <c r="C6" s="22" t="s">
        <v>182</v>
      </c>
      <c r="D6" s="23" t="s">
        <v>183</v>
      </c>
      <c r="E6" s="23" t="s">
        <v>184</v>
      </c>
      <c r="F6" s="23" t="s">
        <v>185</v>
      </c>
      <c r="G6" s="23" t="s">
        <v>180</v>
      </c>
      <c r="H6" s="24" t="s">
        <v>186</v>
      </c>
      <c r="I6" s="24" t="s">
        <v>187</v>
      </c>
      <c r="J6" s="24" t="s">
        <v>188</v>
      </c>
      <c r="K6" s="24" t="s">
        <v>189</v>
      </c>
      <c r="L6" s="24" t="s">
        <v>190</v>
      </c>
      <c r="M6" s="25" t="s">
        <v>191</v>
      </c>
      <c r="N6" s="25" t="s">
        <v>192</v>
      </c>
      <c r="O6" s="26" t="s">
        <v>193</v>
      </c>
      <c r="P6" s="23" t="s">
        <v>194</v>
      </c>
      <c r="Q6" s="27" t="s">
        <v>195</v>
      </c>
      <c r="R6" s="23" t="s">
        <v>196</v>
      </c>
      <c r="S6" s="28" t="s">
        <v>197</v>
      </c>
      <c r="T6" s="29" t="s">
        <v>198</v>
      </c>
      <c r="U6" s="29" t="s">
        <v>199</v>
      </c>
      <c r="V6" s="29" t="s">
        <v>200</v>
      </c>
      <c r="W6" s="29" t="s">
        <v>201</v>
      </c>
      <c r="X6" s="29" t="s">
        <v>202</v>
      </c>
      <c r="Y6" s="29" t="s">
        <v>203</v>
      </c>
      <c r="Z6" s="29" t="s">
        <v>204</v>
      </c>
      <c r="AA6" s="29" t="s">
        <v>205</v>
      </c>
      <c r="AB6" s="29" t="s">
        <v>206</v>
      </c>
      <c r="AC6" s="29" t="s">
        <v>207</v>
      </c>
      <c r="AD6" s="29" t="s">
        <v>208</v>
      </c>
      <c r="AE6" s="29" t="s">
        <v>209</v>
      </c>
      <c r="AF6" s="29" t="s">
        <v>210</v>
      </c>
      <c r="AG6" s="29" t="s">
        <v>211</v>
      </c>
      <c r="AH6" s="29" t="s">
        <v>212</v>
      </c>
      <c r="AI6" s="29" t="s">
        <v>213</v>
      </c>
      <c r="AJ6" s="29" t="s">
        <v>214</v>
      </c>
      <c r="AK6" s="29" t="s">
        <v>215</v>
      </c>
      <c r="AL6" s="29" t="s">
        <v>216</v>
      </c>
      <c r="AM6" s="29" t="s">
        <v>217</v>
      </c>
      <c r="AN6" s="29" t="s">
        <v>218</v>
      </c>
      <c r="AO6" s="29" t="s">
        <v>219</v>
      </c>
      <c r="AP6" s="29" t="s">
        <v>220</v>
      </c>
      <c r="AQ6" s="29" t="s">
        <v>221</v>
      </c>
      <c r="AR6" s="29" t="s">
        <v>222</v>
      </c>
      <c r="AS6" s="29" t="s">
        <v>223</v>
      </c>
      <c r="AT6" s="29" t="s">
        <v>224</v>
      </c>
      <c r="AU6" s="29" t="s">
        <v>225</v>
      </c>
    </row>
    <row collapsed="false" customFormat="false" customHeight="false" hidden="false" ht="31.5" outlineLevel="0" r="7">
      <c r="A7" s="30" t="str">
        <f aca="false">IF(AND(F7="B",IF(OR(G7="LD",G7="LDU",G7="ADD",G7="SUB",G7="AND",G7="OR",G7="XOR"),1,0)),CONCATENATE(G7,"#"),G7)</f>
        <v>NOP</v>
      </c>
      <c r="B7" s="29" t="s">
        <v>226</v>
      </c>
      <c r="C7" s="29" t="s">
        <v>227</v>
      </c>
      <c r="D7" s="29" t="str">
        <f aca="false">IF(F7="A",CONCATENATE(F7," ",G7," R",H7,",R",I7,",",J7),IF(F7="B",CONCATENATE(F7," ",G7," R",H7,",R",I7,",",K7),CONCATENATE(F7," ",G7," ",K7)))</f>
        <v>A NOP R0,R0,0</v>
      </c>
      <c r="E7" s="31"/>
      <c r="F7" s="30" t="s">
        <v>228</v>
      </c>
      <c r="G7" s="30" t="s">
        <v>68</v>
      </c>
      <c r="H7" s="32" t="n">
        <v>0</v>
      </c>
      <c r="I7" s="32" t="n">
        <v>0</v>
      </c>
      <c r="J7" s="32" t="n">
        <v>0</v>
      </c>
      <c r="K7" s="33" t="s">
        <v>226</v>
      </c>
      <c r="L7" s="33" t="s">
        <v>226</v>
      </c>
      <c r="M7" s="34" t="n">
        <v>0</v>
      </c>
      <c r="N7" s="29"/>
      <c r="O7" s="28" t="n">
        <v>0</v>
      </c>
      <c r="P7" s="28"/>
      <c r="Q7" s="29"/>
      <c r="R7" s="29"/>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D80"/>
  <sheetViews>
    <sheetView colorId="64" defaultGridColor="true" rightToLeft="false" showFormulas="false" showGridLines="true" showOutlineSymbols="true" showRowColHeaders="true" showZeros="true" tabSelected="false" topLeftCell="A49" view="normal" windowProtection="false" workbookViewId="0" zoomScale="70" zoomScaleNormal="70" zoomScalePageLayoutView="100">
      <selection activeCell="B71" activeCellId="1" pane="topLeft" sqref="T48:W50 B71"/>
    </sheetView>
  </sheetViews>
  <sheetFormatPr defaultRowHeight="15.75"/>
  <cols>
    <col collapsed="false" hidden="false" max="1" min="1" style="0" width="15.1302325581395"/>
    <col collapsed="false" hidden="false" max="2" min="2" style="0" width="34.8744186046512"/>
    <col collapsed="false" hidden="false" max="3" min="3" style="0" width="15.1302325581395"/>
    <col collapsed="false" hidden="false" max="4" min="4" style="0" width="20.3813953488372"/>
    <col collapsed="false" hidden="false" max="10" min="5" style="0" width="15.1302325581395"/>
    <col collapsed="false" hidden="false" max="11" min="11" style="0" width="18.7441860465116"/>
    <col collapsed="false" hidden="false" max="12" min="12" style="0" width="26"/>
    <col collapsed="false" hidden="false" max="13" min="13" style="0" width="15.1302325581395"/>
    <col collapsed="false" hidden="false" max="14" min="14" style="0" width="19.2558139534884"/>
    <col collapsed="false" hidden="false" max="17" min="15" style="0" width="15.1302325581395"/>
    <col collapsed="false" hidden="false" max="18" min="18" style="0" width="15.6186046511628"/>
    <col collapsed="false" hidden="false" max="1025" min="19" style="0" width="15.1302325581395"/>
  </cols>
  <sheetData>
    <row collapsed="false" customFormat="false" customHeight="false" hidden="false" ht="31.5" outlineLevel="0" r="1">
      <c r="A1" s="17" t="s">
        <v>335</v>
      </c>
      <c r="B1" s="17" t="s">
        <v>336</v>
      </c>
      <c r="C1" s="17"/>
      <c r="D1" s="17" t="s">
        <v>337</v>
      </c>
      <c r="E1" s="17" t="s">
        <v>167</v>
      </c>
      <c r="F1" s="17"/>
      <c r="G1" s="17"/>
      <c r="H1" s="18"/>
      <c r="I1" s="18"/>
      <c r="J1" s="18"/>
      <c r="K1" s="18"/>
      <c r="L1" s="18" t="s">
        <v>338</v>
      </c>
      <c r="M1" s="19"/>
      <c r="N1" s="19"/>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row>
    <row collapsed="false" customFormat="false" customHeight="false" hidden="false" ht="15.75" outlineLevel="0" r="2">
      <c r="A2" s="17"/>
      <c r="B2" s="17" t="s">
        <v>339</v>
      </c>
      <c r="C2" s="17"/>
      <c r="D2" s="17"/>
      <c r="E2" s="17" t="s">
        <v>168</v>
      </c>
      <c r="F2" s="17" t="s">
        <v>2</v>
      </c>
      <c r="G2" s="17" t="s">
        <v>169</v>
      </c>
      <c r="H2" s="17" t="s">
        <v>170</v>
      </c>
      <c r="I2" s="18" t="s">
        <v>171</v>
      </c>
      <c r="J2" s="18" t="s">
        <v>172</v>
      </c>
      <c r="K2" s="18"/>
      <c r="L2" s="18"/>
      <c r="M2" s="19"/>
      <c r="N2" s="19"/>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row>
    <row collapsed="false" customFormat="false" customHeight="false" hidden="false" ht="15.75" outlineLevel="0" r="3">
      <c r="A3" s="17"/>
      <c r="B3" s="17"/>
      <c r="C3" s="17"/>
      <c r="D3" s="17"/>
      <c r="E3" s="17" t="s">
        <v>173</v>
      </c>
      <c r="F3" s="17" t="s">
        <v>2</v>
      </c>
      <c r="G3" s="17" t="s">
        <v>169</v>
      </c>
      <c r="H3" s="17" t="s">
        <v>170</v>
      </c>
      <c r="I3" s="18" t="s">
        <v>171</v>
      </c>
      <c r="J3" s="18"/>
      <c r="K3" s="18" t="s">
        <v>174</v>
      </c>
      <c r="L3" s="18" t="str">
        <f aca="false">"-"&amp;2^15&amp;"&lt;VAL&lt;"&amp;2^16</f>
        <v>-32768&lt;VAL&lt;65536</v>
      </c>
      <c r="M3" s="19"/>
      <c r="N3" s="19"/>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37"/>
      <c r="CA3" s="37"/>
      <c r="CB3" s="37"/>
      <c r="CC3" s="37"/>
      <c r="CD3" s="37"/>
    </row>
    <row collapsed="false" customFormat="false" customHeight="false" hidden="false" ht="15.75" outlineLevel="0" r="4">
      <c r="A4" s="17"/>
      <c r="B4" s="17"/>
      <c r="C4" s="17"/>
      <c r="D4" s="17"/>
      <c r="E4" s="17" t="s">
        <v>175</v>
      </c>
      <c r="F4" s="17" t="s">
        <v>2</v>
      </c>
      <c r="G4" s="17" t="s">
        <v>169</v>
      </c>
      <c r="H4" s="17"/>
      <c r="I4" s="18"/>
      <c r="J4" s="18"/>
      <c r="K4" s="18" t="s">
        <v>174</v>
      </c>
      <c r="L4" s="18" t="str">
        <f aca="false">"-"&amp;2^24&amp;"&lt;VAL&lt;"&amp;2^25</f>
        <v>-16777216&lt;VAL&lt;33554432</v>
      </c>
      <c r="M4" s="19"/>
      <c r="N4" s="19"/>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c r="CD4" s="37"/>
    </row>
    <row collapsed="false" customFormat="false" customHeight="false" hidden="false" ht="31.5" outlineLevel="0" r="5">
      <c r="A5" s="17"/>
      <c r="B5" s="17"/>
      <c r="C5" s="17"/>
      <c r="D5" s="17"/>
      <c r="E5" s="17"/>
      <c r="F5" s="17"/>
      <c r="G5" s="17"/>
      <c r="H5" s="18"/>
      <c r="I5" s="18"/>
      <c r="J5" s="18"/>
      <c r="L5" s="18"/>
      <c r="M5" s="16"/>
      <c r="N5" s="16"/>
      <c r="O5" s="19" t="s">
        <v>176</v>
      </c>
      <c r="P5" s="17" t="s">
        <v>177</v>
      </c>
      <c r="Q5" s="17" t="s">
        <v>178</v>
      </c>
      <c r="R5" s="17" t="s">
        <v>179</v>
      </c>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row>
    <row collapsed="false" customFormat="false" customHeight="false" hidden="false" ht="31.5" outlineLevel="0" r="6">
      <c r="A6" s="20" t="s">
        <v>180</v>
      </c>
      <c r="B6" s="21" t="s">
        <v>181</v>
      </c>
      <c r="C6" s="22" t="s">
        <v>182</v>
      </c>
      <c r="D6" s="29" t="s">
        <v>183</v>
      </c>
      <c r="E6" s="29" t="s">
        <v>184</v>
      </c>
      <c r="F6" s="29" t="s">
        <v>185</v>
      </c>
      <c r="G6" s="29" t="s">
        <v>180</v>
      </c>
      <c r="H6" s="29" t="s">
        <v>186</v>
      </c>
      <c r="I6" s="29" t="s">
        <v>187</v>
      </c>
      <c r="J6" s="29" t="s">
        <v>188</v>
      </c>
      <c r="K6" s="29" t="s">
        <v>189</v>
      </c>
      <c r="L6" s="29" t="s">
        <v>190</v>
      </c>
      <c r="M6" s="29" t="s">
        <v>191</v>
      </c>
      <c r="N6" s="29" t="s">
        <v>192</v>
      </c>
      <c r="O6" s="26" t="s">
        <v>193</v>
      </c>
      <c r="P6" s="23" t="s">
        <v>194</v>
      </c>
      <c r="Q6" s="27" t="s">
        <v>195</v>
      </c>
      <c r="R6" s="23" t="s">
        <v>196</v>
      </c>
      <c r="S6" s="27" t="s">
        <v>197</v>
      </c>
      <c r="T6" s="23" t="s">
        <v>198</v>
      </c>
      <c r="U6" s="23" t="s">
        <v>199</v>
      </c>
      <c r="V6" s="23" t="s">
        <v>200</v>
      </c>
      <c r="W6" s="23" t="s">
        <v>201</v>
      </c>
      <c r="X6" s="23" t="s">
        <v>202</v>
      </c>
      <c r="Y6" s="23" t="s">
        <v>203</v>
      </c>
      <c r="Z6" s="23" t="s">
        <v>204</v>
      </c>
      <c r="AA6" s="23" t="s">
        <v>205</v>
      </c>
      <c r="AB6" s="23" t="s">
        <v>206</v>
      </c>
      <c r="AC6" s="23" t="s">
        <v>207</v>
      </c>
      <c r="AD6" s="23" t="s">
        <v>208</v>
      </c>
      <c r="AE6" s="23" t="s">
        <v>209</v>
      </c>
      <c r="AF6" s="23" t="s">
        <v>210</v>
      </c>
      <c r="AG6" s="23" t="s">
        <v>211</v>
      </c>
      <c r="AH6" s="23" t="s">
        <v>212</v>
      </c>
      <c r="AI6" s="23" t="s">
        <v>213</v>
      </c>
      <c r="AJ6" s="23" t="s">
        <v>214</v>
      </c>
      <c r="AK6" s="23" t="s">
        <v>215</v>
      </c>
      <c r="AL6" s="23" t="s">
        <v>216</v>
      </c>
      <c r="AM6" s="23" t="s">
        <v>217</v>
      </c>
      <c r="AN6" s="23" t="s">
        <v>218</v>
      </c>
      <c r="AO6" s="23" t="s">
        <v>219</v>
      </c>
      <c r="AP6" s="23" t="s">
        <v>220</v>
      </c>
      <c r="AQ6" s="23" t="s">
        <v>221</v>
      </c>
      <c r="AR6" s="23" t="s">
        <v>222</v>
      </c>
      <c r="AS6" s="23" t="s">
        <v>223</v>
      </c>
      <c r="AT6" s="23" t="s">
        <v>224</v>
      </c>
      <c r="AU6" s="23" t="s">
        <v>225</v>
      </c>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row>
    <row collapsed="false" customFormat="false" customHeight="false" hidden="false" ht="31.5" outlineLevel="0" r="7">
      <c r="A7" s="21" t="str">
        <f aca="false">IF(AND(F7="B",IF(OR(G7="LD",G7="LDU",G7="ADD",G7="SUB",G7="AND",G7="OR",G7="XOR"),1,0)),CONCATENATE(G7,"#"),G7)</f>
        <v>NOP</v>
      </c>
      <c r="B7" s="23" t="s">
        <v>226</v>
      </c>
      <c r="C7" s="23" t="s">
        <v>227</v>
      </c>
      <c r="D7" s="29" t="str">
        <f aca="false">IF(F7="A",CONCATENATE(F7," ",G7," R",H7,",R",I7,",R",J7),IF(F7="B",CONCATENATE(F7," ",G7," R",H7,",R",I7,",",K7),CONCATENATE(F7," ",G7," ",K7)))</f>
        <v>B NOP R0,R0,-</v>
      </c>
      <c r="E7" s="31"/>
      <c r="F7" s="30" t="s">
        <v>340</v>
      </c>
      <c r="G7" s="30" t="s">
        <v>68</v>
      </c>
      <c r="H7" s="32" t="n">
        <v>0</v>
      </c>
      <c r="I7" s="32" t="n">
        <v>0</v>
      </c>
      <c r="J7" s="32" t="n">
        <v>0</v>
      </c>
      <c r="K7" s="33" t="s">
        <v>226</v>
      </c>
      <c r="L7" s="33" t="s">
        <v>226</v>
      </c>
      <c r="M7" s="34" t="n">
        <v>0</v>
      </c>
      <c r="N7" s="29"/>
      <c r="O7" s="28" t="n">
        <f aca="false">0</f>
        <v>0</v>
      </c>
      <c r="P7" s="28"/>
      <c r="Q7" s="29"/>
      <c r="R7" s="29"/>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2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row>
    <row collapsed="false" customFormat="false" customHeight="false" hidden="false" ht="15.75" outlineLevel="0" r="8">
      <c r="A8" s="30" t="str">
        <f aca="false">IF(AND(F8="B",IF(OR(G8="LD",G8="LDU",G8="ADD",G8="SUB",G8="AND",G8="OR",G8="XOR"),1,0)),CONCATENATE(G8,"#"),G8)</f>
        <v>LDU#</v>
      </c>
      <c r="B8" s="29" t="str">
        <f aca="false">"R["&amp;H8&amp;"] &lt;= "&amp;K8</f>
        <v>R[1] &lt;= 1</v>
      </c>
      <c r="C8" s="29" t="s">
        <v>341</v>
      </c>
      <c r="D8" s="43" t="str">
        <f aca="false">IF(F8="A",CONCATENATE(F8," ",G8," R",H8,",R",I8,",R",J8),IF(F8="B",CONCATENATE(F8," ",G8," R",H8,",R",I8,",",K8),CONCATENATE(F8," ",G8," ",K8)))</f>
        <v>B LDU R1,R0,1</v>
      </c>
      <c r="E8" s="44"/>
      <c r="F8" s="45" t="s">
        <v>340</v>
      </c>
      <c r="G8" s="46" t="s">
        <v>342</v>
      </c>
      <c r="H8" s="47" t="n">
        <v>1</v>
      </c>
      <c r="I8" s="47" t="n">
        <v>0</v>
      </c>
      <c r="J8" s="47" t="s">
        <v>226</v>
      </c>
      <c r="K8" s="48" t="n">
        <v>1</v>
      </c>
      <c r="L8" s="49" t="str">
        <f aca="false">RIGHT(DEC2HEX(K8,10),8)</f>
        <v>00000001</v>
      </c>
      <c r="M8" s="50" t="n">
        <f aca="false">M7+1</f>
        <v>1</v>
      </c>
      <c r="N8" s="51"/>
      <c r="O8" s="29" t="n">
        <f aca="false">O7</f>
        <v>0</v>
      </c>
      <c r="P8" s="52" t="str">
        <f aca="false">L8</f>
        <v>00000001</v>
      </c>
      <c r="Q8" s="32"/>
      <c r="R8" s="32"/>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4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row>
    <row collapsed="false" customFormat="false" customHeight="false" hidden="false" ht="15.75" outlineLevel="0" r="9">
      <c r="A9" s="50" t="str">
        <f aca="false">IF(AND(F9="B",IF(OR(G9="LD",G9="LDU",G9="ADD",G9="SUB",G9="AND",G9="OR",G9="XOR"),1,0)),CONCATENATE(G9,"#"),G9)</f>
        <v>LDU#</v>
      </c>
      <c r="B9" s="29" t="str">
        <f aca="false">"R["&amp;H9&amp;"] &lt;= "&amp;K9</f>
        <v>R[2] &lt;= 2</v>
      </c>
      <c r="C9" s="29" t="s">
        <v>226</v>
      </c>
      <c r="D9" s="27" t="str">
        <f aca="false">IF(F9="A",CONCATENATE(F9," ",G9," R",H9,",R",I9,",R",J9),IF(F9="B",CONCATENATE(F9," ",G9," R",H9,",R",I9,",",K9),CONCATENATE(F9," ",G9," ",K9)))</f>
        <v>B LDU R2,R0,2</v>
      </c>
      <c r="E9" s="31"/>
      <c r="F9" s="29" t="s">
        <v>340</v>
      </c>
      <c r="G9" s="29" t="str">
        <f aca="false">IF(K9&gt;=0,"LDU","LD")</f>
        <v>LDU</v>
      </c>
      <c r="H9" s="32" t="n">
        <v>2</v>
      </c>
      <c r="I9" s="32" t="n">
        <v>0</v>
      </c>
      <c r="J9" s="32" t="s">
        <v>226</v>
      </c>
      <c r="K9" s="32" t="n">
        <v>2</v>
      </c>
      <c r="L9" s="54" t="str">
        <f aca="false">RIGHT(DEC2HEX(K9,10),8)</f>
        <v>00000002</v>
      </c>
      <c r="M9" s="29" t="n">
        <f aca="false">M8+1</f>
        <v>2</v>
      </c>
      <c r="N9" s="55"/>
      <c r="O9" s="29" t="n">
        <f aca="false">O8</f>
        <v>0</v>
      </c>
      <c r="P9" s="56" t="str">
        <f aca="false">P8</f>
        <v>00000001</v>
      </c>
      <c r="Q9" s="57" t="str">
        <f aca="false">L9</f>
        <v>00000002</v>
      </c>
      <c r="R9" s="32"/>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4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row>
    <row collapsed="false" customFormat="false" customHeight="false" hidden="false" ht="110.25" outlineLevel="0" r="10">
      <c r="A10" s="46" t="str">
        <f aca="false">IF(AND(F10="B",IF(OR(G10="LD",G10="LDU",G10="ADD",G10="SUB",G10="AND",G10="OR",G10="XOR"),1,0)),CONCATENATE(G10,"#"),G10)</f>
        <v>ADD</v>
      </c>
      <c r="B10" s="29" t="str">
        <f aca="false">"R["&amp;H10&amp;"] &lt;= R["&amp;I10&amp;"] + R["&amp;J10&amp;"]"</f>
        <v>R[3] &lt;= R[1] + R[2]</v>
      </c>
      <c r="C10" s="29" t="s">
        <v>343</v>
      </c>
      <c r="D10" s="27" t="str">
        <f aca="false">IF(F10="A",CONCATENATE(F10," ",G10," R",H10,",R",I10,",R",J10),IF(F10="B",CONCATENATE(F10," ",G10," R",H10,",R",I10,",",K10),CONCATENATE(F10," ",G10," ",K10)))</f>
        <v>A ADD R3,R1,R2</v>
      </c>
      <c r="E10" s="31"/>
      <c r="F10" s="30" t="s">
        <v>228</v>
      </c>
      <c r="G10" s="30" t="s">
        <v>11</v>
      </c>
      <c r="H10" s="32" t="n">
        <v>3</v>
      </c>
      <c r="I10" s="32" t="n">
        <v>1</v>
      </c>
      <c r="J10" s="32" t="n">
        <v>2</v>
      </c>
      <c r="K10" s="32" t="s">
        <v>226</v>
      </c>
      <c r="L10" s="58" t="s">
        <v>226</v>
      </c>
      <c r="M10" s="29" t="n">
        <f aca="false">M9+1</f>
        <v>3</v>
      </c>
      <c r="N10" s="55"/>
      <c r="O10" s="29" t="n">
        <f aca="false">O9</f>
        <v>0</v>
      </c>
      <c r="P10" s="56" t="str">
        <f aca="false">P9</f>
        <v>00000001</v>
      </c>
      <c r="Q10" s="32" t="str">
        <f aca="false">Q9</f>
        <v>00000002</v>
      </c>
      <c r="R10" s="59" t="str">
        <f aca="false">DEC2HEX(HEX2DEC(P10)+HEX2DEC(Q10))</f>
        <v>3</v>
      </c>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4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row>
    <row collapsed="false" customFormat="false" customHeight="false" hidden="false" ht="15.75" outlineLevel="0" r="11">
      <c r="A11" s="30" t="str">
        <f aca="false">IF(AND(F11="B",IF(OR(G11="LD",G11="LDU",G11="ADD",G11="SUB",G11="AND",G11="OR",G11="XOR"),1,0)),CONCATENATE(G11,"#"),G11)</f>
        <v>LD#</v>
      </c>
      <c r="B11" s="29" t="str">
        <f aca="false">"R["&amp;H11&amp;"] &lt;= "&amp;K11</f>
        <v>R[1] &lt;= -3</v>
      </c>
      <c r="C11" s="29" t="s">
        <v>344</v>
      </c>
      <c r="D11" s="28" t="str">
        <f aca="false">IF(F11="A",CONCATENATE(F11," ",G11," R",H11,",R",I11,",R",J11),IF(F11="B",CONCATENATE(F11," ",G11," R",H11,",R",I11,",",K11),CONCATENATE(F11," ",G11," ",K11)))</f>
        <v>B LD R1,R0,-3</v>
      </c>
      <c r="E11" s="31"/>
      <c r="F11" s="41" t="s">
        <v>340</v>
      </c>
      <c r="G11" s="30" t="s">
        <v>345</v>
      </c>
      <c r="H11" s="32" t="n">
        <v>1</v>
      </c>
      <c r="I11" s="32" t="n">
        <v>0</v>
      </c>
      <c r="J11" s="32" t="s">
        <v>226</v>
      </c>
      <c r="K11" s="33" t="n">
        <v>-3</v>
      </c>
      <c r="L11" s="60" t="str">
        <f aca="false">RIGHT(DEC2HEX(K11,10),8)</f>
        <v>FFFFFFFD</v>
      </c>
      <c r="M11" s="29" t="n">
        <f aca="false">M10+1</f>
        <v>4</v>
      </c>
      <c r="N11" s="55"/>
      <c r="O11" s="29" t="n">
        <f aca="false">O10</f>
        <v>0</v>
      </c>
      <c r="P11" s="61" t="str">
        <f aca="false">L11</f>
        <v>FFFFFFFD</v>
      </c>
      <c r="Q11" s="32"/>
      <c r="R11" s="32"/>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4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row>
    <row collapsed="false" customFormat="false" customHeight="false" hidden="false" ht="15.75" outlineLevel="0" r="12">
      <c r="A12" s="50" t="str">
        <f aca="false">IF(AND(F12="B",IF(OR(G12="LD",G12="LDU",G12="ADD",G12="SUB",G12="AND",G12="OR",G12="XOR"),1,0)),CONCATENATE(G12,"#"),G12)</f>
        <v>LD#</v>
      </c>
      <c r="B12" s="29" t="str">
        <f aca="false">"R["&amp;H12&amp;"] &lt;= "&amp;K12</f>
        <v>R[2] &lt;= -3</v>
      </c>
      <c r="C12" s="29" t="s">
        <v>226</v>
      </c>
      <c r="D12" s="28" t="str">
        <f aca="false">IF(F12="A",CONCATENATE(F12," ",G12," R",H12,",R",I12,",R",J12),IF(F12="B",CONCATENATE(F12," ",G12," R",H12,",R",I12,",",K12),CONCATENATE(F12," ",G12," ",K12)))</f>
        <v>B LD R2,R0,-3</v>
      </c>
      <c r="E12" s="31"/>
      <c r="F12" s="29" t="s">
        <v>340</v>
      </c>
      <c r="G12" s="29" t="str">
        <f aca="false">IF(K12&gt;=0,"LDU","LD")</f>
        <v>LD</v>
      </c>
      <c r="H12" s="32" t="n">
        <v>2</v>
      </c>
      <c r="I12" s="32" t="n">
        <v>0</v>
      </c>
      <c r="J12" s="32" t="s">
        <v>226</v>
      </c>
      <c r="K12" s="32" t="n">
        <v>-3</v>
      </c>
      <c r="L12" s="54" t="str">
        <f aca="false">RIGHT(DEC2HEX(K12,10),8)</f>
        <v>FFFFFFFD</v>
      </c>
      <c r="M12" s="29" t="n">
        <f aca="false">M11+1</f>
        <v>5</v>
      </c>
      <c r="N12" s="55"/>
      <c r="O12" s="29" t="n">
        <f aca="false">O11</f>
        <v>0</v>
      </c>
      <c r="P12" s="56" t="str">
        <f aca="false">P11</f>
        <v>FFFFFFFD</v>
      </c>
      <c r="Q12" s="57" t="str">
        <f aca="false">L12</f>
        <v>FFFFFFFD</v>
      </c>
      <c r="R12" s="32"/>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4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c r="BW12" s="53"/>
      <c r="BX12" s="53"/>
      <c r="BY12" s="53"/>
      <c r="BZ12" s="53"/>
      <c r="CA12" s="53"/>
      <c r="CB12" s="53"/>
      <c r="CC12" s="53"/>
      <c r="CD12" s="53"/>
    </row>
    <row collapsed="false" customFormat="false" customHeight="false" hidden="false" ht="31.5" outlineLevel="0" r="13">
      <c r="A13" s="46" t="str">
        <f aca="false">IF(AND(F13="B",IF(OR(G13="LD",G13="LDU",G13="ADD",G13="SUB",G13="AND",G13="OR",G13="XOR"),1,0)),CONCATENATE(G13,"#"),G13)</f>
        <v>SUB</v>
      </c>
      <c r="B13" s="29" t="str">
        <f aca="false">"R["&amp;H13&amp;"] &lt;= R["&amp;I13&amp;"] - R["&amp;J13&amp;"]"</f>
        <v>R[3] &lt;= R[1] - R[2]</v>
      </c>
      <c r="C13" s="29" t="s">
        <v>346</v>
      </c>
      <c r="D13" s="28" t="str">
        <f aca="false">IF(F13="A",CONCATENATE(F13," ",G13," R",H13,",R",I13,",R",J13),IF(F13="B",CONCATENATE(F13," ",G13," R",H13,",R",I13,",",K13),CONCATENATE(F13," ",G13," ",K13)))</f>
        <v>A SUB R3,R1,R2</v>
      </c>
      <c r="E13" s="31"/>
      <c r="F13" s="30" t="s">
        <v>228</v>
      </c>
      <c r="G13" s="30" t="s">
        <v>14</v>
      </c>
      <c r="H13" s="32" t="n">
        <v>3</v>
      </c>
      <c r="I13" s="32" t="n">
        <v>1</v>
      </c>
      <c r="J13" s="32" t="n">
        <v>2</v>
      </c>
      <c r="K13" s="32" t="s">
        <v>226</v>
      </c>
      <c r="L13" s="58" t="s">
        <v>226</v>
      </c>
      <c r="M13" s="29" t="n">
        <f aca="false">M12+1</f>
        <v>6</v>
      </c>
      <c r="N13" s="62" t="s">
        <v>347</v>
      </c>
      <c r="O13" s="29" t="n">
        <f aca="false">O12</f>
        <v>0</v>
      </c>
      <c r="P13" s="56" t="str">
        <f aca="false">P12</f>
        <v>FFFFFFFD</v>
      </c>
      <c r="Q13" s="32" t="str">
        <f aca="false">Q12</f>
        <v>FFFFFFFD</v>
      </c>
      <c r="R13" s="59" t="str">
        <f aca="false">DEC2HEX(K11-K12)</f>
        <v>0</v>
      </c>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4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c r="BW13" s="53"/>
      <c r="BX13" s="53"/>
      <c r="BY13" s="53"/>
      <c r="BZ13" s="53"/>
      <c r="CA13" s="53"/>
      <c r="CB13" s="53"/>
      <c r="CC13" s="53"/>
      <c r="CD13" s="53"/>
    </row>
    <row collapsed="false" customFormat="false" customHeight="false" hidden="false" ht="15.75" outlineLevel="0" r="14">
      <c r="A14" s="29" t="str">
        <f aca="false">IF(AND(F14="B",IF(OR(G14="LD",G14="LDU",G14="ADD",G14="SUB",G14="AND",G14="OR",G14="XOR"),1,0)),CONCATENATE(G14,"#"),G14)</f>
        <v>LD#</v>
      </c>
      <c r="B14" s="29" t="str">
        <f aca="false">"R["&amp;H14&amp;"] &lt;= "&amp;K14</f>
        <v>R[1] &lt;= -5</v>
      </c>
      <c r="C14" s="29" t="s">
        <v>226</v>
      </c>
      <c r="D14" s="28" t="str">
        <f aca="false">IF(F14="A",CONCATENATE(F14," ",G14," R",H14,",R",I14,",R",J14),IF(F14="B",CONCATENATE(F14," ",G14," R",H14,",R",I14,",",K14),CONCATENATE(F14," ",G14," ",K14)))</f>
        <v>B LD R1,R0,-5</v>
      </c>
      <c r="E14" s="31"/>
      <c r="F14" s="29" t="s">
        <v>340</v>
      </c>
      <c r="G14" s="29" t="str">
        <f aca="false">IF(K14&gt;=0,"LDU","LD")</f>
        <v>LD</v>
      </c>
      <c r="H14" s="32" t="n">
        <v>1</v>
      </c>
      <c r="I14" s="32" t="n">
        <v>0</v>
      </c>
      <c r="J14" s="32" t="s">
        <v>226</v>
      </c>
      <c r="K14" s="33" t="n">
        <v>-5</v>
      </c>
      <c r="L14" s="60" t="str">
        <f aca="false">RIGHT(DEC2HEX(K14,10),8)</f>
        <v>FFFFFFFB</v>
      </c>
      <c r="M14" s="29" t="n">
        <f aca="false">M13+1</f>
        <v>7</v>
      </c>
      <c r="N14" s="55"/>
      <c r="O14" s="29" t="n">
        <f aca="false">O13</f>
        <v>0</v>
      </c>
      <c r="P14" s="52" t="str">
        <f aca="false">L14</f>
        <v>FFFFFFFB</v>
      </c>
      <c r="Q14" s="32"/>
      <c r="R14" s="32"/>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43"/>
      <c r="AV14" s="53"/>
      <c r="AW14" s="53"/>
      <c r="AX14" s="53"/>
      <c r="AY14" s="53"/>
      <c r="AZ14" s="53"/>
      <c r="BA14" s="53"/>
      <c r="BB14" s="53"/>
      <c r="BC14" s="53"/>
      <c r="BD14" s="53"/>
      <c r="BE14" s="53"/>
      <c r="BF14" s="53"/>
      <c r="BG14" s="53"/>
      <c r="BH14" s="53"/>
      <c r="BI14" s="53"/>
      <c r="BJ14" s="53"/>
      <c r="BK14" s="53"/>
      <c r="BL14" s="53"/>
      <c r="BM14" s="53"/>
      <c r="BN14" s="53"/>
      <c r="BO14" s="53"/>
      <c r="BP14" s="53"/>
      <c r="BQ14" s="53"/>
      <c r="BR14" s="53"/>
      <c r="BS14" s="53"/>
      <c r="BT14" s="53"/>
      <c r="BU14" s="53"/>
      <c r="BV14" s="53"/>
      <c r="BW14" s="53"/>
      <c r="BX14" s="53"/>
      <c r="BY14" s="53"/>
      <c r="BZ14" s="53"/>
      <c r="CA14" s="53"/>
      <c r="CB14" s="53"/>
      <c r="CC14" s="53"/>
      <c r="CD14" s="53"/>
    </row>
    <row collapsed="false" customFormat="false" customHeight="false" hidden="false" ht="63" outlineLevel="0" r="15">
      <c r="A15" s="46" t="str">
        <f aca="false">IF(AND(F15="B",IF(OR(G15="LD",G15="LDU",G15="ADD",G15="SUB",G15="AND",G15="OR",G15="XOR"),1,0)),CONCATENATE(G15,"#"),G15)</f>
        <v>NEG</v>
      </c>
      <c r="B15" s="29" t="str">
        <f aca="false">"R["&amp;H15&amp;"] &lt;= - R["&amp;I15&amp;"]"</f>
        <v>R[3] &lt;= - R[1]</v>
      </c>
      <c r="C15" s="29" t="s">
        <v>348</v>
      </c>
      <c r="D15" s="28" t="str">
        <f aca="false">IF(F15="A",CONCATENATE(F15," ",G15," R",H15,",R",I15,",R",J15),IF(F15="B",CONCATENATE(F15," ",G15," R",H15,",R",I15,",",K15),CONCATENATE(F15," ",G15," ",K15)))</f>
        <v>A NEG R3,R1,R2</v>
      </c>
      <c r="E15" s="31"/>
      <c r="F15" s="30" t="s">
        <v>228</v>
      </c>
      <c r="G15" s="30" t="s">
        <v>23</v>
      </c>
      <c r="H15" s="32" t="n">
        <v>3</v>
      </c>
      <c r="I15" s="32" t="n">
        <v>1</v>
      </c>
      <c r="J15" s="32" t="n">
        <v>2</v>
      </c>
      <c r="K15" s="32" t="s">
        <v>226</v>
      </c>
      <c r="L15" s="58" t="s">
        <v>226</v>
      </c>
      <c r="M15" s="29" t="n">
        <f aca="false">M14+1</f>
        <v>8</v>
      </c>
      <c r="N15" s="62" t="s">
        <v>349</v>
      </c>
      <c r="O15" s="29" t="n">
        <f aca="false">O14</f>
        <v>0</v>
      </c>
      <c r="P15" s="56" t="str">
        <f aca="false">P14</f>
        <v>FFFFFFFB</v>
      </c>
      <c r="Q15" s="32" t="n">
        <f aca="false">Q14</f>
        <v>0</v>
      </c>
      <c r="R15" s="59" t="str">
        <f aca="false">DEC2HEX(-K14)</f>
        <v>5</v>
      </c>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43"/>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row>
    <row collapsed="false" customFormat="false" customHeight="false" hidden="false" ht="15.75" outlineLevel="0" r="16">
      <c r="A16" s="29" t="str">
        <f aca="false">IF(AND(F16="B",IF(OR(G16="LD",G16="LDU",G16="ADD",G16="SUB",G16="AND",G16="OR",G16="XOR"),1,0)),CONCATENATE(G16,"#"),G16)</f>
        <v>LDU#</v>
      </c>
      <c r="B16" s="29" t="str">
        <f aca="false">"R["&amp;H16&amp;"] &lt;= "&amp;K16</f>
        <v>R[1] &lt;= 3</v>
      </c>
      <c r="C16" s="29" t="s">
        <v>226</v>
      </c>
      <c r="D16" s="28" t="str">
        <f aca="false">IF(F16="A",CONCATENATE(F16," ",G16," R",H16,",R",I16,",R",J16),IF(F16="B",CONCATENATE(F16," ",G16," R",H16,",R",I16,",",K16),CONCATENATE(F16," ",G16," ",K16)))</f>
        <v>B LDU R1,R0,3</v>
      </c>
      <c r="E16" s="31"/>
      <c r="F16" s="29" t="s">
        <v>340</v>
      </c>
      <c r="G16" s="29" t="str">
        <f aca="false">IF(K16&gt;=0,"LDU","LD")</f>
        <v>LDU</v>
      </c>
      <c r="H16" s="32" t="n">
        <v>1</v>
      </c>
      <c r="I16" s="32" t="n">
        <v>0</v>
      </c>
      <c r="J16" s="32" t="s">
        <v>226</v>
      </c>
      <c r="K16" s="33" t="n">
        <v>3</v>
      </c>
      <c r="L16" s="60" t="str">
        <f aca="false">RIGHT(DEC2HEX(K16,10),8)</f>
        <v>00000003</v>
      </c>
      <c r="M16" s="29" t="n">
        <f aca="false">M15+1</f>
        <v>9</v>
      </c>
      <c r="N16" s="55"/>
      <c r="O16" s="29" t="n">
        <f aca="false">O15</f>
        <v>0</v>
      </c>
      <c r="P16" s="52" t="str">
        <f aca="false">L16</f>
        <v>00000003</v>
      </c>
      <c r="Q16" s="32"/>
      <c r="R16" s="32"/>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4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row>
    <row collapsed="false" customFormat="false" customHeight="false" hidden="false" ht="15.75" outlineLevel="0" r="17">
      <c r="A17" s="50" t="str">
        <f aca="false">IF(AND(F17="B",IF(OR(G17="LD",G17="LDU",G17="ADD",G17="SUB",G17="AND",G17="OR",G17="XOR"),1,0)),CONCATENATE(G17,"#"),G17)</f>
        <v>LDU#</v>
      </c>
      <c r="B17" s="29" t="str">
        <f aca="false">"R["&amp;H17&amp;"] &lt;= "&amp;K17</f>
        <v>R[2] &lt;= 9</v>
      </c>
      <c r="C17" s="29" t="s">
        <v>226</v>
      </c>
      <c r="D17" s="28" t="str">
        <f aca="false">IF(F17="A",CONCATENATE(F17," ",G17," R",H17,",R",I17,",R",J17),IF(F17="B",CONCATENATE(F17," ",G17," R",H17,",R",I17,",",K17),CONCATENATE(F17," ",G17," ",K17)))</f>
        <v>B LDU R2,R0,9</v>
      </c>
      <c r="E17" s="31"/>
      <c r="F17" s="29" t="s">
        <v>340</v>
      </c>
      <c r="G17" s="29" t="str">
        <f aca="false">IF(K17&gt;=0,"LDU","LD")</f>
        <v>LDU</v>
      </c>
      <c r="H17" s="32" t="n">
        <v>2</v>
      </c>
      <c r="I17" s="32" t="n">
        <v>0</v>
      </c>
      <c r="J17" s="32" t="s">
        <v>226</v>
      </c>
      <c r="K17" s="32" t="n">
        <v>9</v>
      </c>
      <c r="L17" s="54" t="str">
        <f aca="false">RIGHT(DEC2HEX(K17,10),8)</f>
        <v>00000009</v>
      </c>
      <c r="M17" s="29" t="n">
        <f aca="false">M16+1</f>
        <v>10</v>
      </c>
      <c r="N17" s="55"/>
      <c r="O17" s="29" t="n">
        <f aca="false">O16</f>
        <v>0</v>
      </c>
      <c r="P17" s="56" t="str">
        <f aca="false">P16</f>
        <v>00000003</v>
      </c>
      <c r="Q17" s="57" t="str">
        <f aca="false">L17</f>
        <v>00000009</v>
      </c>
      <c r="R17" s="32"/>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4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row>
    <row collapsed="false" customFormat="false" customHeight="false" hidden="false" ht="31.5" outlineLevel="0" r="18">
      <c r="A18" s="30" t="str">
        <f aca="false">IF(AND(F18="B",IF(OR(G18="LD",G18="LDU",G18="ADD",G18="SUB",G18="AND",G18="OR",G18="XOR"),1,0)),CONCATENATE(G18,"#"),G18)</f>
        <v>AND</v>
      </c>
      <c r="B18" s="29" t="str">
        <f aca="false">"R["&amp;H18&amp;"] &lt;= R["&amp;I18&amp;"] &amp; R["&amp;J18&amp;"]"</f>
        <v>R[3] &lt;= R[1] &amp; R[2]</v>
      </c>
      <c r="C18" s="29" t="s">
        <v>350</v>
      </c>
      <c r="D18" s="27" t="str">
        <f aca="false">IF(F18="A",CONCATENATE(F18," ",G18," R",H18,",R",I18,",R",J18),IF(F18="B",CONCATENATE(F18," ",G18," R",H18,",R",I18,",",K18),CONCATENATE(F18," ",G18," ",K18)))</f>
        <v>A AND R3,R1,R2</v>
      </c>
      <c r="E18" s="63"/>
      <c r="F18" s="21" t="s">
        <v>228</v>
      </c>
      <c r="G18" s="21" t="s">
        <v>17</v>
      </c>
      <c r="H18" s="24" t="n">
        <v>3</v>
      </c>
      <c r="I18" s="24" t="n">
        <v>1</v>
      </c>
      <c r="J18" s="24" t="n">
        <v>2</v>
      </c>
      <c r="K18" s="24" t="s">
        <v>226</v>
      </c>
      <c r="L18" s="58" t="s">
        <v>226</v>
      </c>
      <c r="M18" s="29" t="n">
        <f aca="false">M17+1</f>
        <v>11</v>
      </c>
      <c r="N18" s="42"/>
      <c r="O18" s="29" t="n">
        <f aca="false">O17</f>
        <v>0</v>
      </c>
      <c r="P18" s="56" t="str">
        <f aca="false">P17</f>
        <v>00000003</v>
      </c>
      <c r="Q18" s="32" t="str">
        <f aca="false">Q17</f>
        <v>00000009</v>
      </c>
      <c r="R18" s="59" t="e">
        <f aca="false">DEC2HEX(bitwise_and(HEX2DEC(P18),HEX2DEC(Q18)))</f>
        <v>#NAME?</v>
      </c>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4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row>
    <row collapsed="false" customFormat="false" customHeight="false" hidden="false" ht="15.75" outlineLevel="0" r="19">
      <c r="A19" s="29" t="str">
        <f aca="false">IF(AND(F19="B",IF(OR(G19="LD",G19="LDU",G19="ADD",G19="SUB",G19="AND",G19="OR",G19="XOR"),1,0)),CONCATENATE(G19,"#"),G19)</f>
        <v>LDU#</v>
      </c>
      <c r="B19" s="29" t="str">
        <f aca="false">"R["&amp;H19&amp;"] &lt;= "&amp;K19</f>
        <v>R[1] &lt;= 9</v>
      </c>
      <c r="C19" s="29" t="s">
        <v>226</v>
      </c>
      <c r="D19" s="29" t="str">
        <f aca="false">IF(F19="A",CONCATENATE(F19," ",G19," R",H19,",R",I19,",R",J19),IF(F19="B",CONCATENATE(F19," ",G19," R",H19,",R",I19,",",K19),CONCATENATE(F19," ",G19," ",K19)))</f>
        <v>B LDU R1,R0,9</v>
      </c>
      <c r="E19" s="31"/>
      <c r="F19" s="29" t="s">
        <v>340</v>
      </c>
      <c r="G19" s="29" t="str">
        <f aca="false">IF(K19&gt;=0,"LDU","LD")</f>
        <v>LDU</v>
      </c>
      <c r="H19" s="32" t="n">
        <v>1</v>
      </c>
      <c r="I19" s="32" t="n">
        <v>0</v>
      </c>
      <c r="J19" s="32" t="s">
        <v>226</v>
      </c>
      <c r="K19" s="33" t="n">
        <v>9</v>
      </c>
      <c r="L19" s="60" t="str">
        <f aca="false">RIGHT(DEC2HEX(K19,10),8)</f>
        <v>00000009</v>
      </c>
      <c r="M19" s="29" t="n">
        <f aca="false">M18+1</f>
        <v>12</v>
      </c>
      <c r="N19" s="55"/>
      <c r="O19" s="29" t="n">
        <f aca="false">O18</f>
        <v>0</v>
      </c>
      <c r="P19" s="52" t="str">
        <f aca="false">L19</f>
        <v>00000009</v>
      </c>
      <c r="Q19" s="32"/>
      <c r="R19" s="32"/>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4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row>
    <row collapsed="false" customFormat="false" customHeight="false" hidden="false" ht="15.75" outlineLevel="0" r="20">
      <c r="A20" s="50" t="str">
        <f aca="false">IF(AND(F20="B",IF(OR(G20="LD",G20="LDU",G20="ADD",G20="SUB",G20="AND",G20="OR",G20="XOR"),1,0)),CONCATENATE(G20,"#"),G20)</f>
        <v>LDU#</v>
      </c>
      <c r="B20" s="29" t="str">
        <f aca="false">"R["&amp;H20&amp;"] &lt;= "&amp;K20</f>
        <v>R[2] &lt;= 5</v>
      </c>
      <c r="C20" s="29" t="s">
        <v>226</v>
      </c>
      <c r="D20" s="29" t="str">
        <f aca="false">IF(F20="A",CONCATENATE(F20," ",G20," R",H20,",R",I20,",R",J20),IF(F20="B",CONCATENATE(F20," ",G20," R",H20,",R",I20,",",K20),CONCATENATE(F20," ",G20," ",K20)))</f>
        <v>B LDU R2,R0,5</v>
      </c>
      <c r="E20" s="31"/>
      <c r="F20" s="29" t="s">
        <v>340</v>
      </c>
      <c r="G20" s="29" t="str">
        <f aca="false">IF(K20&gt;=0,"LDU","LD")</f>
        <v>LDU</v>
      </c>
      <c r="H20" s="32" t="n">
        <v>2</v>
      </c>
      <c r="I20" s="32" t="n">
        <v>0</v>
      </c>
      <c r="J20" s="32" t="s">
        <v>226</v>
      </c>
      <c r="K20" s="32" t="n">
        <v>5</v>
      </c>
      <c r="L20" s="54" t="str">
        <f aca="false">RIGHT(DEC2HEX(K20,10),8)</f>
        <v>00000005</v>
      </c>
      <c r="M20" s="29" t="n">
        <f aca="false">M19+1</f>
        <v>13</v>
      </c>
      <c r="N20" s="55"/>
      <c r="O20" s="29" t="n">
        <f aca="false">O19</f>
        <v>0</v>
      </c>
      <c r="P20" s="56" t="str">
        <f aca="false">P19</f>
        <v>00000009</v>
      </c>
      <c r="Q20" s="57" t="str">
        <f aca="false">L20</f>
        <v>00000005</v>
      </c>
      <c r="R20" s="32"/>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4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row>
    <row collapsed="false" customFormat="false" customHeight="false" hidden="false" ht="31.5" outlineLevel="0" r="21">
      <c r="A21" s="30" t="str">
        <f aca="false">IF(AND(F21="B",IF(OR(G21="LD",G21="LDU",G21="ADD",G21="SUB",G21="AND",G21="OR",G21="XOR"),1,0)),CONCATENATE(G21,"#"),G21)</f>
        <v>OR</v>
      </c>
      <c r="B21" s="29" t="str">
        <f aca="false">"R["&amp;H21&amp;"] &lt;= R["&amp;I21&amp;"] | R["&amp;J21&amp;"]"</f>
        <v>R[3] &lt;= R[1] | R[2]</v>
      </c>
      <c r="C21" s="29" t="s">
        <v>351</v>
      </c>
      <c r="D21" s="29" t="str">
        <f aca="false">IF(F21="A",CONCATENATE(F21," ",G21," R",H21,",R",I21,",R",J21),IF(F21="B",CONCATENATE(F21," ",G21," R",H21,",R",I21,",",K21),CONCATENATE(F21," ",G21," ",K21)))</f>
        <v>A OR R3,R1,R2</v>
      </c>
      <c r="E21" s="31"/>
      <c r="F21" s="30" t="s">
        <v>228</v>
      </c>
      <c r="G21" s="30" t="s">
        <v>20</v>
      </c>
      <c r="H21" s="32" t="n">
        <v>3</v>
      </c>
      <c r="I21" s="32" t="n">
        <v>1</v>
      </c>
      <c r="J21" s="32" t="n">
        <v>2</v>
      </c>
      <c r="K21" s="32" t="s">
        <v>226</v>
      </c>
      <c r="L21" s="58" t="s">
        <v>226</v>
      </c>
      <c r="M21" s="29" t="n">
        <f aca="false">M20+1</f>
        <v>14</v>
      </c>
      <c r="N21" s="42"/>
      <c r="O21" s="29" t="n">
        <f aca="false">O20</f>
        <v>0</v>
      </c>
      <c r="P21" s="56" t="str">
        <f aca="false">P20</f>
        <v>00000009</v>
      </c>
      <c r="Q21" s="32" t="str">
        <f aca="false">Q20</f>
        <v>00000005</v>
      </c>
      <c r="R21" s="59" t="e">
        <f aca="false">DEC2HEX(bitwise_or(HEX2DEC(P21),HEX2DEC(Q21)))</f>
        <v>#NAME?</v>
      </c>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43"/>
      <c r="AV21" s="53"/>
      <c r="AW21" s="53"/>
      <c r="AX21" s="53"/>
      <c r="AY21" s="53"/>
      <c r="AZ21" s="53"/>
      <c r="BA21" s="53"/>
      <c r="BB21" s="53"/>
      <c r="BC21" s="53"/>
      <c r="BD21" s="53"/>
      <c r="BE21" s="53"/>
      <c r="BF21" s="53"/>
      <c r="BG21" s="53"/>
      <c r="BH21" s="53"/>
      <c r="BI21" s="53"/>
      <c r="BJ21" s="53"/>
      <c r="BK21" s="53"/>
      <c r="BL21" s="53"/>
      <c r="BM21" s="53"/>
      <c r="BN21" s="53"/>
      <c r="BO21" s="53"/>
      <c r="BP21" s="53"/>
      <c r="BQ21" s="53"/>
      <c r="BR21" s="53"/>
      <c r="BS21" s="53"/>
      <c r="BT21" s="53"/>
      <c r="BU21" s="53"/>
      <c r="BV21" s="53"/>
      <c r="BW21" s="53"/>
      <c r="BX21" s="53"/>
      <c r="BY21" s="53"/>
      <c r="BZ21" s="53"/>
      <c r="CA21" s="53"/>
      <c r="CB21" s="53"/>
      <c r="CC21" s="53"/>
      <c r="CD21" s="53"/>
    </row>
    <row collapsed="false" customFormat="false" customHeight="false" hidden="false" ht="15.75" outlineLevel="0" r="22">
      <c r="A22" s="29" t="str">
        <f aca="false">IF(AND(F22="B",IF(OR(G22="LD",G22="LDU",G22="ADD",G22="SUB",G22="AND",G22="OR",G22="XOR"),1,0)),CONCATENATE(G22,"#"),G22)</f>
        <v>LDU#</v>
      </c>
      <c r="B22" s="29" t="str">
        <f aca="false">"R["&amp;H22&amp;"] &lt;= "&amp;K22</f>
        <v>R[1] &lt;= 2</v>
      </c>
      <c r="C22" s="29" t="s">
        <v>226</v>
      </c>
      <c r="D22" s="29" t="str">
        <f aca="false">IF(F22="A",CONCATENATE(F22," ",G22," R",H22,",R",I22,",R",J22),IF(F22="B",CONCATENATE(F22," ",G22," R",H22,",R",I22,",",K22),CONCATENATE(F22," ",G22," ",K22)))</f>
        <v>B LDU R1,R0,2</v>
      </c>
      <c r="E22" s="31"/>
      <c r="F22" s="29" t="s">
        <v>340</v>
      </c>
      <c r="G22" s="29" t="str">
        <f aca="false">IF(K22&gt;=0,"LDU","LD")</f>
        <v>LDU</v>
      </c>
      <c r="H22" s="32" t="n">
        <v>1</v>
      </c>
      <c r="I22" s="32" t="n">
        <v>0</v>
      </c>
      <c r="J22" s="32" t="s">
        <v>226</v>
      </c>
      <c r="K22" s="33" t="n">
        <v>2</v>
      </c>
      <c r="L22" s="60" t="str">
        <f aca="false">RIGHT(DEC2HEX(K22,10),8)</f>
        <v>00000002</v>
      </c>
      <c r="M22" s="29" t="n">
        <f aca="false">M21+1</f>
        <v>15</v>
      </c>
      <c r="N22" s="55"/>
      <c r="O22" s="29" t="n">
        <f aca="false">O21</f>
        <v>0</v>
      </c>
      <c r="P22" s="52" t="str">
        <f aca="false">L22</f>
        <v>00000002</v>
      </c>
      <c r="Q22" s="32"/>
      <c r="R22" s="32"/>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4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row>
    <row collapsed="false" customFormat="false" customHeight="false" hidden="false" ht="15.75" outlineLevel="0" r="23">
      <c r="A23" s="50" t="str">
        <f aca="false">IF(AND(F23="B",IF(OR(G23="LD",G23="LDU",G23="ADD",G23="SUB",G23="AND",G23="OR",G23="XOR"),1,0)),CONCATENATE(G23,"#"),G23)</f>
        <v>LDU#</v>
      </c>
      <c r="B23" s="29" t="str">
        <f aca="false">"R["&amp;H23&amp;"] &lt;= "&amp;K23</f>
        <v>R[2] &lt;= 9</v>
      </c>
      <c r="C23" s="29" t="s">
        <v>226</v>
      </c>
      <c r="D23" s="29" t="str">
        <f aca="false">IF(F23="A",CONCATENATE(F23," ",G23," R",H23,",R",I23,",R",J23),IF(F23="B",CONCATENATE(F23," ",G23," R",H23,",R",I23,",",K23),CONCATENATE(F23," ",G23," ",K23)))</f>
        <v>B LDU R2,R0,9</v>
      </c>
      <c r="E23" s="31"/>
      <c r="F23" s="29" t="s">
        <v>340</v>
      </c>
      <c r="G23" s="29" t="str">
        <f aca="false">IF(K23&gt;=0,"LDU","LD")</f>
        <v>LDU</v>
      </c>
      <c r="H23" s="32" t="n">
        <v>2</v>
      </c>
      <c r="I23" s="32" t="n">
        <v>0</v>
      </c>
      <c r="J23" s="32" t="s">
        <v>226</v>
      </c>
      <c r="K23" s="32" t="n">
        <v>9</v>
      </c>
      <c r="L23" s="54" t="str">
        <f aca="false">RIGHT(DEC2HEX(K23,10),8)</f>
        <v>00000009</v>
      </c>
      <c r="M23" s="29" t="n">
        <f aca="false">M22+1</f>
        <v>16</v>
      </c>
      <c r="N23" s="55"/>
      <c r="O23" s="29" t="n">
        <f aca="false">O22</f>
        <v>0</v>
      </c>
      <c r="P23" s="56" t="str">
        <f aca="false">P22</f>
        <v>00000002</v>
      </c>
      <c r="Q23" s="57" t="str">
        <f aca="false">L23</f>
        <v>00000009</v>
      </c>
      <c r="R23" s="32"/>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4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row>
    <row collapsed="false" customFormat="false" customHeight="false" hidden="false" ht="31.5" outlineLevel="0" r="24">
      <c r="A24" s="30" t="str">
        <f aca="false">IF(AND(F24="B",IF(OR(G24="LD",G24="LDU",G24="ADD",G24="SUB",G24="AND",G24="OR",G24="XOR"),1,0)),CONCATENATE(G24,"#"),G24)</f>
        <v>XOR</v>
      </c>
      <c r="B24" s="29" t="str">
        <f aca="false">"R["&amp;H24&amp;"] &lt;= XOR(R["&amp;I24&amp;"] , R["&amp;J24&amp;"])"</f>
        <v>R[3] &lt;= XOR(R[1] , R[2])</v>
      </c>
      <c r="C24" s="29" t="s">
        <v>352</v>
      </c>
      <c r="D24" s="29" t="str">
        <f aca="false">IF(F24="A",CONCATENATE(F24," ",G24," R",H24,",R",I24,",R",J24),IF(F24="B",CONCATENATE(F24," ",G24," R",H24,",R",I24,",",K24),CONCATENATE(F24," ",G24," ",K24)))</f>
        <v>A XOR R3,R1,R2</v>
      </c>
      <c r="E24" s="31"/>
      <c r="F24" s="30" t="s">
        <v>228</v>
      </c>
      <c r="G24" s="30" t="s">
        <v>26</v>
      </c>
      <c r="H24" s="32" t="n">
        <v>3</v>
      </c>
      <c r="I24" s="32" t="n">
        <v>1</v>
      </c>
      <c r="J24" s="32" t="n">
        <v>2</v>
      </c>
      <c r="K24" s="32" t="s">
        <v>226</v>
      </c>
      <c r="L24" s="58" t="s">
        <v>226</v>
      </c>
      <c r="M24" s="29" t="n">
        <f aca="false">M23+1</f>
        <v>17</v>
      </c>
      <c r="N24" s="42"/>
      <c r="O24" s="29" t="n">
        <f aca="false">O23</f>
        <v>0</v>
      </c>
      <c r="P24" s="56" t="str">
        <f aca="false">P23</f>
        <v>00000002</v>
      </c>
      <c r="Q24" s="32" t="str">
        <f aca="false">Q23</f>
        <v>00000009</v>
      </c>
      <c r="R24" s="59" t="e">
        <f aca="false">DEC2HEX(bitwise_xor(HEX2DEC(P24),HEX2DEC(Q24)))</f>
        <v>#NAME?</v>
      </c>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4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row>
    <row collapsed="false" customFormat="false" customHeight="false" hidden="false" ht="15.75" outlineLevel="0" r="25">
      <c r="A25" s="29" t="str">
        <f aca="false">IF(AND(F25="B",IF(OR(G25="LD",G25="LDU",G25="ADD",G25="SUB",G25="AND",G25="OR",G25="XOR"),1,0)),CONCATENATE(G25,"#"),G25)</f>
        <v>LDU#</v>
      </c>
      <c r="B25" s="29" t="str">
        <f aca="false">"R["&amp;H25&amp;"] &lt;= "&amp;K25</f>
        <v>R[1] &lt;= 2</v>
      </c>
      <c r="C25" s="29" t="s">
        <v>226</v>
      </c>
      <c r="D25" s="29" t="str">
        <f aca="false">IF(F25="A",CONCATENATE(F25," ",G25," R",H25,",R",I25,",R",J25),IF(F25="B",CONCATENATE(F25," ",G25," R",H25,",R",I25,",",K25),CONCATENATE(F25," ",G25," ",K25)))</f>
        <v>B LDU R1,R0,2</v>
      </c>
      <c r="E25" s="31"/>
      <c r="F25" s="29" t="s">
        <v>340</v>
      </c>
      <c r="G25" s="29" t="str">
        <f aca="false">IF(K25&gt;=0,"LDU","LD")</f>
        <v>LDU</v>
      </c>
      <c r="H25" s="32" t="n">
        <v>1</v>
      </c>
      <c r="I25" s="32" t="n">
        <v>0</v>
      </c>
      <c r="J25" s="32" t="s">
        <v>226</v>
      </c>
      <c r="K25" s="33" t="n">
        <v>2</v>
      </c>
      <c r="L25" s="60" t="str">
        <f aca="false">RIGHT(DEC2HEX(K25,10),8)</f>
        <v>00000002</v>
      </c>
      <c r="M25" s="29" t="n">
        <f aca="false">M24+1</f>
        <v>18</v>
      </c>
      <c r="N25" s="55"/>
      <c r="O25" s="29" t="n">
        <f aca="false">O24</f>
        <v>0</v>
      </c>
      <c r="P25" s="52" t="str">
        <f aca="false">L25</f>
        <v>00000002</v>
      </c>
      <c r="Q25" s="32"/>
      <c r="R25" s="32"/>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4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row>
    <row collapsed="false" customFormat="false" customHeight="false" hidden="false" ht="15.75" outlineLevel="0" r="26">
      <c r="A26" s="50" t="str">
        <f aca="false">IF(AND(F26="B",IF(OR(G26="LD",G26="LDU",G26="ADD",G26="SUB",G26="AND",G26="OR",G26="XOR"),1,0)),CONCATENATE(G26,"#"),G26)</f>
        <v>LDU#</v>
      </c>
      <c r="B26" s="29" t="str">
        <f aca="false">"R["&amp;H26&amp;"] &lt;= "&amp;K26</f>
        <v>R[2] &lt;= 0</v>
      </c>
      <c r="C26" s="29" t="s">
        <v>226</v>
      </c>
      <c r="D26" s="29" t="str">
        <f aca="false">IF(F26="A",CONCATENATE(F26," ",G26," R",H26,",R",I26,",R",J26),IF(F26="B",CONCATENATE(F26," ",G26," R",H26,",R",I26,",",K26),CONCATENATE(F26," ",G26," ",K26)))</f>
        <v>B LDU R2,R0,0</v>
      </c>
      <c r="E26" s="31"/>
      <c r="F26" s="29" t="s">
        <v>340</v>
      </c>
      <c r="G26" s="29" t="str">
        <f aca="false">IF(K26&gt;=0,"LDU","LD")</f>
        <v>LDU</v>
      </c>
      <c r="H26" s="32" t="n">
        <v>2</v>
      </c>
      <c r="I26" s="32" t="n">
        <v>0</v>
      </c>
      <c r="J26" s="32" t="s">
        <v>226</v>
      </c>
      <c r="K26" s="32" t="n">
        <v>0</v>
      </c>
      <c r="L26" s="54" t="str">
        <f aca="false">RIGHT(DEC2HEX(K26,10),8)</f>
        <v>00000000</v>
      </c>
      <c r="M26" s="29" t="n">
        <f aca="false">M25+1</f>
        <v>19</v>
      </c>
      <c r="N26" s="55"/>
      <c r="O26" s="29" t="n">
        <f aca="false">O25</f>
        <v>0</v>
      </c>
      <c r="P26" s="56" t="str">
        <f aca="false">P25</f>
        <v>00000002</v>
      </c>
      <c r="Q26" s="57" t="str">
        <f aca="false">L26</f>
        <v>00000000</v>
      </c>
      <c r="R26" s="32"/>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43"/>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row>
    <row collapsed="false" customFormat="false" customHeight="false" hidden="false" ht="78.75" outlineLevel="0" r="27">
      <c r="A27" s="30" t="str">
        <f aca="false">IF(AND(F27="B",IF(OR(G27="LD",G27="LDU",G27="ADD",G27="SUB",G27="AND",G27="OR",G27="XOR"),1,0)),CONCATENATE(G27,"#"),G27)</f>
        <v>COMP</v>
      </c>
      <c r="B27" s="29" t="str">
        <f aca="false">"R["&amp;H27&amp;"] &lt;= -R["&amp;I27&amp;"] -1"</f>
        <v>R[3] &lt;= -R[1] -1</v>
      </c>
      <c r="C27" s="29" t="s">
        <v>353</v>
      </c>
      <c r="D27" s="29" t="str">
        <f aca="false">IF(F27="A",CONCATENATE(F27," ",G27," R",H27,",R",I27,",R",J27),IF(F27="B",CONCATENATE(F27," ",G27," R",H27,",R",I27,",",K27),CONCATENATE(F27," ",G27," ",K27)))</f>
        <v>A COMP R3,R1,R0</v>
      </c>
      <c r="E27" s="31"/>
      <c r="F27" s="30" t="s">
        <v>228</v>
      </c>
      <c r="G27" s="30" t="s">
        <v>29</v>
      </c>
      <c r="H27" s="32" t="n">
        <v>3</v>
      </c>
      <c r="I27" s="32" t="n">
        <v>1</v>
      </c>
      <c r="J27" s="32" t="n">
        <v>0</v>
      </c>
      <c r="K27" s="32" t="s">
        <v>226</v>
      </c>
      <c r="L27" s="58" t="s">
        <v>226</v>
      </c>
      <c r="M27" s="29" t="n">
        <f aca="false">M26+1</f>
        <v>20</v>
      </c>
      <c r="N27" s="42"/>
      <c r="O27" s="29" t="n">
        <f aca="false">O26</f>
        <v>0</v>
      </c>
      <c r="P27" s="56" t="str">
        <f aca="false">P26</f>
        <v>00000002</v>
      </c>
      <c r="Q27" s="32" t="str">
        <f aca="false">Q26</f>
        <v>00000000</v>
      </c>
      <c r="R27" s="59" t="str">
        <f aca="false">DEC2HEX(-HEX2DEC(P27)-1)</f>
        <v>FFFFFFFFFD</v>
      </c>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43"/>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row>
    <row collapsed="false" customFormat="false" customHeight="false" hidden="false" ht="15.75" outlineLevel="0" r="28">
      <c r="A28" s="29" t="str">
        <f aca="false">IF(AND(F28="B",IF(OR(G28="LD",G28="LDU",G28="ADD",G28="SUB",G28="AND",G28="OR",G28="XOR"),1,0)),CONCATENATE(G28,"#"),G28)</f>
        <v>LD#</v>
      </c>
      <c r="B28" s="29" t="str">
        <f aca="false">"R["&amp;H28&amp;"] &lt;= "&amp;K28</f>
        <v>R[1] &lt;= -7</v>
      </c>
      <c r="C28" s="29" t="s">
        <v>226</v>
      </c>
      <c r="D28" s="29" t="str">
        <f aca="false">IF(F28="A",CONCATENATE(F28," ",G28," R",H28,",R",I28,",R",J28),IF(F28="B",CONCATENATE(F28," ",G28," R",H28,",R",I28,",",K28),CONCATENATE(F28," ",G28," ",K28)))</f>
        <v>B LD R1,R0,-7</v>
      </c>
      <c r="E28" s="31"/>
      <c r="F28" s="29" t="s">
        <v>340</v>
      </c>
      <c r="G28" s="29" t="str">
        <f aca="false">IF(K28&gt;=0,"LDU","LD")</f>
        <v>LD</v>
      </c>
      <c r="H28" s="32" t="n">
        <v>1</v>
      </c>
      <c r="I28" s="32" t="n">
        <v>0</v>
      </c>
      <c r="J28" s="32" t="s">
        <v>226</v>
      </c>
      <c r="K28" s="33" t="n">
        <v>-7</v>
      </c>
      <c r="L28" s="60" t="str">
        <f aca="false">RIGHT(DEC2HEX(K28,10),8)</f>
        <v>FFFFFFF9</v>
      </c>
      <c r="M28" s="29" t="n">
        <f aca="false">M27+1</f>
        <v>21</v>
      </c>
      <c r="N28" s="55"/>
      <c r="O28" s="29" t="n">
        <f aca="false">O27</f>
        <v>0</v>
      </c>
      <c r="P28" s="52" t="str">
        <f aca="false">L28</f>
        <v>FFFFFFF9</v>
      </c>
      <c r="Q28" s="32" t="str">
        <f aca="false">Q27</f>
        <v>00000000</v>
      </c>
      <c r="R28" s="32"/>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43"/>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row>
    <row collapsed="false" customFormat="false" customHeight="false" hidden="false" ht="31.5" outlineLevel="0" r="29">
      <c r="A29" s="64" t="str">
        <f aca="false">IF(AND(F29="B",IF(OR(G29="LD",G29="LDU",G29="ADD",G29="SUB",G29="AND",G29="OR",G29="XOR"),1,0)),CONCATENATE(G29,"#"),G29)</f>
        <v>LSL</v>
      </c>
      <c r="B29" s="29" t="str">
        <f aca="false">"R["&amp;H29&amp;"] &lt;=   R["&amp;I29&amp;"] &lt;&lt;"</f>
        <v>R[3] &lt;=   R[1] &lt;&lt;</v>
      </c>
      <c r="C29" s="29" t="s">
        <v>354</v>
      </c>
      <c r="D29" s="29" t="str">
        <f aca="false">IF(F29="A",CONCATENATE(F29," ",G29," R",H29,",R",I29,",R",J29),IF(F29="B",CONCATENATE(F29," ",G29," R",H29,",R",I29,",",K29),CONCATENATE(F29," ",G29," ",K29)))</f>
        <v>A LSL R3,R1,R0</v>
      </c>
      <c r="E29" s="31"/>
      <c r="F29" s="30" t="s">
        <v>228</v>
      </c>
      <c r="G29" s="30" t="s">
        <v>42</v>
      </c>
      <c r="H29" s="32" t="n">
        <v>3</v>
      </c>
      <c r="I29" s="32" t="n">
        <v>1</v>
      </c>
      <c r="J29" s="32" t="n">
        <v>0</v>
      </c>
      <c r="K29" s="32" t="s">
        <v>226</v>
      </c>
      <c r="L29" s="58" t="s">
        <v>226</v>
      </c>
      <c r="M29" s="29" t="n">
        <f aca="false">M28+1</f>
        <v>22</v>
      </c>
      <c r="N29" s="42"/>
      <c r="O29" s="29" t="n">
        <f aca="false">O28</f>
        <v>0</v>
      </c>
      <c r="P29" s="56" t="str">
        <f aca="false">P28</f>
        <v>FFFFFFF9</v>
      </c>
      <c r="Q29" s="32" t="str">
        <f aca="false">Q28</f>
        <v>00000000</v>
      </c>
      <c r="R29" s="65" t="e">
        <f aca="false">DEC2HEX(logicalshiftleft(ABS(P29),1))</f>
        <v>#VALUE!</v>
      </c>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43"/>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row>
    <row collapsed="false" customFormat="false" customHeight="false" hidden="false" ht="15.75" outlineLevel="0" r="30">
      <c r="A30" s="29" t="str">
        <f aca="false">IF(AND(F30="B",IF(OR(G30="LD",G30="LDU",G30="ADD",G30="SUB",G30="AND",G30="OR",G30="XOR"),1,0)),CONCATENATE(G30,"#"),G30)</f>
        <v>LD#</v>
      </c>
      <c r="B30" s="29" t="str">
        <f aca="false">"R["&amp;H30&amp;"] &lt;= "&amp;K30</f>
        <v>R[1] &lt;= -10</v>
      </c>
      <c r="C30" s="29" t="s">
        <v>226</v>
      </c>
      <c r="D30" s="29" t="str">
        <f aca="false">IF(F30="A",CONCATENATE(F30," ",G30," R",H30,",R",I30,",R",J30),IF(F30="B",CONCATENATE(F30," ",G30," R",H30,",R",I30,",",K30),CONCATENATE(F30," ",G30," ",K30)))</f>
        <v>B LD R1,R0,-10</v>
      </c>
      <c r="E30" s="31"/>
      <c r="F30" s="29" t="s">
        <v>340</v>
      </c>
      <c r="G30" s="29" t="str">
        <f aca="false">IF(K30&gt;=0,"LDU","LD")</f>
        <v>LD</v>
      </c>
      <c r="H30" s="32" t="n">
        <v>1</v>
      </c>
      <c r="I30" s="32" t="n">
        <v>0</v>
      </c>
      <c r="J30" s="32" t="s">
        <v>226</v>
      </c>
      <c r="K30" s="33" t="n">
        <v>-10</v>
      </c>
      <c r="L30" s="60" t="str">
        <f aca="false">RIGHT(DEC2HEX(K30,10),8)</f>
        <v>FFFFFFF6</v>
      </c>
      <c r="M30" s="29" t="n">
        <f aca="false">M29+1</f>
        <v>23</v>
      </c>
      <c r="N30" s="55"/>
      <c r="O30" s="29" t="n">
        <f aca="false">O29</f>
        <v>0</v>
      </c>
      <c r="P30" s="52" t="str">
        <f aca="false">L30</f>
        <v>FFFFFFF6</v>
      </c>
      <c r="Q30" s="32" t="str">
        <f aca="false">Q29</f>
        <v>00000000</v>
      </c>
      <c r="R30" s="32"/>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43"/>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row>
    <row collapsed="false" customFormat="false" customHeight="false" hidden="false" ht="47.25" outlineLevel="0" r="31">
      <c r="A31" s="64" t="str">
        <f aca="false">IF(AND(F31="B",IF(OR(G31="LD",G31="LDU",G31="ADD",G31="SUB",G31="AND",G31="OR",G31="XOR"),1,0)),CONCATENATE(G31,"#"),G31)</f>
        <v>LSR</v>
      </c>
      <c r="B31" s="29" t="str">
        <f aca="false">"R["&amp;H31&amp;"] &lt;=  &gt;&gt; R["&amp;I31&amp;"]"</f>
        <v>R[3] &lt;=  &gt;&gt; R[1]</v>
      </c>
      <c r="C31" s="29" t="s">
        <v>355</v>
      </c>
      <c r="D31" s="29" t="str">
        <f aca="false">IF(F31="A",CONCATENATE(F31," ",G31," R",H31,",R",I31,",R",J31),IF(F31="B",CONCATENATE(F31," ",G31," R",H31,",R",I31,",",K31),CONCATENATE(F31," ",G31," ",K31)))</f>
        <v>A LSR R3,R1,R2</v>
      </c>
      <c r="E31" s="31"/>
      <c r="F31" s="30" t="s">
        <v>228</v>
      </c>
      <c r="G31" s="30" t="s">
        <v>34</v>
      </c>
      <c r="H31" s="32" t="n">
        <v>3</v>
      </c>
      <c r="I31" s="32" t="n">
        <v>1</v>
      </c>
      <c r="J31" s="32" t="n">
        <v>2</v>
      </c>
      <c r="K31" s="32" t="s">
        <v>226</v>
      </c>
      <c r="L31" s="58" t="s">
        <v>226</v>
      </c>
      <c r="M31" s="29" t="n">
        <f aca="false">M30+1</f>
        <v>24</v>
      </c>
      <c r="N31" s="42"/>
      <c r="O31" s="29" t="n">
        <f aca="false">O30</f>
        <v>0</v>
      </c>
      <c r="P31" s="56" t="str">
        <f aca="false">P30</f>
        <v>FFFFFFF6</v>
      </c>
      <c r="Q31" s="32" t="str">
        <f aca="false">Q30</f>
        <v>00000000</v>
      </c>
      <c r="R31" s="65" t="e">
        <f aca="false">DEC2HEX(logicalshiftright(K30,1))</f>
        <v>#NAME?</v>
      </c>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43"/>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row>
    <row collapsed="false" customFormat="false" customHeight="false" hidden="false" ht="15.75" outlineLevel="0" r="32">
      <c r="A32" s="29" t="str">
        <f aca="false">IF(AND(F32="B",IF(OR(G32="LD",G32="LDU",G32="ADD",G32="SUB",G32="AND",G32="OR",G32="XOR"),1,0)),CONCATENATE(G32,"#"),G32)</f>
        <v>LD#</v>
      </c>
      <c r="B32" s="29" t="str">
        <f aca="false">"R["&amp;H32&amp;"] &lt;= "&amp;K32</f>
        <v>R[1] &lt;= -7</v>
      </c>
      <c r="C32" s="29" t="s">
        <v>226</v>
      </c>
      <c r="D32" s="29" t="str">
        <f aca="false">IF(F32="A",CONCATENATE(F32," ",G32," R",H32,",R",I32,",R",J32),IF(F32="B",CONCATENATE(F32," ",G32," R",H32,",R",I32,",",K32),CONCATENATE(F32," ",G32," ",K32)))</f>
        <v>B LD R1,R0,-7</v>
      </c>
      <c r="E32" s="31"/>
      <c r="F32" s="29" t="s">
        <v>340</v>
      </c>
      <c r="G32" s="29" t="str">
        <f aca="false">IF(K32&gt;=0,"LDU","LD")</f>
        <v>LD</v>
      </c>
      <c r="H32" s="32" t="n">
        <v>1</v>
      </c>
      <c r="I32" s="32" t="n">
        <v>0</v>
      </c>
      <c r="J32" s="32" t="s">
        <v>226</v>
      </c>
      <c r="K32" s="33" t="n">
        <v>-7</v>
      </c>
      <c r="L32" s="60" t="str">
        <f aca="false">RIGHT(DEC2HEX(K32,10),8)</f>
        <v>FFFFFFF9</v>
      </c>
      <c r="M32" s="29" t="n">
        <f aca="false">M31+1</f>
        <v>25</v>
      </c>
      <c r="N32" s="55"/>
      <c r="O32" s="29" t="n">
        <f aca="false">O31</f>
        <v>0</v>
      </c>
      <c r="P32" s="52" t="str">
        <f aca="false">L32</f>
        <v>FFFFFFF9</v>
      </c>
      <c r="Q32" s="32" t="str">
        <f aca="false">Q31</f>
        <v>00000000</v>
      </c>
      <c r="R32" s="32"/>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43"/>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row>
    <row collapsed="false" customFormat="false" customHeight="false" hidden="false" ht="47.25" outlineLevel="0" r="33">
      <c r="A33" s="64" t="str">
        <f aca="false">IF(AND(F33="B",IF(OR(G33="LD",G33="LDU",G33="ADD",G33="SUB",G33="AND",G33="OR",G33="XOR"),1,0)),CONCATENATE(G33,"#"),G33)</f>
        <v>ASL</v>
      </c>
      <c r="B33" s="29" t="str">
        <f aca="false">"R["&amp;H33&amp;"] &lt;=  R["&amp;I33&amp;"]  &lt;&lt;&lt; "</f>
        <v>R[3] &lt;=  R[1]  &lt;&lt;&lt; </v>
      </c>
      <c r="C33" s="29" t="s">
        <v>356</v>
      </c>
      <c r="D33" s="29" t="str">
        <f aca="false">IF(F33="A",CONCATENATE(F33," ",G33," R",H33,",R",I33,",R",J33),IF(F33="B",CONCATENATE(F33," ",G33," R",H33,",R",I33,",",K33),CONCATENATE(F33," ",G33," ",K33)))</f>
        <v>A ASL R3,R1,R0</v>
      </c>
      <c r="E33" s="31"/>
      <c r="F33" s="30" t="s">
        <v>228</v>
      </c>
      <c r="G33" s="30" t="s">
        <v>44</v>
      </c>
      <c r="H33" s="32" t="n">
        <v>3</v>
      </c>
      <c r="I33" s="32" t="n">
        <v>1</v>
      </c>
      <c r="J33" s="32" t="n">
        <v>0</v>
      </c>
      <c r="K33" s="32" t="s">
        <v>226</v>
      </c>
      <c r="L33" s="58" t="s">
        <v>226</v>
      </c>
      <c r="M33" s="29" t="n">
        <f aca="false">M32+1</f>
        <v>26</v>
      </c>
      <c r="N33" s="42"/>
      <c r="O33" s="29" t="n">
        <f aca="false">O32</f>
        <v>0</v>
      </c>
      <c r="P33" s="56" t="str">
        <f aca="false">P32</f>
        <v>FFFFFFF9</v>
      </c>
      <c r="Q33" s="32" t="str">
        <f aca="false">Q32</f>
        <v>00000000</v>
      </c>
      <c r="R33" s="65" t="e">
        <f aca="false">DEC2HEX(arithmeticalshiftleft(K32,1))</f>
        <v>#NAME?</v>
      </c>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43"/>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row>
    <row collapsed="false" customFormat="false" customHeight="false" hidden="false" ht="15.75" outlineLevel="0" r="34">
      <c r="A34" s="29" t="str">
        <f aca="false">IF(AND(F34="B",IF(OR(G34="LD",G34="LDU",G34="ADD",G34="SUB",G34="AND",G34="OR",G34="XOR"),1,0)),CONCATENATE(G34,"#"),G34)</f>
        <v>LD#</v>
      </c>
      <c r="B34" s="29" t="str">
        <f aca="false">"R["&amp;H34&amp;"] &lt;= "&amp;K34</f>
        <v>R[1] &lt;= -5</v>
      </c>
      <c r="C34" s="29" t="s">
        <v>226</v>
      </c>
      <c r="D34" s="29" t="str">
        <f aca="false">IF(F34="A",CONCATENATE(F34," ",G34," R",H34,",R",I34,",R",J34),IF(F34="B",CONCATENATE(F34," ",G34," R",H34,",R",I34,",",K34),CONCATENATE(F34," ",G34," ",K34)))</f>
        <v>B LD R1,R0,-5</v>
      </c>
      <c r="E34" s="31"/>
      <c r="F34" s="29" t="s">
        <v>340</v>
      </c>
      <c r="G34" s="29" t="str">
        <f aca="false">IF(K34&gt;=0,"LDU","LD")</f>
        <v>LD</v>
      </c>
      <c r="H34" s="32" t="n">
        <v>1</v>
      </c>
      <c r="I34" s="32" t="n">
        <v>0</v>
      </c>
      <c r="J34" s="32" t="s">
        <v>226</v>
      </c>
      <c r="K34" s="33" t="n">
        <v>-5</v>
      </c>
      <c r="L34" s="60" t="str">
        <f aca="false">RIGHT(DEC2HEX(K34,10),8)</f>
        <v>FFFFFFFB</v>
      </c>
      <c r="M34" s="29" t="n">
        <f aca="false">M33+1</f>
        <v>27</v>
      </c>
      <c r="N34" s="55"/>
      <c r="O34" s="29" t="n">
        <f aca="false">O33</f>
        <v>0</v>
      </c>
      <c r="P34" s="52" t="str">
        <f aca="false">L34</f>
        <v>FFFFFFFB</v>
      </c>
      <c r="Q34" s="32" t="str">
        <f aca="false">Q33</f>
        <v>00000000</v>
      </c>
      <c r="R34" s="32"/>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43"/>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row>
    <row collapsed="false" customFormat="false" customHeight="false" hidden="false" ht="47.25" outlineLevel="0" r="35">
      <c r="A35" s="64" t="str">
        <f aca="false">IF(AND(F35="B",IF(OR(G35="LD",G35="LDU",G35="ADD",G35="SUB",G35="AND",G35="OR",G35="XOR"),1,0)),CONCATENATE(G35,"#"),G35)</f>
        <v>ASR</v>
      </c>
      <c r="B35" s="29" t="str">
        <f aca="false">"R["&amp;H35&amp;"] &lt;=  &gt;&gt;&gt; R["&amp;I35&amp;"]"</f>
        <v>R[3] &lt;=  &gt;&gt;&gt; R[1]</v>
      </c>
      <c r="C35" s="29" t="s">
        <v>357</v>
      </c>
      <c r="D35" s="29" t="str">
        <f aca="false">IF(F35="A",CONCATENATE(F35," ",G35," R",H35,",R",I35,",R",J35),IF(F35="B",CONCATENATE(F35," ",G35," R",H35,",R",I35,",",K35),CONCATENATE(F35," ",G35," ",K35)))</f>
        <v>A ASR R3,R1,R2</v>
      </c>
      <c r="E35" s="31"/>
      <c r="F35" s="30" t="s">
        <v>228</v>
      </c>
      <c r="G35" s="30" t="s">
        <v>38</v>
      </c>
      <c r="H35" s="32" t="n">
        <v>3</v>
      </c>
      <c r="I35" s="32" t="n">
        <v>1</v>
      </c>
      <c r="J35" s="32" t="n">
        <v>2</v>
      </c>
      <c r="K35" s="32" t="s">
        <v>226</v>
      </c>
      <c r="L35" s="58" t="s">
        <v>226</v>
      </c>
      <c r="M35" s="29" t="n">
        <f aca="false">M34+1</f>
        <v>28</v>
      </c>
      <c r="N35" s="42"/>
      <c r="O35" s="29" t="n">
        <f aca="false">O34</f>
        <v>0</v>
      </c>
      <c r="P35" s="56" t="str">
        <f aca="false">P34</f>
        <v>FFFFFFFB</v>
      </c>
      <c r="Q35" s="32" t="str">
        <f aca="false">Q34</f>
        <v>00000000</v>
      </c>
      <c r="R35" s="65" t="e">
        <f aca="false">DEC2HEX(arithmeticalshiftright(K34,1))</f>
        <v>#NAME?</v>
      </c>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43"/>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row>
    <row collapsed="false" customFormat="false" customHeight="false" hidden="false" ht="15.75" outlineLevel="0" r="36">
      <c r="A36" s="29" t="str">
        <f aca="false">IF(AND(F36="B",IF(OR(G36="LD",G36="LDU",G36="ADD",G36="SUB",G36="AND",G36="OR",G36="XOR"),1,0)),CONCATENATE(G36,"#"),G36)</f>
        <v>LDU#</v>
      </c>
      <c r="B36" s="29" t="str">
        <f aca="false">"R["&amp;H36&amp;"] &lt;= "&amp;K36</f>
        <v>R[1] &lt;= 7</v>
      </c>
      <c r="C36" s="29" t="s">
        <v>226</v>
      </c>
      <c r="D36" s="29" t="str">
        <f aca="false">IF(F36="A",CONCATENATE(F36," ",G36," R",H36,",R",I36,",R",J36),IF(F36="B",CONCATENATE(F36," ",G36," R",H36,",R",I36,",",K36),CONCATENATE(F36," ",G36," ",K36)))</f>
        <v>B LDU R1,R0,7</v>
      </c>
      <c r="E36" s="31"/>
      <c r="F36" s="29" t="s">
        <v>340</v>
      </c>
      <c r="G36" s="29" t="str">
        <f aca="false">IF(K36&gt;=0,"LDU","LD")</f>
        <v>LDU</v>
      </c>
      <c r="H36" s="32" t="n">
        <v>1</v>
      </c>
      <c r="I36" s="32" t="n">
        <v>0</v>
      </c>
      <c r="J36" s="32" t="s">
        <v>226</v>
      </c>
      <c r="K36" s="33" t="n">
        <v>7</v>
      </c>
      <c r="L36" s="60" t="str">
        <f aca="false">RIGHT(DEC2HEX(K36,10),8)</f>
        <v>00000007</v>
      </c>
      <c r="M36" s="29" t="n">
        <f aca="false">M35+1</f>
        <v>29</v>
      </c>
      <c r="N36" s="55"/>
      <c r="O36" s="29" t="n">
        <f aca="false">O35</f>
        <v>0</v>
      </c>
      <c r="P36" s="52" t="str">
        <f aca="false">L36</f>
        <v>00000007</v>
      </c>
      <c r="Q36" s="32" t="str">
        <f aca="false">Q35</f>
        <v>00000000</v>
      </c>
      <c r="R36" s="32"/>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43"/>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row>
    <row collapsed="false" customFormat="false" customHeight="false" hidden="false" ht="47.25" outlineLevel="0" r="37">
      <c r="A37" s="30" t="str">
        <f aca="false">IF(AND(F37="B",IF(OR(G37="LD",G37="LDU",G37="ADD",G37="SUB",G37="AND",G37="OR",G37="XOR"),1,0)),CONCATENATE(G37,"#"),G37)</f>
        <v>ROL</v>
      </c>
      <c r="B37" s="29" t="str">
        <f aca="false">"R["&amp;H37&amp;"] &lt;=  {R["&amp;I37&amp;"]{30:0},CARRY_FLAG}"&amp;CHAR(10)&amp;"CARRY_FLAG &lt;=  R["&amp;I37&amp;"]{31}"</f>
        <v>R[3] &lt;=  {R[1]{30:0},CARRY_FLAG}
CARRY_FLAG &lt;=  R[1]{31}</v>
      </c>
      <c r="C37" s="29" t="s">
        <v>358</v>
      </c>
      <c r="D37" s="28" t="str">
        <f aca="false">IF(F37="A",CONCATENATE(F37," ",G37," R",H37,",R",I37,",R",J37),IF(F37="B",CONCATENATE(F37," ",G37," R",H37,",R",I37,",",K37),CONCATENATE(F37," ",G37," ",K37)))</f>
        <v>A ROL R3,R1,R0</v>
      </c>
      <c r="E37" s="31"/>
      <c r="F37" s="30" t="s">
        <v>228</v>
      </c>
      <c r="G37" s="30" t="s">
        <v>52</v>
      </c>
      <c r="H37" s="32" t="n">
        <v>3</v>
      </c>
      <c r="I37" s="32" t="n">
        <v>1</v>
      </c>
      <c r="J37" s="32" t="n">
        <v>0</v>
      </c>
      <c r="K37" s="32" t="s">
        <v>226</v>
      </c>
      <c r="L37" s="58" t="s">
        <v>226</v>
      </c>
      <c r="M37" s="29" t="n">
        <f aca="false">M36+1</f>
        <v>30</v>
      </c>
      <c r="N37" s="42"/>
      <c r="O37" s="29" t="n">
        <f aca="false">O36</f>
        <v>0</v>
      </c>
      <c r="P37" s="56" t="str">
        <f aca="false">P36</f>
        <v>00000007</v>
      </c>
      <c r="Q37" s="32" t="str">
        <f aca="false">Q36</f>
        <v>00000000</v>
      </c>
      <c r="R37" s="59" t="e">
        <f aca="false">DEC2HEX(logicalshiftleft(P37,1))&amp;" | "&amp;DEC2HEX(2^0+logicalshiftleft(P37,1))</f>
        <v>#NAME?</v>
      </c>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43"/>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row>
    <row collapsed="false" customFormat="false" customHeight="false" hidden="false" ht="15.75" outlineLevel="0" r="38">
      <c r="A38" s="29" t="str">
        <f aca="false">IF(AND(F38="B",IF(OR(G38="LD",G38="LDU",G38="ADD",G38="SUB",G38="AND",G38="OR",G38="XOR"),1,0)),CONCATENATE(G38,"#"),G38)</f>
        <v>LDU#</v>
      </c>
      <c r="B38" s="29" t="str">
        <f aca="false">"R["&amp;H38&amp;"] &lt;= "&amp;K38</f>
        <v>R[1] &lt;= 7</v>
      </c>
      <c r="C38" s="29" t="s">
        <v>226</v>
      </c>
      <c r="D38" s="29" t="str">
        <f aca="false">IF(F38="A",CONCATENATE(F38," ",G38," R",H38,",R",I38,",R",J38),IF(F38="B",CONCATENATE(F38," ",G38," R",H38,",R",I38,",",K38),CONCATENATE(F38," ",G38," ",K38)))</f>
        <v>B LDU R1,R0,7</v>
      </c>
      <c r="E38" s="31"/>
      <c r="F38" s="29" t="s">
        <v>340</v>
      </c>
      <c r="G38" s="29" t="str">
        <f aca="false">IF(K38&gt;=0,"LDU","LD")</f>
        <v>LDU</v>
      </c>
      <c r="H38" s="32" t="n">
        <v>1</v>
      </c>
      <c r="I38" s="32" t="n">
        <v>0</v>
      </c>
      <c r="J38" s="32" t="s">
        <v>226</v>
      </c>
      <c r="K38" s="33" t="n">
        <v>7</v>
      </c>
      <c r="L38" s="60" t="str">
        <f aca="false">RIGHT(DEC2HEX(K38,10),8)</f>
        <v>00000007</v>
      </c>
      <c r="M38" s="29" t="n">
        <f aca="false">M37+1</f>
        <v>31</v>
      </c>
      <c r="N38" s="55"/>
      <c r="O38" s="29" t="n">
        <f aca="false">O37</f>
        <v>0</v>
      </c>
      <c r="P38" s="52" t="str">
        <f aca="false">L38</f>
        <v>00000007</v>
      </c>
      <c r="Q38" s="32" t="str">
        <f aca="false">Q37</f>
        <v>00000000</v>
      </c>
      <c r="R38" s="32"/>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43"/>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row>
    <row collapsed="false" customFormat="false" customHeight="false" hidden="false" ht="47.25" outlineLevel="0" r="39">
      <c r="A39" s="21" t="str">
        <f aca="false">IF(AND(F39="B",IF(OR(G39="LD",G39="LDU",G39="ADD",G39="SUB",G39="AND",G39="OR",G39="XOR"),1,0)),CONCATENATE(G39,"#"),G39)</f>
        <v>ROR</v>
      </c>
      <c r="B39" s="23" t="str">
        <f aca="false">"R["&amp;H39&amp;"] &lt;=  {CARRY_FLAG,R["&amp;I39&amp;"]{31:1}}"&amp;CHAR(10)&amp;"CARRY_FLAG &lt;=  R["&amp;I39&amp;"]{30}"</f>
        <v>R[3] &lt;=  {CARRY_FLAG,R[1]{31:1}}
CARRY_FLAG &lt;=  R[1]{30}</v>
      </c>
      <c r="C39" s="23" t="s">
        <v>359</v>
      </c>
      <c r="D39" s="29" t="str">
        <f aca="false">IF(F39="A",CONCATENATE(F39," ",G39," R",H39,",R",I39,",R",J39),IF(F39="B",CONCATENATE(F39," ",G39," R",H39,",R",I39,",",K39),CONCATENATE(F39," ",G39," ",K39)))</f>
        <v>A ROR R3,R1,R0</v>
      </c>
      <c r="E39" s="31"/>
      <c r="F39" s="30" t="s">
        <v>228</v>
      </c>
      <c r="G39" s="30" t="s">
        <v>48</v>
      </c>
      <c r="H39" s="32" t="n">
        <v>3</v>
      </c>
      <c r="I39" s="32" t="n">
        <v>1</v>
      </c>
      <c r="J39" s="32" t="n">
        <v>0</v>
      </c>
      <c r="K39" s="32" t="s">
        <v>226</v>
      </c>
      <c r="L39" s="58" t="s">
        <v>226</v>
      </c>
      <c r="M39" s="29" t="n">
        <f aca="false">M38+1</f>
        <v>32</v>
      </c>
      <c r="N39" s="66" t="s">
        <v>360</v>
      </c>
      <c r="O39" s="29" t="n">
        <f aca="false">O38</f>
        <v>0</v>
      </c>
      <c r="P39" s="56" t="str">
        <f aca="false">P38</f>
        <v>00000007</v>
      </c>
      <c r="Q39" s="32" t="str">
        <f aca="false">Q38</f>
        <v>00000000</v>
      </c>
      <c r="R39" s="59" t="e">
        <f aca="false">DEC2HEX(logicalshiftright(P39,1))&amp;" | "&amp;DEC2HEX(2^31+logicalshiftright(P39,1))</f>
        <v>#NAME?</v>
      </c>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43"/>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row>
    <row collapsed="false" customFormat="false" customHeight="false" hidden="false" ht="15.75" outlineLevel="0" r="40">
      <c r="A40" s="29" t="str">
        <f aca="false">IF(AND(F40="B",IF(OR(G40="LD",G40="LDU",G40="ADD",G40="SUB",G40="AND",G40="OR",G40="XOR"),1,0)),CONCATENATE(G40,"#"),G40)</f>
        <v>LDU#</v>
      </c>
      <c r="B40" s="29" t="str">
        <f aca="false">"R["&amp;H40&amp;"] &lt;= "&amp;K40</f>
        <v>R[1] &lt;= 1</v>
      </c>
      <c r="C40" s="29" t="s">
        <v>226</v>
      </c>
      <c r="D40" s="29" t="str">
        <f aca="false">IF(F40="A",CONCATENATE(F40," ",G40," R",H40,",R",I40,",R",J40),IF(F40="B",CONCATENATE(F40," ",G40," R",H40,",R",I40,",",K40),CONCATENATE(F40," ",G40," ",K40)))</f>
        <v>B LDU R1,R0,1</v>
      </c>
      <c r="E40" s="31"/>
      <c r="F40" s="29" t="s">
        <v>340</v>
      </c>
      <c r="G40" s="29" t="str">
        <f aca="false">IF(K40&gt;=0,"LDU","LD")</f>
        <v>LDU</v>
      </c>
      <c r="H40" s="32" t="n">
        <v>1</v>
      </c>
      <c r="I40" s="32" t="n">
        <v>0</v>
      </c>
      <c r="J40" s="32" t="s">
        <v>226</v>
      </c>
      <c r="K40" s="33" t="n">
        <v>1</v>
      </c>
      <c r="L40" s="60" t="str">
        <f aca="false">RIGHT(DEC2HEX(K40,10),8)</f>
        <v>00000001</v>
      </c>
      <c r="M40" s="29" t="n">
        <f aca="false">M39+1</f>
        <v>33</v>
      </c>
      <c r="N40" s="55"/>
      <c r="O40" s="29" t="n">
        <f aca="false">O39</f>
        <v>0</v>
      </c>
      <c r="P40" s="52" t="str">
        <f aca="false">L40</f>
        <v>00000001</v>
      </c>
      <c r="Q40" s="32" t="str">
        <f aca="false">Q39</f>
        <v>00000000</v>
      </c>
      <c r="R40" s="32"/>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43"/>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row>
    <row collapsed="false" customFormat="false" customHeight="false" hidden="false" ht="126" outlineLevel="0" r="41">
      <c r="A41" s="46" t="str">
        <f aca="false">IF(AND(F41="B",IF(OR(G41="LD",G41="LDU",G41="ADD",G41="SUB",G41="AND",G41="OR",G41="XOR"),1,0)),CONCATENATE(G41,"#"),G41)</f>
        <v>ADD#</v>
      </c>
      <c r="B41" s="29" t="str">
        <f aca="false">"R["&amp;H41&amp;"] &lt;= R["&amp;I41&amp;"] + "&amp;K41</f>
        <v>R[3] &lt;= R[1] + 4</v>
      </c>
      <c r="C41" s="29" t="s">
        <v>361</v>
      </c>
      <c r="D41" s="29" t="str">
        <f aca="false">IF(F41="A",CONCATENATE(F41," ",G41," R",H41,",R",I41,",R",J41),IF(F41="B",CONCATENATE(F41," ",G41," R",H41,",R",I41,",",K41),CONCATENATE(F41," ",G41," ",K41)))</f>
        <v>B ADD R3,R1,4</v>
      </c>
      <c r="E41" s="31"/>
      <c r="F41" s="41" t="s">
        <v>340</v>
      </c>
      <c r="G41" s="30" t="s">
        <v>11</v>
      </c>
      <c r="H41" s="32" t="n">
        <v>3</v>
      </c>
      <c r="I41" s="32" t="n">
        <v>1</v>
      </c>
      <c r="J41" s="32" t="s">
        <v>226</v>
      </c>
      <c r="K41" s="32" t="n">
        <v>4</v>
      </c>
      <c r="L41" s="58"/>
      <c r="M41" s="29" t="n">
        <f aca="false">M40+1</f>
        <v>34</v>
      </c>
      <c r="N41" s="55"/>
      <c r="O41" s="29" t="n">
        <f aca="false">O40</f>
        <v>0</v>
      </c>
      <c r="P41" s="56" t="str">
        <f aca="false">P40</f>
        <v>00000001</v>
      </c>
      <c r="Q41" s="32" t="str">
        <f aca="false">Q40</f>
        <v>00000000</v>
      </c>
      <c r="R41" s="59" t="str">
        <f aca="false">DEC2HEX(K40+K41)</f>
        <v>5</v>
      </c>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43"/>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row>
    <row collapsed="false" customFormat="false" customHeight="false" hidden="false" ht="15.75" outlineLevel="0" r="42">
      <c r="A42" s="50" t="str">
        <f aca="false">IF(AND(F42="B",IF(OR(G42="LD",G42="LDU",G42="ADD",G42="SUB",G42="AND",G42="OR",G42="XOR"),1,0)),CONCATENATE(G42,"#"),G42)</f>
        <v>LD#</v>
      </c>
      <c r="B42" s="50" t="str">
        <f aca="false">"R["&amp;H42&amp;"] &lt;= "&amp;K42</f>
        <v>R[1] &lt;= -3</v>
      </c>
      <c r="C42" s="50" t="s">
        <v>226</v>
      </c>
      <c r="D42" s="67" t="str">
        <f aca="false">IF(F42="A",CONCATENATE(F42," ",G42," R",H42,",R",I42,",R",J42),IF(F42="B",CONCATENATE(F42," ",G42," R",H42,",R",I42,",",K42),CONCATENATE(F42," ",G42," ",K42)))</f>
        <v>B LD R1,R0,-3</v>
      </c>
      <c r="E42" s="44"/>
      <c r="F42" s="50" t="s">
        <v>340</v>
      </c>
      <c r="G42" s="29" t="str">
        <f aca="false">IF(K42&gt;=0,"LDU","LD")</f>
        <v>LD</v>
      </c>
      <c r="H42" s="47" t="n">
        <v>1</v>
      </c>
      <c r="I42" s="47" t="n">
        <v>0</v>
      </c>
      <c r="J42" s="47" t="s">
        <v>226</v>
      </c>
      <c r="K42" s="48" t="n">
        <v>-3</v>
      </c>
      <c r="L42" s="49" t="str">
        <f aca="false">RIGHT(DEC2HEX(K42,10),8)</f>
        <v>FFFFFFFD</v>
      </c>
      <c r="M42" s="50" t="n">
        <f aca="false">M41+1</f>
        <v>35</v>
      </c>
      <c r="N42" s="51"/>
      <c r="O42" s="50" t="n">
        <f aca="false">O41</f>
        <v>0</v>
      </c>
      <c r="P42" s="68" t="str">
        <f aca="false">L42</f>
        <v>FFFFFFFD</v>
      </c>
      <c r="Q42" s="32" t="str">
        <f aca="false">Q41</f>
        <v>00000000</v>
      </c>
      <c r="R42" s="47"/>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43"/>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row>
    <row collapsed="false" customFormat="false" customHeight="false" hidden="false" ht="31.5" outlineLevel="0" r="43">
      <c r="A43" s="46" t="str">
        <f aca="false">IF(AND(F43="B",IF(OR(G43="LD",G43="LDU",G43="ADD",G43="SUB",G43="AND",G43="OR",G43="XOR"),1,0)),CONCATENATE(G43,"#"),G43)</f>
        <v>SUB#</v>
      </c>
      <c r="B43" s="29" t="str">
        <f aca="false">"R["&amp;H43&amp;"] &lt;= R["&amp;I43&amp;"] -  "&amp;K43</f>
        <v>R[3] &lt;= R[1] -  -3</v>
      </c>
      <c r="C43" s="23" t="s">
        <v>346</v>
      </c>
      <c r="D43" s="27" t="str">
        <f aca="false">IF(F43="A",CONCATENATE(F43," ",G43," R",H43,",R",I43,",R",J43),IF(F43="B",CONCATENATE(F43," ",G43," R",H43,",R",I43,",",K43),CONCATENATE(F43," ",G43," ",K43)))</f>
        <v>B SUB R3,R1,-3</v>
      </c>
      <c r="E43" s="63"/>
      <c r="F43" s="69" t="s">
        <v>340</v>
      </c>
      <c r="G43" s="21" t="s">
        <v>14</v>
      </c>
      <c r="H43" s="24" t="n">
        <v>3</v>
      </c>
      <c r="I43" s="24" t="n">
        <v>1</v>
      </c>
      <c r="J43" s="24" t="s">
        <v>226</v>
      </c>
      <c r="K43" s="24" t="n">
        <v>-3</v>
      </c>
      <c r="L43" s="70" t="str">
        <f aca="false">RIGHT(DEC2HEX(K43,10),8)</f>
        <v>FFFFFFFD</v>
      </c>
      <c r="M43" s="23" t="n">
        <f aca="false">M42+1</f>
        <v>36</v>
      </c>
      <c r="N43" s="62" t="s">
        <v>347</v>
      </c>
      <c r="O43" s="23" t="n">
        <f aca="false">O42</f>
        <v>0</v>
      </c>
      <c r="P43" s="71" t="str">
        <f aca="false">P42</f>
        <v>FFFFFFFD</v>
      </c>
      <c r="Q43" s="32" t="str">
        <f aca="false">Q42</f>
        <v>00000000</v>
      </c>
      <c r="R43" s="72" t="str">
        <f aca="false">DEC2HEX(K42-K43)</f>
        <v>0</v>
      </c>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43"/>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row>
    <row collapsed="false" customFormat="false" customHeight="false" hidden="false" ht="15.75" outlineLevel="0" r="44">
      <c r="A44" s="29" t="str">
        <f aca="false">IF(AND(F44="B",IF(OR(G44="LD",G44="LDU",G44="ADD",G44="SUB",G44="AND",G44="OR",G44="XOR"),1,0)),CONCATENATE(G44,"#"),G44)</f>
        <v>LDU#</v>
      </c>
      <c r="B44" s="34" t="str">
        <f aca="false">"R["&amp;H44&amp;"] &lt;= "&amp;K44</f>
        <v>R[1] &lt;= 15</v>
      </c>
      <c r="C44" s="29" t="s">
        <v>226</v>
      </c>
      <c r="D44" s="29" t="str">
        <f aca="false">IF(F44="A",CONCATENATE(F44," ",G44," R",H44,",R",I44,",R",J44),IF(F44="B",CONCATENATE(F44," ",G44," R",H44,",R",I44,",",K44),CONCATENATE(F44," ",G44," ",K44)))</f>
        <v>B LDU R1,R0,15</v>
      </c>
      <c r="E44" s="31"/>
      <c r="F44" s="29" t="s">
        <v>340</v>
      </c>
      <c r="G44" s="29" t="str">
        <f aca="false">IF(K44&gt;=0,"LDU","LD")</f>
        <v>LDU</v>
      </c>
      <c r="H44" s="32" t="n">
        <v>1</v>
      </c>
      <c r="I44" s="32" t="n">
        <v>0</v>
      </c>
      <c r="J44" s="32" t="s">
        <v>226</v>
      </c>
      <c r="K44" s="33" t="n">
        <v>15</v>
      </c>
      <c r="L44" s="60" t="str">
        <f aca="false">RIGHT(DEC2HEX(K44,10),8)</f>
        <v>0000000F</v>
      </c>
      <c r="M44" s="29" t="n">
        <f aca="false">M43+1</f>
        <v>37</v>
      </c>
      <c r="N44" s="55"/>
      <c r="O44" s="29" t="n">
        <f aca="false">O43</f>
        <v>0</v>
      </c>
      <c r="P44" s="52" t="str">
        <f aca="false">L44</f>
        <v>0000000F</v>
      </c>
      <c r="Q44" s="32" t="str">
        <f aca="false">Q43</f>
        <v>00000000</v>
      </c>
      <c r="R44" s="32"/>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43"/>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row>
    <row collapsed="false" customFormat="false" customHeight="false" hidden="false" ht="31.5" outlineLevel="0" r="45">
      <c r="A45" s="30" t="str">
        <f aca="false">IF(AND(F45="B",IF(OR(G45="LD",G45="LDU",G45="ADD",G45="SUB",G45="AND",G45="OR",G45="XOR"),1,0)),CONCATENATE(G45,"#"),G45)</f>
        <v>AND#</v>
      </c>
      <c r="B45" s="29" t="str">
        <f aca="false">"R["&amp;H45&amp;"] &lt;= R["&amp;I45&amp;"] &amp; "&amp;K45</f>
        <v>R[3] &lt;= R[1] &amp; 45</v>
      </c>
      <c r="C45" s="29" t="s">
        <v>350</v>
      </c>
      <c r="D45" s="29" t="str">
        <f aca="false">IF(F45="A",CONCATENATE(F45," ",G45," R",H45,",R",I45,",R",J45),IF(F45="B",CONCATENATE(F45," ",G45," R",H45,",R",I45,",",K45),CONCATENATE(F45," ",G45," ",K45)))</f>
        <v>B AND R3,R1,45</v>
      </c>
      <c r="E45" s="31"/>
      <c r="F45" s="41" t="s">
        <v>340</v>
      </c>
      <c r="G45" s="30" t="s">
        <v>17</v>
      </c>
      <c r="H45" s="32" t="n">
        <v>3</v>
      </c>
      <c r="I45" s="32" t="n">
        <v>1</v>
      </c>
      <c r="J45" s="32" t="s">
        <v>226</v>
      </c>
      <c r="K45" s="32" t="n">
        <v>45</v>
      </c>
      <c r="L45" s="58" t="str">
        <f aca="false">RIGHT(DEC2HEX(K45,10),8)</f>
        <v>0000002D</v>
      </c>
      <c r="M45" s="29" t="n">
        <f aca="false">M44+1</f>
        <v>38</v>
      </c>
      <c r="N45" s="55"/>
      <c r="O45" s="29" t="n">
        <f aca="false">O44</f>
        <v>0</v>
      </c>
      <c r="P45" s="56" t="str">
        <f aca="false">P44</f>
        <v>0000000F</v>
      </c>
      <c r="Q45" s="32" t="str">
        <f aca="false">Q44</f>
        <v>00000000</v>
      </c>
      <c r="R45" s="59" t="e">
        <f aca="false">DEC2HEX(bitwise_and(K44,K45))</f>
        <v>#NAME?</v>
      </c>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43"/>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row>
    <row collapsed="false" customFormat="false" customHeight="false" hidden="false" ht="15.75" outlineLevel="0" r="46">
      <c r="A46" s="29" t="str">
        <f aca="false">IF(AND(F46="B",IF(OR(G46="LD",G46="LDU",G46="ADD",G46="SUB",G46="AND",G46="OR",G46="XOR"),1,0)),CONCATENATE(G46,"#"),G46)</f>
        <v>LDU#</v>
      </c>
      <c r="B46" s="29" t="str">
        <f aca="false">"R["&amp;H46&amp;"] &lt;= "&amp;K46</f>
        <v>R[1] &lt;= 9</v>
      </c>
      <c r="C46" s="50" t="s">
        <v>226</v>
      </c>
      <c r="D46" s="29" t="str">
        <f aca="false">IF(F46="A",CONCATENATE(F46," ",G46," R",H46,",R",I46,",R",J46),IF(F46="B",CONCATENATE(F46," ",G46," R",H46,",R",I46,",",K46),CONCATENATE(F46," ",G46," ",K46)))</f>
        <v>B LDU R1,R0,9</v>
      </c>
      <c r="E46" s="31"/>
      <c r="F46" s="29" t="s">
        <v>340</v>
      </c>
      <c r="G46" s="29" t="str">
        <f aca="false">IF(K46&gt;=0,"LDU","LD")</f>
        <v>LDU</v>
      </c>
      <c r="H46" s="32" t="n">
        <v>1</v>
      </c>
      <c r="I46" s="32" t="n">
        <v>0</v>
      </c>
      <c r="J46" s="32" t="s">
        <v>226</v>
      </c>
      <c r="K46" s="33" t="n">
        <v>9</v>
      </c>
      <c r="L46" s="60" t="str">
        <f aca="false">RIGHT(DEC2HEX(K46,10),8)</f>
        <v>00000009</v>
      </c>
      <c r="M46" s="29" t="n">
        <f aca="false">M45+1</f>
        <v>39</v>
      </c>
      <c r="N46" s="55"/>
      <c r="O46" s="29" t="n">
        <f aca="false">O45</f>
        <v>0</v>
      </c>
      <c r="P46" s="52" t="str">
        <f aca="false">L46</f>
        <v>00000009</v>
      </c>
      <c r="Q46" s="32" t="str">
        <f aca="false">Q45</f>
        <v>00000000</v>
      </c>
      <c r="R46" s="32"/>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43"/>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row>
    <row collapsed="false" customFormat="false" customHeight="false" hidden="false" ht="31.5" outlineLevel="0" r="47">
      <c r="A47" s="21" t="str">
        <f aca="false">IF(AND(F47="B",IF(OR(G47="LD",G47="LDU",G47="ADD",G47="SUB",G47="AND",G47="OR",G47="XOR"),1,0)),CONCATENATE(G47,"#"),G47)</f>
        <v>OR#</v>
      </c>
      <c r="B47" s="29" t="str">
        <f aca="false">"R["&amp;H47&amp;"] &lt;= R["&amp;I47&amp;"] | "&amp;K47</f>
        <v>R[3] &lt;= R[1] | 3</v>
      </c>
      <c r="C47" s="23" t="s">
        <v>351</v>
      </c>
      <c r="D47" s="29" t="str">
        <f aca="false">IF(F47="A",CONCATENATE(F47," ",G47," R",H47,",R",I47,",R",J47),IF(F47="B",CONCATENATE(F47," ",G47," R",H47,",R",I47,",",K47),CONCATENATE(F47," ",G47," ",K47)))</f>
        <v>B OR R3,R1,3</v>
      </c>
      <c r="E47" s="63"/>
      <c r="F47" s="69" t="s">
        <v>340</v>
      </c>
      <c r="G47" s="21" t="s">
        <v>20</v>
      </c>
      <c r="H47" s="24" t="n">
        <v>3</v>
      </c>
      <c r="I47" s="24" t="n">
        <v>1</v>
      </c>
      <c r="J47" s="24" t="s">
        <v>226</v>
      </c>
      <c r="K47" s="24" t="n">
        <v>3</v>
      </c>
      <c r="L47" s="70" t="str">
        <f aca="false">RIGHT(DEC2HEX(K47,10),8)</f>
        <v>00000003</v>
      </c>
      <c r="M47" s="23" t="n">
        <f aca="false">M46+1</f>
        <v>40</v>
      </c>
      <c r="N47" s="42"/>
      <c r="O47" s="23" t="n">
        <f aca="false">O46</f>
        <v>0</v>
      </c>
      <c r="P47" s="71" t="str">
        <f aca="false">P46</f>
        <v>00000009</v>
      </c>
      <c r="Q47" s="24" t="str">
        <f aca="false">Q46</f>
        <v>00000000</v>
      </c>
      <c r="R47" s="72" t="e">
        <f aca="false">DEC2HEX(bitwise_or(K46,K47))</f>
        <v>#NAME?</v>
      </c>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43"/>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row>
    <row collapsed="false" customFormat="false" customHeight="false" hidden="false" ht="15.75" outlineLevel="0" r="48">
      <c r="A48" s="23" t="str">
        <f aca="false">IF(AND(F48="B",IF(OR(G48="LD",G48="LDU",G48="ADD",G48="SUB",G48="AND",G48="OR",G48="XOR"),1,0)),CONCATENATE(G48,"#"),G48)</f>
        <v>LDU#</v>
      </c>
      <c r="B48" s="23" t="str">
        <f aca="false">"R["&amp;H48&amp;"] &lt;= "&amp;K48</f>
        <v>R[1] &lt;= 2</v>
      </c>
      <c r="C48" s="23" t="s">
        <v>226</v>
      </c>
      <c r="D48" s="26" t="str">
        <f aca="false">IF(F48="A",CONCATENATE(F48," ",G48," R",H48,",R",I48,",R",J48),IF(F48="B",CONCATENATE(F48," ",G48," R",H48,",R",I48,",",K48),CONCATENATE(F48," ",G48," ",K48)))</f>
        <v>B LDU R1,R0,2</v>
      </c>
      <c r="E48" s="63"/>
      <c r="F48" s="23" t="s">
        <v>340</v>
      </c>
      <c r="G48" s="23" t="str">
        <f aca="false">IF(K48&gt;=0,"LDU","LD")</f>
        <v>LDU</v>
      </c>
      <c r="H48" s="24" t="n">
        <v>1</v>
      </c>
      <c r="I48" s="24" t="n">
        <v>0</v>
      </c>
      <c r="J48" s="24" t="s">
        <v>226</v>
      </c>
      <c r="K48" s="73" t="n">
        <v>2</v>
      </c>
      <c r="L48" s="74" t="str">
        <f aca="false">RIGHT(DEC2HEX(K48,10),8)</f>
        <v>00000002</v>
      </c>
      <c r="M48" s="23" t="n">
        <f aca="false">M47+1</f>
        <v>41</v>
      </c>
      <c r="N48" s="26"/>
      <c r="O48" s="23" t="n">
        <f aca="false">O47</f>
        <v>0</v>
      </c>
      <c r="P48" s="75" t="str">
        <f aca="false">L48</f>
        <v>00000002</v>
      </c>
      <c r="Q48" s="24" t="str">
        <f aca="false">Q47</f>
        <v>00000000</v>
      </c>
      <c r="R48" s="24"/>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43"/>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row>
    <row collapsed="false" customFormat="false" customHeight="false" hidden="false" ht="31.5" outlineLevel="0" r="49">
      <c r="A49" s="76" t="str">
        <f aca="false">IF(AND(F49="B",IF(OR(G49="LD",G49="LDU",G49="ADD",G49="SUB",G49="AND",G49="OR",G49="XOR"),1,0)),CONCATENATE(G49,"#"),G49)</f>
        <v>XOR#</v>
      </c>
      <c r="B49" s="77" t="str">
        <f aca="false">"R["&amp;H49&amp;"] &lt;= XOR(R["&amp;I49&amp;"] , "&amp;K49&amp;")"</f>
        <v>R[3] &lt;= XOR(R[1] , 12)</v>
      </c>
      <c r="C49" s="78" t="s">
        <v>352</v>
      </c>
      <c r="D49" s="77" t="str">
        <f aca="false">IF(F49="A",CONCATENATE(F49," ",G49," R",H49,",R",I49,",R",J49),IF(F49="B",CONCATENATE(F49," ",G49," R",H49,",R",I49,",",K49),CONCATENATE(F49," ",G49," ",K49)))</f>
        <v>B XOR R3,R1,12</v>
      </c>
      <c r="E49" s="79"/>
      <c r="F49" s="80" t="s">
        <v>340</v>
      </c>
      <c r="G49" s="76" t="s">
        <v>26</v>
      </c>
      <c r="H49" s="81" t="n">
        <v>3</v>
      </c>
      <c r="I49" s="81" t="n">
        <v>1</v>
      </c>
      <c r="J49" s="81" t="s">
        <v>226</v>
      </c>
      <c r="K49" s="81" t="n">
        <v>12</v>
      </c>
      <c r="L49" s="81" t="str">
        <f aca="false">RIGHT(DEC2HEX(K49,10),8)</f>
        <v>0000000C</v>
      </c>
      <c r="M49" s="77" t="n">
        <f aca="false">M48+1</f>
        <v>42</v>
      </c>
      <c r="N49" s="78"/>
      <c r="O49" s="77" t="n">
        <f aca="false">O48</f>
        <v>0</v>
      </c>
      <c r="P49" s="81" t="str">
        <f aca="false">P48</f>
        <v>00000002</v>
      </c>
      <c r="Q49" s="81" t="str">
        <f aca="false">Q48</f>
        <v>00000000</v>
      </c>
      <c r="R49" s="82" t="e">
        <f aca="false">DEC2HEX(bitwise_xor(K48,K49))</f>
        <v>#NAME?</v>
      </c>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43"/>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row>
    <row collapsed="false" customFormat="false" customHeight="false" hidden="false" ht="31.5" outlineLevel="0" r="50">
      <c r="A50" s="30" t="str">
        <f aca="false">IF(AND(F50="B",IF(OR(G50="LD",G50="LDU",G50="ADD",G50="SUB",G50="AND",G50="OR",G50="XOR"),1,0)),CONCATENATE(G50,"#"),G50)</f>
        <v>STA</v>
      </c>
      <c r="B50" s="29" t="str">
        <f aca="false">"MEM["&amp;K50&amp;"] &lt;= R["&amp;H50&amp;"]"</f>
        <v>MEM[120] &lt;= R[3]</v>
      </c>
      <c r="C50" s="34" t="s">
        <v>362</v>
      </c>
      <c r="D50" s="29" t="str">
        <f aca="false">IF(F50="A",CONCATENATE(F50," ",G50," R",H50,",R",I50,",R",J50),IF(F50="B",CONCATENATE(F50," ",G50," R",H50,",R",I50,",",K50),CONCATENATE(F50," ",G50," ",K50)))</f>
        <v>B STA R3,R0,120</v>
      </c>
      <c r="E50" s="31"/>
      <c r="F50" s="41" t="s">
        <v>340</v>
      </c>
      <c r="G50" s="30" t="s">
        <v>142</v>
      </c>
      <c r="H50" s="32" t="n">
        <v>3</v>
      </c>
      <c r="I50" s="32" t="n">
        <v>0</v>
      </c>
      <c r="J50" s="32" t="s">
        <v>226</v>
      </c>
      <c r="K50" s="33" t="n">
        <v>120</v>
      </c>
      <c r="L50" s="83" t="str">
        <f aca="false">RIGHT(DEC2HEX(K50,10),8)</f>
        <v>00000078</v>
      </c>
      <c r="M50" s="29" t="n">
        <f aca="false">M49+1</f>
        <v>43</v>
      </c>
      <c r="N50" s="34"/>
      <c r="O50" s="29" t="n">
        <f aca="false">O49</f>
        <v>0</v>
      </c>
      <c r="P50" s="32" t="str">
        <f aca="false">P49</f>
        <v>00000002</v>
      </c>
      <c r="Q50" s="32" t="str">
        <f aca="false">Q49</f>
        <v>00000000</v>
      </c>
      <c r="R50" s="32" t="e">
        <f aca="false">R49</f>
        <v>#NAME?</v>
      </c>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43"/>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row>
    <row collapsed="false" customFormat="false" customHeight="false" hidden="false" ht="31.5" outlineLevel="0" r="51">
      <c r="A51" s="30" t="str">
        <f aca="false">IF(AND(F51="B",IF(OR(G51="LD",G51="LDU",G51="ADD",G51="SUB",G51="AND",G51="OR",G51="XOR"),1,0)),CONCATENATE(G51,"#"),G51)</f>
        <v>LDA</v>
      </c>
      <c r="B51" s="29" t="str">
        <f aca="false">"R["&amp;H51&amp;"] &lt;= MEM["&amp;K51&amp;"] "</f>
        <v>R[1] &lt;= MEM[120] </v>
      </c>
      <c r="C51" s="34" t="s">
        <v>363</v>
      </c>
      <c r="D51" s="29" t="str">
        <f aca="false">IF(F51="A",CONCATENATE(F51," ",G51," R",H51,",R",I51,",R",J51),IF(F51="B",CONCATENATE(F51," ",G51," R",H51,",R",I51,",",K51),CONCATENATE(F51," ",G51," ",K51)))</f>
        <v>B LDA R1,R0,120</v>
      </c>
      <c r="E51" s="31"/>
      <c r="F51" s="41" t="s">
        <v>340</v>
      </c>
      <c r="G51" s="30" t="s">
        <v>137</v>
      </c>
      <c r="H51" s="32" t="n">
        <v>1</v>
      </c>
      <c r="I51" s="32" t="n">
        <v>0</v>
      </c>
      <c r="J51" s="32" t="s">
        <v>226</v>
      </c>
      <c r="K51" s="33" t="n">
        <v>120</v>
      </c>
      <c r="L51" s="83" t="str">
        <f aca="false">RIGHT(DEC2HEX(K51,10),8)</f>
        <v>00000078</v>
      </c>
      <c r="M51" s="29" t="n">
        <f aca="false">M50+1</f>
        <v>44</v>
      </c>
      <c r="N51" s="34"/>
      <c r="O51" s="29" t="n">
        <f aca="false">O50</f>
        <v>0</v>
      </c>
      <c r="P51" s="32" t="str">
        <f aca="false">P50</f>
        <v>00000002</v>
      </c>
      <c r="Q51" s="59" t="e">
        <f aca="false">R51</f>
        <v>#NAME?</v>
      </c>
      <c r="R51" s="32" t="e">
        <f aca="false">R50</f>
        <v>#NAME?</v>
      </c>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43"/>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row>
    <row collapsed="false" customFormat="false" customHeight="false" hidden="false" ht="31.5" outlineLevel="0" r="52">
      <c r="A52" s="21" t="str">
        <f aca="false">IF(AND(F52="B",IF(OR(G52="LD",G52="LDU",G52="ADD",G52="SUB",G52="AND",G52="OR",G52="XOR"),1,0)),CONCATENATE(G52,"#"),G52)</f>
        <v>STIX</v>
      </c>
      <c r="B52" s="23" t="str">
        <f aca="false">"EA &lt;= (R["&amp;I52&amp;"] + "&amp;K52&amp;")"&amp;CHAR(10)&amp;"MEM["&amp;H52&amp;"] &lt;= R[EA]"</f>
        <v>EA &lt;= (R[1] + 118)
MEM[3] &lt;= R[EA]</v>
      </c>
      <c r="C52" s="26" t="s">
        <v>364</v>
      </c>
      <c r="D52" s="29" t="str">
        <f aca="false">IF(F52="A",CONCATENATE(F52," ",G52," R",H52,",R",I52,",R",J52),IF(F52="B",CONCATENATE(F52," ",G52," R",H52,",R",I52,",",K52),CONCATENATE(F52," ",G52," ",K52)))</f>
        <v>B STIX R3,R1,118</v>
      </c>
      <c r="E52" s="31"/>
      <c r="F52" s="41" t="s">
        <v>340</v>
      </c>
      <c r="G52" s="30" t="s">
        <v>152</v>
      </c>
      <c r="H52" s="32" t="n">
        <v>3</v>
      </c>
      <c r="I52" s="32" t="n">
        <v>1</v>
      </c>
      <c r="J52" s="32" t="s">
        <v>226</v>
      </c>
      <c r="K52" s="33" t="n">
        <v>118</v>
      </c>
      <c r="L52" s="83" t="str">
        <f aca="false">RIGHT(DEC2HEX(K52,10),8)</f>
        <v>00000076</v>
      </c>
      <c r="M52" s="29" t="n">
        <f aca="false">M51+1</f>
        <v>45</v>
      </c>
      <c r="N52" s="34"/>
      <c r="O52" s="29" t="n">
        <f aca="false">O51</f>
        <v>0</v>
      </c>
      <c r="P52" s="32" t="str">
        <f aca="false">P51</f>
        <v>00000002</v>
      </c>
      <c r="Q52" s="32" t="e">
        <f aca="false">Q51</f>
        <v>#NAME?</v>
      </c>
      <c r="R52" s="32" t="e">
        <f aca="false">R51</f>
        <v>#NAME?</v>
      </c>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43"/>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row>
    <row collapsed="false" customFormat="false" customHeight="false" hidden="false" ht="15.75" outlineLevel="0" r="53">
      <c r="A53" s="29" t="str">
        <f aca="false">IF(AND(F53="B",IF(OR(G53="LD",G53="LDU",G53="ADD",G53="SUB",G53="AND",G53="OR",G53="XOR"),1,0)),CONCATENATE(G53,"#"),G53)</f>
        <v>LDU#</v>
      </c>
      <c r="B53" s="29" t="str">
        <f aca="false">"R["&amp;H53&amp;"] &lt;= "&amp;K53</f>
        <v>R[1] &lt;= 1</v>
      </c>
      <c r="C53" s="34" t="s">
        <v>226</v>
      </c>
      <c r="D53" s="29" t="str">
        <f aca="false">IF(F53="A",CONCATENATE(F53," ",G53," R",H53,",R",I53,",R",J53),IF(F53="B",CONCATENATE(F53," ",G53," R",H53,",R",I53,",",K53),CONCATENATE(F53," ",G53," ",K53)))</f>
        <v>B LDU R1,R0,1</v>
      </c>
      <c r="E53" s="31"/>
      <c r="F53" s="29" t="s">
        <v>340</v>
      </c>
      <c r="G53" s="29" t="str">
        <f aca="false">IF(K53&gt;=0,"LDU","LD")</f>
        <v>LDU</v>
      </c>
      <c r="H53" s="32" t="n">
        <v>1</v>
      </c>
      <c r="I53" s="32" t="n">
        <v>0</v>
      </c>
      <c r="J53" s="32" t="s">
        <v>226</v>
      </c>
      <c r="K53" s="32" t="n">
        <v>1</v>
      </c>
      <c r="L53" s="84" t="str">
        <f aca="false">RIGHT(DEC2HEX(K53,10),8)</f>
        <v>00000001</v>
      </c>
      <c r="M53" s="29" t="n">
        <f aca="false">M52+1</f>
        <v>46</v>
      </c>
      <c r="N53" s="34"/>
      <c r="O53" s="29" t="n">
        <f aca="false">O52</f>
        <v>0</v>
      </c>
      <c r="P53" s="85" t="str">
        <f aca="false">L53</f>
        <v>00000001</v>
      </c>
      <c r="Q53" s="32" t="e">
        <f aca="false">Q52</f>
        <v>#NAME?</v>
      </c>
      <c r="R53" s="32" t="e">
        <f aca="false">R52</f>
        <v>#NAME?</v>
      </c>
      <c r="S53" s="86"/>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43"/>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row>
    <row collapsed="false" customFormat="false" customHeight="false" hidden="false" ht="31.5" outlineLevel="0" r="54">
      <c r="A54" s="46" t="str">
        <f aca="false">IF(AND(F54="B",IF(OR(G54="LD",G54="LDU",G54="ADD",G54="SUB",G54="AND",G54="OR",G54="XOR"),1,0)),CONCATENATE(G54,"#"),G54)</f>
        <v>LDIX</v>
      </c>
      <c r="B54" s="50" t="str">
        <f aca="false">"EA &lt;= (R["&amp;I54&amp;"] + "&amp;K54&amp;")"&amp;CHAR(10)&amp;"R["&amp;H54&amp;"] &lt;= MEM[EA]"</f>
        <v>EA &lt;= (R[1] + 119)
R[1] &lt;= MEM[EA]</v>
      </c>
      <c r="C54" s="87" t="s">
        <v>365</v>
      </c>
      <c r="D54" s="29" t="str">
        <f aca="false">IF(F54="A",CONCATENATE(F54," ",G54," R",H54,",R",I54,",R",J54),IF(F54="B",CONCATENATE(F54," ",G54," R",H54,",R",I54,",",K54),CONCATENATE(F54," ",G54," ",K54)))</f>
        <v>B LDIX R1,R1,119</v>
      </c>
      <c r="E54" s="31"/>
      <c r="F54" s="41" t="s">
        <v>340</v>
      </c>
      <c r="G54" s="30" t="s">
        <v>147</v>
      </c>
      <c r="H54" s="32" t="n">
        <v>1</v>
      </c>
      <c r="I54" s="32" t="n">
        <v>1</v>
      </c>
      <c r="J54" s="32" t="s">
        <v>226</v>
      </c>
      <c r="K54" s="33" t="n">
        <v>119</v>
      </c>
      <c r="L54" s="83" t="str">
        <f aca="false">RIGHT(DEC2HEX(K54,10),8)</f>
        <v>00000077</v>
      </c>
      <c r="M54" s="29" t="n">
        <f aca="false">M53+1</f>
        <v>47</v>
      </c>
      <c r="N54" s="34"/>
      <c r="O54" s="29" t="n">
        <f aca="false">O53</f>
        <v>0</v>
      </c>
      <c r="P54" s="59" t="e">
        <f aca="false">R52</f>
        <v>#NAME?</v>
      </c>
      <c r="Q54" s="32" t="e">
        <f aca="false">Q53</f>
        <v>#NAME?</v>
      </c>
      <c r="R54" s="32" t="e">
        <f aca="false">R53</f>
        <v>#NAME?</v>
      </c>
      <c r="S54" s="86"/>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43"/>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row>
    <row collapsed="false" customFormat="false" customHeight="false" hidden="false" ht="15.75" outlineLevel="0" r="55">
      <c r="A55" s="29" t="str">
        <f aca="false">IF(AND(F55="B",IF(OR(G55="LD",G55="LDU",G55="ADD",G55="SUB",G55="AND",G55="OR",G55="XOR"),1,0)),CONCATENATE(G55,"#"),G55)</f>
        <v>LDU#</v>
      </c>
      <c r="B55" s="29" t="str">
        <f aca="false">"R["&amp;H55&amp;"] &lt;= "&amp;K55</f>
        <v>R[1] &lt;= 50</v>
      </c>
      <c r="C55" s="34" t="s">
        <v>226</v>
      </c>
      <c r="D55" s="29" t="str">
        <f aca="false">IF(F55="A",CONCATENATE(F55," ",G55," R",H55,",R",I55,",R",J55),IF(F55="B",CONCATENATE(F55," ",G55," R",H55,",R",I55,",",K55),CONCATENATE(F55," ",G55," ",K55)))</f>
        <v>B LDU R1,R0,50</v>
      </c>
      <c r="E55" s="31"/>
      <c r="F55" s="29" t="s">
        <v>340</v>
      </c>
      <c r="G55" s="29" t="str">
        <f aca="false">IF(K55&gt;=0,"LDU","LD")</f>
        <v>LDU</v>
      </c>
      <c r="H55" s="32" t="n">
        <v>1</v>
      </c>
      <c r="I55" s="32" t="n">
        <v>0</v>
      </c>
      <c r="J55" s="32" t="s">
        <v>226</v>
      </c>
      <c r="K55" s="32" t="n">
        <v>50</v>
      </c>
      <c r="L55" s="84" t="str">
        <f aca="false">RIGHT(DEC2HEX(K55,10),8)</f>
        <v>00000032</v>
      </c>
      <c r="M55" s="29" t="n">
        <f aca="false">M54+1</f>
        <v>48</v>
      </c>
      <c r="N55" s="34"/>
      <c r="O55" s="29" t="n">
        <f aca="false">O54</f>
        <v>0</v>
      </c>
      <c r="P55" s="85" t="str">
        <f aca="false">L55</f>
        <v>00000032</v>
      </c>
      <c r="Q55" s="32" t="e">
        <f aca="false">Q54</f>
        <v>#NAME?</v>
      </c>
      <c r="R55" s="32" t="e">
        <f aca="false">R54</f>
        <v>#NAME?</v>
      </c>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43"/>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row>
    <row collapsed="false" customFormat="false" customHeight="false" hidden="false" ht="31.5" outlineLevel="0" r="56">
      <c r="A56" s="30" t="str">
        <f aca="false">IF(AND(F56="B",IF(OR(G56="LD",G56="LDU",G56="ADD",G56="SUB",G56="AND",G56="OR",G56="XOR"),1,0)),CONCATENATE(G56,"#"),G56)</f>
        <v>MOVE</v>
      </c>
      <c r="B56" s="29" t="str">
        <f aca="false">"R["&amp;H56&amp;"] &lt;= R["&amp;I56&amp;"]"</f>
        <v>R[3] &lt;= R[1]</v>
      </c>
      <c r="C56" s="34" t="s">
        <v>366</v>
      </c>
      <c r="D56" s="29" t="str">
        <f aca="false">IF(F56="A",CONCATENATE(F56," ",G56," R",H56,",R",I56,",R",J56),IF(F56="B",CONCATENATE(F56," ",G56," R",H56,",R",I56,",",K56),CONCATENATE(F56," ",G56," ",K56)))</f>
        <v>A MOVE R3,R1,R2</v>
      </c>
      <c r="E56" s="31"/>
      <c r="F56" s="30" t="s">
        <v>228</v>
      </c>
      <c r="G56" s="30" t="s">
        <v>57</v>
      </c>
      <c r="H56" s="32" t="n">
        <v>3</v>
      </c>
      <c r="I56" s="32" t="n">
        <v>1</v>
      </c>
      <c r="J56" s="32" t="n">
        <v>2</v>
      </c>
      <c r="K56" s="32" t="s">
        <v>226</v>
      </c>
      <c r="L56" s="88" t="s">
        <v>226</v>
      </c>
      <c r="M56" s="29" t="n">
        <f aca="false">M55+1</f>
        <v>49</v>
      </c>
      <c r="N56" s="34"/>
      <c r="O56" s="29" t="n">
        <f aca="false">O55</f>
        <v>0</v>
      </c>
      <c r="P56" s="32" t="str">
        <f aca="false">P55</f>
        <v>00000032</v>
      </c>
      <c r="Q56" s="32" t="e">
        <f aca="false">Q55</f>
        <v>#NAME?</v>
      </c>
      <c r="R56" s="59" t="str">
        <f aca="false">P56</f>
        <v>00000032</v>
      </c>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43"/>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row>
    <row collapsed="false" customFormat="false" customHeight="false" hidden="false" ht="15.75" outlineLevel="0" r="57">
      <c r="A57" s="29" t="str">
        <f aca="false">IF(AND(F57="B",IF(OR(G57="LD",G57="LDU",G57="ADD",G57="SUB",G57="AND",G57="OR",G57="XOR"),1,0)),CONCATENATE(G57,"#"),G57)</f>
        <v>LDU#</v>
      </c>
      <c r="B57" s="29" t="str">
        <f aca="false">"R["&amp;H57&amp;"] &lt;= "&amp;K57</f>
        <v>R[1] &lt;= 106</v>
      </c>
      <c r="C57" s="34" t="s">
        <v>226</v>
      </c>
      <c r="D57" s="29" t="str">
        <f aca="false">IF(F57="A",CONCATENATE(F57," ",G57," R",H57,",R",I57,",R",J57),IF(F57="B",CONCATENATE(F57," ",G57," R",H57,",R",I57,",",K57),CONCATENATE(F57," ",G57," ",K57)))</f>
        <v>B LDU R1,R0,106</v>
      </c>
      <c r="E57" s="31"/>
      <c r="F57" s="29" t="s">
        <v>340</v>
      </c>
      <c r="G57" s="29" t="str">
        <f aca="false">IF(K57&gt;=0,"LDU","LD")</f>
        <v>LDU</v>
      </c>
      <c r="H57" s="32" t="n">
        <v>1</v>
      </c>
      <c r="I57" s="32" t="n">
        <v>0</v>
      </c>
      <c r="J57" s="32" t="s">
        <v>226</v>
      </c>
      <c r="K57" s="32" t="n">
        <v>106</v>
      </c>
      <c r="L57" s="84" t="str">
        <f aca="false">RIGHT(DEC2HEX(K57,10),8)</f>
        <v>0000006A</v>
      </c>
      <c r="M57" s="29" t="n">
        <f aca="false">M56+1</f>
        <v>50</v>
      </c>
      <c r="N57" s="34"/>
      <c r="O57" s="29" t="n">
        <f aca="false">O56</f>
        <v>0</v>
      </c>
      <c r="P57" s="85" t="str">
        <f aca="false">L57</f>
        <v>0000006A</v>
      </c>
      <c r="Q57" s="32" t="e">
        <f aca="false">Q56</f>
        <v>#NAME?</v>
      </c>
      <c r="R57" s="32" t="str">
        <f aca="false">R56</f>
        <v>00000032</v>
      </c>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43"/>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row>
    <row collapsed="false" customFormat="false" customHeight="false" hidden="false" ht="31.5" outlineLevel="0" r="58">
      <c r="A58" s="30" t="str">
        <f aca="false">IF(AND(F58="B",IF(OR(G58="LD",G58="LDU",G58="ADD",G58="SUB",G58="AND",G58="OR",G58="XOR"),1,0)),CONCATENATE(G58,"#"),G58)</f>
        <v>LBI</v>
      </c>
      <c r="B58" s="50" t="e">
        <f aca="false">"EA &lt;= (R["&amp;I58&amp;"] + R["&amp;J58&amp;"])="&amp;HEX2DEC(Q58)+HEX2DEC(P58)&amp;CHAR(10)&amp;"R["&amp;H58&amp;"] &lt;= MEM[EA]"</f>
        <v>#NAME?</v>
      </c>
      <c r="C58" s="34" t="s">
        <v>367</v>
      </c>
      <c r="D58" s="29" t="str">
        <f aca="false">IF(F58="A",CONCATENATE(F58," ",G58," R",H58,",R",I58,",R",J58),IF(F58="B",CONCATENATE(F58," ",G58," R",H58,",R",I58,",",K58),CONCATENATE(F58," ",G58," ",K58)))</f>
        <v>A LBI R3,R1,R2</v>
      </c>
      <c r="E58" s="31"/>
      <c r="F58" s="30" t="s">
        <v>228</v>
      </c>
      <c r="G58" s="30" t="s">
        <v>61</v>
      </c>
      <c r="H58" s="32" t="n">
        <v>3</v>
      </c>
      <c r="I58" s="32" t="n">
        <v>1</v>
      </c>
      <c r="J58" s="32" t="n">
        <v>2</v>
      </c>
      <c r="K58" s="32" t="s">
        <v>226</v>
      </c>
      <c r="L58" s="88" t="s">
        <v>226</v>
      </c>
      <c r="M58" s="29" t="n">
        <f aca="false">M57+1</f>
        <v>51</v>
      </c>
      <c r="N58" s="34"/>
      <c r="O58" s="29" t="n">
        <f aca="false">O57</f>
        <v>0</v>
      </c>
      <c r="P58" s="32" t="str">
        <f aca="false">P57</f>
        <v>0000006A</v>
      </c>
      <c r="Q58" s="32" t="e">
        <f aca="false">Q57</f>
        <v>#NAME?</v>
      </c>
      <c r="R58" s="59" t="e">
        <f aca="false">P54</f>
        <v>#NAME?</v>
      </c>
      <c r="S58" s="38"/>
      <c r="T58" s="89"/>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43"/>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row>
    <row collapsed="false" customFormat="false" customHeight="false" hidden="false" ht="15.75" outlineLevel="0" r="59">
      <c r="A59" s="29" t="str">
        <f aca="false">IF(AND(F59="B",IF(OR(G59="LD",G59="LDU",G59="ADD",G59="SUB",G59="AND",G59="OR",G59="XOR"),1,0)),CONCATENATE(G59,"#"),G59)</f>
        <v>LDU#</v>
      </c>
      <c r="B59" s="29" t="str">
        <f aca="false">"R["&amp;H59&amp;"] &lt;= "&amp;K59</f>
        <v>R[2] &lt;= 120</v>
      </c>
      <c r="C59" s="34" t="s">
        <v>226</v>
      </c>
      <c r="D59" s="29" t="str">
        <f aca="false">IF(F59="A",CONCATENATE(F59," ",G59," R",H59,",R",I59,",R",J59),IF(F59="B",CONCATENATE(F59," ",G59," R",H59,",R",I59,",",K59),CONCATENATE(F59," ",G59," ",K59)))</f>
        <v>B LDU R2,R0,120</v>
      </c>
      <c r="E59" s="31"/>
      <c r="F59" s="29" t="s">
        <v>340</v>
      </c>
      <c r="G59" s="29" t="str">
        <f aca="false">IF(K59&gt;=0,"LDU","LD")</f>
        <v>LDU</v>
      </c>
      <c r="H59" s="32" t="n">
        <v>2</v>
      </c>
      <c r="I59" s="32" t="n">
        <v>0</v>
      </c>
      <c r="J59" s="32" t="s">
        <v>226</v>
      </c>
      <c r="K59" s="32" t="n">
        <v>120</v>
      </c>
      <c r="L59" s="84" t="str">
        <f aca="false">RIGHT(DEC2HEX(K59,10),8)</f>
        <v>00000078</v>
      </c>
      <c r="M59" s="29" t="n">
        <f aca="false">M58+1</f>
        <v>52</v>
      </c>
      <c r="N59" s="34"/>
      <c r="O59" s="29" t="n">
        <f aca="false">O58</f>
        <v>0</v>
      </c>
      <c r="P59" s="32" t="str">
        <f aca="false">P58</f>
        <v>0000006A</v>
      </c>
      <c r="Q59" s="32" t="str">
        <f aca="false">L59</f>
        <v>00000078</v>
      </c>
      <c r="R59" s="32" t="e">
        <f aca="false">R58</f>
        <v>#NAME?</v>
      </c>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43"/>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row>
    <row collapsed="false" customFormat="false" customHeight="false" hidden="false" ht="33" outlineLevel="0" r="60">
      <c r="A60" s="30" t="str">
        <f aca="false">IF(AND(F60="B",IF(OR(G60="LD",G60="LDU",G60="ADD",G60="SUB",G60="AND",G60="OR",G60="XOR"),1,0)),CONCATENATE(G60,"#"),G60)</f>
        <v>LDRi</v>
      </c>
      <c r="B60" s="50" t="str">
        <f aca="false">"EA &lt;= (R["&amp;J60&amp;"])"&amp;CHAR(10)&amp;"R["&amp;H60&amp;"] &lt;= MEM[EA]"</f>
        <v>EA &lt;= (R[2])
R[1] &lt;= MEM[EA]</v>
      </c>
      <c r="C60" s="34" t="s">
        <v>368</v>
      </c>
      <c r="D60" s="29" t="str">
        <f aca="false">IF(F60="A",CONCATENATE(F60," ",G60," R",H60,",R",I60,",R",J60),IF(F60="B",CONCATENATE(F60," ",G60," R",H60,",R",I60,",",K60),CONCATENATE(F60," ",G60," ",K60)))</f>
        <v>A LDRi R1,R1,R2</v>
      </c>
      <c r="E60" s="31"/>
      <c r="F60" s="30" t="s">
        <v>228</v>
      </c>
      <c r="G60" s="30" t="s">
        <v>65</v>
      </c>
      <c r="H60" s="32" t="n">
        <v>1</v>
      </c>
      <c r="I60" s="32" t="n">
        <v>1</v>
      </c>
      <c r="J60" s="32" t="n">
        <v>2</v>
      </c>
      <c r="K60" s="32" t="s">
        <v>226</v>
      </c>
      <c r="L60" s="88" t="s">
        <v>226</v>
      </c>
      <c r="M60" s="29" t="n">
        <f aca="false">M59+1</f>
        <v>53</v>
      </c>
      <c r="N60" s="34"/>
      <c r="O60" s="29" t="n">
        <f aca="false">O59</f>
        <v>0</v>
      </c>
      <c r="P60" s="59" t="e">
        <f aca="false">R58</f>
        <v>#NAME?</v>
      </c>
      <c r="Q60" s="32" t="str">
        <f aca="false">Q59</f>
        <v>00000078</v>
      </c>
      <c r="R60" s="32" t="e">
        <f aca="false">R59</f>
        <v>#NAME?</v>
      </c>
      <c r="S60" s="38"/>
      <c r="T60" s="89"/>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43"/>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row>
    <row collapsed="false" customFormat="false" customHeight="false" hidden="false" ht="17.25" outlineLevel="0" r="61">
      <c r="A61" s="29"/>
      <c r="B61" s="50"/>
      <c r="C61" s="34"/>
      <c r="D61" s="29"/>
      <c r="E61" s="31"/>
      <c r="F61" s="29"/>
      <c r="G61" s="29"/>
      <c r="H61" s="32"/>
      <c r="I61" s="32"/>
      <c r="J61" s="32"/>
      <c r="K61" s="32"/>
      <c r="L61" s="88"/>
      <c r="M61" s="29" t="e">
        <f aca="false">#ref!+1</f>
        <v>#NAME?</v>
      </c>
      <c r="N61" s="34"/>
      <c r="O61" s="29" t="e">
        <f aca="false">#ref!</f>
        <v>#NAME?</v>
      </c>
      <c r="P61" s="32"/>
      <c r="Q61" s="32"/>
      <c r="R61" s="32"/>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43"/>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row>
    <row collapsed="false" customFormat="false" customHeight="false" hidden="false" ht="15.75" outlineLevel="0" r="62">
      <c r="A62" s="29"/>
      <c r="B62" s="29"/>
      <c r="C62" s="34"/>
      <c r="D62" s="29"/>
      <c r="E62" s="31"/>
      <c r="F62" s="32"/>
      <c r="G62" s="32"/>
      <c r="H62" s="32"/>
      <c r="I62" s="32"/>
      <c r="J62" s="29"/>
      <c r="K62" s="29"/>
      <c r="L62" s="29"/>
      <c r="M62" s="29" t="e">
        <f aca="false">M61+1</f>
        <v>#NAME?</v>
      </c>
      <c r="N62" s="34"/>
      <c r="O62" s="29" t="e">
        <f aca="false">O61</f>
        <v>#NAME?</v>
      </c>
      <c r="P62" s="29"/>
      <c r="Q62" s="29"/>
      <c r="R62" s="90"/>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43"/>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row>
    <row collapsed="false" customFormat="false" customHeight="false" hidden="false" ht="15.75" outlineLevel="0" r="63">
      <c r="A63" s="29" t="str">
        <f aca="false">IF(AND(F63="B",IF(OR(G63="LD",G63="LDU",G63="ADD",G63="SUB",G63="AND",G63="OR",G63="XOR"),1,0)),CONCATENATE(G63,"#"),G63)</f>
        <v>LDU#</v>
      </c>
      <c r="B63" s="29" t="str">
        <f aca="false">"R["&amp;H63&amp;"] &lt;= "&amp;K63</f>
        <v>R[1] &lt;= 32</v>
      </c>
      <c r="C63" s="34" t="s">
        <v>226</v>
      </c>
      <c r="D63" s="50" t="str">
        <f aca="false">IF(F63="A",CONCATENATE(F63," ",G63," R",H63,",R",I63,",R",J63),IF(F63="B",CONCATENATE(F63," ",G63," R",H63,",R",I63,",",K63),CONCATENATE(F63," ",G63," ",K63)))</f>
        <v>B LDU R1,R0,32</v>
      </c>
      <c r="E63" s="44"/>
      <c r="F63" s="50" t="s">
        <v>340</v>
      </c>
      <c r="G63" s="50" t="str">
        <f aca="false">IF(K63&gt;=0,"LDU","LD")</f>
        <v>LDU</v>
      </c>
      <c r="H63" s="47" t="n">
        <v>1</v>
      </c>
      <c r="I63" s="47" t="n">
        <v>0</v>
      </c>
      <c r="J63" s="47" t="s">
        <v>226</v>
      </c>
      <c r="K63" s="47" t="n">
        <v>32</v>
      </c>
      <c r="L63" s="91" t="str">
        <f aca="false">RIGHT(DEC2HEX(K63,10),8)</f>
        <v>00000020</v>
      </c>
      <c r="M63" s="50" t="e">
        <f aca="false">M62+1</f>
        <v>#NAME?</v>
      </c>
      <c r="N63" s="87"/>
      <c r="O63" s="50" t="e">
        <f aca="false">O62</f>
        <v>#NAME?</v>
      </c>
      <c r="P63" s="47" t="str">
        <f aca="false">L63</f>
        <v>00000020</v>
      </c>
      <c r="Q63" s="47" t="str">
        <f aca="false">L63</f>
        <v>00000020</v>
      </c>
      <c r="R63" s="47" t="n">
        <f aca="false">R62</f>
        <v>0</v>
      </c>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43"/>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c r="BV63" s="37"/>
      <c r="BW63" s="37"/>
      <c r="BX63" s="37"/>
      <c r="BY63" s="37"/>
      <c r="BZ63" s="37"/>
      <c r="CA63" s="37"/>
      <c r="CB63" s="37"/>
      <c r="CC63" s="37"/>
      <c r="CD63" s="37"/>
    </row>
    <row collapsed="false" customFormat="false" customHeight="false" hidden="false" ht="31.5" outlineLevel="0" r="64">
      <c r="A64" s="46" t="str">
        <f aca="false">IF(AND(F64="B",IF(OR(G64="LD",G64="LDU",G64="ADD",G64="SUB",G64="AND",G64="OR",G64="XOR"),1,0)),CONCATENATE(G64,"#"),G64)</f>
        <v>JMP</v>
      </c>
      <c r="B64" s="50" t="str">
        <f aca="false">"PC &lt;= R["&amp;I64&amp;"] "</f>
        <v>PC &lt;= R[1] </v>
      </c>
      <c r="C64" s="87" t="s">
        <v>369</v>
      </c>
      <c r="D64" s="23" t="str">
        <f aca="false">IF(F64="A",CONCATENATE(F64," ",G64," R",H64,",R",I64,",R",J64),IF(F64="B",CONCATENATE(F64," ",G64," R",H64,",R",I64,",",K64),CONCATENATE(F64," ",G64," ",K64)))</f>
        <v>A JMP R1,R1,R0</v>
      </c>
      <c r="E64" s="63"/>
      <c r="F64" s="21" t="s">
        <v>228</v>
      </c>
      <c r="G64" s="21" t="s">
        <v>86</v>
      </c>
      <c r="H64" s="24" t="n">
        <v>1</v>
      </c>
      <c r="I64" s="24" t="n">
        <v>1</v>
      </c>
      <c r="J64" s="24" t="n">
        <v>0</v>
      </c>
      <c r="K64" s="73" t="s">
        <v>226</v>
      </c>
      <c r="L64" s="92" t="s">
        <v>226</v>
      </c>
      <c r="M64" s="93" t="str">
        <f aca="false">"MEM["&amp;I64&amp;"]"</f>
        <v>MEM[1]</v>
      </c>
      <c r="N64" s="26"/>
      <c r="O64" s="23" t="e">
        <f aca="false">O63</f>
        <v>#NAME?</v>
      </c>
      <c r="P64" s="24" t="str">
        <f aca="false">P63</f>
        <v>00000020</v>
      </c>
      <c r="Q64" s="24" t="str">
        <f aca="false">Q63</f>
        <v>00000020</v>
      </c>
      <c r="R64" s="24" t="n">
        <f aca="false">R63</f>
        <v>0</v>
      </c>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43"/>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row>
    <row collapsed="false" customFormat="false" customHeight="false" hidden="false" ht="15.75" outlineLevel="0" r="65">
      <c r="A65" s="29"/>
      <c r="B65" s="29"/>
      <c r="C65" s="34"/>
      <c r="D65" s="29"/>
      <c r="E65" s="31"/>
      <c r="F65" s="32"/>
      <c r="G65" s="32"/>
      <c r="H65" s="32"/>
      <c r="I65" s="32"/>
      <c r="J65" s="29"/>
      <c r="K65" s="29"/>
      <c r="L65" s="29"/>
      <c r="M65" s="29" t="e">
        <f aca="false">M64+1</f>
        <v>#VALUE!</v>
      </c>
      <c r="N65" s="34"/>
      <c r="O65" s="29" t="e">
        <f aca="false">O64</f>
        <v>#NAME?</v>
      </c>
      <c r="P65" s="29"/>
      <c r="Q65" s="29"/>
      <c r="R65" s="90"/>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43"/>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c r="BT65" s="37"/>
      <c r="BU65" s="37"/>
      <c r="BV65" s="37"/>
      <c r="BW65" s="37"/>
      <c r="BX65" s="37"/>
      <c r="BY65" s="37"/>
      <c r="BZ65" s="37"/>
      <c r="CA65" s="37"/>
      <c r="CB65" s="37"/>
      <c r="CC65" s="37"/>
      <c r="CD65" s="37"/>
    </row>
    <row collapsed="false" customFormat="false" customHeight="false" hidden="false" ht="15.75" outlineLevel="0" r="66">
      <c r="A66" s="29"/>
      <c r="B66" s="29"/>
      <c r="C66" s="34"/>
      <c r="D66" s="23"/>
      <c r="E66" s="63"/>
      <c r="F66" s="23"/>
      <c r="G66" s="23"/>
      <c r="H66" s="24"/>
      <c r="I66" s="24"/>
      <c r="J66" s="24"/>
      <c r="K66" s="24"/>
      <c r="L66" s="92"/>
      <c r="M66" s="23" t="e">
        <f aca="false">M65+1</f>
        <v>#VALUE!</v>
      </c>
      <c r="N66" s="26"/>
      <c r="O66" s="23" t="e">
        <f aca="false">O65</f>
        <v>#NAME?</v>
      </c>
      <c r="P66" s="24"/>
      <c r="Q66" s="24"/>
      <c r="R66" s="24"/>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43"/>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7"/>
      <c r="BV66" s="37"/>
      <c r="BW66" s="37"/>
      <c r="BX66" s="37"/>
      <c r="BY66" s="37"/>
      <c r="BZ66" s="37"/>
      <c r="CA66" s="37"/>
      <c r="CB66" s="37"/>
      <c r="CC66" s="37"/>
      <c r="CD66" s="37"/>
    </row>
    <row collapsed="false" customFormat="false" customHeight="true" hidden="false" ht="62.25" outlineLevel="0" r="67">
      <c r="A67" s="46" t="str">
        <f aca="false">IF(AND(F67="B",IF(OR(G67="LD",G67="LDU",G67="ADD",G67="SUB",G67="AND",G67="OR",G67="XOR"),1,0)),CONCATENATE(G67,"#"),G67)</f>
        <v>JSR</v>
      </c>
      <c r="B67" s="50" t="str">
        <f aca="false">"R["&amp;H67&amp;"] &lt;= [PC] //R[30]=LINK"&amp;CHAR(10)&amp;"PC &lt;= R["&amp;I67&amp;"]"</f>
        <v>R[30] &lt;= [PC] //R[30]=LINK
PC &lt;= R[1]</v>
      </c>
      <c r="C67" s="87" t="s">
        <v>370</v>
      </c>
      <c r="D67" s="29" t="str">
        <f aca="false">IF(F67="A",CONCATENATE(F67," ",G67," R",H67,",R",I67,",R",J67),IF(F67="B",CONCATENATE(F67," ",G67," R",H67,",R",I67,",",K67),CONCATENATE(F67," ",G67," ",K67)))</f>
        <v>A JSR R30,R1,R0</v>
      </c>
      <c r="E67" s="31"/>
      <c r="F67" s="30" t="s">
        <v>228</v>
      </c>
      <c r="G67" s="30" t="s">
        <v>91</v>
      </c>
      <c r="H67" s="32" t="n">
        <v>30</v>
      </c>
      <c r="I67" s="32" t="n">
        <v>1</v>
      </c>
      <c r="J67" s="32" t="n">
        <v>0</v>
      </c>
      <c r="K67" s="33" t="s">
        <v>226</v>
      </c>
      <c r="L67" s="88" t="s">
        <v>226</v>
      </c>
      <c r="M67" s="59" t="str">
        <f aca="false">"R["&amp;I67&amp;"]"</f>
        <v>R[1]</v>
      </c>
      <c r="N67" s="34"/>
      <c r="O67" s="29" t="e">
        <f aca="false">O66</f>
        <v>#NAME?</v>
      </c>
      <c r="P67" s="32" t="n">
        <f aca="false">P66</f>
        <v>0</v>
      </c>
      <c r="Q67" s="32" t="n">
        <f aca="false">Q66</f>
        <v>0</v>
      </c>
      <c r="R67" s="32" t="n">
        <f aca="false">R66</f>
        <v>0</v>
      </c>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43"/>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c r="BT67" s="37"/>
      <c r="BU67" s="37"/>
      <c r="BV67" s="37"/>
      <c r="BW67" s="37"/>
      <c r="BX67" s="37"/>
      <c r="BY67" s="37"/>
      <c r="BZ67" s="37"/>
      <c r="CA67" s="37"/>
      <c r="CB67" s="37"/>
      <c r="CC67" s="37"/>
      <c r="CD67" s="37"/>
    </row>
    <row collapsed="false" customFormat="false" customHeight="false" hidden="false" ht="31.5" outlineLevel="0" r="68">
      <c r="A68" s="46" t="str">
        <f aca="false">IF(AND(F68="B",IF(OR(G68="LD",G68="LDU",G68="ADD",G68="SUB",G68="AND",G68="OR",G68="XOR"),1,0)),CONCATENATE(G68,"#"),G68)</f>
        <v>RTS</v>
      </c>
      <c r="B68" s="50" t="str">
        <f aca="false">"PC &lt;= R["&amp;I68&amp;"]  //R[30]=LINK"</f>
        <v>PC &lt;= R[30]  //R[30]=LINK</v>
      </c>
      <c r="C68" s="87" t="s">
        <v>371</v>
      </c>
      <c r="D68" s="94" t="str">
        <f aca="false">IF(F68="A",CONCATENATE(F68," ",G68," R",H68,",R",I68,",R",J68),IF(F68="B",CONCATENATE(F68," ",G68," R",H68,",R",I68,",",K68),CONCATENATE(F68," ",G68," ",K68)))</f>
        <v>A RTS R1,R30,R0</v>
      </c>
      <c r="E68" s="95"/>
      <c r="F68" s="96" t="s">
        <v>228</v>
      </c>
      <c r="G68" s="96" t="s">
        <v>96</v>
      </c>
      <c r="H68" s="97" t="n">
        <v>1</v>
      </c>
      <c r="I68" s="97" t="n">
        <v>30</v>
      </c>
      <c r="J68" s="97" t="n">
        <v>0</v>
      </c>
      <c r="K68" s="98" t="s">
        <v>226</v>
      </c>
      <c r="L68" s="99" t="s">
        <v>226</v>
      </c>
      <c r="M68" s="100" t="str">
        <f aca="false">"R["&amp;I68&amp;"]"</f>
        <v>R[30]</v>
      </c>
      <c r="N68" s="101"/>
      <c r="O68" s="94" t="e">
        <f aca="false">O67</f>
        <v>#NAME?</v>
      </c>
      <c r="P68" s="97" t="n">
        <f aca="false">P67</f>
        <v>0</v>
      </c>
      <c r="Q68" s="97" t="n">
        <f aca="false">Q67</f>
        <v>0</v>
      </c>
      <c r="R68" s="97" t="n">
        <f aca="false">R67</f>
        <v>0</v>
      </c>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43"/>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row>
    <row collapsed="false" customFormat="false" customHeight="false" hidden="false" ht="15.75" outlineLevel="0" r="69">
      <c r="A69" s="29"/>
      <c r="B69" s="29"/>
      <c r="C69" s="34"/>
      <c r="D69" s="29"/>
      <c r="E69" s="31"/>
      <c r="F69" s="32"/>
      <c r="G69" s="32"/>
      <c r="H69" s="32"/>
      <c r="I69" s="32"/>
      <c r="J69" s="29"/>
      <c r="K69" s="29"/>
      <c r="L69" s="29"/>
      <c r="M69" s="29" t="e">
        <f aca="false">M68+1</f>
        <v>#VALUE!</v>
      </c>
      <c r="N69" s="34"/>
      <c r="O69" s="29" t="e">
        <f aca="false">O68</f>
        <v>#NAME?</v>
      </c>
      <c r="P69" s="29"/>
      <c r="Q69" s="29"/>
      <c r="R69" s="90"/>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43"/>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c r="BV69" s="37"/>
      <c r="BW69" s="37"/>
      <c r="BX69" s="37"/>
      <c r="BY69" s="37"/>
      <c r="BZ69" s="37"/>
      <c r="CA69" s="37"/>
      <c r="CB69" s="37"/>
      <c r="CC69" s="37"/>
      <c r="CD69" s="37"/>
    </row>
    <row collapsed="false" customFormat="false" customHeight="false" hidden="false" ht="15.75" outlineLevel="0" r="70">
      <c r="A70" s="29"/>
      <c r="B70" s="29"/>
      <c r="C70" s="34"/>
      <c r="D70" s="29"/>
      <c r="E70" s="31"/>
      <c r="F70" s="32"/>
      <c r="G70" s="32"/>
      <c r="H70" s="32"/>
      <c r="I70" s="32"/>
      <c r="J70" s="29"/>
      <c r="K70" s="29"/>
      <c r="L70" s="29"/>
      <c r="M70" s="29" t="e">
        <f aca="false">M69+1</f>
        <v>#VALUE!</v>
      </c>
      <c r="N70" s="34"/>
      <c r="O70" s="29" t="e">
        <f aca="false">O69</f>
        <v>#NAME?</v>
      </c>
      <c r="P70" s="29"/>
      <c r="Q70" s="29"/>
      <c r="R70" s="90"/>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43"/>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c r="BV70" s="37"/>
      <c r="BW70" s="37"/>
      <c r="BX70" s="37"/>
      <c r="BY70" s="37"/>
      <c r="BZ70" s="37"/>
      <c r="CA70" s="37"/>
      <c r="CB70" s="37"/>
      <c r="CC70" s="37"/>
      <c r="CD70" s="37"/>
    </row>
    <row collapsed="false" customFormat="false" customHeight="false" hidden="false" ht="47.25" outlineLevel="0" r="71">
      <c r="A71" s="46" t="str">
        <f aca="false">IF(AND(F71="B",IF(OR(G71="LD",G71="LDU",G71="ADD",G71="SUB",G71="AND",G71="OR",G71="XOR"),1,0)),CONCATENATE(G71,"#"),G71)</f>
        <v>BEQ</v>
      </c>
      <c r="B71" s="50" t="str">
        <f aca="false">"if (R["&amp;H71&amp;"]=R["&amp;I71&amp;"])"&amp;CHAR(10)&amp;"EA&lt;= "&amp;K71&amp;""&amp;CHAR(10)&amp;"PC &lt;= MEM[EA]"</f>
        <v>if (R[1]=R[2])
EA&lt;= 117
PC &lt;= MEM[EA]</v>
      </c>
      <c r="C71" s="87" t="s">
        <v>372</v>
      </c>
      <c r="D71" s="50" t="str">
        <f aca="false">IF(F71="A",CONCATENATE(F71," ",G71," R",H71,",R",I71,",R",J71),IF(F71="B",CONCATENATE(F71," ",G71," R",H71,",R",I71,",",K71),CONCATENATE(F71," ",G71," ",K71)))</f>
        <v>B BEQ R1,R2,117</v>
      </c>
      <c r="E71" s="44"/>
      <c r="F71" s="45" t="s">
        <v>340</v>
      </c>
      <c r="G71" s="46" t="s">
        <v>122</v>
      </c>
      <c r="H71" s="47" t="n">
        <v>1</v>
      </c>
      <c r="I71" s="47" t="n">
        <v>2</v>
      </c>
      <c r="J71" s="47" t="s">
        <v>226</v>
      </c>
      <c r="K71" s="48" t="n">
        <v>117</v>
      </c>
      <c r="L71" s="102" t="str">
        <f aca="false">RIGHT(DEC2HEX(K71,10),8)</f>
        <v>00000075</v>
      </c>
      <c r="M71" s="93" t="str">
        <f aca="false">"MEM["&amp;I71&amp;"]"</f>
        <v>MEM[2]</v>
      </c>
      <c r="N71" s="87"/>
      <c r="O71" s="50" t="e">
        <f aca="false">O70</f>
        <v>#NAME?</v>
      </c>
      <c r="P71" s="47" t="n">
        <f aca="false">R69</f>
        <v>0</v>
      </c>
      <c r="Q71" s="47" t="n">
        <f aca="false">Q70</f>
        <v>0</v>
      </c>
      <c r="R71" s="47" t="n">
        <f aca="false">R70</f>
        <v>0</v>
      </c>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43"/>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c r="BT71" s="37"/>
      <c r="BU71" s="37"/>
      <c r="BV71" s="37"/>
      <c r="BW71" s="37"/>
      <c r="BX71" s="37"/>
      <c r="BY71" s="37"/>
      <c r="BZ71" s="37"/>
      <c r="CA71" s="37"/>
      <c r="CB71" s="37"/>
      <c r="CC71" s="37"/>
      <c r="CD71" s="37"/>
    </row>
    <row collapsed="false" customFormat="false" customHeight="false" hidden="false" ht="47.25" outlineLevel="0" r="72">
      <c r="A72" s="46" t="str">
        <f aca="false">IF(AND(F72="B",IF(OR(G72="LD",G72="LDU",G72="ADD",G72="SUB",G72="AND",G72="OR",G72="XOR"),1,0)),CONCATENATE(G72,"#"),G72)</f>
        <v>BNE</v>
      </c>
      <c r="B72" s="50" t="str">
        <f aca="false">"if (NOT(R["&amp;H72&amp;"]=R["&amp;I72&amp;"]))"&amp;CHAR(10)&amp;"EA&lt;= "&amp;K72&amp;CHAR(10)&amp;"PC &lt;= MEM[EA]"</f>
        <v>if (NOT(R[1]=R[2]))
EA&lt;= 118
PC &lt;= MEM[EA]</v>
      </c>
      <c r="C72" s="87" t="s">
        <v>373</v>
      </c>
      <c r="D72" s="29" t="str">
        <f aca="false">IF(F72="A",CONCATENATE(F72," ",G72," R",H72,",R",I72,",R",J72),IF(F72="B",CONCATENATE(F72," ",G72," R",H72,",R",I72,",",K72),CONCATENATE(F72," ",G72," ",K72)))</f>
        <v>B BNE R1,R2,118</v>
      </c>
      <c r="E72" s="31"/>
      <c r="F72" s="41" t="s">
        <v>340</v>
      </c>
      <c r="G72" s="30" t="s">
        <v>127</v>
      </c>
      <c r="H72" s="32" t="n">
        <v>1</v>
      </c>
      <c r="I72" s="32" t="n">
        <v>2</v>
      </c>
      <c r="J72" s="32" t="s">
        <v>226</v>
      </c>
      <c r="K72" s="33" t="n">
        <v>118</v>
      </c>
      <c r="L72" s="83" t="str">
        <f aca="false">RIGHT(DEC2HEX(K72,10),8)</f>
        <v>00000076</v>
      </c>
      <c r="M72" s="59" t="str">
        <f aca="false">"MEM["&amp;I72&amp;"]"</f>
        <v>MEM[2]</v>
      </c>
      <c r="N72" s="34"/>
      <c r="O72" s="29" t="e">
        <f aca="false">O71</f>
        <v>#NAME?</v>
      </c>
      <c r="P72" s="32" t="n">
        <f aca="false">R70</f>
        <v>0</v>
      </c>
      <c r="Q72" s="32" t="n">
        <f aca="false">Q71</f>
        <v>0</v>
      </c>
      <c r="R72" s="32" t="n">
        <f aca="false">R71</f>
        <v>0</v>
      </c>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43"/>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c r="BV72" s="37"/>
      <c r="BW72" s="37"/>
      <c r="BX72" s="37"/>
      <c r="BY72" s="37"/>
      <c r="BZ72" s="37"/>
      <c r="CA72" s="37"/>
      <c r="CB72" s="37"/>
      <c r="CC72" s="37"/>
      <c r="CD72" s="37"/>
    </row>
    <row collapsed="false" customFormat="false" customHeight="false" hidden="false" ht="47.25" outlineLevel="0" r="73">
      <c r="A73" s="46" t="str">
        <f aca="false">IF(AND(F73="B",IF(OR(G73="LD",G73="LDU",G73="ADD",G73="SUB",G73="AND",G73="OR",G73="XOR"),1,0)),CONCATENATE(G73,"#"),G73)</f>
        <v>BLT</v>
      </c>
      <c r="B73" s="50" t="str">
        <f aca="false">"if (R["&amp;H73&amp;"]&lt;R["&amp;I73&amp;"])"&amp;CHAR(10)&amp;"EA&lt;= "&amp;K73&amp;""&amp;CHAR(10)&amp;"PC &lt;= MEM[EA]"</f>
        <v>if (R[1]&lt;R[2])
EA&lt;= 119
PC &lt;= MEM[EA]</v>
      </c>
      <c r="C73" s="87" t="s">
        <v>374</v>
      </c>
      <c r="D73" s="23" t="str">
        <f aca="false">IF(F73="A",CONCATENATE(F73," ",G73," R",H73,",R",I73,",R",J73),IF(F73="B",CONCATENATE(F73," ",G73," R",H73,",R",I73,",",K73),CONCATENATE(F73," ",G73," ",K73)))</f>
        <v>B BLT R1,R2,119</v>
      </c>
      <c r="E73" s="63"/>
      <c r="F73" s="69" t="s">
        <v>340</v>
      </c>
      <c r="G73" s="21" t="s">
        <v>131</v>
      </c>
      <c r="H73" s="24" t="n">
        <v>1</v>
      </c>
      <c r="I73" s="24" t="n">
        <v>2</v>
      </c>
      <c r="J73" s="24" t="s">
        <v>226</v>
      </c>
      <c r="K73" s="73" t="n">
        <v>119</v>
      </c>
      <c r="L73" s="74" t="str">
        <f aca="false">RIGHT(DEC2HEX(K73,10),8)</f>
        <v>00000077</v>
      </c>
      <c r="M73" s="72" t="str">
        <f aca="false">"MEM["&amp;I73&amp;"]"</f>
        <v>MEM[2]</v>
      </c>
      <c r="N73" s="26"/>
      <c r="O73" s="23" t="e">
        <f aca="false">O72</f>
        <v>#NAME?</v>
      </c>
      <c r="P73" s="24" t="n">
        <f aca="false">R71</f>
        <v>0</v>
      </c>
      <c r="Q73" s="24" t="n">
        <f aca="false">Q72</f>
        <v>0</v>
      </c>
      <c r="R73" s="24" t="n">
        <f aca="false">R72</f>
        <v>0</v>
      </c>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43"/>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c r="BV73" s="37"/>
      <c r="BW73" s="37"/>
      <c r="BX73" s="37"/>
      <c r="BY73" s="37"/>
      <c r="BZ73" s="37"/>
      <c r="CA73" s="37"/>
      <c r="CB73" s="37"/>
      <c r="CC73" s="37"/>
      <c r="CD73" s="37"/>
    </row>
    <row collapsed="false" customFormat="false" customHeight="false" hidden="false" ht="15.75" outlineLevel="0" r="74">
      <c r="A74" s="29"/>
      <c r="B74" s="29"/>
      <c r="C74" s="34"/>
      <c r="D74" s="29"/>
      <c r="E74" s="31"/>
      <c r="F74" s="32"/>
      <c r="G74" s="32"/>
      <c r="H74" s="32"/>
      <c r="I74" s="32"/>
      <c r="J74" s="29"/>
      <c r="K74" s="29"/>
      <c r="L74" s="29"/>
      <c r="M74" s="29" t="e">
        <f aca="false">M73+1</f>
        <v>#VALUE!</v>
      </c>
      <c r="N74" s="34"/>
      <c r="O74" s="29" t="e">
        <f aca="false">O73</f>
        <v>#NAME?</v>
      </c>
      <c r="P74" s="29"/>
      <c r="Q74" s="29"/>
      <c r="R74" s="90"/>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43"/>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c r="BV74" s="37"/>
      <c r="BW74" s="37"/>
      <c r="BX74" s="37"/>
      <c r="BY74" s="37"/>
      <c r="BZ74" s="37"/>
      <c r="CA74" s="37"/>
      <c r="CB74" s="37"/>
      <c r="CC74" s="37"/>
      <c r="CD74" s="37"/>
    </row>
    <row collapsed="false" customFormat="false" customHeight="false" hidden="false" ht="15.75" outlineLevel="0" r="75">
      <c r="A75" s="29"/>
      <c r="B75" s="29"/>
      <c r="C75" s="34"/>
      <c r="D75" s="29"/>
      <c r="E75" s="31"/>
      <c r="F75" s="32"/>
      <c r="G75" s="32"/>
      <c r="H75" s="32"/>
      <c r="I75" s="32"/>
      <c r="J75" s="29"/>
      <c r="K75" s="29"/>
      <c r="L75" s="29"/>
      <c r="M75" s="29" t="e">
        <f aca="false">M74+1</f>
        <v>#VALUE!</v>
      </c>
      <c r="N75" s="34"/>
      <c r="O75" s="29" t="e">
        <f aca="false">O74</f>
        <v>#NAME?</v>
      </c>
      <c r="P75" s="29"/>
      <c r="Q75" s="29"/>
      <c r="R75" s="90"/>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43"/>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37"/>
      <c r="BZ75" s="37"/>
      <c r="CA75" s="37"/>
      <c r="CB75" s="37"/>
      <c r="CC75" s="37"/>
      <c r="CD75" s="37"/>
    </row>
    <row collapsed="false" customFormat="false" customHeight="false" hidden="false" ht="15.75" outlineLevel="0" r="76">
      <c r="A76" s="29"/>
      <c r="B76" s="29"/>
      <c r="C76" s="34"/>
      <c r="D76" s="29"/>
      <c r="E76" s="31"/>
      <c r="F76" s="32"/>
      <c r="G76" s="32"/>
      <c r="H76" s="32"/>
      <c r="I76" s="32"/>
      <c r="J76" s="29"/>
      <c r="K76" s="29"/>
      <c r="L76" s="29"/>
      <c r="M76" s="29" t="e">
        <f aca="false">M75+1</f>
        <v>#VALUE!</v>
      </c>
      <c r="N76" s="34"/>
      <c r="O76" s="29" t="e">
        <f aca="false">O75</f>
        <v>#NAME?</v>
      </c>
      <c r="P76" s="29"/>
      <c r="Q76" s="29"/>
      <c r="R76" s="90"/>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43"/>
      <c r="AV76" s="37"/>
      <c r="AW76" s="37"/>
      <c r="AX76" s="37"/>
      <c r="AY76" s="37"/>
      <c r="AZ76" s="37"/>
      <c r="BA76" s="37"/>
      <c r="BB76" s="37"/>
      <c r="BC76" s="37"/>
      <c r="BD76" s="37"/>
      <c r="BE76" s="37"/>
      <c r="BF76" s="37"/>
      <c r="BG76" s="37"/>
      <c r="BH76" s="37"/>
      <c r="BI76" s="37"/>
      <c r="BJ76" s="37"/>
      <c r="BK76" s="37"/>
      <c r="BL76" s="37"/>
      <c r="BM76" s="37"/>
      <c r="BN76" s="37"/>
      <c r="BO76" s="37"/>
      <c r="BP76" s="37"/>
      <c r="BQ76" s="37"/>
      <c r="BR76" s="37"/>
      <c r="BS76" s="37"/>
      <c r="BT76" s="37"/>
      <c r="BU76" s="37"/>
      <c r="BV76" s="37"/>
      <c r="BW76" s="37"/>
      <c r="BX76" s="37"/>
      <c r="BY76" s="37"/>
      <c r="BZ76" s="37"/>
      <c r="CA76" s="37"/>
      <c r="CB76" s="37"/>
      <c r="CC76" s="37"/>
      <c r="CD76" s="37"/>
    </row>
    <row collapsed="false" customFormat="false" customHeight="false" hidden="false" ht="31.5" outlineLevel="0" r="77">
      <c r="A77" s="46" t="str">
        <f aca="false">IF(AND(F77="B",IF(OR(G77="LD",G77="LDU",G77="ADD",G77="SUB",G77="AND",G77="OR",G77="XOR"),1,0)),CONCATENATE(G77,"#"),G77)</f>
        <v>BRA</v>
      </c>
      <c r="B77" s="50" t="str">
        <f aca="false">"EA&lt;= "&amp;K77&amp;CHAR(10)&amp;"PC &lt;= MEM[EA]"</f>
        <v>EA&lt;= 110
PC &lt;= MEM[EA]</v>
      </c>
      <c r="C77" s="87" t="s">
        <v>372</v>
      </c>
      <c r="D77" s="29" t="str">
        <f aca="false">IF(F77="A",CONCATENATE(F77," ",G77," R",H77,",R",I77,",R",J77),IF(F77="B",CONCATENATE(F77," ",G77," R",H77,",R",I77,",",K77),CONCATENATE(F77," ",G77," ",K77)))</f>
        <v>C BRA 110</v>
      </c>
      <c r="E77" s="31"/>
      <c r="F77" s="103" t="s">
        <v>375</v>
      </c>
      <c r="G77" s="30" t="s">
        <v>159</v>
      </c>
      <c r="H77" s="32" t="s">
        <v>226</v>
      </c>
      <c r="I77" s="32" t="s">
        <v>226</v>
      </c>
      <c r="J77" s="32" t="s">
        <v>226</v>
      </c>
      <c r="K77" s="33" t="n">
        <v>110</v>
      </c>
      <c r="L77" s="83" t="str">
        <f aca="false">RIGHT(DEC2HEX(K77,10),8)</f>
        <v>0000006E</v>
      </c>
      <c r="M77" s="59" t="str">
        <f aca="false">"MEM["&amp;K77&amp;"]"</f>
        <v>MEM[110]</v>
      </c>
      <c r="N77" s="34"/>
      <c r="O77" s="29" t="e">
        <f aca="false">O76</f>
        <v>#NAME?</v>
      </c>
      <c r="P77" s="32" t="n">
        <f aca="false">R75</f>
        <v>0</v>
      </c>
      <c r="Q77" s="32" t="n">
        <f aca="false">Q76</f>
        <v>0</v>
      </c>
      <c r="R77" s="32" t="n">
        <f aca="false">R76</f>
        <v>0</v>
      </c>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43"/>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row>
    <row collapsed="false" customFormat="false" customHeight="false" hidden="false" ht="47.25" outlineLevel="0" r="78">
      <c r="A78" s="46" t="str">
        <f aca="false">IF(AND(F78="B",IF(OR(G78="LD",G78="LDU",G78="ADD",G78="SUB",G78="AND",G78="OR",G78="XOR"),1,0)),CONCATENATE(G78,"#"),G78)</f>
        <v>BSR</v>
      </c>
      <c r="B78" s="50" t="str">
        <f aca="false">"if (R["&amp;H78&amp;"]&lt;R["&amp;I78&amp;"])"&amp;CHAR(10)&amp;"EA&lt;= "&amp;K78&amp;""&amp;CHAR(10)&amp;"PC &lt;= MEM[EA]"</f>
        <v>if (R[-]&lt;R[-])
EA&lt;= 111
PC &lt;= MEM[EA]</v>
      </c>
      <c r="C78" s="87" t="s">
        <v>372</v>
      </c>
      <c r="D78" s="29" t="str">
        <f aca="false">IF(F78="A",CONCATENATE(F78," ",G78," R",H78,",R",I78,",R",J78),IF(F78="B",CONCATENATE(F78," ",G78," R",H78,",R",I78,",",K78),CONCATENATE(F78," ",G78," ",K78)))</f>
        <v>C BSR 111</v>
      </c>
      <c r="E78" s="31"/>
      <c r="F78" s="103" t="s">
        <v>375</v>
      </c>
      <c r="G78" s="30" t="s">
        <v>164</v>
      </c>
      <c r="H78" s="32" t="s">
        <v>226</v>
      </c>
      <c r="I78" s="32" t="s">
        <v>226</v>
      </c>
      <c r="J78" s="32" t="s">
        <v>226</v>
      </c>
      <c r="K78" s="33" t="n">
        <v>111</v>
      </c>
      <c r="L78" s="83" t="str">
        <f aca="false">RIGHT(DEC2HEX(K78,10),8)</f>
        <v>0000006F</v>
      </c>
      <c r="M78" s="59" t="str">
        <f aca="false">"MEM["&amp;K78&amp;"]"</f>
        <v>MEM[111]</v>
      </c>
      <c r="N78" s="34"/>
      <c r="O78" s="29" t="e">
        <f aca="false">O77</f>
        <v>#NAME?</v>
      </c>
      <c r="P78" s="32" t="n">
        <f aca="false">R76</f>
        <v>0</v>
      </c>
      <c r="Q78" s="32" t="n">
        <f aca="false">Q77</f>
        <v>0</v>
      </c>
      <c r="R78" s="32" t="n">
        <f aca="false">R77</f>
        <v>0</v>
      </c>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43"/>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row>
    <row collapsed="false" customFormat="false" customHeight="false" hidden="false" ht="15.75" outlineLevel="0" r="79">
      <c r="A79" s="29"/>
      <c r="B79" s="29"/>
      <c r="C79" s="29"/>
      <c r="D79" s="29"/>
      <c r="E79" s="31"/>
      <c r="F79" s="32"/>
      <c r="G79" s="32"/>
      <c r="H79" s="32"/>
      <c r="I79" s="32"/>
      <c r="J79" s="29"/>
      <c r="K79" s="29"/>
      <c r="L79" s="34"/>
      <c r="M79" s="29" t="e">
        <f aca="false">M78+1</f>
        <v>#VALUE!</v>
      </c>
      <c r="N79" s="55"/>
      <c r="O79" s="29" t="e">
        <f aca="false">O78</f>
        <v>#NAME?</v>
      </c>
      <c r="P79" s="28"/>
      <c r="Q79" s="29"/>
      <c r="R79" s="90"/>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43"/>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c r="BT79" s="37"/>
      <c r="BU79" s="37"/>
      <c r="BV79" s="37"/>
      <c r="BW79" s="37"/>
      <c r="BX79" s="37"/>
      <c r="BY79" s="37"/>
      <c r="BZ79" s="37"/>
      <c r="CA79" s="37"/>
      <c r="CB79" s="37"/>
      <c r="CC79" s="37"/>
      <c r="CD79" s="37"/>
    </row>
    <row collapsed="false" customFormat="false" customHeight="false" hidden="false" ht="15.75" outlineLevel="0" r="80">
      <c r="A80" s="29"/>
      <c r="B80" s="29"/>
      <c r="C80" s="29"/>
      <c r="D80" s="29"/>
      <c r="E80" s="31"/>
      <c r="F80" s="32"/>
      <c r="G80" s="32"/>
      <c r="H80" s="32"/>
      <c r="I80" s="32"/>
      <c r="J80" s="29"/>
      <c r="K80" s="29"/>
      <c r="L80" s="34"/>
      <c r="M80" s="29" t="e">
        <f aca="false">M79+1</f>
        <v>#VALUE!</v>
      </c>
      <c r="N80" s="55"/>
      <c r="O80" s="29" t="e">
        <f aca="false">O79</f>
        <v>#NAME?</v>
      </c>
      <c r="P80" s="28"/>
      <c r="Q80" s="29"/>
      <c r="R80" s="90"/>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6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c r="BT80" s="37"/>
      <c r="BU80" s="37"/>
      <c r="BV80" s="37"/>
      <c r="BW80" s="37"/>
      <c r="BX80" s="37"/>
      <c r="BY80" s="37"/>
      <c r="BZ80" s="37"/>
      <c r="CA80" s="37"/>
      <c r="CB80" s="37"/>
      <c r="CC80" s="37"/>
      <c r="CD80" s="37"/>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Q65536"/>
  <sheetViews>
    <sheetView colorId="64" defaultGridColor="true" rightToLeft="false" showFormulas="false" showGridLines="true" showOutlineSymbols="true" showRowColHeaders="true" showZeros="true" tabSelected="true" topLeftCell="H22" view="normal" windowProtection="false" workbookViewId="0" zoomScale="85" zoomScaleNormal="85" zoomScalePageLayoutView="100">
      <selection activeCell="T48" activeCellId="0" pane="topLeft" sqref="T48:W50"/>
    </sheetView>
  </sheetViews>
  <sheetFormatPr defaultRowHeight="15.25"/>
  <cols>
    <col collapsed="false" hidden="false" max="1" min="1" style="104" width="22.2511627906977"/>
    <col collapsed="false" hidden="false" max="2" min="2" style="104" width="36.8790697674419"/>
    <col collapsed="false" hidden="false" max="3" min="3" style="104" width="34.753488372093"/>
    <col collapsed="false" hidden="false" max="4" min="4" style="104" width="10.7488372093023"/>
    <col collapsed="false" hidden="false" max="5" min="5" style="104" width="14.6790697674419"/>
    <col collapsed="false" hidden="false" max="6" min="6" style="104" width="10.5813953488372"/>
    <col collapsed="false" hidden="false" max="7" min="7" style="104" width="8.38604651162791"/>
    <col collapsed="false" hidden="false" max="8" min="8" style="104" width="10.7302325581395"/>
    <col collapsed="false" hidden="false" max="9" min="9" style="104" width="14.6790697674419"/>
    <col collapsed="false" hidden="false" max="10" min="10" style="104" width="5.16744186046512"/>
    <col collapsed="false" hidden="false" max="11" min="11" style="104" width="6.33953488372093"/>
    <col collapsed="false" hidden="false" max="12" min="12" style="104" width="10.5813953488372"/>
    <col collapsed="false" hidden="false" max="13" min="13" style="104" width="14.6790697674419"/>
    <col collapsed="false" hidden="false" max="14" min="14" style="104" width="3.56279069767442"/>
    <col collapsed="false" hidden="false" max="15" min="15" style="104" width="6.33953488372093"/>
    <col collapsed="false" hidden="false" max="16" min="16" style="104" width="9.12093023255814"/>
    <col collapsed="false" hidden="false" max="17" min="17" style="104" width="13.1255813953488"/>
    <col collapsed="false" hidden="false" max="18" min="18" style="104" width="3.25116279069767"/>
    <col collapsed="false" hidden="false" max="19" min="19" style="105" width="5.74883720930233"/>
    <col collapsed="false" hidden="false" max="20" min="20" style="104" width="9.12093023255814"/>
    <col collapsed="false" hidden="false" max="21" min="21" style="104" width="13.1255813953488"/>
    <col collapsed="false" hidden="false" max="22" min="22" style="104" width="3.25116279069767"/>
    <col collapsed="false" hidden="false" max="23" min="23" style="104" width="5.74883720930233"/>
    <col collapsed="false" hidden="false" max="24" min="24" style="104" width="9.12093023255814"/>
    <col collapsed="false" hidden="false" max="25" min="25" style="104" width="13.0046511627907"/>
    <col collapsed="false" hidden="false" max="26" min="26" style="104" width="3.25116279069767"/>
    <col collapsed="false" hidden="false" max="27" min="27" style="104" width="5.74883720930233"/>
    <col collapsed="false" hidden="false" max="28" min="28" style="104" width="9.12093023255814"/>
    <col collapsed="false" hidden="false" max="29" min="29" style="104" width="13.1255813953488"/>
    <col collapsed="false" hidden="false" max="30" min="30" style="104" width="3.25116279069767"/>
    <col collapsed="false" hidden="false" max="31" min="31" style="104" width="5.74883720930233"/>
    <col collapsed="false" hidden="false" max="32" min="32" style="104" width="25.6232558139535"/>
    <col collapsed="false" hidden="false" max="33" min="33" style="104" width="10.2883720930233"/>
    <col collapsed="false" hidden="false" max="34" min="34" style="104" width="14.6790697674419"/>
    <col collapsed="false" hidden="false" max="35" min="35" style="104" width="6.1953488372093"/>
    <col collapsed="false" hidden="false" max="36" min="36" style="104" width="5.74883720930233"/>
    <col collapsed="false" hidden="false" max="37" min="37" style="104" width="10.5813953488372"/>
    <col collapsed="false" hidden="false" max="38" min="38" style="104" width="3.56279069767442"/>
    <col collapsed="false" hidden="false" max="39" min="39" style="104" width="6.1953488372093"/>
    <col collapsed="false" hidden="false" max="40" min="40" style="104" width="9"/>
    <col collapsed="false" hidden="false" max="41" min="41" style="104" width="10.5813953488372"/>
    <col collapsed="false" hidden="false" max="42" min="42" style="104" width="3.56279069767442"/>
    <col collapsed="false" hidden="false" max="43" min="43" style="104" width="6.1953488372093"/>
    <col collapsed="false" hidden="false" max="1025" min="44" style="104" width="9"/>
  </cols>
  <sheetData>
    <row collapsed="false" customFormat="true" customHeight="false" hidden="false" ht="16.65" outlineLevel="0" r="1" s="107">
      <c r="A1" s="106" t="s">
        <v>376</v>
      </c>
      <c r="H1" s="104"/>
      <c r="I1" s="104"/>
      <c r="J1" s="104"/>
      <c r="K1" s="104"/>
      <c r="S1" s="105"/>
    </row>
    <row collapsed="false" customFormat="true" customHeight="false" hidden="false" ht="17.65" outlineLevel="0" r="2" s="111">
      <c r="A2" s="108"/>
      <c r="B2" s="109" t="s">
        <v>377</v>
      </c>
      <c r="C2" s="109"/>
      <c r="D2" s="110" t="s">
        <v>378</v>
      </c>
      <c r="E2" s="110"/>
      <c r="F2" s="110"/>
      <c r="G2" s="110"/>
      <c r="H2" s="108" t="s">
        <v>379</v>
      </c>
      <c r="I2" s="108"/>
      <c r="J2" s="108"/>
      <c r="K2" s="108"/>
      <c r="L2" s="110" t="s">
        <v>380</v>
      </c>
      <c r="M2" s="110"/>
      <c r="N2" s="110"/>
      <c r="O2" s="110"/>
      <c r="P2" s="108" t="s">
        <v>381</v>
      </c>
      <c r="Q2" s="108"/>
      <c r="R2" s="108"/>
      <c r="S2" s="108"/>
      <c r="T2" s="110" t="s">
        <v>382</v>
      </c>
      <c r="U2" s="110"/>
      <c r="V2" s="110"/>
      <c r="W2" s="110"/>
      <c r="X2" s="108" t="s">
        <v>383</v>
      </c>
      <c r="Y2" s="108"/>
      <c r="Z2" s="108"/>
      <c r="AA2" s="108"/>
      <c r="AB2" s="110" t="s">
        <v>384</v>
      </c>
      <c r="AC2" s="110"/>
      <c r="AD2" s="110"/>
      <c r="AE2" s="110"/>
      <c r="AF2" s="108"/>
      <c r="AG2" s="108" t="s">
        <v>385</v>
      </c>
      <c r="AH2" s="108"/>
      <c r="AI2" s="108"/>
      <c r="AJ2" s="108"/>
    </row>
    <row collapsed="false" customFormat="true" customHeight="false" hidden="false" ht="15.25" outlineLevel="0" r="3" s="116">
      <c r="A3" s="112"/>
      <c r="B3" s="113" t="s">
        <v>386</v>
      </c>
      <c r="C3" s="113" t="s">
        <v>234</v>
      </c>
      <c r="D3" s="114" t="s">
        <v>387</v>
      </c>
      <c r="E3" s="114" t="s">
        <v>388</v>
      </c>
      <c r="F3" s="114" t="s">
        <v>191</v>
      </c>
      <c r="G3" s="114" t="s">
        <v>389</v>
      </c>
      <c r="H3" s="113" t="s">
        <v>387</v>
      </c>
      <c r="I3" s="113" t="s">
        <v>388</v>
      </c>
      <c r="J3" s="113" t="s">
        <v>191</v>
      </c>
      <c r="K3" s="113" t="s">
        <v>389</v>
      </c>
      <c r="L3" s="114" t="s">
        <v>387</v>
      </c>
      <c r="M3" s="114" t="s">
        <v>388</v>
      </c>
      <c r="N3" s="114" t="s">
        <v>191</v>
      </c>
      <c r="O3" s="114" t="s">
        <v>389</v>
      </c>
      <c r="P3" s="113" t="s">
        <v>387</v>
      </c>
      <c r="Q3" s="113" t="s">
        <v>388</v>
      </c>
      <c r="R3" s="113" t="s">
        <v>191</v>
      </c>
      <c r="S3" s="115" t="s">
        <v>389</v>
      </c>
      <c r="T3" s="114" t="s">
        <v>387</v>
      </c>
      <c r="U3" s="114" t="s">
        <v>388</v>
      </c>
      <c r="V3" s="114" t="s">
        <v>191</v>
      </c>
      <c r="W3" s="114" t="s">
        <v>389</v>
      </c>
      <c r="X3" s="113" t="s">
        <v>387</v>
      </c>
      <c r="Y3" s="113" t="s">
        <v>388</v>
      </c>
      <c r="Z3" s="113" t="s">
        <v>191</v>
      </c>
      <c r="AA3" s="113" t="s">
        <v>389</v>
      </c>
      <c r="AB3" s="114" t="s">
        <v>387</v>
      </c>
      <c r="AC3" s="114" t="s">
        <v>388</v>
      </c>
      <c r="AD3" s="114" t="s">
        <v>191</v>
      </c>
      <c r="AE3" s="114" t="s">
        <v>389</v>
      </c>
      <c r="AF3" s="112"/>
      <c r="AG3" s="112" t="s">
        <v>390</v>
      </c>
      <c r="AH3" s="112" t="s">
        <v>388</v>
      </c>
      <c r="AI3" s="112" t="s">
        <v>191</v>
      </c>
      <c r="AJ3" s="112" t="s">
        <v>389</v>
      </c>
    </row>
    <row collapsed="false" customFormat="false" customHeight="false" hidden="false" ht="16.65" outlineLevel="0" r="4">
      <c r="A4" s="29" t="s">
        <v>391</v>
      </c>
      <c r="B4" s="31" t="s">
        <v>392</v>
      </c>
      <c r="C4" s="117" t="s">
        <v>393</v>
      </c>
      <c r="D4" s="118"/>
      <c r="E4" s="118"/>
      <c r="F4" s="118"/>
      <c r="G4" s="118"/>
      <c r="H4" s="119" t="s">
        <v>394</v>
      </c>
      <c r="I4" s="119" t="s">
        <v>393</v>
      </c>
      <c r="J4" s="119" t="n">
        <v>1</v>
      </c>
      <c r="K4" s="119" t="n">
        <v>2</v>
      </c>
      <c r="L4" s="120" t="s">
        <v>395</v>
      </c>
      <c r="M4" s="120" t="s">
        <v>10</v>
      </c>
      <c r="N4" s="120" t="n">
        <v>1</v>
      </c>
      <c r="O4" s="120" t="n">
        <v>2</v>
      </c>
      <c r="P4" s="119" t="s">
        <v>396</v>
      </c>
      <c r="Q4" s="119" t="s">
        <v>226</v>
      </c>
      <c r="R4" s="119" t="s">
        <v>10</v>
      </c>
      <c r="S4" s="121" t="s">
        <v>16</v>
      </c>
      <c r="T4" s="118" t="s">
        <v>396</v>
      </c>
      <c r="U4" s="118" t="s">
        <v>226</v>
      </c>
      <c r="V4" s="118" t="s">
        <v>10</v>
      </c>
      <c r="W4" s="118" t="s">
        <v>16</v>
      </c>
      <c r="X4" s="119" t="s">
        <v>395</v>
      </c>
      <c r="Y4" s="119" t="s">
        <v>10</v>
      </c>
      <c r="Z4" s="119" t="s">
        <v>10</v>
      </c>
      <c r="AA4" s="119" t="s">
        <v>19</v>
      </c>
      <c r="AB4" s="120" t="s">
        <v>395</v>
      </c>
      <c r="AC4" s="120" t="s">
        <v>10</v>
      </c>
      <c r="AD4" s="120" t="s">
        <v>10</v>
      </c>
      <c r="AE4" s="120" t="s">
        <v>22</v>
      </c>
      <c r="AF4" s="122"/>
      <c r="AG4" s="119"/>
      <c r="AH4" s="119"/>
      <c r="AI4" s="119" t="s">
        <v>10</v>
      </c>
      <c r="AJ4" s="119" t="s">
        <v>13</v>
      </c>
    </row>
    <row collapsed="false" customFormat="false" customHeight="false" hidden="false" ht="16.65" outlineLevel="0" r="5">
      <c r="A5" s="29" t="s">
        <v>397</v>
      </c>
      <c r="B5" s="31" t="s">
        <v>398</v>
      </c>
      <c r="C5" s="117" t="s">
        <v>399</v>
      </c>
      <c r="D5" s="118"/>
      <c r="E5" s="118"/>
      <c r="F5" s="118"/>
      <c r="G5" s="118"/>
      <c r="H5" s="119" t="s">
        <v>400</v>
      </c>
      <c r="I5" s="119" t="s">
        <v>399</v>
      </c>
      <c r="J5" s="119" t="n">
        <v>2</v>
      </c>
      <c r="K5" s="119" t="n">
        <v>2</v>
      </c>
      <c r="L5" s="120" t="s">
        <v>401</v>
      </c>
      <c r="M5" s="120" t="s">
        <v>19</v>
      </c>
      <c r="N5" s="120" t="n">
        <v>2</v>
      </c>
      <c r="O5" s="120" t="n">
        <v>2</v>
      </c>
      <c r="P5" s="119" t="s">
        <v>395</v>
      </c>
      <c r="Q5" s="119" t="s">
        <v>10</v>
      </c>
      <c r="R5" s="119" t="s">
        <v>13</v>
      </c>
      <c r="S5" s="121" t="s">
        <v>16</v>
      </c>
      <c r="T5" s="118" t="s">
        <v>396</v>
      </c>
      <c r="U5" s="118" t="s">
        <v>226</v>
      </c>
      <c r="V5" s="118" t="s">
        <v>13</v>
      </c>
      <c r="W5" s="118" t="s">
        <v>16</v>
      </c>
      <c r="X5" s="119" t="s">
        <v>402</v>
      </c>
      <c r="Y5" s="119" t="s">
        <v>22</v>
      </c>
      <c r="Z5" s="119" t="s">
        <v>13</v>
      </c>
      <c r="AA5" s="119" t="s">
        <v>19</v>
      </c>
      <c r="AB5" s="120" t="s">
        <v>402</v>
      </c>
      <c r="AC5" s="120" t="s">
        <v>22</v>
      </c>
      <c r="AD5" s="120" t="s">
        <v>13</v>
      </c>
      <c r="AE5" s="120" t="s">
        <v>22</v>
      </c>
      <c r="AF5" s="122"/>
      <c r="AG5" s="119"/>
      <c r="AH5" s="119"/>
      <c r="AI5" s="119" t="s">
        <v>10</v>
      </c>
      <c r="AJ5" s="119" t="s">
        <v>16</v>
      </c>
    </row>
    <row collapsed="false" customFormat="false" customHeight="false" hidden="false" ht="16.65" outlineLevel="0" r="6">
      <c r="A6" s="29" t="s">
        <v>403</v>
      </c>
      <c r="B6" s="31" t="s">
        <v>404</v>
      </c>
      <c r="C6" s="117" t="s">
        <v>405</v>
      </c>
      <c r="D6" s="118"/>
      <c r="E6" s="118"/>
      <c r="F6" s="118"/>
      <c r="G6" s="118"/>
      <c r="H6" s="119" t="s">
        <v>406</v>
      </c>
      <c r="I6" s="119" t="s">
        <v>405</v>
      </c>
      <c r="J6" s="119" t="n">
        <v>3</v>
      </c>
      <c r="K6" s="119" t="n">
        <v>2</v>
      </c>
      <c r="L6" s="120" t="s">
        <v>407</v>
      </c>
      <c r="M6" s="120" t="s">
        <v>408</v>
      </c>
      <c r="N6" s="120" t="n">
        <v>3</v>
      </c>
      <c r="O6" s="120" t="n">
        <v>2</v>
      </c>
      <c r="P6" s="119" t="s">
        <v>396</v>
      </c>
      <c r="Q6" s="119" t="s">
        <v>226</v>
      </c>
      <c r="R6" s="119" t="s">
        <v>16</v>
      </c>
      <c r="S6" s="121" t="s">
        <v>16</v>
      </c>
      <c r="T6" s="118" t="s">
        <v>395</v>
      </c>
      <c r="U6" s="118" t="s">
        <v>226</v>
      </c>
      <c r="V6" s="118" t="s">
        <v>16</v>
      </c>
      <c r="W6" s="118" t="s">
        <v>16</v>
      </c>
      <c r="X6" s="119" t="s">
        <v>407</v>
      </c>
      <c r="Y6" s="119" t="s">
        <v>408</v>
      </c>
      <c r="Z6" s="119" t="s">
        <v>16</v>
      </c>
      <c r="AA6" s="119" t="s">
        <v>19</v>
      </c>
      <c r="AB6" s="120" t="s">
        <v>407</v>
      </c>
      <c r="AC6" s="120" t="s">
        <v>408</v>
      </c>
      <c r="AD6" s="120" t="s">
        <v>16</v>
      </c>
      <c r="AE6" s="120" t="s">
        <v>22</v>
      </c>
      <c r="AF6" s="122"/>
      <c r="AG6" s="119"/>
      <c r="AH6" s="119"/>
      <c r="AI6" s="119" t="n">
        <v>2</v>
      </c>
      <c r="AJ6" s="119" t="n">
        <v>3</v>
      </c>
    </row>
    <row collapsed="false" customFormat="false" customHeight="false" hidden="false" ht="16.65" outlineLevel="0" r="7">
      <c r="A7" s="29" t="s">
        <v>409</v>
      </c>
      <c r="B7" s="31" t="s">
        <v>410</v>
      </c>
      <c r="C7" s="117" t="s">
        <v>411</v>
      </c>
      <c r="D7" s="118"/>
      <c r="E7" s="118"/>
      <c r="F7" s="118"/>
      <c r="G7" s="118"/>
      <c r="H7" s="119" t="s">
        <v>412</v>
      </c>
      <c r="I7" s="119" t="s">
        <v>411</v>
      </c>
      <c r="J7" s="119" t="n">
        <v>4</v>
      </c>
      <c r="K7" s="119" t="n">
        <v>2</v>
      </c>
      <c r="L7" s="120" t="s">
        <v>407</v>
      </c>
      <c r="M7" s="120" t="s">
        <v>408</v>
      </c>
      <c r="N7" s="120" t="n">
        <v>4</v>
      </c>
      <c r="O7" s="120" t="n">
        <v>2</v>
      </c>
      <c r="P7" s="119" t="s">
        <v>407</v>
      </c>
      <c r="Q7" s="119" t="s">
        <v>408</v>
      </c>
      <c r="R7" s="119" t="s">
        <v>19</v>
      </c>
      <c r="S7" s="121" t="n">
        <v>3</v>
      </c>
      <c r="T7" s="118" t="s">
        <v>396</v>
      </c>
      <c r="U7" s="118" t="s">
        <v>226</v>
      </c>
      <c r="V7" s="118" t="s">
        <v>19</v>
      </c>
      <c r="W7" s="118" t="s">
        <v>16</v>
      </c>
      <c r="X7" s="119" t="s">
        <v>396</v>
      </c>
      <c r="Y7" s="119" t="s">
        <v>70</v>
      </c>
      <c r="Z7" s="119" t="s">
        <v>19</v>
      </c>
      <c r="AA7" s="119" t="s">
        <v>19</v>
      </c>
      <c r="AB7" s="120" t="s">
        <v>396</v>
      </c>
      <c r="AC7" s="120" t="s">
        <v>70</v>
      </c>
      <c r="AD7" s="120" t="s">
        <v>19</v>
      </c>
      <c r="AE7" s="120" t="s">
        <v>22</v>
      </c>
      <c r="AF7" s="122"/>
      <c r="AG7" s="119"/>
      <c r="AH7" s="119"/>
      <c r="AI7" s="119" t="s">
        <v>16</v>
      </c>
      <c r="AJ7" s="119" t="s">
        <v>16</v>
      </c>
    </row>
    <row collapsed="false" customFormat="false" customHeight="false" hidden="false" ht="16.65" outlineLevel="0" r="8">
      <c r="A8" s="29" t="s">
        <v>413</v>
      </c>
      <c r="B8" s="31" t="s">
        <v>414</v>
      </c>
      <c r="C8" s="117" t="s">
        <v>415</v>
      </c>
      <c r="D8" s="118"/>
      <c r="E8" s="118"/>
      <c r="F8" s="118"/>
      <c r="G8" s="118"/>
      <c r="H8" s="119" t="s">
        <v>416</v>
      </c>
      <c r="I8" s="119" t="s">
        <v>415</v>
      </c>
      <c r="J8" s="119" t="n">
        <v>5</v>
      </c>
      <c r="K8" s="119" t="n">
        <v>2</v>
      </c>
      <c r="L8" s="120" t="s">
        <v>417</v>
      </c>
      <c r="M8" s="120" t="s">
        <v>64</v>
      </c>
      <c r="N8" s="120" t="n">
        <v>5</v>
      </c>
      <c r="O8" s="120" t="n">
        <v>2</v>
      </c>
      <c r="P8" s="119" t="s">
        <v>396</v>
      </c>
      <c r="Q8" s="119" t="s">
        <v>226</v>
      </c>
      <c r="R8" s="119" t="s">
        <v>22</v>
      </c>
      <c r="S8" s="121" t="n">
        <v>3</v>
      </c>
      <c r="T8" s="118" t="s">
        <v>407</v>
      </c>
      <c r="U8" s="118" t="s">
        <v>226</v>
      </c>
      <c r="V8" s="118" t="s">
        <v>22</v>
      </c>
      <c r="W8" s="118" t="s">
        <v>16</v>
      </c>
      <c r="X8" s="119" t="s">
        <v>417</v>
      </c>
      <c r="Y8" s="119" t="s">
        <v>64</v>
      </c>
      <c r="Z8" s="119" t="s">
        <v>22</v>
      </c>
      <c r="AA8" s="119" t="s">
        <v>19</v>
      </c>
      <c r="AB8" s="120" t="s">
        <v>417</v>
      </c>
      <c r="AC8" s="120" t="s">
        <v>64</v>
      </c>
      <c r="AD8" s="120" t="s">
        <v>22</v>
      </c>
      <c r="AE8" s="120" t="s">
        <v>22</v>
      </c>
      <c r="AF8" s="122"/>
      <c r="AG8" s="119"/>
      <c r="AH8" s="119"/>
      <c r="AI8" s="119" t="s">
        <v>19</v>
      </c>
      <c r="AJ8" s="119" t="s">
        <v>16</v>
      </c>
    </row>
    <row collapsed="false" customFormat="false" customHeight="false" hidden="false" ht="16.65" outlineLevel="0" r="9">
      <c r="A9" s="29" t="s">
        <v>418</v>
      </c>
      <c r="B9" s="31" t="s">
        <v>419</v>
      </c>
      <c r="C9" s="117" t="s">
        <v>420</v>
      </c>
      <c r="D9" s="118"/>
      <c r="E9" s="118"/>
      <c r="F9" s="118"/>
      <c r="G9" s="118"/>
      <c r="H9" s="119" t="s">
        <v>421</v>
      </c>
      <c r="I9" s="119" t="s">
        <v>420</v>
      </c>
      <c r="J9" s="119" t="n">
        <v>6</v>
      </c>
      <c r="K9" s="119" t="n">
        <v>2</v>
      </c>
      <c r="L9" s="120" t="s">
        <v>422</v>
      </c>
      <c r="M9" s="120" t="s">
        <v>151</v>
      </c>
      <c r="N9" s="120" t="n">
        <v>6</v>
      </c>
      <c r="O9" s="120" t="n">
        <v>2</v>
      </c>
      <c r="P9" s="119" t="s">
        <v>417</v>
      </c>
      <c r="Q9" s="119" t="s">
        <v>64</v>
      </c>
      <c r="R9" s="119" t="s">
        <v>25</v>
      </c>
      <c r="S9" s="121" t="n">
        <v>3</v>
      </c>
      <c r="T9" s="118" t="s">
        <v>396</v>
      </c>
      <c r="U9" s="118" t="s">
        <v>226</v>
      </c>
      <c r="V9" s="118" t="s">
        <v>25</v>
      </c>
      <c r="W9" s="118" t="s">
        <v>16</v>
      </c>
      <c r="X9" s="119" t="s">
        <v>423</v>
      </c>
      <c r="Y9" s="119" t="s">
        <v>423</v>
      </c>
      <c r="Z9" s="119" t="s">
        <v>25</v>
      </c>
      <c r="AA9" s="119" t="s">
        <v>19</v>
      </c>
      <c r="AB9" s="120" t="s">
        <v>423</v>
      </c>
      <c r="AC9" s="120" t="s">
        <v>424</v>
      </c>
      <c r="AD9" s="120" t="s">
        <v>25</v>
      </c>
      <c r="AE9" s="120" t="s">
        <v>22</v>
      </c>
      <c r="AF9" s="122" t="s">
        <v>425</v>
      </c>
      <c r="AG9" s="119"/>
      <c r="AH9" s="119"/>
      <c r="AI9" s="119" t="s">
        <v>19</v>
      </c>
      <c r="AJ9" s="119" t="s">
        <v>19</v>
      </c>
    </row>
    <row collapsed="false" customFormat="false" customHeight="false" hidden="false" ht="16.65" outlineLevel="0" r="10">
      <c r="A10" s="29" t="s">
        <v>426</v>
      </c>
      <c r="B10" s="31" t="s">
        <v>427</v>
      </c>
      <c r="C10" s="117" t="s">
        <v>428</v>
      </c>
      <c r="D10" s="118"/>
      <c r="E10" s="118"/>
      <c r="F10" s="118"/>
      <c r="G10" s="118"/>
      <c r="H10" s="119" t="s">
        <v>429</v>
      </c>
      <c r="I10" s="119" t="s">
        <v>428</v>
      </c>
      <c r="J10" s="119" t="n">
        <v>7</v>
      </c>
      <c r="K10" s="119" t="n">
        <v>2</v>
      </c>
      <c r="L10" s="120" t="s">
        <v>430</v>
      </c>
      <c r="M10" s="120" t="s">
        <v>37</v>
      </c>
      <c r="N10" s="120" t="n">
        <v>7</v>
      </c>
      <c r="O10" s="120" t="n">
        <v>2</v>
      </c>
      <c r="P10" s="119" t="s">
        <v>396</v>
      </c>
      <c r="Q10" s="119" t="s">
        <v>226</v>
      </c>
      <c r="R10" s="119" t="s">
        <v>28</v>
      </c>
      <c r="S10" s="121" t="n">
        <v>3</v>
      </c>
      <c r="T10" s="118" t="s">
        <v>417</v>
      </c>
      <c r="U10" s="118" t="s">
        <v>226</v>
      </c>
      <c r="V10" s="118" t="s">
        <v>28</v>
      </c>
      <c r="W10" s="118" t="s">
        <v>16</v>
      </c>
      <c r="X10" s="119" t="s">
        <v>430</v>
      </c>
      <c r="Y10" s="119" t="s">
        <v>37</v>
      </c>
      <c r="Z10" s="119" t="s">
        <v>28</v>
      </c>
      <c r="AA10" s="119" t="s">
        <v>19</v>
      </c>
      <c r="AB10" s="120" t="s">
        <v>430</v>
      </c>
      <c r="AC10" s="120" t="s">
        <v>37</v>
      </c>
      <c r="AD10" s="120" t="s">
        <v>28</v>
      </c>
      <c r="AE10" s="120" t="s">
        <v>22</v>
      </c>
      <c r="AF10" s="122"/>
      <c r="AG10" s="119"/>
      <c r="AH10" s="119"/>
      <c r="AI10" s="119" t="s">
        <v>22</v>
      </c>
      <c r="AJ10" s="119" t="s">
        <v>16</v>
      </c>
    </row>
    <row collapsed="false" customFormat="false" customHeight="false" hidden="false" ht="16.65" outlineLevel="0" r="11">
      <c r="A11" s="29" t="s">
        <v>431</v>
      </c>
      <c r="B11" s="31" t="s">
        <v>432</v>
      </c>
      <c r="C11" s="117" t="s">
        <v>433</v>
      </c>
      <c r="D11" s="118"/>
      <c r="E11" s="118"/>
      <c r="F11" s="118"/>
      <c r="G11" s="118"/>
      <c r="H11" s="119" t="s">
        <v>434</v>
      </c>
      <c r="I11" s="119" t="s">
        <v>433</v>
      </c>
      <c r="J11" s="119" t="n">
        <v>8</v>
      </c>
      <c r="K11" s="119" t="n">
        <v>2</v>
      </c>
      <c r="L11" s="120" t="s">
        <v>435</v>
      </c>
      <c r="M11" s="120" t="s">
        <v>16</v>
      </c>
      <c r="N11" s="120" t="n">
        <v>8</v>
      </c>
      <c r="O11" s="120" t="n">
        <v>2</v>
      </c>
      <c r="P11" s="119" t="s">
        <v>430</v>
      </c>
      <c r="Q11" s="119" t="s">
        <v>37</v>
      </c>
      <c r="R11" s="119" t="s">
        <v>33</v>
      </c>
      <c r="S11" s="121" t="n">
        <v>3</v>
      </c>
      <c r="T11" s="118" t="s">
        <v>396</v>
      </c>
      <c r="U11" s="118" t="s">
        <v>226</v>
      </c>
      <c r="V11" s="118" t="s">
        <v>33</v>
      </c>
      <c r="W11" s="118" t="s">
        <v>16</v>
      </c>
      <c r="X11" s="119" t="s">
        <v>340</v>
      </c>
      <c r="Y11" s="119" t="s">
        <v>340</v>
      </c>
      <c r="Z11" s="119" t="s">
        <v>33</v>
      </c>
      <c r="AA11" s="119" t="s">
        <v>19</v>
      </c>
      <c r="AB11" s="120" t="s">
        <v>340</v>
      </c>
      <c r="AC11" s="120" t="s">
        <v>73</v>
      </c>
      <c r="AD11" s="120" t="s">
        <v>33</v>
      </c>
      <c r="AE11" s="120" t="s">
        <v>22</v>
      </c>
      <c r="AF11" s="122" t="s">
        <v>436</v>
      </c>
      <c r="AG11" s="119"/>
      <c r="AH11" s="119"/>
      <c r="AI11" s="119" t="s">
        <v>25</v>
      </c>
      <c r="AJ11" s="119" t="s">
        <v>16</v>
      </c>
    </row>
    <row collapsed="false" customFormat="false" customHeight="false" hidden="false" ht="16.65" outlineLevel="0" r="12">
      <c r="A12" s="29" t="s">
        <v>437</v>
      </c>
      <c r="B12" s="31" t="s">
        <v>438</v>
      </c>
      <c r="C12" s="117" t="s">
        <v>439</v>
      </c>
      <c r="D12" s="118"/>
      <c r="E12" s="118"/>
      <c r="F12" s="118"/>
      <c r="G12" s="118"/>
      <c r="H12" s="119" t="s">
        <v>440</v>
      </c>
      <c r="I12" s="119" t="s">
        <v>439</v>
      </c>
      <c r="J12" s="119" t="n">
        <v>9</v>
      </c>
      <c r="K12" s="119" t="n">
        <v>2</v>
      </c>
      <c r="L12" s="120" t="s">
        <v>441</v>
      </c>
      <c r="M12" s="120" t="s">
        <v>13</v>
      </c>
      <c r="N12" s="120" t="n">
        <v>9</v>
      </c>
      <c r="O12" s="120" t="n">
        <v>2</v>
      </c>
      <c r="P12" s="119" t="s">
        <v>396</v>
      </c>
      <c r="Q12" s="119" t="s">
        <v>226</v>
      </c>
      <c r="R12" s="119" t="s">
        <v>37</v>
      </c>
      <c r="S12" s="121" t="n">
        <v>3</v>
      </c>
      <c r="T12" s="118" t="s">
        <v>430</v>
      </c>
      <c r="U12" s="118" t="s">
        <v>226</v>
      </c>
      <c r="V12" s="118" t="s">
        <v>37</v>
      </c>
      <c r="W12" s="118" t="s">
        <v>16</v>
      </c>
      <c r="X12" s="119" t="s">
        <v>441</v>
      </c>
      <c r="Y12" s="119" t="s">
        <v>13</v>
      </c>
      <c r="Z12" s="119" t="s">
        <v>37</v>
      </c>
      <c r="AA12" s="119" t="s">
        <v>19</v>
      </c>
      <c r="AB12" s="120" t="s">
        <v>441</v>
      </c>
      <c r="AC12" s="120" t="s">
        <v>13</v>
      </c>
      <c r="AD12" s="120" t="s">
        <v>37</v>
      </c>
      <c r="AE12" s="120" t="s">
        <v>22</v>
      </c>
      <c r="AF12" s="122"/>
      <c r="AG12" s="119"/>
      <c r="AH12" s="119"/>
      <c r="AI12" s="119" t="s">
        <v>28</v>
      </c>
      <c r="AJ12" s="119" t="s">
        <v>16</v>
      </c>
    </row>
    <row collapsed="false" customFormat="false" customHeight="false" hidden="false" ht="16.65" outlineLevel="0" r="13">
      <c r="A13" s="77" t="s">
        <v>442</v>
      </c>
      <c r="B13" s="31" t="s">
        <v>443</v>
      </c>
      <c r="C13" s="117" t="s">
        <v>444</v>
      </c>
      <c r="D13" s="118"/>
      <c r="E13" s="118"/>
      <c r="F13" s="118"/>
      <c r="G13" s="118"/>
      <c r="H13" s="119" t="s">
        <v>445</v>
      </c>
      <c r="I13" s="119" t="s">
        <v>444</v>
      </c>
      <c r="J13" s="119" t="s">
        <v>228</v>
      </c>
      <c r="K13" s="119" t="n">
        <v>2</v>
      </c>
      <c r="L13" s="120" t="s">
        <v>446</v>
      </c>
      <c r="M13" s="120" t="s">
        <v>51</v>
      </c>
      <c r="N13" s="120" t="s">
        <v>228</v>
      </c>
      <c r="O13" s="120" t="n">
        <v>2</v>
      </c>
      <c r="P13" s="119" t="s">
        <v>441</v>
      </c>
      <c r="Q13" s="119" t="s">
        <v>13</v>
      </c>
      <c r="R13" s="119" t="s">
        <v>228</v>
      </c>
      <c r="S13" s="121" t="n">
        <v>3</v>
      </c>
      <c r="T13" s="118" t="s">
        <v>396</v>
      </c>
      <c r="U13" s="118" t="s">
        <v>226</v>
      </c>
      <c r="V13" s="118" t="s">
        <v>228</v>
      </c>
      <c r="W13" s="118" t="s">
        <v>16</v>
      </c>
      <c r="X13" s="119" t="s">
        <v>447</v>
      </c>
      <c r="Y13" s="119" t="s">
        <v>448</v>
      </c>
      <c r="Z13" s="119" t="s">
        <v>228</v>
      </c>
      <c r="AA13" s="119" t="s">
        <v>19</v>
      </c>
      <c r="AB13" s="120" t="s">
        <v>447</v>
      </c>
      <c r="AC13" s="120" t="s">
        <v>448</v>
      </c>
      <c r="AD13" s="120" t="s">
        <v>228</v>
      </c>
      <c r="AE13" s="120" t="s">
        <v>22</v>
      </c>
      <c r="AF13" s="122"/>
      <c r="AG13" s="119"/>
      <c r="AH13" s="119"/>
      <c r="AI13" s="119" t="s">
        <v>33</v>
      </c>
      <c r="AJ13" s="119" t="s">
        <v>16</v>
      </c>
    </row>
    <row collapsed="false" customFormat="false" customHeight="false" hidden="false" ht="15.25" outlineLevel="0" r="14">
      <c r="A14" s="122"/>
      <c r="B14" s="122"/>
      <c r="C14" s="122"/>
      <c r="D14" s="122"/>
      <c r="E14" s="122"/>
      <c r="F14" s="122"/>
      <c r="G14" s="122"/>
      <c r="H14" s="122"/>
      <c r="I14" s="122"/>
      <c r="J14" s="122"/>
      <c r="K14" s="122"/>
      <c r="L14" s="122"/>
      <c r="M14" s="122"/>
      <c r="N14" s="122"/>
      <c r="O14" s="122"/>
      <c r="P14" s="122"/>
      <c r="Q14" s="122"/>
      <c r="R14" s="122"/>
      <c r="S14" s="123"/>
      <c r="T14" s="122" t="s">
        <v>396</v>
      </c>
      <c r="U14" s="122"/>
      <c r="V14" s="122" t="s">
        <v>340</v>
      </c>
      <c r="W14" s="122" t="s">
        <v>16</v>
      </c>
      <c r="X14" s="122"/>
      <c r="Y14" s="122"/>
      <c r="Z14" s="122"/>
      <c r="AA14" s="122"/>
      <c r="AB14" s="122"/>
      <c r="AC14" s="122"/>
      <c r="AD14" s="122"/>
      <c r="AE14" s="122"/>
      <c r="AF14" s="122"/>
      <c r="AG14" s="119"/>
      <c r="AH14" s="119"/>
      <c r="AI14" s="119" t="s">
        <v>37</v>
      </c>
      <c r="AJ14" s="119" t="s">
        <v>16</v>
      </c>
    </row>
    <row collapsed="false" customFormat="false" customHeight="false" hidden="false" ht="15.25" outlineLevel="0" r="15">
      <c r="AG15" s="119"/>
      <c r="AH15" s="119"/>
      <c r="AI15" s="119" t="s">
        <v>228</v>
      </c>
      <c r="AJ15" s="119" t="s">
        <v>16</v>
      </c>
    </row>
    <row collapsed="false" customFormat="false" customHeight="false" hidden="false" ht="17.65" outlineLevel="0" r="16">
      <c r="B16" s="109" t="s">
        <v>377</v>
      </c>
      <c r="C16" s="109"/>
      <c r="D16" s="110" t="s">
        <v>378</v>
      </c>
      <c r="E16" s="110"/>
      <c r="F16" s="110"/>
      <c r="G16" s="110"/>
    </row>
    <row collapsed="false" customFormat="false" customHeight="false" hidden="false" ht="15.25" outlineLevel="0" r="17">
      <c r="B17" s="113" t="s">
        <v>386</v>
      </c>
      <c r="C17" s="113" t="s">
        <v>234</v>
      </c>
      <c r="D17" s="114" t="s">
        <v>387</v>
      </c>
      <c r="E17" s="114" t="s">
        <v>388</v>
      </c>
      <c r="F17" s="114" t="s">
        <v>191</v>
      </c>
      <c r="G17" s="114" t="s">
        <v>389</v>
      </c>
    </row>
    <row collapsed="false" customFormat="false" customHeight="false" hidden="false" ht="16.65" outlineLevel="0" r="18">
      <c r="B18" s="31" t="s">
        <v>392</v>
      </c>
      <c r="C18" s="117" t="s">
        <v>393</v>
      </c>
      <c r="D18" s="118" t="s">
        <v>394</v>
      </c>
      <c r="E18" s="118"/>
      <c r="F18" s="118" t="n">
        <v>0</v>
      </c>
      <c r="G18" s="118" t="n">
        <v>1</v>
      </c>
    </row>
    <row collapsed="false" customFormat="false" customHeight="false" hidden="false" ht="15.25" outlineLevel="0" r="19">
      <c r="B19" s="31"/>
      <c r="C19" s="117"/>
      <c r="D19" s="118"/>
      <c r="E19" s="118"/>
      <c r="F19" s="118"/>
      <c r="G19" s="118"/>
    </row>
    <row collapsed="false" customFormat="false" customHeight="false" hidden="false" ht="16.65" outlineLevel="0" r="20">
      <c r="B20" s="31" t="s">
        <v>398</v>
      </c>
      <c r="C20" s="117" t="s">
        <v>399</v>
      </c>
      <c r="D20" s="118" t="s">
        <v>449</v>
      </c>
      <c r="E20" s="118"/>
      <c r="F20" s="118" t="n">
        <v>1</v>
      </c>
      <c r="G20" s="118" t="n">
        <v>2</v>
      </c>
    </row>
    <row collapsed="false" customFormat="false" customHeight="false" hidden="false" ht="15.25" outlineLevel="0" r="21">
      <c r="B21" s="31"/>
      <c r="C21" s="117"/>
      <c r="D21" s="118" t="s">
        <v>400</v>
      </c>
      <c r="E21" s="118"/>
      <c r="F21" s="118" t="n">
        <v>1</v>
      </c>
      <c r="G21" s="118" t="n">
        <v>4</v>
      </c>
    </row>
    <row collapsed="false" customFormat="false" customHeight="false" hidden="false" ht="16.65" outlineLevel="0" r="22">
      <c r="B22" s="31" t="s">
        <v>404</v>
      </c>
      <c r="C22" s="117" t="s">
        <v>405</v>
      </c>
      <c r="D22" s="118" t="s">
        <v>450</v>
      </c>
      <c r="E22" s="118"/>
      <c r="F22" s="118" t="n">
        <v>2</v>
      </c>
      <c r="G22" s="118" t="n">
        <v>2</v>
      </c>
    </row>
    <row collapsed="false" customFormat="false" customHeight="false" hidden="false" ht="15.25" outlineLevel="0" r="23">
      <c r="B23" s="31"/>
      <c r="C23" s="117"/>
      <c r="D23" s="118" t="s">
        <v>406</v>
      </c>
      <c r="E23" s="118"/>
      <c r="F23" s="118" t="n">
        <v>2</v>
      </c>
      <c r="G23" s="118" t="n">
        <v>1</v>
      </c>
    </row>
    <row collapsed="false" customFormat="false" customHeight="false" hidden="false" ht="16.65" outlineLevel="0" r="24">
      <c r="B24" s="31" t="s">
        <v>451</v>
      </c>
      <c r="C24" s="117" t="s">
        <v>411</v>
      </c>
      <c r="D24" s="118" t="s">
        <v>450</v>
      </c>
      <c r="E24" s="118"/>
      <c r="F24" s="118" t="n">
        <v>3</v>
      </c>
      <c r="G24" s="118" t="n">
        <v>2</v>
      </c>
    </row>
    <row collapsed="false" customFormat="false" customHeight="false" hidden="false" ht="15.25" outlineLevel="0" r="25">
      <c r="B25" s="31"/>
      <c r="C25" s="117"/>
      <c r="D25" s="118" t="s">
        <v>412</v>
      </c>
      <c r="E25" s="118"/>
      <c r="F25" s="118" t="n">
        <v>3</v>
      </c>
      <c r="G25" s="118" t="n">
        <v>4</v>
      </c>
    </row>
    <row collapsed="false" customFormat="false" customHeight="false" hidden="false" ht="16.65" outlineLevel="0" r="26">
      <c r="B26" s="31" t="s">
        <v>414</v>
      </c>
      <c r="C26" s="117" t="n">
        <v>4003000</v>
      </c>
      <c r="D26" s="118" t="s">
        <v>452</v>
      </c>
      <c r="E26" s="118"/>
      <c r="F26" s="118" t="n">
        <v>4</v>
      </c>
      <c r="G26" s="118" t="n">
        <v>2</v>
      </c>
    </row>
    <row collapsed="false" customFormat="false" customHeight="false" hidden="false" ht="15.25" outlineLevel="0" r="27">
      <c r="B27" s="31"/>
      <c r="C27" s="117"/>
      <c r="D27" s="118" t="s">
        <v>416</v>
      </c>
      <c r="E27" s="118"/>
      <c r="F27" s="118" t="n">
        <v>4</v>
      </c>
      <c r="G27" s="118" t="n">
        <v>1</v>
      </c>
    </row>
    <row collapsed="false" customFormat="false" customHeight="false" hidden="false" ht="16.65" outlineLevel="0" r="28">
      <c r="B28" s="31" t="s">
        <v>419</v>
      </c>
      <c r="C28" s="117" t="s">
        <v>420</v>
      </c>
      <c r="D28" s="118" t="s">
        <v>453</v>
      </c>
      <c r="E28" s="118"/>
      <c r="F28" s="118" t="n">
        <v>5</v>
      </c>
      <c r="G28" s="118" t="n">
        <v>2</v>
      </c>
    </row>
    <row collapsed="false" customFormat="false" customHeight="false" hidden="false" ht="15.25" outlineLevel="0" r="29">
      <c r="B29" s="31"/>
      <c r="C29" s="117"/>
      <c r="D29" s="118" t="s">
        <v>421</v>
      </c>
      <c r="E29" s="118"/>
      <c r="F29" s="118" t="n">
        <v>5</v>
      </c>
      <c r="G29" s="118" t="n">
        <v>4</v>
      </c>
    </row>
    <row collapsed="false" customFormat="false" customHeight="false" hidden="false" ht="16.65" outlineLevel="0" r="30">
      <c r="B30" s="31" t="s">
        <v>427</v>
      </c>
      <c r="C30" s="117" t="s">
        <v>428</v>
      </c>
      <c r="D30" s="118" t="s">
        <v>454</v>
      </c>
      <c r="E30" s="118"/>
      <c r="F30" s="118" t="n">
        <v>6</v>
      </c>
      <c r="G30" s="118" t="n">
        <v>2</v>
      </c>
    </row>
    <row collapsed="false" customFormat="false" customHeight="false" hidden="false" ht="15.25" outlineLevel="0" r="31">
      <c r="B31" s="31"/>
      <c r="C31" s="117"/>
      <c r="D31" s="118" t="s">
        <v>429</v>
      </c>
      <c r="E31" s="118"/>
      <c r="F31" s="118" t="n">
        <v>6</v>
      </c>
      <c r="G31" s="118" t="n">
        <v>1</v>
      </c>
    </row>
    <row collapsed="false" customFormat="false" customHeight="false" hidden="false" ht="16.65" outlineLevel="0" r="32">
      <c r="B32" s="31" t="s">
        <v>432</v>
      </c>
      <c r="C32" s="117" t="s">
        <v>433</v>
      </c>
      <c r="D32" s="118" t="s">
        <v>455</v>
      </c>
      <c r="E32" s="118"/>
      <c r="F32" s="118" t="n">
        <v>7</v>
      </c>
      <c r="G32" s="118" t="n">
        <v>2</v>
      </c>
    </row>
    <row collapsed="false" customFormat="false" customHeight="false" hidden="false" ht="15.25" outlineLevel="0" r="33">
      <c r="B33" s="31"/>
      <c r="C33" s="117"/>
      <c r="D33" s="118" t="s">
        <v>434</v>
      </c>
      <c r="E33" s="118"/>
      <c r="F33" s="118" t="n">
        <v>7</v>
      </c>
      <c r="G33" s="118" t="n">
        <v>4</v>
      </c>
    </row>
    <row collapsed="false" customFormat="false" customHeight="false" hidden="false" ht="16.65" outlineLevel="0" r="34">
      <c r="B34" s="31" t="s">
        <v>438</v>
      </c>
      <c r="C34" s="117" t="s">
        <v>439</v>
      </c>
      <c r="D34" s="118" t="s">
        <v>449</v>
      </c>
      <c r="E34" s="118"/>
      <c r="F34" s="118" t="n">
        <v>8</v>
      </c>
      <c r="G34" s="118" t="n">
        <v>2</v>
      </c>
    </row>
    <row collapsed="false" customFormat="false" customHeight="false" hidden="false" ht="15.25" outlineLevel="0" r="35">
      <c r="B35" s="31"/>
      <c r="C35" s="117"/>
      <c r="D35" s="118" t="s">
        <v>440</v>
      </c>
      <c r="E35" s="118"/>
      <c r="F35" s="118" t="n">
        <v>8</v>
      </c>
      <c r="G35" s="118" t="n">
        <v>1</v>
      </c>
    </row>
    <row collapsed="false" customFormat="false" customHeight="false" hidden="false" ht="16.65" outlineLevel="0" r="36">
      <c r="B36" s="31" t="s">
        <v>443</v>
      </c>
      <c r="C36" s="117" t="s">
        <v>444</v>
      </c>
      <c r="D36" s="118" t="s">
        <v>456</v>
      </c>
      <c r="E36" s="118"/>
      <c r="F36" s="118" t="n">
        <v>9</v>
      </c>
      <c r="G36" s="118" t="n">
        <v>2</v>
      </c>
    </row>
    <row collapsed="false" customFormat="false" customHeight="false" hidden="false" ht="15.25" outlineLevel="0" r="37">
      <c r="B37" s="31"/>
      <c r="C37" s="117"/>
      <c r="D37" s="118" t="s">
        <v>445</v>
      </c>
      <c r="E37" s="118"/>
      <c r="F37" s="118" t="n">
        <v>9</v>
      </c>
      <c r="G37" s="118" t="n">
        <v>4</v>
      </c>
    </row>
    <row collapsed="false" customFormat="false" customHeight="false" hidden="false" ht="15.25" outlineLevel="0" r="39">
      <c r="A39" s="122"/>
      <c r="B39" s="117" t="s">
        <v>457</v>
      </c>
      <c r="C39" s="117"/>
      <c r="D39" s="117"/>
      <c r="E39" s="117"/>
      <c r="F39" s="117"/>
      <c r="G39" s="117"/>
    </row>
    <row collapsed="false" customFormat="false" customHeight="false" hidden="false" ht="16.65" outlineLevel="0" r="40">
      <c r="A40" s="122"/>
      <c r="B40" s="122"/>
      <c r="C40" s="122"/>
      <c r="D40" s="122" t="s">
        <v>458</v>
      </c>
      <c r="E40" s="122" t="s">
        <v>459</v>
      </c>
      <c r="F40" s="122" t="s">
        <v>460</v>
      </c>
      <c r="G40" s="122" t="s">
        <v>3</v>
      </c>
    </row>
    <row collapsed="false" customFormat="false" customHeight="false" hidden="false" ht="15.25" outlineLevel="0" r="41">
      <c r="A41" s="122"/>
      <c r="B41" s="122" t="s">
        <v>428</v>
      </c>
      <c r="C41" s="124" t="s">
        <v>461</v>
      </c>
      <c r="D41" s="124" t="n">
        <v>0</v>
      </c>
      <c r="E41" s="124" t="n">
        <v>1</v>
      </c>
      <c r="F41" s="124" t="n">
        <v>9</v>
      </c>
      <c r="G41" s="124" t="n">
        <v>33</v>
      </c>
    </row>
    <row collapsed="false" customFormat="false" customHeight="false" hidden="false" ht="15.25" outlineLevel="0" r="42">
      <c r="A42" s="122"/>
      <c r="B42" s="122" t="s">
        <v>420</v>
      </c>
      <c r="C42" s="122" t="s">
        <v>462</v>
      </c>
      <c r="D42" s="122" t="s">
        <v>10</v>
      </c>
      <c r="E42" s="122" t="s">
        <v>16</v>
      </c>
      <c r="F42" s="122" t="s">
        <v>151</v>
      </c>
      <c r="G42" s="122" t="s">
        <v>110</v>
      </c>
    </row>
    <row collapsed="false" customFormat="false" customHeight="false" hidden="false" ht="15.25" outlineLevel="0" r="44">
      <c r="A44" s="105"/>
      <c r="B44" s="107"/>
      <c r="C44" s="107"/>
      <c r="D44" s="107"/>
      <c r="E44" s="107"/>
      <c r="F44" s="107"/>
      <c r="G44" s="107"/>
      <c r="L44" s="107"/>
      <c r="M44" s="107"/>
      <c r="N44" s="107"/>
      <c r="O44" s="107"/>
      <c r="P44" s="107"/>
      <c r="Q44" s="107"/>
      <c r="R44" s="107"/>
      <c r="T44" s="107"/>
      <c r="U44" s="107"/>
      <c r="V44" s="107"/>
      <c r="W44" s="107"/>
      <c r="X44" s="107"/>
      <c r="Y44" s="107"/>
      <c r="Z44" s="107"/>
      <c r="AA44" s="107"/>
      <c r="AB44" s="107"/>
      <c r="AC44" s="107"/>
      <c r="AD44" s="107"/>
      <c r="AE44" s="107"/>
      <c r="AF44" s="107"/>
      <c r="AG44" s="107"/>
      <c r="AH44" s="107"/>
      <c r="AI44" s="107"/>
      <c r="AJ44" s="107"/>
    </row>
    <row collapsed="false" customFormat="false" customHeight="false" hidden="false" ht="16.65" outlineLevel="0" r="45">
      <c r="A45" s="125" t="s">
        <v>463</v>
      </c>
      <c r="B45" s="124"/>
      <c r="C45" s="124"/>
      <c r="D45" s="124"/>
      <c r="E45" s="124"/>
      <c r="F45" s="124"/>
      <c r="G45" s="124"/>
      <c r="L45" s="107"/>
      <c r="M45" s="107"/>
      <c r="N45" s="107"/>
      <c r="O45" s="107"/>
      <c r="P45" s="107"/>
      <c r="Q45" s="107"/>
      <c r="R45" s="107"/>
      <c r="T45" s="107"/>
      <c r="U45" s="107"/>
      <c r="V45" s="107"/>
      <c r="W45" s="107"/>
      <c r="X45" s="107"/>
      <c r="Y45" s="107"/>
      <c r="Z45" s="107"/>
      <c r="AA45" s="107"/>
      <c r="AB45" s="107"/>
      <c r="AC45" s="107"/>
      <c r="AD45" s="107"/>
      <c r="AE45" s="107"/>
      <c r="AF45" s="107"/>
      <c r="AG45" s="107"/>
      <c r="AH45" s="107"/>
      <c r="AI45" s="107"/>
      <c r="AJ45" s="107"/>
    </row>
    <row collapsed="false" customFormat="false" customHeight="false" hidden="false" ht="17.65" outlineLevel="0" r="46">
      <c r="A46" s="124" t="s">
        <v>377</v>
      </c>
      <c r="B46" s="124"/>
      <c r="C46" s="124"/>
      <c r="D46" s="110" t="s">
        <v>378</v>
      </c>
      <c r="E46" s="110"/>
      <c r="F46" s="110"/>
      <c r="G46" s="110"/>
      <c r="H46" s="108" t="s">
        <v>379</v>
      </c>
      <c r="I46" s="108"/>
      <c r="J46" s="108"/>
      <c r="K46" s="108"/>
      <c r="L46" s="110" t="s">
        <v>380</v>
      </c>
      <c r="M46" s="110"/>
      <c r="N46" s="110"/>
      <c r="O46" s="110"/>
      <c r="P46" s="108" t="s">
        <v>381</v>
      </c>
      <c r="Q46" s="108"/>
      <c r="R46" s="108"/>
      <c r="S46" s="108"/>
      <c r="T46" s="110" t="s">
        <v>382</v>
      </c>
      <c r="U46" s="110"/>
      <c r="V46" s="110"/>
      <c r="W46" s="110"/>
      <c r="X46" s="108" t="s">
        <v>383</v>
      </c>
      <c r="Y46" s="108"/>
      <c r="Z46" s="108"/>
      <c r="AA46" s="108"/>
      <c r="AB46" s="110" t="s">
        <v>384</v>
      </c>
      <c r="AC46" s="110"/>
      <c r="AD46" s="110"/>
      <c r="AE46" s="110"/>
      <c r="AF46" s="111"/>
      <c r="AG46" s="126"/>
      <c r="AH46" s="126"/>
      <c r="AI46" s="126"/>
      <c r="AJ46" s="126"/>
    </row>
    <row collapsed="false" customFormat="false" customHeight="false" hidden="false" ht="15.25" outlineLevel="0" r="47">
      <c r="A47" s="117" t="s">
        <v>464</v>
      </c>
      <c r="B47" s="113" t="s">
        <v>386</v>
      </c>
      <c r="C47" s="113" t="s">
        <v>234</v>
      </c>
      <c r="D47" s="114" t="s">
        <v>387</v>
      </c>
      <c r="E47" s="114" t="s">
        <v>388</v>
      </c>
      <c r="F47" s="114" t="s">
        <v>191</v>
      </c>
      <c r="G47" s="114" t="s">
        <v>389</v>
      </c>
      <c r="H47" s="113" t="s">
        <v>387</v>
      </c>
      <c r="I47" s="113" t="s">
        <v>388</v>
      </c>
      <c r="J47" s="113" t="s">
        <v>191</v>
      </c>
      <c r="K47" s="113" t="s">
        <v>389</v>
      </c>
      <c r="L47" s="114" t="s">
        <v>387</v>
      </c>
      <c r="M47" s="114" t="s">
        <v>388</v>
      </c>
      <c r="N47" s="114" t="s">
        <v>191</v>
      </c>
      <c r="O47" s="114" t="s">
        <v>389</v>
      </c>
      <c r="P47" s="113" t="s">
        <v>387</v>
      </c>
      <c r="Q47" s="113" t="s">
        <v>388</v>
      </c>
      <c r="R47" s="113" t="s">
        <v>191</v>
      </c>
      <c r="S47" s="115" t="s">
        <v>389</v>
      </c>
      <c r="T47" s="114" t="s">
        <v>387</v>
      </c>
      <c r="U47" s="114" t="s">
        <v>388</v>
      </c>
      <c r="V47" s="114" t="s">
        <v>191</v>
      </c>
      <c r="W47" s="114" t="s">
        <v>389</v>
      </c>
      <c r="X47" s="113" t="s">
        <v>387</v>
      </c>
      <c r="Y47" s="113" t="s">
        <v>388</v>
      </c>
      <c r="Z47" s="113" t="s">
        <v>191</v>
      </c>
      <c r="AA47" s="113" t="s">
        <v>389</v>
      </c>
      <c r="AB47" s="114" t="s">
        <v>387</v>
      </c>
      <c r="AC47" s="114" t="s">
        <v>388</v>
      </c>
      <c r="AD47" s="114" t="s">
        <v>191</v>
      </c>
      <c r="AE47" s="114" t="s">
        <v>389</v>
      </c>
      <c r="AF47" s="116"/>
      <c r="AG47" s="126"/>
      <c r="AH47" s="126"/>
      <c r="AI47" s="126"/>
      <c r="AJ47" s="126"/>
    </row>
    <row collapsed="false" customFormat="false" customHeight="false" hidden="false" ht="16.65" outlineLevel="0" r="48">
      <c r="A48" s="117" t="s">
        <v>391</v>
      </c>
      <c r="B48" s="31" t="s">
        <v>392</v>
      </c>
      <c r="C48" s="117" t="s">
        <v>393</v>
      </c>
      <c r="D48" s="117"/>
      <c r="E48" s="117"/>
      <c r="F48" s="117"/>
      <c r="G48" s="117"/>
      <c r="H48" s="119"/>
      <c r="I48" s="119"/>
      <c r="J48" s="119" t="s">
        <v>10</v>
      </c>
      <c r="K48" s="119" t="s">
        <v>13</v>
      </c>
      <c r="L48" s="120"/>
      <c r="M48" s="120" t="s">
        <v>74</v>
      </c>
      <c r="N48" s="120" t="s">
        <v>10</v>
      </c>
      <c r="O48" s="120" t="s">
        <v>13</v>
      </c>
      <c r="P48" s="119"/>
      <c r="Q48" s="119"/>
      <c r="R48" s="119"/>
      <c r="S48" s="121"/>
      <c r="T48" s="120"/>
      <c r="U48" s="120"/>
      <c r="V48" s="120"/>
      <c r="W48" s="120"/>
      <c r="X48" s="119"/>
      <c r="Y48" s="119"/>
      <c r="Z48" s="119"/>
      <c r="AA48" s="119"/>
      <c r="AB48" s="120"/>
      <c r="AC48" s="120"/>
      <c r="AD48" s="120"/>
      <c r="AE48" s="120"/>
    </row>
    <row collapsed="false" customFormat="false" customHeight="false" hidden="false" ht="15.25" outlineLevel="0" r="49">
      <c r="A49" s="117" t="s">
        <v>465</v>
      </c>
      <c r="B49" s="124" t="s">
        <v>466</v>
      </c>
      <c r="C49" s="117" t="s">
        <v>467</v>
      </c>
      <c r="D49" s="117"/>
      <c r="E49" s="117"/>
      <c r="F49" s="117"/>
      <c r="G49" s="117"/>
      <c r="H49" s="119"/>
      <c r="I49" s="119"/>
      <c r="J49" s="119" t="s">
        <v>13</v>
      </c>
      <c r="K49" s="119" t="s">
        <v>13</v>
      </c>
      <c r="L49" s="120"/>
      <c r="M49" s="120"/>
      <c r="N49" s="120" t="s">
        <v>13</v>
      </c>
      <c r="O49" s="120" t="s">
        <v>13</v>
      </c>
      <c r="P49" s="119"/>
      <c r="Q49" s="119"/>
      <c r="R49" s="119"/>
      <c r="S49" s="121"/>
      <c r="T49" s="120"/>
      <c r="U49" s="120"/>
      <c r="V49" s="120"/>
      <c r="W49" s="120"/>
      <c r="X49" s="119"/>
      <c r="Y49" s="119"/>
      <c r="Z49" s="119"/>
      <c r="AA49" s="119"/>
      <c r="AB49" s="120"/>
      <c r="AC49" s="120"/>
      <c r="AD49" s="120"/>
      <c r="AE49" s="120"/>
    </row>
    <row collapsed="false" customFormat="false" customHeight="false" hidden="false" ht="15.25" outlineLevel="0" r="50">
      <c r="A50" s="117" t="s">
        <v>468</v>
      </c>
      <c r="B50" s="124" t="s">
        <v>469</v>
      </c>
      <c r="C50" s="117" t="s">
        <v>470</v>
      </c>
      <c r="D50" s="117"/>
      <c r="E50" s="117"/>
      <c r="F50" s="117"/>
      <c r="G50" s="117"/>
      <c r="H50" s="119"/>
      <c r="I50" s="119"/>
      <c r="J50" s="119"/>
      <c r="K50" s="119"/>
      <c r="L50" s="120"/>
      <c r="M50" s="120"/>
      <c r="N50" s="120"/>
      <c r="O50" s="120"/>
      <c r="P50" s="119"/>
      <c r="Q50" s="119"/>
      <c r="R50" s="119"/>
      <c r="S50" s="121"/>
      <c r="T50" s="120"/>
      <c r="U50" s="120"/>
      <c r="V50" s="120"/>
      <c r="W50" s="120"/>
      <c r="X50" s="119"/>
      <c r="Y50" s="119"/>
      <c r="Z50" s="119"/>
      <c r="AA50" s="119"/>
      <c r="AB50" s="120"/>
      <c r="AC50" s="120"/>
      <c r="AD50" s="120"/>
      <c r="AE50" s="120"/>
    </row>
    <row collapsed="false" customFormat="false" customHeight="false" hidden="false" ht="15.25" outlineLevel="0" r="51">
      <c r="A51" s="117"/>
      <c r="B51" s="124"/>
      <c r="C51" s="117"/>
      <c r="D51" s="117"/>
      <c r="E51" s="117"/>
      <c r="F51" s="117"/>
      <c r="G51" s="117"/>
      <c r="H51" s="117"/>
      <c r="I51" s="117"/>
      <c r="J51" s="117"/>
      <c r="K51" s="117"/>
      <c r="L51" s="127"/>
      <c r="M51" s="127"/>
      <c r="N51" s="127"/>
      <c r="O51" s="127"/>
      <c r="P51" s="117"/>
      <c r="Q51" s="117"/>
      <c r="R51" s="117"/>
      <c r="S51" s="123"/>
      <c r="T51" s="127"/>
      <c r="U51" s="127"/>
      <c r="V51" s="127"/>
      <c r="W51" s="127"/>
      <c r="X51" s="117"/>
      <c r="Y51" s="117"/>
      <c r="Z51" s="117"/>
      <c r="AA51" s="117"/>
      <c r="AB51" s="127"/>
      <c r="AC51" s="127"/>
      <c r="AD51" s="127"/>
      <c r="AE51" s="127"/>
    </row>
    <row collapsed="false" customFormat="false" customHeight="false" hidden="false" ht="15.25" outlineLevel="0" r="52">
      <c r="A52" s="117"/>
      <c r="B52" s="124"/>
      <c r="C52" s="117"/>
      <c r="D52" s="117"/>
      <c r="E52" s="117"/>
      <c r="F52" s="117"/>
      <c r="G52" s="117"/>
      <c r="H52" s="117"/>
      <c r="I52" s="117"/>
      <c r="J52" s="117"/>
      <c r="K52" s="117"/>
      <c r="L52" s="127"/>
      <c r="M52" s="127"/>
      <c r="N52" s="127"/>
      <c r="O52" s="127"/>
      <c r="P52" s="117"/>
      <c r="Q52" s="117"/>
      <c r="R52" s="117"/>
      <c r="S52" s="123"/>
      <c r="T52" s="127"/>
      <c r="U52" s="127"/>
      <c r="V52" s="127"/>
      <c r="W52" s="127"/>
      <c r="X52" s="117"/>
      <c r="Y52" s="117"/>
      <c r="Z52" s="117"/>
      <c r="AA52" s="117"/>
      <c r="AB52" s="127"/>
      <c r="AC52" s="127"/>
      <c r="AD52" s="127"/>
      <c r="AE52" s="127"/>
    </row>
    <row collapsed="false" customFormat="false" customHeight="false" hidden="false" ht="15.25" outlineLevel="0" r="53">
      <c r="A53" s="117"/>
      <c r="B53" s="50"/>
      <c r="C53" s="117"/>
      <c r="D53" s="117"/>
      <c r="E53" s="117"/>
      <c r="F53" s="117"/>
      <c r="G53" s="117"/>
      <c r="H53" s="117"/>
      <c r="I53" s="117"/>
      <c r="J53" s="117"/>
      <c r="K53" s="117"/>
      <c r="L53" s="127"/>
      <c r="M53" s="127"/>
      <c r="N53" s="127"/>
      <c r="O53" s="127"/>
      <c r="P53" s="117"/>
      <c r="Q53" s="117"/>
      <c r="R53" s="117"/>
      <c r="S53" s="123"/>
      <c r="T53" s="127"/>
      <c r="U53" s="127"/>
      <c r="V53" s="127"/>
      <c r="W53" s="127"/>
      <c r="X53" s="117"/>
      <c r="Y53" s="117"/>
      <c r="Z53" s="117"/>
      <c r="AA53" s="117"/>
      <c r="AB53" s="127"/>
      <c r="AC53" s="127"/>
      <c r="AD53" s="127"/>
      <c r="AE53" s="127"/>
    </row>
    <row collapsed="false" customFormat="false" customHeight="false" hidden="false" ht="15.25" outlineLevel="0" r="54">
      <c r="B54" s="104" t="s">
        <v>471</v>
      </c>
      <c r="D54" s="117"/>
      <c r="E54" s="117"/>
      <c r="F54" s="117"/>
      <c r="G54" s="117"/>
      <c r="H54" s="117"/>
      <c r="I54" s="117"/>
      <c r="J54" s="117"/>
      <c r="K54" s="117"/>
      <c r="L54" s="127"/>
      <c r="M54" s="127"/>
      <c r="N54" s="127"/>
      <c r="O54" s="127"/>
      <c r="P54" s="117"/>
      <c r="Q54" s="117"/>
      <c r="R54" s="117"/>
      <c r="S54" s="123"/>
      <c r="T54" s="127"/>
      <c r="U54" s="127"/>
      <c r="V54" s="127"/>
      <c r="W54" s="127"/>
      <c r="X54" s="117"/>
      <c r="Y54" s="117"/>
      <c r="Z54" s="117"/>
      <c r="AA54" s="117"/>
      <c r="AB54" s="127"/>
      <c r="AC54" s="127"/>
      <c r="AD54" s="127"/>
      <c r="AE54" s="127"/>
    </row>
    <row collapsed="false" customFormat="false" customHeight="false" hidden="false" ht="15.25" outlineLevel="0" r="55">
      <c r="H55" s="117"/>
      <c r="I55" s="117"/>
      <c r="J55" s="117"/>
      <c r="K55" s="117"/>
      <c r="L55" s="127"/>
      <c r="M55" s="127"/>
      <c r="N55" s="127"/>
      <c r="O55" s="127"/>
      <c r="P55" s="122"/>
      <c r="Q55" s="122"/>
      <c r="R55" s="122"/>
      <c r="S55" s="123"/>
      <c r="T55" s="118"/>
      <c r="U55" s="118"/>
      <c r="V55" s="118"/>
      <c r="W55" s="118"/>
      <c r="X55" s="117"/>
      <c r="Y55" s="117"/>
      <c r="Z55" s="117"/>
      <c r="AA55" s="117"/>
      <c r="AB55" s="118"/>
      <c r="AC55" s="118"/>
      <c r="AD55" s="118"/>
      <c r="AE55" s="118"/>
    </row>
    <row collapsed="false" customFormat="false" customHeight="false" hidden="false" ht="15.25" outlineLevel="0" r="56">
      <c r="H56" s="117"/>
      <c r="I56" s="117"/>
      <c r="J56" s="117"/>
      <c r="K56" s="117"/>
      <c r="L56" s="127"/>
      <c r="M56" s="127"/>
      <c r="N56" s="127"/>
      <c r="O56" s="127"/>
      <c r="P56" s="122"/>
      <c r="Q56" s="122"/>
      <c r="R56" s="122"/>
      <c r="S56" s="123"/>
      <c r="T56" s="118"/>
      <c r="U56" s="118"/>
      <c r="V56" s="118"/>
      <c r="W56" s="118"/>
      <c r="X56" s="117"/>
      <c r="Y56" s="117"/>
      <c r="Z56" s="117"/>
      <c r="AA56" s="117"/>
      <c r="AB56" s="118"/>
      <c r="AC56" s="118"/>
      <c r="AD56" s="118"/>
      <c r="AE56" s="118"/>
    </row>
    <row collapsed="false" customFormat="false" customHeight="false" hidden="false" ht="15.25" outlineLevel="0" r="57">
      <c r="H57" s="117"/>
      <c r="I57" s="117"/>
      <c r="J57" s="117"/>
      <c r="K57" s="117"/>
      <c r="L57" s="127"/>
      <c r="M57" s="127"/>
      <c r="N57" s="127"/>
      <c r="O57" s="127"/>
      <c r="P57" s="122"/>
      <c r="Q57" s="122"/>
      <c r="R57" s="122"/>
      <c r="S57" s="123"/>
      <c r="T57" s="118"/>
      <c r="U57" s="118"/>
      <c r="V57" s="118"/>
      <c r="W57" s="118"/>
      <c r="X57" s="117"/>
      <c r="Y57" s="117"/>
      <c r="Z57" s="117"/>
      <c r="AA57" s="117"/>
      <c r="AB57" s="118"/>
      <c r="AC57" s="118"/>
      <c r="AD57" s="118"/>
      <c r="AE57" s="118"/>
    </row>
    <row collapsed="false" customFormat="false" customHeight="false" hidden="false" ht="15.25" outlineLevel="0" r="58">
      <c r="H58" s="117"/>
      <c r="I58" s="117"/>
      <c r="J58" s="117"/>
      <c r="K58" s="117"/>
      <c r="L58" s="127"/>
      <c r="M58" s="127"/>
      <c r="N58" s="127"/>
      <c r="O58" s="127"/>
      <c r="P58" s="122"/>
      <c r="Q58" s="122"/>
      <c r="R58" s="122"/>
      <c r="S58" s="123"/>
      <c r="T58" s="118"/>
      <c r="U58" s="118"/>
      <c r="V58" s="118"/>
      <c r="W58" s="118"/>
      <c r="X58" s="117"/>
      <c r="Y58" s="117"/>
      <c r="Z58" s="117"/>
      <c r="AA58" s="117"/>
      <c r="AB58" s="118"/>
      <c r="AC58" s="118"/>
      <c r="AD58" s="118"/>
      <c r="AE58" s="118"/>
    </row>
    <row collapsed="false" customFormat="true" customHeight="false" hidden="false" ht="15.25" outlineLevel="0" r="60" s="104">
      <c r="R60" s="105"/>
    </row>
    <row collapsed="false" customFormat="true" customHeight="false" hidden="false" ht="15.25" outlineLevel="0" r="61" s="104">
      <c r="R61" s="105"/>
    </row>
    <row collapsed="false" customFormat="true" customHeight="false" hidden="false" ht="15.25" outlineLevel="0" r="62" s="104">
      <c r="R62" s="105"/>
    </row>
    <row collapsed="false" customFormat="true" customHeight="false" hidden="false" ht="15.25" outlineLevel="0" r="63" s="104">
      <c r="R63" s="105"/>
    </row>
    <row collapsed="false" customFormat="true" customHeight="false" hidden="false" ht="16.65" outlineLevel="0" r="64" s="104">
      <c r="A64" s="128" t="s">
        <v>472</v>
      </c>
      <c r="B64" s="117"/>
      <c r="C64" s="117"/>
      <c r="D64" s="117"/>
      <c r="E64" s="117"/>
      <c r="F64" s="117"/>
      <c r="G64" s="117"/>
      <c r="R64" s="105"/>
    </row>
    <row collapsed="false" customFormat="false" customHeight="false" hidden="false" ht="17.65" outlineLevel="0" r="65">
      <c r="A65" s="124" t="s">
        <v>377</v>
      </c>
      <c r="B65" s="124"/>
      <c r="C65" s="124"/>
      <c r="D65" s="110" t="s">
        <v>378</v>
      </c>
      <c r="E65" s="110"/>
      <c r="F65" s="110"/>
      <c r="G65" s="110"/>
      <c r="H65" s="108" t="s">
        <v>379</v>
      </c>
      <c r="I65" s="108"/>
      <c r="J65" s="108"/>
      <c r="K65" s="108"/>
      <c r="L65" s="110" t="s">
        <v>380</v>
      </c>
      <c r="M65" s="110"/>
      <c r="N65" s="110"/>
      <c r="O65" s="110"/>
      <c r="P65" s="108" t="s">
        <v>381</v>
      </c>
      <c r="Q65" s="108"/>
      <c r="R65" s="108"/>
      <c r="S65" s="108"/>
      <c r="T65" s="110" t="s">
        <v>382</v>
      </c>
      <c r="U65" s="110"/>
      <c r="V65" s="110"/>
      <c r="W65" s="110"/>
      <c r="X65" s="108" t="s">
        <v>383</v>
      </c>
      <c r="Y65" s="108"/>
      <c r="Z65" s="108"/>
      <c r="AA65" s="108"/>
      <c r="AB65" s="110" t="s">
        <v>384</v>
      </c>
      <c r="AC65" s="110"/>
      <c r="AD65" s="110"/>
      <c r="AE65" s="110"/>
      <c r="AF65" s="111"/>
      <c r="AG65" s="129" t="s">
        <v>194</v>
      </c>
      <c r="AH65" s="129"/>
      <c r="AI65" s="129"/>
      <c r="AK65" s="129" t="s">
        <v>196</v>
      </c>
      <c r="AL65" s="129"/>
      <c r="AM65" s="129"/>
      <c r="AO65" s="129" t="s">
        <v>223</v>
      </c>
      <c r="AP65" s="129"/>
      <c r="AQ65" s="129"/>
    </row>
    <row collapsed="false" customFormat="false" customHeight="false" hidden="false" ht="15.25" outlineLevel="0" r="66">
      <c r="A66" s="117" t="s">
        <v>464</v>
      </c>
      <c r="B66" s="113" t="s">
        <v>386</v>
      </c>
      <c r="C66" s="113" t="s">
        <v>234</v>
      </c>
      <c r="D66" s="114" t="s">
        <v>387</v>
      </c>
      <c r="E66" s="114" t="s">
        <v>388</v>
      </c>
      <c r="F66" s="114" t="s">
        <v>191</v>
      </c>
      <c r="G66" s="114" t="s">
        <v>389</v>
      </c>
      <c r="H66" s="113" t="s">
        <v>387</v>
      </c>
      <c r="I66" s="113" t="s">
        <v>388</v>
      </c>
      <c r="J66" s="113" t="s">
        <v>191</v>
      </c>
      <c r="K66" s="113" t="s">
        <v>389</v>
      </c>
      <c r="L66" s="114" t="s">
        <v>387</v>
      </c>
      <c r="M66" s="114" t="s">
        <v>388</v>
      </c>
      <c r="N66" s="114" t="s">
        <v>191</v>
      </c>
      <c r="O66" s="114" t="s">
        <v>389</v>
      </c>
      <c r="P66" s="113" t="s">
        <v>387</v>
      </c>
      <c r="Q66" s="113" t="s">
        <v>388</v>
      </c>
      <c r="R66" s="113" t="s">
        <v>191</v>
      </c>
      <c r="S66" s="115" t="s">
        <v>389</v>
      </c>
      <c r="T66" s="114" t="s">
        <v>387</v>
      </c>
      <c r="U66" s="114" t="s">
        <v>388</v>
      </c>
      <c r="V66" s="114" t="s">
        <v>191</v>
      </c>
      <c r="W66" s="114" t="s">
        <v>389</v>
      </c>
      <c r="X66" s="113" t="s">
        <v>387</v>
      </c>
      <c r="Y66" s="113" t="s">
        <v>388</v>
      </c>
      <c r="Z66" s="113" t="s">
        <v>191</v>
      </c>
      <c r="AA66" s="113" t="s">
        <v>389</v>
      </c>
      <c r="AB66" s="114" t="s">
        <v>387</v>
      </c>
      <c r="AC66" s="114" t="s">
        <v>388</v>
      </c>
      <c r="AD66" s="114" t="s">
        <v>191</v>
      </c>
      <c r="AE66" s="114" t="s">
        <v>389</v>
      </c>
      <c r="AF66" s="116"/>
      <c r="AG66" s="104" t="s">
        <v>390</v>
      </c>
      <c r="AH66" s="104" t="s">
        <v>191</v>
      </c>
      <c r="AI66" s="104" t="s">
        <v>389</v>
      </c>
      <c r="AK66" s="104" t="s">
        <v>390</v>
      </c>
      <c r="AL66" s="104" t="s">
        <v>191</v>
      </c>
      <c r="AM66" s="104" t="s">
        <v>389</v>
      </c>
      <c r="AO66" s="104" t="s">
        <v>390</v>
      </c>
      <c r="AP66" s="104" t="s">
        <v>191</v>
      </c>
      <c r="AQ66" s="104" t="s">
        <v>389</v>
      </c>
    </row>
    <row collapsed="false" customFormat="false" customHeight="false" hidden="false" ht="16.65" outlineLevel="0" r="67">
      <c r="A67" s="117" t="s">
        <v>473</v>
      </c>
      <c r="B67" s="31" t="s">
        <v>474</v>
      </c>
      <c r="C67" s="117" t="s">
        <v>475</v>
      </c>
      <c r="D67" s="117"/>
      <c r="E67" s="117"/>
      <c r="F67" s="117"/>
      <c r="G67" s="117"/>
      <c r="H67" s="117" t="s">
        <v>476</v>
      </c>
      <c r="I67" s="117" t="s">
        <v>475</v>
      </c>
      <c r="J67" s="117" t="s">
        <v>10</v>
      </c>
      <c r="K67" s="117" t="s">
        <v>13</v>
      </c>
      <c r="L67" s="127"/>
      <c r="M67" s="127"/>
      <c r="N67" s="127"/>
      <c r="O67" s="127"/>
      <c r="P67" s="117"/>
      <c r="Q67" s="117"/>
      <c r="R67" s="117"/>
      <c r="S67" s="123"/>
      <c r="T67" s="127"/>
      <c r="U67" s="127"/>
      <c r="V67" s="127"/>
      <c r="W67" s="127"/>
      <c r="X67" s="117"/>
      <c r="Y67" s="117"/>
      <c r="Z67" s="117"/>
      <c r="AA67" s="117"/>
      <c r="AB67" s="127"/>
      <c r="AC67" s="127"/>
      <c r="AD67" s="127"/>
      <c r="AE67" s="127"/>
      <c r="AG67" s="104" t="s">
        <v>477</v>
      </c>
      <c r="AH67" s="104" t="s">
        <v>10</v>
      </c>
      <c r="AI67" s="104" t="s">
        <v>10</v>
      </c>
      <c r="AK67" s="104" t="s">
        <v>478</v>
      </c>
      <c r="AL67" s="104" t="s">
        <v>13</v>
      </c>
      <c r="AM67" s="104" t="s">
        <v>10</v>
      </c>
      <c r="AO67" s="104" t="s">
        <v>435</v>
      </c>
      <c r="AP67" s="104" t="s">
        <v>479</v>
      </c>
      <c r="AQ67" s="104" t="s">
        <v>10</v>
      </c>
    </row>
    <row collapsed="false" customFormat="false" customHeight="false" hidden="false" ht="15.25" outlineLevel="0" r="68">
      <c r="A68" s="117" t="s">
        <v>480</v>
      </c>
      <c r="B68" s="124" t="s">
        <v>398</v>
      </c>
      <c r="C68" s="117" t="s">
        <v>399</v>
      </c>
      <c r="D68" s="117"/>
      <c r="E68" s="117"/>
      <c r="F68" s="117"/>
      <c r="G68" s="117"/>
      <c r="H68" s="117" t="s">
        <v>400</v>
      </c>
      <c r="I68" s="117" t="s">
        <v>399</v>
      </c>
      <c r="J68" s="117" t="s">
        <v>13</v>
      </c>
      <c r="K68" s="117" t="s">
        <v>13</v>
      </c>
      <c r="L68" s="127"/>
      <c r="M68" s="127"/>
      <c r="N68" s="127"/>
      <c r="O68" s="127"/>
      <c r="P68" s="117"/>
      <c r="Q68" s="117"/>
      <c r="R68" s="117"/>
      <c r="S68" s="123"/>
      <c r="T68" s="127"/>
      <c r="U68" s="127"/>
      <c r="V68" s="127"/>
      <c r="W68" s="127"/>
      <c r="X68" s="117"/>
      <c r="Y68" s="117"/>
      <c r="Z68" s="117"/>
      <c r="AA68" s="117"/>
      <c r="AB68" s="127"/>
      <c r="AC68" s="127"/>
      <c r="AD68" s="127"/>
      <c r="AE68" s="127"/>
      <c r="AK68" s="104" t="s">
        <v>481</v>
      </c>
      <c r="AL68" s="104" t="s">
        <v>479</v>
      </c>
      <c r="AM68" s="104" t="s">
        <v>10</v>
      </c>
    </row>
    <row collapsed="false" customFormat="false" customHeight="false" hidden="false" ht="31.6" outlineLevel="0" r="69">
      <c r="A69" s="117" t="s">
        <v>482</v>
      </c>
      <c r="B69" s="130" t="str">
        <f aca="false">"R["&amp;"30"&amp;"] &lt;= [PC] //R[30]=LINK"&amp;CHAR(10)&amp;"PC &lt;= R["&amp;"1"&amp;"]"</f>
        <v>R[30] &lt;= [PC] //R[30]=LINK
PC &lt;= R[1]</v>
      </c>
      <c r="C69" s="117" t="s">
        <v>483</v>
      </c>
      <c r="D69" s="117"/>
      <c r="E69" s="117"/>
      <c r="F69" s="117"/>
      <c r="G69" s="117"/>
      <c r="H69" s="117" t="s">
        <v>484</v>
      </c>
      <c r="I69" s="117" t="s">
        <v>483</v>
      </c>
      <c r="J69" s="117" t="s">
        <v>16</v>
      </c>
      <c r="K69" s="117" t="s">
        <v>13</v>
      </c>
      <c r="L69" s="127"/>
      <c r="M69" s="127"/>
      <c r="N69" s="127"/>
      <c r="O69" s="127"/>
      <c r="P69" s="117"/>
      <c r="Q69" s="117"/>
      <c r="R69" s="117"/>
      <c r="S69" s="123"/>
      <c r="T69" s="127"/>
      <c r="U69" s="127"/>
      <c r="V69" s="127"/>
      <c r="W69" s="127"/>
      <c r="X69" s="117"/>
      <c r="Y69" s="117"/>
      <c r="Z69" s="117"/>
      <c r="AA69" s="117"/>
      <c r="AB69" s="127"/>
      <c r="AC69" s="127"/>
      <c r="AD69" s="127"/>
      <c r="AE69" s="127"/>
      <c r="AK69" s="104" t="s">
        <v>485</v>
      </c>
      <c r="AL69" s="104" t="s">
        <v>486</v>
      </c>
      <c r="AM69" s="104" t="s">
        <v>10</v>
      </c>
    </row>
    <row collapsed="false" customFormat="false" customHeight="false" hidden="false" ht="15.25" outlineLevel="0" r="70">
      <c r="A70" s="117" t="s">
        <v>487</v>
      </c>
      <c r="B70" s="124" t="s">
        <v>488</v>
      </c>
      <c r="C70" s="117" t="s">
        <v>489</v>
      </c>
      <c r="D70" s="117"/>
      <c r="E70" s="117"/>
      <c r="F70" s="117"/>
      <c r="G70" s="117"/>
      <c r="H70" s="117" t="s">
        <v>490</v>
      </c>
      <c r="I70" s="117" t="s">
        <v>489</v>
      </c>
      <c r="J70" s="117" t="s">
        <v>479</v>
      </c>
      <c r="K70" s="117" t="s">
        <v>13</v>
      </c>
      <c r="L70" s="127"/>
      <c r="M70" s="127"/>
      <c r="N70" s="127"/>
      <c r="O70" s="127"/>
      <c r="P70" s="117"/>
      <c r="Q70" s="117"/>
      <c r="R70" s="117"/>
      <c r="S70" s="123"/>
      <c r="T70" s="127"/>
      <c r="U70" s="127"/>
      <c r="V70" s="127"/>
      <c r="W70" s="127"/>
      <c r="X70" s="117"/>
      <c r="Y70" s="117"/>
      <c r="Z70" s="117"/>
      <c r="AA70" s="117"/>
      <c r="AB70" s="127"/>
      <c r="AC70" s="127"/>
      <c r="AD70" s="127"/>
      <c r="AE70" s="127"/>
      <c r="AK70" s="104" t="s">
        <v>491</v>
      </c>
      <c r="AL70" s="104" t="s">
        <v>486</v>
      </c>
      <c r="AM70" s="104" t="s">
        <v>10</v>
      </c>
    </row>
    <row collapsed="false" customFormat="false" customHeight="false" hidden="false" ht="16.65" outlineLevel="0" r="71">
      <c r="A71" s="117" t="s">
        <v>492</v>
      </c>
      <c r="B71" s="50" t="str">
        <f aca="false">"PC &lt;= R["&amp;"30"&amp;"]  //R[30]=LINK"</f>
        <v>PC &lt;= R[30]  //R[30]=LINK</v>
      </c>
      <c r="C71" s="117" t="s">
        <v>493</v>
      </c>
      <c r="D71" s="117"/>
      <c r="E71" s="117"/>
      <c r="F71" s="117"/>
      <c r="G71" s="117"/>
      <c r="H71" s="117" t="s">
        <v>490</v>
      </c>
      <c r="I71" s="117" t="s">
        <v>493</v>
      </c>
      <c r="J71" s="117" t="s">
        <v>486</v>
      </c>
      <c r="K71" s="117" t="s">
        <v>13</v>
      </c>
      <c r="L71" s="127"/>
      <c r="M71" s="127"/>
      <c r="N71" s="127"/>
      <c r="O71" s="127"/>
      <c r="P71" s="117"/>
      <c r="Q71" s="117"/>
      <c r="R71" s="117"/>
      <c r="S71" s="123"/>
      <c r="T71" s="127"/>
      <c r="U71" s="127"/>
      <c r="V71" s="127"/>
      <c r="W71" s="127"/>
      <c r="X71" s="117"/>
      <c r="Y71" s="117"/>
      <c r="Z71" s="117"/>
      <c r="AA71" s="117"/>
      <c r="AB71" s="127"/>
      <c r="AC71" s="127"/>
      <c r="AD71" s="127"/>
      <c r="AE71" s="127"/>
      <c r="AK71" s="104" t="s">
        <v>494</v>
      </c>
      <c r="AL71" s="104" t="s">
        <v>486</v>
      </c>
      <c r="AM71" s="104" t="s">
        <v>10</v>
      </c>
    </row>
    <row collapsed="false" customFormat="false" customHeight="false" hidden="false" ht="15.25" outlineLevel="0" r="72">
      <c r="D72" s="117"/>
      <c r="E72" s="117"/>
      <c r="F72" s="117"/>
      <c r="G72" s="117"/>
      <c r="H72" s="117" t="s">
        <v>495</v>
      </c>
      <c r="I72" s="117"/>
      <c r="J72" s="117" t="s">
        <v>496</v>
      </c>
      <c r="K72" s="117" t="s">
        <v>13</v>
      </c>
      <c r="L72" s="127"/>
      <c r="M72" s="127"/>
      <c r="N72" s="127"/>
      <c r="O72" s="127"/>
      <c r="P72" s="117"/>
      <c r="Q72" s="117"/>
      <c r="R72" s="117"/>
      <c r="S72" s="123"/>
      <c r="T72" s="127"/>
      <c r="U72" s="127"/>
      <c r="V72" s="127"/>
      <c r="W72" s="127"/>
      <c r="X72" s="117"/>
      <c r="Y72" s="117"/>
      <c r="Z72" s="117"/>
      <c r="AA72" s="117"/>
      <c r="AB72" s="127"/>
      <c r="AC72" s="127"/>
      <c r="AD72" s="127"/>
      <c r="AE72" s="127"/>
    </row>
    <row collapsed="false" customFormat="false" customHeight="false" hidden="false" ht="15.25" outlineLevel="0" r="73">
      <c r="D73" s="117"/>
      <c r="E73" s="117"/>
      <c r="F73" s="117"/>
      <c r="G73" s="117"/>
      <c r="H73" s="117" t="s">
        <v>396</v>
      </c>
      <c r="I73" s="117"/>
      <c r="J73" s="117" t="s">
        <v>497</v>
      </c>
      <c r="K73" s="117" t="s">
        <v>13</v>
      </c>
      <c r="L73" s="127"/>
      <c r="M73" s="127"/>
      <c r="N73" s="127"/>
      <c r="O73" s="127"/>
      <c r="P73" s="117"/>
      <c r="Q73" s="117"/>
      <c r="R73" s="117"/>
      <c r="S73" s="123"/>
      <c r="T73" s="127"/>
      <c r="U73" s="127"/>
      <c r="V73" s="127"/>
      <c r="W73" s="127"/>
      <c r="X73" s="117"/>
      <c r="Y73" s="117"/>
      <c r="Z73" s="117"/>
      <c r="AA73" s="117"/>
      <c r="AB73" s="127"/>
      <c r="AC73" s="127"/>
      <c r="AD73" s="127"/>
      <c r="AE73" s="127"/>
    </row>
    <row collapsed="false" customFormat="false" customHeight="false" hidden="false" ht="15.25" outlineLevel="0" r="74">
      <c r="H74" s="117" t="s">
        <v>490</v>
      </c>
      <c r="I74" s="117"/>
      <c r="J74" s="117" t="s">
        <v>486</v>
      </c>
      <c r="K74" s="117" t="s">
        <v>13</v>
      </c>
      <c r="L74" s="127"/>
      <c r="M74" s="127"/>
      <c r="N74" s="127"/>
      <c r="O74" s="127"/>
      <c r="P74" s="122"/>
      <c r="Q74" s="122"/>
      <c r="R74" s="122"/>
      <c r="S74" s="123"/>
      <c r="T74" s="118"/>
      <c r="U74" s="118"/>
      <c r="V74" s="118"/>
      <c r="W74" s="118"/>
      <c r="X74" s="117"/>
      <c r="Y74" s="117"/>
      <c r="Z74" s="117"/>
      <c r="AA74" s="117"/>
      <c r="AB74" s="118"/>
      <c r="AC74" s="118"/>
      <c r="AD74" s="118"/>
      <c r="AE74" s="118"/>
    </row>
    <row collapsed="false" customFormat="false" customHeight="false" hidden="false" ht="15.25" outlineLevel="0" r="75">
      <c r="H75" s="117" t="s">
        <v>495</v>
      </c>
      <c r="I75" s="117"/>
      <c r="J75" s="117" t="s">
        <v>496</v>
      </c>
      <c r="K75" s="117" t="s">
        <v>13</v>
      </c>
      <c r="L75" s="127"/>
      <c r="M75" s="127"/>
      <c r="N75" s="127"/>
      <c r="O75" s="127"/>
      <c r="P75" s="122"/>
      <c r="Q75" s="122"/>
      <c r="R75" s="122"/>
      <c r="S75" s="123"/>
      <c r="T75" s="118"/>
      <c r="U75" s="118"/>
      <c r="V75" s="118"/>
      <c r="W75" s="118"/>
      <c r="X75" s="117"/>
      <c r="Y75" s="117"/>
      <c r="Z75" s="117"/>
      <c r="AA75" s="117"/>
      <c r="AB75" s="118"/>
      <c r="AC75" s="118"/>
      <c r="AD75" s="118"/>
      <c r="AE75" s="118"/>
    </row>
    <row collapsed="false" customFormat="false" customHeight="false" hidden="false" ht="15.25" outlineLevel="0" r="76">
      <c r="H76" s="117" t="s">
        <v>396</v>
      </c>
      <c r="I76" s="117"/>
      <c r="J76" s="117" t="s">
        <v>497</v>
      </c>
      <c r="K76" s="117" t="s">
        <v>13</v>
      </c>
      <c r="L76" s="127"/>
      <c r="M76" s="127"/>
      <c r="N76" s="127"/>
      <c r="O76" s="127"/>
      <c r="P76" s="122"/>
      <c r="Q76" s="122"/>
      <c r="R76" s="122"/>
      <c r="S76" s="123"/>
      <c r="T76" s="118"/>
      <c r="U76" s="118"/>
      <c r="V76" s="118"/>
      <c r="W76" s="118"/>
      <c r="X76" s="117"/>
      <c r="Y76" s="117"/>
      <c r="Z76" s="117"/>
      <c r="AA76" s="117"/>
      <c r="AB76" s="118"/>
      <c r="AC76" s="118"/>
      <c r="AD76" s="118"/>
      <c r="AE76" s="118"/>
    </row>
    <row collapsed="false" customFormat="true" customHeight="false" hidden="false" ht="15.25" outlineLevel="0" r="77" s="104"/>
    <row collapsed="false" customFormat="true" customHeight="false" hidden="false" ht="15.25" outlineLevel="0" r="78" s="104"/>
    <row collapsed="false" customFormat="true" customHeight="false" hidden="false" ht="15.25" outlineLevel="0" r="79" s="104"/>
    <row collapsed="false" customFormat="false" customHeight="false" hidden="false" ht="16.65" outlineLevel="0" r="81">
      <c r="A81" s="128" t="s">
        <v>498</v>
      </c>
      <c r="B81" s="117"/>
      <c r="C81" s="117"/>
      <c r="D81" s="117"/>
      <c r="E81" s="117"/>
      <c r="F81" s="117"/>
      <c r="G81" s="117"/>
    </row>
    <row collapsed="false" customFormat="false" customHeight="false" hidden="false" ht="17.65" outlineLevel="0" r="82">
      <c r="A82" s="124" t="s">
        <v>377</v>
      </c>
      <c r="B82" s="124"/>
      <c r="C82" s="124"/>
      <c r="D82" s="110" t="s">
        <v>378</v>
      </c>
      <c r="E82" s="110"/>
      <c r="F82" s="110"/>
      <c r="G82" s="110"/>
      <c r="H82" s="108" t="s">
        <v>379</v>
      </c>
      <c r="I82" s="108"/>
      <c r="J82" s="108"/>
      <c r="K82" s="108"/>
      <c r="L82" s="110" t="s">
        <v>380</v>
      </c>
      <c r="M82" s="110"/>
      <c r="N82" s="110"/>
      <c r="O82" s="110"/>
      <c r="P82" s="108" t="s">
        <v>381</v>
      </c>
      <c r="Q82" s="108"/>
      <c r="R82" s="108"/>
      <c r="S82" s="108"/>
      <c r="T82" s="110" t="s">
        <v>382</v>
      </c>
      <c r="U82" s="110"/>
      <c r="V82" s="110"/>
      <c r="W82" s="110"/>
      <c r="X82" s="108" t="s">
        <v>383</v>
      </c>
      <c r="Y82" s="108"/>
      <c r="Z82" s="108"/>
      <c r="AA82" s="108"/>
      <c r="AB82" s="110" t="s">
        <v>384</v>
      </c>
      <c r="AC82" s="110"/>
      <c r="AD82" s="110"/>
      <c r="AE82" s="110"/>
    </row>
    <row collapsed="false" customFormat="false" customHeight="false" hidden="false" ht="15.25" outlineLevel="0" r="83">
      <c r="A83" s="117" t="s">
        <v>464</v>
      </c>
      <c r="B83" s="113" t="s">
        <v>386</v>
      </c>
      <c r="C83" s="113" t="s">
        <v>234</v>
      </c>
      <c r="D83" s="114" t="s">
        <v>387</v>
      </c>
      <c r="E83" s="114" t="s">
        <v>388</v>
      </c>
      <c r="F83" s="114" t="s">
        <v>191</v>
      </c>
      <c r="G83" s="114" t="s">
        <v>389</v>
      </c>
      <c r="H83" s="113" t="s">
        <v>387</v>
      </c>
      <c r="I83" s="113" t="s">
        <v>388</v>
      </c>
      <c r="J83" s="113" t="s">
        <v>191</v>
      </c>
      <c r="K83" s="113" t="s">
        <v>389</v>
      </c>
      <c r="L83" s="114" t="s">
        <v>387</v>
      </c>
      <c r="M83" s="114" t="s">
        <v>388</v>
      </c>
      <c r="N83" s="114" t="s">
        <v>191</v>
      </c>
      <c r="O83" s="114" t="s">
        <v>389</v>
      </c>
      <c r="P83" s="113" t="s">
        <v>387</v>
      </c>
      <c r="Q83" s="113" t="s">
        <v>388</v>
      </c>
      <c r="R83" s="113" t="s">
        <v>191</v>
      </c>
      <c r="S83" s="115" t="s">
        <v>389</v>
      </c>
      <c r="T83" s="114" t="s">
        <v>387</v>
      </c>
      <c r="U83" s="114" t="s">
        <v>388</v>
      </c>
      <c r="V83" s="114" t="s">
        <v>191</v>
      </c>
      <c r="W83" s="114" t="s">
        <v>389</v>
      </c>
      <c r="X83" s="113" t="s">
        <v>387</v>
      </c>
      <c r="Y83" s="113" t="s">
        <v>388</v>
      </c>
      <c r="Z83" s="113" t="s">
        <v>191</v>
      </c>
      <c r="AA83" s="113" t="s">
        <v>389</v>
      </c>
      <c r="AB83" s="114" t="s">
        <v>387</v>
      </c>
      <c r="AC83" s="114" t="s">
        <v>388</v>
      </c>
      <c r="AD83" s="114" t="s">
        <v>191</v>
      </c>
      <c r="AE83" s="114" t="s">
        <v>389</v>
      </c>
    </row>
    <row collapsed="false" customFormat="false" customHeight="false" hidden="false" ht="16.65" outlineLevel="0" r="84">
      <c r="A84" s="117" t="s">
        <v>499</v>
      </c>
      <c r="B84" s="31" t="s">
        <v>500</v>
      </c>
      <c r="C84" s="117" t="s">
        <v>501</v>
      </c>
      <c r="D84" s="117"/>
      <c r="E84" s="117"/>
      <c r="F84" s="117"/>
      <c r="G84" s="117"/>
      <c r="H84" s="117" t="s">
        <v>502</v>
      </c>
      <c r="I84" s="117" t="s">
        <v>501</v>
      </c>
      <c r="J84" s="117" t="s">
        <v>10</v>
      </c>
      <c r="K84" s="117" t="s">
        <v>13</v>
      </c>
      <c r="L84" s="127" t="s">
        <v>503</v>
      </c>
      <c r="M84" s="127" t="s">
        <v>74</v>
      </c>
      <c r="N84" s="127" t="s">
        <v>10</v>
      </c>
      <c r="O84" s="127" t="s">
        <v>13</v>
      </c>
      <c r="P84" s="117"/>
      <c r="Q84" s="117"/>
      <c r="R84" s="117"/>
      <c r="S84" s="123"/>
      <c r="T84" s="127"/>
      <c r="U84" s="127"/>
      <c r="V84" s="127"/>
      <c r="W84" s="127"/>
      <c r="X84" s="117" t="s">
        <v>491</v>
      </c>
      <c r="Y84" s="117" t="s">
        <v>74</v>
      </c>
      <c r="Z84" s="117" t="s">
        <v>10</v>
      </c>
      <c r="AA84" s="117" t="s">
        <v>19</v>
      </c>
      <c r="AB84" s="127"/>
      <c r="AC84" s="127"/>
      <c r="AD84" s="127"/>
      <c r="AE84" s="127"/>
    </row>
    <row collapsed="false" customFormat="false" customHeight="true" hidden="false" ht="17.25" outlineLevel="0" r="85">
      <c r="A85" s="117" t="s">
        <v>499</v>
      </c>
      <c r="B85" s="124" t="s">
        <v>500</v>
      </c>
      <c r="C85" s="117" t="s">
        <v>493</v>
      </c>
      <c r="D85" s="117"/>
      <c r="E85" s="117"/>
      <c r="F85" s="117"/>
      <c r="G85" s="117"/>
      <c r="H85" s="117" t="s">
        <v>502</v>
      </c>
      <c r="I85" s="117" t="s">
        <v>501</v>
      </c>
      <c r="J85" s="117" t="s">
        <v>13</v>
      </c>
      <c r="K85" s="117" t="s">
        <v>13</v>
      </c>
      <c r="L85" s="127" t="s">
        <v>503</v>
      </c>
      <c r="M85" s="127" t="s">
        <v>74</v>
      </c>
      <c r="N85" s="127" t="s">
        <v>13</v>
      </c>
      <c r="O85" s="127" t="s">
        <v>13</v>
      </c>
      <c r="P85" s="117"/>
      <c r="Q85" s="117"/>
      <c r="R85" s="117"/>
      <c r="S85" s="123"/>
      <c r="T85" s="127"/>
      <c r="U85" s="127"/>
      <c r="V85" s="127"/>
      <c r="W85" s="127"/>
      <c r="X85" s="117" t="s">
        <v>491</v>
      </c>
      <c r="Y85" s="117" t="s">
        <v>74</v>
      </c>
      <c r="Z85" s="117" t="s">
        <v>13</v>
      </c>
      <c r="AA85" s="117" t="s">
        <v>19</v>
      </c>
      <c r="AB85" s="127"/>
      <c r="AC85" s="127"/>
      <c r="AD85" s="127"/>
      <c r="AE85" s="127"/>
    </row>
    <row collapsed="false" customFormat="false" customHeight="true" hidden="false" ht="17.25" outlineLevel="0" r="86">
      <c r="A86" s="117" t="s">
        <v>468</v>
      </c>
      <c r="B86" s="130" t="s">
        <v>469</v>
      </c>
      <c r="C86" s="117" t="s">
        <v>470</v>
      </c>
      <c r="D86" s="117"/>
      <c r="E86" s="117"/>
      <c r="F86" s="117"/>
      <c r="G86" s="117"/>
      <c r="H86" s="117" t="s">
        <v>504</v>
      </c>
      <c r="I86" s="117" t="s">
        <v>470</v>
      </c>
      <c r="J86" s="117" t="s">
        <v>16</v>
      </c>
      <c r="K86" s="117" t="s">
        <v>13</v>
      </c>
      <c r="L86" s="127" t="s">
        <v>505</v>
      </c>
      <c r="M86" s="127"/>
      <c r="N86" s="127" t="s">
        <v>16</v>
      </c>
      <c r="O86" s="127" t="s">
        <v>13</v>
      </c>
      <c r="P86" s="117"/>
      <c r="Q86" s="117"/>
      <c r="R86" s="117"/>
      <c r="S86" s="123"/>
      <c r="T86" s="127"/>
      <c r="U86" s="127"/>
      <c r="V86" s="127"/>
      <c r="W86" s="127"/>
      <c r="X86" s="117" t="s">
        <v>396</v>
      </c>
      <c r="Y86" s="117"/>
      <c r="Z86" s="117" t="s">
        <v>16</v>
      </c>
      <c r="AA86" s="117" t="s">
        <v>19</v>
      </c>
      <c r="AB86" s="127"/>
      <c r="AC86" s="127"/>
      <c r="AD86" s="127"/>
      <c r="AE86" s="127"/>
    </row>
    <row collapsed="false" customFormat="false" customHeight="true" hidden="false" ht="17.25" outlineLevel="0" r="87">
      <c r="A87" s="117" t="s">
        <v>397</v>
      </c>
      <c r="B87" s="124" t="s">
        <v>398</v>
      </c>
      <c r="C87" s="117" t="s">
        <v>399</v>
      </c>
      <c r="D87" s="117"/>
      <c r="E87" s="117"/>
      <c r="F87" s="117"/>
      <c r="G87" s="117"/>
      <c r="H87" s="117" t="s">
        <v>396</v>
      </c>
      <c r="I87" s="117"/>
      <c r="J87" s="117" t="s">
        <v>74</v>
      </c>
      <c r="K87" s="117" t="s">
        <v>13</v>
      </c>
      <c r="L87" s="127" t="s">
        <v>396</v>
      </c>
      <c r="M87" s="127"/>
      <c r="N87" s="127" t="s">
        <v>74</v>
      </c>
      <c r="O87" s="127" t="s">
        <v>13</v>
      </c>
      <c r="P87" s="117"/>
      <c r="Q87" s="117"/>
      <c r="R87" s="117"/>
      <c r="S87" s="123"/>
      <c r="T87" s="127"/>
      <c r="U87" s="127"/>
      <c r="V87" s="127"/>
      <c r="W87" s="127"/>
      <c r="X87" s="117" t="s">
        <v>396</v>
      </c>
      <c r="Y87" s="117"/>
      <c r="Z87" s="117" t="s">
        <v>74</v>
      </c>
      <c r="AA87" s="117" t="s">
        <v>19</v>
      </c>
      <c r="AB87" s="127"/>
      <c r="AC87" s="127"/>
      <c r="AD87" s="127"/>
      <c r="AE87" s="127"/>
    </row>
    <row collapsed="false" customFormat="false" customHeight="false" hidden="false" ht="31.6" outlineLevel="0" r="88">
      <c r="A88" s="117" t="s">
        <v>482</v>
      </c>
      <c r="B88" s="130" t="str">
        <f aca="false">"R["&amp;"30"&amp;"] &lt;= [PC] //R[30]=LINK"&amp;CHAR(10)&amp;"PC &lt;= R["&amp;"1"&amp;"]"</f>
        <v>R[30] &lt;= [PC] //R[30]=LINK
PC &lt;= R[1]</v>
      </c>
      <c r="C88" s="117" t="s">
        <v>483</v>
      </c>
      <c r="D88" s="117"/>
      <c r="E88" s="117"/>
      <c r="F88" s="117"/>
      <c r="G88" s="117"/>
      <c r="H88" s="117" t="s">
        <v>400</v>
      </c>
      <c r="I88" s="117"/>
      <c r="J88" s="117" t="s">
        <v>78</v>
      </c>
      <c r="K88" s="117" t="s">
        <v>13</v>
      </c>
      <c r="L88" s="127" t="s">
        <v>401</v>
      </c>
      <c r="M88" s="127"/>
      <c r="N88" s="127" t="s">
        <v>78</v>
      </c>
      <c r="O88" s="127" t="s">
        <v>13</v>
      </c>
      <c r="P88" s="117"/>
      <c r="Q88" s="117"/>
      <c r="R88" s="117"/>
      <c r="S88" s="123"/>
      <c r="T88" s="127"/>
      <c r="U88" s="127"/>
      <c r="V88" s="127"/>
      <c r="W88" s="127"/>
      <c r="X88" s="117" t="s">
        <v>491</v>
      </c>
      <c r="Y88" s="117"/>
      <c r="Z88" s="117" t="s">
        <v>78</v>
      </c>
      <c r="AA88" s="117" t="s">
        <v>19</v>
      </c>
      <c r="AB88" s="127"/>
      <c r="AC88" s="127"/>
      <c r="AD88" s="127"/>
      <c r="AE88" s="127"/>
    </row>
    <row collapsed="false" customFormat="false" customHeight="true" hidden="false" ht="17.25" outlineLevel="0" r="89">
      <c r="A89" s="124" t="s">
        <v>506</v>
      </c>
      <c r="B89" s="124" t="s">
        <v>507</v>
      </c>
      <c r="C89" s="124" t="s">
        <v>508</v>
      </c>
      <c r="D89" s="124"/>
      <c r="E89" s="124"/>
      <c r="F89" s="124"/>
      <c r="G89" s="124"/>
      <c r="H89" s="117" t="s">
        <v>484</v>
      </c>
      <c r="I89" s="117"/>
      <c r="J89" s="117" t="s">
        <v>100</v>
      </c>
      <c r="K89" s="117" t="s">
        <v>13</v>
      </c>
      <c r="L89" s="127" t="s">
        <v>509</v>
      </c>
      <c r="M89" s="127"/>
      <c r="N89" s="127" t="s">
        <v>100</v>
      </c>
      <c r="O89" s="127" t="s">
        <v>13</v>
      </c>
      <c r="P89" s="117"/>
      <c r="Q89" s="117"/>
      <c r="R89" s="117"/>
      <c r="S89" s="123"/>
      <c r="T89" s="127"/>
      <c r="U89" s="127"/>
      <c r="V89" s="127"/>
      <c r="W89" s="127"/>
      <c r="X89" s="117" t="s">
        <v>396</v>
      </c>
      <c r="Y89" s="117"/>
      <c r="Z89" s="117" t="s">
        <v>100</v>
      </c>
      <c r="AA89" s="117" t="s">
        <v>19</v>
      </c>
      <c r="AB89" s="127"/>
      <c r="AC89" s="127"/>
      <c r="AD89" s="127"/>
      <c r="AE89" s="127"/>
    </row>
    <row collapsed="false" customFormat="false" customHeight="false" hidden="false" ht="16.65" outlineLevel="0" r="90">
      <c r="A90" s="124" t="s">
        <v>492</v>
      </c>
      <c r="B90" s="50" t="str">
        <f aca="false">"PC &lt;= R["&amp;"30"&amp;"]  //R[30]=LINK"</f>
        <v>PC &lt;= R[30]  //R[30]=LINK</v>
      </c>
      <c r="C90" s="124" t="s">
        <v>493</v>
      </c>
      <c r="D90" s="124"/>
      <c r="E90" s="124"/>
      <c r="F90" s="124"/>
      <c r="G90" s="124"/>
      <c r="H90" s="117" t="s">
        <v>510</v>
      </c>
      <c r="I90" s="117"/>
      <c r="J90" s="117" t="s">
        <v>74</v>
      </c>
      <c r="K90" s="117" t="s">
        <v>13</v>
      </c>
      <c r="L90" s="127" t="s">
        <v>395</v>
      </c>
      <c r="M90" s="127"/>
      <c r="N90" s="127" t="s">
        <v>74</v>
      </c>
      <c r="O90" s="127" t="s">
        <v>13</v>
      </c>
      <c r="P90" s="117"/>
      <c r="Q90" s="117"/>
      <c r="R90" s="117"/>
      <c r="S90" s="123"/>
      <c r="T90" s="127"/>
      <c r="U90" s="127"/>
      <c r="V90" s="127"/>
      <c r="W90" s="127"/>
      <c r="X90" s="117" t="s">
        <v>396</v>
      </c>
      <c r="Y90" s="117"/>
      <c r="Z90" s="117" t="s">
        <v>74</v>
      </c>
      <c r="AA90" s="117" t="s">
        <v>19</v>
      </c>
      <c r="AB90" s="127"/>
      <c r="AC90" s="127"/>
      <c r="AD90" s="127"/>
      <c r="AE90" s="127"/>
    </row>
    <row collapsed="false" customFormat="false" customHeight="true" hidden="false" ht="17.25" outlineLevel="0" r="91">
      <c r="A91" s="124"/>
      <c r="B91" s="124"/>
      <c r="C91" s="124"/>
      <c r="D91" s="124"/>
      <c r="E91" s="124"/>
      <c r="F91" s="124"/>
      <c r="G91" s="124"/>
      <c r="H91" s="117" t="s">
        <v>400</v>
      </c>
      <c r="I91" s="117"/>
      <c r="J91" s="117" t="s">
        <v>78</v>
      </c>
      <c r="K91" s="117" t="s">
        <v>13</v>
      </c>
      <c r="L91" s="127" t="s">
        <v>401</v>
      </c>
      <c r="M91" s="127"/>
      <c r="N91" s="127" t="s">
        <v>78</v>
      </c>
      <c r="O91" s="127" t="s">
        <v>13</v>
      </c>
      <c r="P91" s="122"/>
      <c r="Q91" s="122"/>
      <c r="R91" s="122"/>
      <c r="S91" s="123"/>
      <c r="T91" s="118"/>
      <c r="U91" s="118"/>
      <c r="V91" s="118"/>
      <c r="W91" s="118"/>
      <c r="X91" s="117" t="s">
        <v>396</v>
      </c>
      <c r="Y91" s="117"/>
      <c r="Z91" s="117" t="s">
        <v>78</v>
      </c>
      <c r="AA91" s="117" t="s">
        <v>19</v>
      </c>
      <c r="AB91" s="118"/>
      <c r="AC91" s="118"/>
      <c r="AD91" s="118"/>
      <c r="AE91" s="118"/>
    </row>
    <row collapsed="false" customFormat="false" customHeight="true" hidden="false" ht="17.25" outlineLevel="0" r="92">
      <c r="A92" s="124"/>
      <c r="B92" s="124"/>
      <c r="C92" s="124"/>
      <c r="D92" s="124"/>
      <c r="E92" s="124"/>
      <c r="F92" s="124"/>
      <c r="G92" s="124"/>
      <c r="H92" s="117" t="s">
        <v>484</v>
      </c>
      <c r="I92" s="117"/>
      <c r="J92" s="117" t="s">
        <v>100</v>
      </c>
      <c r="K92" s="117" t="s">
        <v>13</v>
      </c>
      <c r="L92" s="127" t="s">
        <v>509</v>
      </c>
      <c r="M92" s="127"/>
      <c r="N92" s="127" t="s">
        <v>100</v>
      </c>
      <c r="O92" s="127" t="s">
        <v>13</v>
      </c>
      <c r="P92" s="122"/>
      <c r="Q92" s="122"/>
      <c r="R92" s="122"/>
      <c r="S92" s="123"/>
      <c r="T92" s="118"/>
      <c r="U92" s="118"/>
      <c r="V92" s="118"/>
      <c r="W92" s="118"/>
      <c r="X92" s="117" t="s">
        <v>396</v>
      </c>
      <c r="Y92" s="117"/>
      <c r="Z92" s="117" t="s">
        <v>100</v>
      </c>
      <c r="AA92" s="117" t="s">
        <v>19</v>
      </c>
      <c r="AB92" s="118"/>
      <c r="AC92" s="118"/>
      <c r="AD92" s="118"/>
      <c r="AE92" s="118"/>
    </row>
    <row collapsed="false" customFormat="false" customHeight="true" hidden="false" ht="17.25" outlineLevel="0" r="93">
      <c r="A93" s="124"/>
      <c r="B93" s="124"/>
      <c r="C93" s="124"/>
      <c r="D93" s="124"/>
      <c r="E93" s="124"/>
      <c r="F93" s="124"/>
      <c r="G93" s="124"/>
      <c r="H93" s="117" t="s">
        <v>510</v>
      </c>
      <c r="I93" s="117"/>
      <c r="J93" s="117" t="s">
        <v>74</v>
      </c>
      <c r="K93" s="117" t="s">
        <v>13</v>
      </c>
      <c r="L93" s="127" t="s">
        <v>395</v>
      </c>
      <c r="M93" s="127"/>
      <c r="N93" s="127" t="s">
        <v>74</v>
      </c>
      <c r="O93" s="127" t="s">
        <v>13</v>
      </c>
      <c r="P93" s="122"/>
      <c r="Q93" s="122"/>
      <c r="R93" s="122"/>
      <c r="S93" s="123"/>
      <c r="T93" s="118"/>
      <c r="U93" s="118"/>
      <c r="V93" s="118"/>
      <c r="W93" s="118"/>
      <c r="X93" s="117" t="s">
        <v>396</v>
      </c>
      <c r="Y93" s="117"/>
      <c r="Z93" s="117" t="s">
        <v>74</v>
      </c>
      <c r="AA93" s="117" t="s">
        <v>19</v>
      </c>
      <c r="AB93" s="118"/>
      <c r="AC93" s="118"/>
      <c r="AD93" s="118"/>
      <c r="AE93" s="118"/>
    </row>
    <row collapsed="false" customFormat="false" customHeight="true" hidden="false" ht="17.25" outlineLevel="0" r="94">
      <c r="A94" s="124"/>
      <c r="B94" s="124"/>
      <c r="C94" s="124"/>
      <c r="D94" s="124"/>
      <c r="E94" s="124"/>
      <c r="F94" s="124"/>
      <c r="G94" s="124"/>
      <c r="H94" s="117" t="s">
        <v>400</v>
      </c>
      <c r="I94" s="117"/>
      <c r="J94" s="117" t="s">
        <v>78</v>
      </c>
      <c r="K94" s="117" t="s">
        <v>13</v>
      </c>
      <c r="L94" s="127" t="s">
        <v>401</v>
      </c>
      <c r="M94" s="127"/>
      <c r="N94" s="127" t="s">
        <v>78</v>
      </c>
      <c r="O94" s="127" t="s">
        <v>13</v>
      </c>
      <c r="P94" s="122"/>
      <c r="Q94" s="122"/>
      <c r="R94" s="122"/>
      <c r="S94" s="123"/>
      <c r="T94" s="118"/>
      <c r="U94" s="118"/>
      <c r="V94" s="118"/>
      <c r="W94" s="118"/>
      <c r="X94" s="117" t="s">
        <v>396</v>
      </c>
      <c r="Y94" s="117"/>
      <c r="Z94" s="117" t="s">
        <v>78</v>
      </c>
      <c r="AA94" s="117" t="s">
        <v>19</v>
      </c>
      <c r="AB94" s="118"/>
      <c r="AC94" s="118"/>
      <c r="AD94" s="118"/>
      <c r="AE94" s="118"/>
    </row>
    <row collapsed="false" customFormat="false" customHeight="false" hidden="false" ht="15.25" outlineLevel="0" r="100">
      <c r="B100" s="126"/>
      <c r="C100" s="126"/>
      <c r="D100" s="126"/>
      <c r="E100" s="126"/>
      <c r="F100" s="126"/>
      <c r="G100" s="126"/>
    </row>
    <row collapsed="false" customFormat="false" customHeight="false" hidden="false" ht="16.65" outlineLevel="0" r="101">
      <c r="A101" s="128" t="s">
        <v>511</v>
      </c>
      <c r="B101" s="126"/>
      <c r="C101" s="126"/>
      <c r="D101" s="126"/>
      <c r="E101" s="126"/>
      <c r="F101" s="126"/>
      <c r="G101" s="126"/>
    </row>
    <row collapsed="false" customFormat="false" customHeight="false" hidden="false" ht="17.65" outlineLevel="0" r="102">
      <c r="A102" s="124" t="s">
        <v>377</v>
      </c>
      <c r="B102" s="124"/>
      <c r="C102" s="124"/>
      <c r="D102" s="110" t="s">
        <v>378</v>
      </c>
      <c r="E102" s="110"/>
      <c r="F102" s="110"/>
      <c r="G102" s="110"/>
      <c r="H102" s="108" t="s">
        <v>379</v>
      </c>
      <c r="I102" s="108"/>
      <c r="J102" s="108"/>
      <c r="K102" s="108"/>
      <c r="L102" s="110" t="s">
        <v>380</v>
      </c>
      <c r="M102" s="110"/>
      <c r="N102" s="110"/>
      <c r="O102" s="110"/>
      <c r="P102" s="108" t="s">
        <v>381</v>
      </c>
      <c r="Q102" s="108"/>
      <c r="R102" s="108"/>
      <c r="S102" s="108"/>
      <c r="T102" s="110" t="s">
        <v>382</v>
      </c>
      <c r="U102" s="110"/>
      <c r="V102" s="110"/>
      <c r="W102" s="110"/>
      <c r="X102" s="108" t="s">
        <v>383</v>
      </c>
      <c r="Y102" s="108"/>
      <c r="Z102" s="108"/>
      <c r="AA102" s="108"/>
      <c r="AB102" s="110" t="s">
        <v>384</v>
      </c>
      <c r="AC102" s="110"/>
      <c r="AD102" s="110"/>
      <c r="AE102" s="110"/>
    </row>
    <row collapsed="false" customFormat="false" customHeight="false" hidden="false" ht="15.25" outlineLevel="0" r="103">
      <c r="A103" s="117" t="s">
        <v>464</v>
      </c>
      <c r="B103" s="113" t="s">
        <v>386</v>
      </c>
      <c r="C103" s="113" t="s">
        <v>234</v>
      </c>
      <c r="D103" s="114" t="s">
        <v>387</v>
      </c>
      <c r="E103" s="114" t="s">
        <v>388</v>
      </c>
      <c r="F103" s="114" t="s">
        <v>191</v>
      </c>
      <c r="G103" s="114" t="s">
        <v>389</v>
      </c>
      <c r="H103" s="113" t="s">
        <v>387</v>
      </c>
      <c r="I103" s="113" t="s">
        <v>388</v>
      </c>
      <c r="J103" s="113" t="s">
        <v>191</v>
      </c>
      <c r="K103" s="113" t="s">
        <v>389</v>
      </c>
      <c r="L103" s="114" t="s">
        <v>387</v>
      </c>
      <c r="M103" s="114" t="s">
        <v>388</v>
      </c>
      <c r="N103" s="114" t="s">
        <v>191</v>
      </c>
      <c r="O103" s="114" t="s">
        <v>389</v>
      </c>
      <c r="P103" s="113" t="s">
        <v>387</v>
      </c>
      <c r="Q103" s="113" t="s">
        <v>388</v>
      </c>
      <c r="R103" s="113" t="s">
        <v>191</v>
      </c>
      <c r="S103" s="115" t="s">
        <v>389</v>
      </c>
      <c r="T103" s="114" t="s">
        <v>387</v>
      </c>
      <c r="U103" s="114" t="s">
        <v>388</v>
      </c>
      <c r="V103" s="114" t="s">
        <v>191</v>
      </c>
      <c r="W103" s="114" t="s">
        <v>389</v>
      </c>
      <c r="X103" s="113" t="s">
        <v>387</v>
      </c>
      <c r="Y103" s="113" t="s">
        <v>388</v>
      </c>
      <c r="Z103" s="113" t="s">
        <v>191</v>
      </c>
      <c r="AA103" s="113" t="s">
        <v>389</v>
      </c>
      <c r="AB103" s="114" t="s">
        <v>387</v>
      </c>
      <c r="AC103" s="114" t="s">
        <v>388</v>
      </c>
      <c r="AD103" s="114" t="s">
        <v>191</v>
      </c>
      <c r="AE103" s="114" t="s">
        <v>389</v>
      </c>
    </row>
    <row collapsed="false" customFormat="false" customHeight="false" hidden="false" ht="15.25" outlineLevel="0" r="104">
      <c r="A104" s="117"/>
      <c r="B104" s="31"/>
      <c r="C104" s="117"/>
      <c r="D104" s="117"/>
      <c r="E104" s="117"/>
      <c r="F104" s="117"/>
      <c r="G104" s="117"/>
      <c r="H104" s="117"/>
      <c r="I104" s="117"/>
      <c r="J104" s="117"/>
      <c r="K104" s="117"/>
      <c r="L104" s="127"/>
      <c r="M104" s="127"/>
      <c r="N104" s="127"/>
      <c r="O104" s="127"/>
      <c r="P104" s="117"/>
      <c r="Q104" s="117"/>
      <c r="R104" s="117"/>
      <c r="S104" s="123"/>
      <c r="T104" s="127"/>
      <c r="U104" s="127"/>
      <c r="V104" s="127"/>
      <c r="W104" s="127"/>
      <c r="X104" s="117"/>
      <c r="Y104" s="117"/>
      <c r="Z104" s="117"/>
      <c r="AA104" s="117"/>
      <c r="AB104" s="127"/>
      <c r="AC104" s="127"/>
      <c r="AD104" s="127"/>
      <c r="AE104" s="127"/>
    </row>
    <row collapsed="false" customFormat="false" customHeight="true" hidden="false" ht="17.25" outlineLevel="0" r="105">
      <c r="A105" s="117"/>
      <c r="B105" s="124"/>
      <c r="C105" s="117"/>
      <c r="D105" s="117"/>
      <c r="E105" s="117"/>
      <c r="F105" s="117"/>
      <c r="G105" s="117"/>
      <c r="H105" s="117"/>
      <c r="I105" s="117"/>
      <c r="J105" s="117"/>
      <c r="K105" s="117"/>
      <c r="L105" s="127"/>
      <c r="M105" s="127"/>
      <c r="N105" s="127"/>
      <c r="O105" s="127"/>
      <c r="P105" s="117"/>
      <c r="Q105" s="117"/>
      <c r="R105" s="117"/>
      <c r="S105" s="123"/>
      <c r="T105" s="127"/>
      <c r="U105" s="127"/>
      <c r="V105" s="127"/>
      <c r="W105" s="127"/>
      <c r="X105" s="117"/>
      <c r="Y105" s="117"/>
      <c r="Z105" s="117"/>
      <c r="AA105" s="117"/>
      <c r="AB105" s="127"/>
      <c r="AC105" s="127"/>
      <c r="AD105" s="127"/>
      <c r="AE105" s="127"/>
    </row>
    <row collapsed="false" customFormat="false" customHeight="true" hidden="false" ht="17.25" outlineLevel="0" r="106">
      <c r="A106" s="117"/>
      <c r="B106" s="130"/>
      <c r="C106" s="117"/>
      <c r="D106" s="117"/>
      <c r="E106" s="117"/>
      <c r="F106" s="117"/>
      <c r="G106" s="117"/>
      <c r="H106" s="117"/>
      <c r="I106" s="117"/>
      <c r="J106" s="117"/>
      <c r="K106" s="117"/>
      <c r="L106" s="127"/>
      <c r="M106" s="127"/>
      <c r="N106" s="127"/>
      <c r="O106" s="127"/>
      <c r="P106" s="117"/>
      <c r="Q106" s="117"/>
      <c r="R106" s="117"/>
      <c r="S106" s="123"/>
      <c r="T106" s="127"/>
      <c r="U106" s="127"/>
      <c r="V106" s="127"/>
      <c r="W106" s="127"/>
      <c r="X106" s="117"/>
      <c r="Y106" s="117"/>
      <c r="Z106" s="117"/>
      <c r="AA106" s="117"/>
      <c r="AB106" s="127"/>
      <c r="AC106" s="127"/>
      <c r="AD106" s="127"/>
      <c r="AE106" s="127"/>
    </row>
    <row collapsed="false" customFormat="false" customHeight="true" hidden="false" ht="17.25" outlineLevel="0" r="107">
      <c r="A107" s="117"/>
      <c r="B107" s="124"/>
      <c r="C107" s="117"/>
      <c r="D107" s="117"/>
      <c r="E107" s="117"/>
      <c r="F107" s="117"/>
      <c r="G107" s="117"/>
      <c r="H107" s="117"/>
      <c r="I107" s="117"/>
      <c r="J107" s="117"/>
      <c r="K107" s="117"/>
      <c r="L107" s="127"/>
      <c r="M107" s="127"/>
      <c r="N107" s="127"/>
      <c r="O107" s="127"/>
      <c r="P107" s="117"/>
      <c r="Q107" s="117"/>
      <c r="R107" s="117"/>
      <c r="S107" s="123"/>
      <c r="T107" s="127"/>
      <c r="U107" s="127"/>
      <c r="V107" s="127"/>
      <c r="W107" s="127"/>
      <c r="X107" s="117"/>
      <c r="Y107" s="117"/>
      <c r="Z107" s="117"/>
      <c r="AA107" s="117"/>
      <c r="AB107" s="127"/>
      <c r="AC107" s="127"/>
      <c r="AD107" s="127"/>
      <c r="AE107" s="127"/>
    </row>
    <row collapsed="false" customFormat="false" customHeight="false" hidden="false" ht="15.25" outlineLevel="0" r="108">
      <c r="A108" s="117"/>
      <c r="B108" s="130"/>
      <c r="C108" s="117"/>
      <c r="D108" s="117"/>
      <c r="E108" s="117"/>
      <c r="F108" s="117"/>
      <c r="G108" s="117"/>
      <c r="H108" s="117"/>
      <c r="I108" s="117"/>
      <c r="J108" s="117"/>
      <c r="K108" s="117"/>
      <c r="L108" s="127"/>
      <c r="M108" s="127"/>
      <c r="N108" s="127"/>
      <c r="O108" s="127"/>
      <c r="P108" s="117"/>
      <c r="Q108" s="117"/>
      <c r="R108" s="117"/>
      <c r="S108" s="123"/>
      <c r="T108" s="127"/>
      <c r="U108" s="127"/>
      <c r="V108" s="127"/>
      <c r="W108" s="127"/>
      <c r="X108" s="117"/>
      <c r="Y108" s="117"/>
      <c r="Z108" s="117"/>
      <c r="AA108" s="117"/>
      <c r="AB108" s="127"/>
      <c r="AC108" s="127"/>
      <c r="AD108" s="127"/>
      <c r="AE108" s="127"/>
    </row>
    <row collapsed="false" customFormat="false" customHeight="true" hidden="false" ht="17.25" outlineLevel="0" r="109">
      <c r="A109" s="124"/>
      <c r="B109" s="124"/>
      <c r="C109" s="124"/>
      <c r="D109" s="124"/>
      <c r="E109" s="124"/>
      <c r="F109" s="124"/>
      <c r="G109" s="124"/>
      <c r="H109" s="117"/>
      <c r="I109" s="117"/>
      <c r="J109" s="117"/>
      <c r="K109" s="117"/>
      <c r="L109" s="127"/>
      <c r="M109" s="127"/>
      <c r="N109" s="127"/>
      <c r="O109" s="127"/>
      <c r="P109" s="117"/>
      <c r="Q109" s="117"/>
      <c r="R109" s="117"/>
      <c r="S109" s="123"/>
      <c r="T109" s="127"/>
      <c r="U109" s="127"/>
      <c r="V109" s="127"/>
      <c r="W109" s="127"/>
      <c r="X109" s="117"/>
      <c r="Y109" s="117"/>
      <c r="Z109" s="117"/>
      <c r="AA109" s="117"/>
      <c r="AB109" s="127"/>
      <c r="AC109" s="127"/>
      <c r="AD109" s="127"/>
      <c r="AE109" s="127"/>
    </row>
    <row collapsed="false" customFormat="false" customHeight="false" hidden="false" ht="15.25" outlineLevel="0" r="110">
      <c r="A110" s="124"/>
      <c r="B110" s="50"/>
      <c r="C110" s="124"/>
      <c r="D110" s="124"/>
      <c r="E110" s="124"/>
      <c r="F110" s="124"/>
      <c r="G110" s="124"/>
      <c r="H110" s="117"/>
      <c r="I110" s="117"/>
      <c r="J110" s="117"/>
      <c r="K110" s="117"/>
      <c r="L110" s="127"/>
      <c r="M110" s="127"/>
      <c r="N110" s="127"/>
      <c r="O110" s="127"/>
      <c r="P110" s="117"/>
      <c r="Q110" s="117"/>
      <c r="R110" s="117"/>
      <c r="S110" s="123"/>
      <c r="T110" s="127"/>
      <c r="U110" s="127"/>
      <c r="V110" s="127"/>
      <c r="W110" s="127"/>
      <c r="X110" s="117"/>
      <c r="Y110" s="117"/>
      <c r="Z110" s="117"/>
      <c r="AA110" s="117"/>
      <c r="AB110" s="127"/>
      <c r="AC110" s="127"/>
      <c r="AD110" s="127"/>
      <c r="AE110" s="127"/>
    </row>
    <row collapsed="false" customFormat="false" customHeight="true" hidden="false" ht="17.25" outlineLevel="0" r="111">
      <c r="A111" s="124"/>
      <c r="B111" s="124"/>
      <c r="C111" s="124"/>
      <c r="D111" s="124"/>
      <c r="E111" s="124"/>
      <c r="F111" s="124"/>
      <c r="G111" s="124"/>
      <c r="H111" s="117"/>
      <c r="I111" s="117"/>
      <c r="J111" s="117"/>
      <c r="K111" s="117"/>
      <c r="L111" s="127"/>
      <c r="M111" s="127"/>
      <c r="N111" s="127"/>
      <c r="O111" s="127"/>
      <c r="P111" s="122"/>
      <c r="Q111" s="122"/>
      <c r="R111" s="122"/>
      <c r="S111" s="123"/>
      <c r="T111" s="118"/>
      <c r="U111" s="118"/>
      <c r="V111" s="118"/>
      <c r="W111" s="118"/>
      <c r="X111" s="117"/>
      <c r="Y111" s="117"/>
      <c r="Z111" s="117"/>
      <c r="AA111" s="117"/>
      <c r="AB111" s="118"/>
      <c r="AC111" s="118"/>
      <c r="AD111" s="118"/>
      <c r="AE111" s="118"/>
    </row>
    <row collapsed="false" customFormat="false" customHeight="true" hidden="false" ht="17.25" outlineLevel="0" r="112">
      <c r="A112" s="124"/>
      <c r="B112" s="124"/>
      <c r="C112" s="124"/>
      <c r="D112" s="124"/>
      <c r="E112" s="124"/>
      <c r="F112" s="124"/>
      <c r="G112" s="124"/>
      <c r="H112" s="117"/>
      <c r="I112" s="117"/>
      <c r="J112" s="117"/>
      <c r="K112" s="117"/>
      <c r="L112" s="127"/>
      <c r="M112" s="127"/>
      <c r="N112" s="127"/>
      <c r="O112" s="127"/>
      <c r="P112" s="122"/>
      <c r="Q112" s="122"/>
      <c r="R112" s="122"/>
      <c r="S112" s="123"/>
      <c r="T112" s="118"/>
      <c r="U112" s="118"/>
      <c r="V112" s="118"/>
      <c r="W112" s="118"/>
      <c r="X112" s="117"/>
      <c r="Y112" s="117"/>
      <c r="Z112" s="117"/>
      <c r="AA112" s="117"/>
      <c r="AB112" s="118"/>
      <c r="AC112" s="118"/>
      <c r="AD112" s="118"/>
      <c r="AE112" s="118"/>
    </row>
    <row collapsed="false" customFormat="false" customHeight="true" hidden="false" ht="17.25" outlineLevel="0" r="113">
      <c r="A113" s="124"/>
      <c r="B113" s="124"/>
      <c r="C113" s="124"/>
      <c r="D113" s="124"/>
      <c r="E113" s="124"/>
      <c r="F113" s="124"/>
      <c r="G113" s="124"/>
      <c r="H113" s="117"/>
      <c r="I113" s="117"/>
      <c r="J113" s="117"/>
      <c r="K113" s="117"/>
      <c r="L113" s="127"/>
      <c r="M113" s="127"/>
      <c r="N113" s="127"/>
      <c r="O113" s="127"/>
      <c r="P113" s="122"/>
      <c r="Q113" s="122"/>
      <c r="R113" s="122"/>
      <c r="S113" s="123"/>
      <c r="T113" s="118"/>
      <c r="U113" s="118"/>
      <c r="V113" s="118"/>
      <c r="W113" s="118"/>
      <c r="X113" s="117"/>
      <c r="Y113" s="117"/>
      <c r="Z113" s="117"/>
      <c r="AA113" s="117"/>
      <c r="AB113" s="118"/>
      <c r="AC113" s="118"/>
      <c r="AD113" s="118"/>
      <c r="AE113" s="118"/>
    </row>
    <row collapsed="false" customFormat="false" customHeight="true" hidden="false" ht="17.25" outlineLevel="0" r="114">
      <c r="A114" s="124"/>
      <c r="B114" s="124"/>
      <c r="C114" s="124"/>
      <c r="D114" s="124"/>
      <c r="E114" s="124"/>
      <c r="F114" s="124"/>
      <c r="G114" s="124"/>
      <c r="H114" s="117"/>
      <c r="I114" s="117"/>
      <c r="J114" s="117"/>
      <c r="K114" s="117"/>
      <c r="L114" s="127"/>
      <c r="M114" s="127"/>
      <c r="N114" s="127"/>
      <c r="O114" s="127"/>
      <c r="P114" s="122"/>
      <c r="Q114" s="122"/>
      <c r="R114" s="122"/>
      <c r="S114" s="123"/>
      <c r="T114" s="118"/>
      <c r="U114" s="118"/>
      <c r="V114" s="118"/>
      <c r="W114" s="118"/>
      <c r="X114" s="117"/>
      <c r="Y114" s="117"/>
      <c r="Z114" s="117"/>
      <c r="AA114" s="117"/>
      <c r="AB114" s="118"/>
      <c r="AC114" s="118"/>
      <c r="AD114" s="118"/>
      <c r="AE114" s="118"/>
    </row>
    <row collapsed="false" customFormat="false" customHeight="false" hidden="false" ht="12.85" outlineLevel="0" r="1048576"/>
  </sheetData>
  <mergeCells count="47">
    <mergeCell ref="B2:C2"/>
    <mergeCell ref="D2:G2"/>
    <mergeCell ref="H2:K2"/>
    <mergeCell ref="L2:O2"/>
    <mergeCell ref="P2:S2"/>
    <mergeCell ref="T2:W2"/>
    <mergeCell ref="X2:AA2"/>
    <mergeCell ref="AB2:AE2"/>
    <mergeCell ref="AG2:AJ2"/>
    <mergeCell ref="B16:C16"/>
    <mergeCell ref="D16:G16"/>
    <mergeCell ref="B39:G39"/>
    <mergeCell ref="A46:C46"/>
    <mergeCell ref="D46:G46"/>
    <mergeCell ref="H46:K46"/>
    <mergeCell ref="L46:O46"/>
    <mergeCell ref="P46:S46"/>
    <mergeCell ref="T46:W46"/>
    <mergeCell ref="X46:AA46"/>
    <mergeCell ref="AB46:AE46"/>
    <mergeCell ref="A65:C65"/>
    <mergeCell ref="D65:G65"/>
    <mergeCell ref="H65:K65"/>
    <mergeCell ref="L65:O65"/>
    <mergeCell ref="P65:S65"/>
    <mergeCell ref="T65:W65"/>
    <mergeCell ref="X65:AA65"/>
    <mergeCell ref="AB65:AE65"/>
    <mergeCell ref="AG65:AI65"/>
    <mergeCell ref="AK65:AM65"/>
    <mergeCell ref="AO65:AQ65"/>
    <mergeCell ref="A82:C82"/>
    <mergeCell ref="D82:G82"/>
    <mergeCell ref="H82:K82"/>
    <mergeCell ref="L82:O82"/>
    <mergeCell ref="P82:S82"/>
    <mergeCell ref="T82:W82"/>
    <mergeCell ref="X82:AA82"/>
    <mergeCell ref="AB82:AE82"/>
    <mergeCell ref="A102:C102"/>
    <mergeCell ref="D102:G102"/>
    <mergeCell ref="H102:K102"/>
    <mergeCell ref="L102:O102"/>
    <mergeCell ref="P102:S102"/>
    <mergeCell ref="T102:W102"/>
    <mergeCell ref="X102:AA102"/>
    <mergeCell ref="AB102:AE102"/>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2014-10-17T16:42:55.00Z</dcterms:created>
  <dc:creator>Bob Fourney</dc:creator>
  <cp:lastModifiedBy>Jordatech</cp:lastModifiedBy>
  <cp:lastPrinted>2014-11-06T20:10:32.00Z</cp:lastPrinted>
  <dcterms:modified xsi:type="dcterms:W3CDTF">2014-12-02T04:28:06.00Z</dcterms:modified>
  <cp:revision>0</cp:revision>
</cp:coreProperties>
</file>